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105" yWindow="-105" windowWidth="20730" windowHeight="11760" firstSheet="1" activeTab="5"/>
  </bookViews>
  <sheets>
    <sheet name="For Month COPPY" sheetId="7" r:id="rId1"/>
    <sheet name="For Month" sheetId="3" r:id="rId2"/>
    <sheet name="Upto Month COPPY" sheetId="1" r:id="rId3"/>
    <sheet name="Upto Month Current" sheetId="6" r:id="rId4"/>
    <sheet name="PU Wise OWE" sheetId="2" r:id="rId5"/>
    <sheet name="Sheet1" sheetId="4" r:id="rId6"/>
    <sheet name="Sheet2" sheetId="5" r:id="rId7"/>
    <sheet name="Sheet3" sheetId="8" r:id="rId8"/>
    <sheet name="Sheet4" sheetId="9" r:id="rId9"/>
    <sheet name="RG" sheetId="10" r:id="rId10"/>
    <sheet name="Detailed Review analysis" sheetId="11" r:id="rId11"/>
  </sheets>
  <externalReferences>
    <externalReference r:id="rId12"/>
  </externalReferences>
  <definedNames>
    <definedName name="_xlnm.Print_Area" localSheetId="10">'Detailed Review analysis'!$A$1:$P$115</definedName>
    <definedName name="_xlnm.Print_Area" localSheetId="4">'PU Wise OWE'!$A$1:$BK$135</definedName>
    <definedName name="_xlnm.Print_Area" localSheetId="5">Sheet1!$B$1:$O$113</definedName>
    <definedName name="_xlnm.Print_Area" localSheetId="6">Sheet2!$B$1:$N$85</definedName>
    <definedName name="_xlnm.Print_Titles" localSheetId="4">'PU Wise OWE'!$A:$B,'PU Wise OWE'!$3:$4</definedName>
  </definedName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9" i="4"/>
  <c r="H49"/>
  <c r="I40"/>
  <c r="BH17" i="2"/>
  <c r="F49" i="4" l="1"/>
  <c r="O84" i="2"/>
  <c r="C55" i="4"/>
  <c r="AD60" i="2"/>
  <c r="BH93"/>
  <c r="G77" i="4"/>
  <c r="G90" s="1"/>
  <c r="G107" s="1"/>
  <c r="C32"/>
  <c r="M107"/>
  <c r="M90"/>
  <c r="I112"/>
  <c r="H112"/>
  <c r="BB127" i="2" l="1"/>
  <c r="C29"/>
  <c r="H107" i="4"/>
  <c r="AS135" i="2"/>
  <c r="AV135"/>
  <c r="AS124"/>
  <c r="AV124"/>
  <c r="AS113"/>
  <c r="AV113"/>
  <c r="AS102"/>
  <c r="AV102"/>
  <c r="AS91"/>
  <c r="AV91"/>
  <c r="AS80"/>
  <c r="AV80"/>
  <c r="AS69"/>
  <c r="AV69"/>
  <c r="AS58"/>
  <c r="AV58"/>
  <c r="AS47"/>
  <c r="AV47"/>
  <c r="AS36"/>
  <c r="AV36"/>
  <c r="AS25"/>
  <c r="AV25"/>
  <c r="I44" i="4"/>
  <c r="AZ19" i="2" l="1"/>
  <c r="AZ25" s="1"/>
  <c r="AD38"/>
  <c r="BH105"/>
  <c r="BH104"/>
  <c r="F112" i="4"/>
  <c r="C112"/>
  <c r="M111"/>
  <c r="K111"/>
  <c r="L111" s="1"/>
  <c r="M110"/>
  <c r="K110"/>
  <c r="L110" s="1"/>
  <c r="M109"/>
  <c r="K109"/>
  <c r="L109" s="1"/>
  <c r="C37" i="5"/>
  <c r="C7"/>
  <c r="BJ84" i="2"/>
  <c r="L40"/>
  <c r="BG40"/>
  <c r="C37" i="4"/>
  <c r="BF116" i="2"/>
  <c r="BE116"/>
  <c r="BD116"/>
  <c r="BC116"/>
  <c r="BB116"/>
  <c r="AD116"/>
  <c r="BH115"/>
  <c r="AD115"/>
  <c r="AD105"/>
  <c r="AD104"/>
  <c r="BH94"/>
  <c r="AD94"/>
  <c r="AD93"/>
  <c r="BH83"/>
  <c r="T83"/>
  <c r="AD83" s="1"/>
  <c r="AD82"/>
  <c r="BJ72"/>
  <c r="BH72"/>
  <c r="X72"/>
  <c r="AD72" s="1"/>
  <c r="BH71"/>
  <c r="AD71"/>
  <c r="BH61"/>
  <c r="AD61"/>
  <c r="BH60"/>
  <c r="BI60" s="1"/>
  <c r="BE50"/>
  <c r="BB50"/>
  <c r="BA50"/>
  <c r="AZ50"/>
  <c r="AY50"/>
  <c r="AU50"/>
  <c r="AT50"/>
  <c r="AR50"/>
  <c r="AM50"/>
  <c r="AI50"/>
  <c r="AH50"/>
  <c r="BH50" s="1"/>
  <c r="AC50"/>
  <c r="AA50"/>
  <c r="Z50"/>
  <c r="Y50"/>
  <c r="X50"/>
  <c r="W50"/>
  <c r="U50"/>
  <c r="T50"/>
  <c r="S50"/>
  <c r="I50"/>
  <c r="H50"/>
  <c r="BH49"/>
  <c r="AD49"/>
  <c r="BE39"/>
  <c r="BA39"/>
  <c r="AZ39"/>
  <c r="AY39"/>
  <c r="AX39"/>
  <c r="AW39"/>
  <c r="AU39"/>
  <c r="AT39"/>
  <c r="AR39"/>
  <c r="AN39"/>
  <c r="AJ39"/>
  <c r="AI39"/>
  <c r="AH39"/>
  <c r="AG39"/>
  <c r="AB39"/>
  <c r="AA39"/>
  <c r="Z39"/>
  <c r="Y39"/>
  <c r="X39"/>
  <c r="U39"/>
  <c r="T39"/>
  <c r="S39"/>
  <c r="J39"/>
  <c r="I39"/>
  <c r="BH38"/>
  <c r="BE28"/>
  <c r="BA28"/>
  <c r="AZ28"/>
  <c r="AU28"/>
  <c r="AT28"/>
  <c r="AR28"/>
  <c r="AQ28"/>
  <c r="AM28"/>
  <c r="AI28"/>
  <c r="AH28"/>
  <c r="AA28"/>
  <c r="Z28"/>
  <c r="X28"/>
  <c r="W28"/>
  <c r="U28"/>
  <c r="T28"/>
  <c r="S28"/>
  <c r="Q28"/>
  <c r="J28"/>
  <c r="I28"/>
  <c r="H28"/>
  <c r="BH27"/>
  <c r="AD27"/>
  <c r="BB17"/>
  <c r="BA17"/>
  <c r="AZ17"/>
  <c r="AU17"/>
  <c r="AT17"/>
  <c r="AR17"/>
  <c r="AQ17"/>
  <c r="AM17"/>
  <c r="AI17"/>
  <c r="AH17"/>
  <c r="AC17"/>
  <c r="AA17"/>
  <c r="Z17"/>
  <c r="Y17"/>
  <c r="X17"/>
  <c r="W17"/>
  <c r="V17"/>
  <c r="U17"/>
  <c r="T17"/>
  <c r="S17"/>
  <c r="Q17"/>
  <c r="K17"/>
  <c r="J17"/>
  <c r="I17"/>
  <c r="BH16"/>
  <c r="AD16"/>
  <c r="BJ6"/>
  <c r="BE6"/>
  <c r="BB6"/>
  <c r="BA6"/>
  <c r="AZ6"/>
  <c r="AU6"/>
  <c r="AT6"/>
  <c r="AR6"/>
  <c r="AQ6"/>
  <c r="AP6"/>
  <c r="AI6"/>
  <c r="AH6"/>
  <c r="AC6"/>
  <c r="AA6"/>
  <c r="Z6"/>
  <c r="Y6"/>
  <c r="X6"/>
  <c r="W6"/>
  <c r="V6"/>
  <c r="U6"/>
  <c r="T6"/>
  <c r="J6"/>
  <c r="I6"/>
  <c r="BH5"/>
  <c r="AD5"/>
  <c r="AD39" l="1"/>
  <c r="BI115"/>
  <c r="BK115" s="1"/>
  <c r="BH82"/>
  <c r="BI82" s="1"/>
  <c r="BK82" s="1"/>
  <c r="BI93"/>
  <c r="BK93" s="1"/>
  <c r="BI71"/>
  <c r="BK71" s="1"/>
  <c r="BI49"/>
  <c r="BK49" s="1"/>
  <c r="BI16"/>
  <c r="BK16" s="1"/>
  <c r="BI104"/>
  <c r="BK104" s="1"/>
  <c r="AD6"/>
  <c r="BH28"/>
  <c r="BH116"/>
  <c r="BI116" s="1"/>
  <c r="BK116" s="1"/>
  <c r="BH6"/>
  <c r="AD17"/>
  <c r="BH39"/>
  <c r="BI5"/>
  <c r="BK5" s="1"/>
  <c r="BI27"/>
  <c r="BI38"/>
  <c r="M112" i="4"/>
  <c r="K112"/>
  <c r="L112" s="1"/>
  <c r="BI105" i="2"/>
  <c r="BK105" s="1"/>
  <c r="BI94"/>
  <c r="BK94" s="1"/>
  <c r="BI83"/>
  <c r="BK83" s="1"/>
  <c r="BI72"/>
  <c r="BK72" s="1"/>
  <c r="BI61"/>
  <c r="BK61" s="1"/>
  <c r="AD50"/>
  <c r="BI50" s="1"/>
  <c r="BK50" s="1"/>
  <c r="AD28"/>
  <c r="H77" i="4"/>
  <c r="H90" s="1"/>
  <c r="H40"/>
  <c r="H32"/>
  <c r="H11"/>
  <c r="H3"/>
  <c r="BP115" i="2"/>
  <c r="BQ115" l="1"/>
  <c r="BK38"/>
  <c r="BK60"/>
  <c r="BK27"/>
  <c r="BI39"/>
  <c r="BK39" s="1"/>
  <c r="BI28"/>
  <c r="BK28" s="1"/>
  <c r="BI17"/>
  <c r="BK17" s="1"/>
  <c r="BI6"/>
  <c r="BK6" s="1"/>
  <c r="J77" i="4"/>
  <c r="I90" s="1"/>
  <c r="I107" s="1"/>
  <c r="I77"/>
  <c r="F77"/>
  <c r="F90" s="1"/>
  <c r="F107"/>
  <c r="F105"/>
  <c r="E105"/>
  <c r="C105"/>
  <c r="F102"/>
  <c r="E102"/>
  <c r="C102"/>
  <c r="F99"/>
  <c r="E99"/>
  <c r="C99"/>
  <c r="F95"/>
  <c r="E95"/>
  <c r="C95"/>
  <c r="C85"/>
  <c r="C74"/>
  <c r="C69"/>
  <c r="C64"/>
  <c r="C50"/>
  <c r="C28"/>
  <c r="C7"/>
  <c r="D44" s="1"/>
  <c r="B83" i="11"/>
  <c r="B69"/>
  <c r="B64"/>
  <c r="B54"/>
  <c r="B28"/>
  <c r="C28" i="5"/>
  <c r="B7" i="11"/>
  <c r="BK127" i="2" l="1"/>
  <c r="D112" i="4"/>
  <c r="D109"/>
  <c r="D57"/>
  <c r="D110"/>
  <c r="D111"/>
  <c r="C87"/>
  <c r="D87" s="1"/>
  <c r="D93"/>
  <c r="D95"/>
  <c r="D97"/>
  <c r="D99"/>
  <c r="D101"/>
  <c r="D103"/>
  <c r="D105"/>
  <c r="D85"/>
  <c r="D81"/>
  <c r="D83"/>
  <c r="D79"/>
  <c r="D73"/>
  <c r="D68"/>
  <c r="D67"/>
  <c r="D62"/>
  <c r="D64"/>
  <c r="D54"/>
  <c r="D53"/>
  <c r="D43"/>
  <c r="D46"/>
  <c r="D48"/>
  <c r="D42"/>
  <c r="D35"/>
  <c r="D34"/>
  <c r="D15"/>
  <c r="D17"/>
  <c r="D19"/>
  <c r="D21"/>
  <c r="D23"/>
  <c r="D25"/>
  <c r="D27"/>
  <c r="D6"/>
  <c r="D94"/>
  <c r="D96"/>
  <c r="D98"/>
  <c r="D100"/>
  <c r="D102"/>
  <c r="D104"/>
  <c r="D92"/>
  <c r="D80"/>
  <c r="D82"/>
  <c r="D84"/>
  <c r="D74"/>
  <c r="D72"/>
  <c r="D69"/>
  <c r="D61"/>
  <c r="D63"/>
  <c r="D60"/>
  <c r="D55"/>
  <c r="D50"/>
  <c r="D45"/>
  <c r="D47"/>
  <c r="D49"/>
  <c r="D37"/>
  <c r="D36"/>
  <c r="D14"/>
  <c r="D16"/>
  <c r="D18"/>
  <c r="D20"/>
  <c r="D22"/>
  <c r="D24"/>
  <c r="D26"/>
  <c r="D13"/>
  <c r="D5"/>
  <c r="AB118" i="2"/>
  <c r="AB124" s="1"/>
  <c r="AB117"/>
  <c r="AB107"/>
  <c r="AB106"/>
  <c r="AB96"/>
  <c r="AB95"/>
  <c r="AB85"/>
  <c r="AB84"/>
  <c r="AB74"/>
  <c r="AB80" s="1"/>
  <c r="AB73"/>
  <c r="AB63"/>
  <c r="AB62"/>
  <c r="AB52"/>
  <c r="AB58" s="1"/>
  <c r="AB51"/>
  <c r="AB41"/>
  <c r="AB47" s="1"/>
  <c r="AB40"/>
  <c r="AB30"/>
  <c r="AB36" s="1"/>
  <c r="AB29"/>
  <c r="AB19"/>
  <c r="AB25" s="1"/>
  <c r="AB18"/>
  <c r="AB127"/>
  <c r="AB8"/>
  <c r="AB14" s="1"/>
  <c r="AB7"/>
  <c r="AB126"/>
  <c r="BG126"/>
  <c r="AB90" l="1"/>
  <c r="AB91"/>
  <c r="AB101"/>
  <c r="AB102"/>
  <c r="AB68"/>
  <c r="AB69"/>
  <c r="AB108"/>
  <c r="AB109" s="1"/>
  <c r="AB113"/>
  <c r="AB88"/>
  <c r="AB89" s="1"/>
  <c r="AB22"/>
  <c r="AB23" s="1"/>
  <c r="AB20"/>
  <c r="AB75"/>
  <c r="AB76" s="1"/>
  <c r="AB24"/>
  <c r="AB57"/>
  <c r="AB86"/>
  <c r="AB87" s="1"/>
  <c r="AB97"/>
  <c r="AB98" s="1"/>
  <c r="AB44"/>
  <c r="AB45" s="1"/>
  <c r="AB110"/>
  <c r="AB111" s="1"/>
  <c r="AB77"/>
  <c r="AB78" s="1"/>
  <c r="AB79"/>
  <c r="AB42"/>
  <c r="AB43" s="1"/>
  <c r="AB13"/>
  <c r="AB46"/>
  <c r="AB9"/>
  <c r="AB10" s="1"/>
  <c r="AB99"/>
  <c r="AB100" s="1"/>
  <c r="AB128"/>
  <c r="AB66"/>
  <c r="AB67" s="1"/>
  <c r="AB11"/>
  <c r="AB12" s="1"/>
  <c r="AB31"/>
  <c r="AB32" s="1"/>
  <c r="AB119"/>
  <c r="AB120" s="1"/>
  <c r="AB53"/>
  <c r="AB54" s="1"/>
  <c r="AB121"/>
  <c r="AB122" s="1"/>
  <c r="AB129"/>
  <c r="AB135" s="1"/>
  <c r="AB33"/>
  <c r="AB34" s="1"/>
  <c r="AB64"/>
  <c r="AB65" s="1"/>
  <c r="AB112"/>
  <c r="AB35"/>
  <c r="AB55"/>
  <c r="AB56" s="1"/>
  <c r="AB123"/>
  <c r="C83" i="5"/>
  <c r="C74"/>
  <c r="C69"/>
  <c r="C64"/>
  <c r="C54"/>
  <c r="C49"/>
  <c r="I3" i="11"/>
  <c r="BG127" i="2"/>
  <c r="AE127"/>
  <c r="AF127"/>
  <c r="AG127"/>
  <c r="AH127"/>
  <c r="AI127"/>
  <c r="AJ127"/>
  <c r="AK127"/>
  <c r="AL127"/>
  <c r="AM127"/>
  <c r="AN127"/>
  <c r="AO127"/>
  <c r="AP127"/>
  <c r="AQ127"/>
  <c r="AR127"/>
  <c r="AS127"/>
  <c r="AT127"/>
  <c r="AU127"/>
  <c r="AV127"/>
  <c r="AW127"/>
  <c r="AX127"/>
  <c r="AY127"/>
  <c r="AZ127"/>
  <c r="BA127"/>
  <c r="BC127"/>
  <c r="BD127"/>
  <c r="BE127"/>
  <c r="BF127"/>
  <c r="AS14"/>
  <c r="AV14"/>
  <c r="AB134" l="1"/>
  <c r="AB21"/>
  <c r="C85" i="5"/>
  <c r="AB132" i="2"/>
  <c r="AB133" s="1"/>
  <c r="AB130"/>
  <c r="AB131" s="1"/>
  <c r="B96" i="11"/>
  <c r="B92"/>
  <c r="P6"/>
  <c r="P5"/>
  <c r="R18" i="10"/>
  <c r="H48" i="11"/>
  <c r="H43"/>
  <c r="H44"/>
  <c r="H45"/>
  <c r="H46"/>
  <c r="H47"/>
  <c r="H42" l="1"/>
  <c r="H49" l="1"/>
  <c r="H73" l="1"/>
  <c r="H72"/>
  <c r="H67"/>
  <c r="H63"/>
  <c r="H62"/>
  <c r="H61"/>
  <c r="H60"/>
  <c r="I58"/>
  <c r="I58" i="5"/>
  <c r="I115" i="11"/>
  <c r="F115"/>
  <c r="C115"/>
  <c r="B115"/>
  <c r="O114"/>
  <c r="M114"/>
  <c r="N114" s="1"/>
  <c r="O113"/>
  <c r="M113"/>
  <c r="N113" s="1"/>
  <c r="O112"/>
  <c r="M112"/>
  <c r="N112" s="1"/>
  <c r="I109"/>
  <c r="F109"/>
  <c r="C109"/>
  <c r="B109"/>
  <c r="O108"/>
  <c r="M108"/>
  <c r="N108" s="1"/>
  <c r="O107"/>
  <c r="M107"/>
  <c r="N107" s="1"/>
  <c r="O106"/>
  <c r="M106"/>
  <c r="N106" s="1"/>
  <c r="F104"/>
  <c r="C104"/>
  <c r="E102"/>
  <c r="C102"/>
  <c r="I102"/>
  <c r="M100"/>
  <c r="N100" s="1"/>
  <c r="O100"/>
  <c r="I99"/>
  <c r="E99"/>
  <c r="C99"/>
  <c r="M98"/>
  <c r="N98" s="1"/>
  <c r="O98"/>
  <c r="M97"/>
  <c r="N97" s="1"/>
  <c r="O97"/>
  <c r="I96"/>
  <c r="E96"/>
  <c r="C96"/>
  <c r="O95"/>
  <c r="M95"/>
  <c r="M94"/>
  <c r="N94" s="1"/>
  <c r="O94"/>
  <c r="M93"/>
  <c r="I92"/>
  <c r="E92"/>
  <c r="C92"/>
  <c r="O91"/>
  <c r="M91"/>
  <c r="N91" s="1"/>
  <c r="M90"/>
  <c r="N90" s="1"/>
  <c r="M89"/>
  <c r="O89"/>
  <c r="F73"/>
  <c r="F72"/>
  <c r="F67"/>
  <c r="F63"/>
  <c r="F62"/>
  <c r="F61"/>
  <c r="F60"/>
  <c r="F58"/>
  <c r="C58"/>
  <c r="B49"/>
  <c r="F48"/>
  <c r="R48" s="1"/>
  <c r="F47"/>
  <c r="F46"/>
  <c r="F45"/>
  <c r="F44"/>
  <c r="F43"/>
  <c r="I40"/>
  <c r="I104" s="1"/>
  <c r="F40"/>
  <c r="C40"/>
  <c r="I32"/>
  <c r="F32"/>
  <c r="C32"/>
  <c r="I11"/>
  <c r="F11"/>
  <c r="C11"/>
  <c r="F3"/>
  <c r="C3"/>
  <c r="I32" i="4"/>
  <c r="I11"/>
  <c r="I3"/>
  <c r="F92" i="11" l="1"/>
  <c r="O92" s="1"/>
  <c r="M92"/>
  <c r="N92" s="1"/>
  <c r="M99"/>
  <c r="N99" s="1"/>
  <c r="F99"/>
  <c r="O99" s="1"/>
  <c r="H64"/>
  <c r="H74"/>
  <c r="F102"/>
  <c r="O102" s="1"/>
  <c r="F74"/>
  <c r="F42"/>
  <c r="R42" s="1"/>
  <c r="R49" s="1"/>
  <c r="M102"/>
  <c r="N102" s="1"/>
  <c r="F96"/>
  <c r="M96"/>
  <c r="N96" s="1"/>
  <c r="M101"/>
  <c r="N101" s="1"/>
  <c r="O109"/>
  <c r="O115"/>
  <c r="O90"/>
  <c r="O101"/>
  <c r="M109"/>
  <c r="N109" s="1"/>
  <c r="M115"/>
  <c r="N115" s="1"/>
  <c r="F64"/>
  <c r="F49" l="1"/>
  <c r="O96"/>
  <c r="BH127" i="2"/>
  <c r="B99" i="11" l="1"/>
  <c r="B102" l="1"/>
  <c r="BI72" i="8"/>
  <c r="BI67"/>
  <c r="BI55"/>
  <c r="BI49"/>
  <c r="BI43"/>
  <c r="BI37"/>
  <c r="BI31"/>
  <c r="BI25"/>
  <c r="BI19"/>
  <c r="BI13"/>
  <c r="BI7"/>
  <c r="BG66"/>
  <c r="BG60"/>
  <c r="BG54"/>
  <c r="BG48"/>
  <c r="BG42"/>
  <c r="BG36"/>
  <c r="BG30"/>
  <c r="BG24"/>
  <c r="BG18"/>
  <c r="BG12"/>
  <c r="BG6"/>
  <c r="AE67"/>
  <c r="AF67"/>
  <c r="AG67"/>
  <c r="AH67"/>
  <c r="AI67"/>
  <c r="AJ67"/>
  <c r="AK67"/>
  <c r="AL67"/>
  <c r="AM67"/>
  <c r="AN67"/>
  <c r="AO67"/>
  <c r="AP67"/>
  <c r="AQ67"/>
  <c r="AR67"/>
  <c r="AS67"/>
  <c r="AT67"/>
  <c r="AU67"/>
  <c r="AV67"/>
  <c r="AW67"/>
  <c r="AX67"/>
  <c r="AY67"/>
  <c r="AZ67"/>
  <c r="BA67"/>
  <c r="BB67"/>
  <c r="BC67"/>
  <c r="BD67"/>
  <c r="BE67"/>
  <c r="BF67"/>
  <c r="AE61"/>
  <c r="AF61"/>
  <c r="AG61"/>
  <c r="AH61"/>
  <c r="AI61"/>
  <c r="AJ61"/>
  <c r="AK61"/>
  <c r="AL61"/>
  <c r="AM61"/>
  <c r="AN61"/>
  <c r="AO61"/>
  <c r="AP61"/>
  <c r="AQ61"/>
  <c r="AR61"/>
  <c r="AS61"/>
  <c r="AT61"/>
  <c r="AU61"/>
  <c r="AV61"/>
  <c r="AW61"/>
  <c r="AX61"/>
  <c r="AY61"/>
  <c r="AZ61"/>
  <c r="BA61"/>
  <c r="BB61"/>
  <c r="BC61"/>
  <c r="BD61"/>
  <c r="BE61"/>
  <c r="AE49"/>
  <c r="AF49"/>
  <c r="AG49"/>
  <c r="AH49"/>
  <c r="AI49"/>
  <c r="AJ49"/>
  <c r="AK49"/>
  <c r="AL49"/>
  <c r="AM49"/>
  <c r="AN49"/>
  <c r="AO49"/>
  <c r="AP49"/>
  <c r="AQ49"/>
  <c r="AR49"/>
  <c r="AS49"/>
  <c r="AT49"/>
  <c r="AU49"/>
  <c r="AV49"/>
  <c r="AW49"/>
  <c r="AX49"/>
  <c r="AY49"/>
  <c r="AZ49"/>
  <c r="BA49"/>
  <c r="BB49"/>
  <c r="BC49"/>
  <c r="BD49"/>
  <c r="BE49"/>
  <c r="BF49"/>
  <c r="AE43"/>
  <c r="AF43"/>
  <c r="AG43"/>
  <c r="AH43"/>
  <c r="AI43"/>
  <c r="AJ43"/>
  <c r="AK43"/>
  <c r="AL43"/>
  <c r="AM43"/>
  <c r="AN43"/>
  <c r="AO43"/>
  <c r="AP43"/>
  <c r="AQ43"/>
  <c r="AR43"/>
  <c r="AS43"/>
  <c r="AT43"/>
  <c r="AU43"/>
  <c r="AV43"/>
  <c r="AW43"/>
  <c r="AX43"/>
  <c r="AY43"/>
  <c r="AZ43"/>
  <c r="BA43"/>
  <c r="BB43"/>
  <c r="BC43"/>
  <c r="BD43"/>
  <c r="BE43"/>
  <c r="BF43"/>
  <c r="AE37"/>
  <c r="AF37"/>
  <c r="AG37"/>
  <c r="AH37"/>
  <c r="AI37"/>
  <c r="AJ37"/>
  <c r="AK37"/>
  <c r="AL37"/>
  <c r="AM37"/>
  <c r="AN37"/>
  <c r="AO37"/>
  <c r="AP37"/>
  <c r="AQ37"/>
  <c r="AR37"/>
  <c r="AS37"/>
  <c r="AT37"/>
  <c r="AU37"/>
  <c r="AV37"/>
  <c r="AW37"/>
  <c r="AX37"/>
  <c r="AY37"/>
  <c r="AZ37"/>
  <c r="BA37"/>
  <c r="BB37"/>
  <c r="BC37"/>
  <c r="BD37"/>
  <c r="BE37"/>
  <c r="BF37"/>
  <c r="AE31"/>
  <c r="AF31"/>
  <c r="AG31"/>
  <c r="AH31"/>
  <c r="AI31"/>
  <c r="AJ31"/>
  <c r="AK31"/>
  <c r="AL31"/>
  <c r="AM31"/>
  <c r="AN31"/>
  <c r="AO31"/>
  <c r="AP31"/>
  <c r="AQ31"/>
  <c r="AR31"/>
  <c r="AS31"/>
  <c r="AT31"/>
  <c r="AU31"/>
  <c r="AV31"/>
  <c r="AW31"/>
  <c r="AX31"/>
  <c r="AY31"/>
  <c r="AZ31"/>
  <c r="BA31"/>
  <c r="BB31"/>
  <c r="BC31"/>
  <c r="BD31"/>
  <c r="BE31"/>
  <c r="BF31"/>
  <c r="AE25"/>
  <c r="AF25"/>
  <c r="AG25"/>
  <c r="AH25"/>
  <c r="AI25"/>
  <c r="AJ25"/>
  <c r="AK25"/>
  <c r="AL25"/>
  <c r="AM25"/>
  <c r="AN25"/>
  <c r="AO25"/>
  <c r="AP25"/>
  <c r="AQ25"/>
  <c r="AR25"/>
  <c r="AS25"/>
  <c r="AT25"/>
  <c r="AU25"/>
  <c r="AV25"/>
  <c r="AW25"/>
  <c r="AX25"/>
  <c r="AY25"/>
  <c r="AZ25"/>
  <c r="BA25"/>
  <c r="BB25"/>
  <c r="BC25"/>
  <c r="BD25"/>
  <c r="BE25"/>
  <c r="BF25"/>
  <c r="AE19"/>
  <c r="AF19"/>
  <c r="AG19"/>
  <c r="AH19"/>
  <c r="AI19"/>
  <c r="AJ19"/>
  <c r="AK19"/>
  <c r="AL19"/>
  <c r="AM19"/>
  <c r="AN19"/>
  <c r="AO19"/>
  <c r="AP19"/>
  <c r="AQ19"/>
  <c r="AR19"/>
  <c r="AS19"/>
  <c r="AT19"/>
  <c r="AU19"/>
  <c r="AV19"/>
  <c r="AW19"/>
  <c r="AX19"/>
  <c r="AY19"/>
  <c r="AZ19"/>
  <c r="BA19"/>
  <c r="BB19"/>
  <c r="BC19"/>
  <c r="BD19"/>
  <c r="BE19"/>
  <c r="BF19"/>
  <c r="AE13"/>
  <c r="AF13"/>
  <c r="AG13"/>
  <c r="AH13"/>
  <c r="AI13"/>
  <c r="AJ13"/>
  <c r="AK13"/>
  <c r="AL13"/>
  <c r="AM13"/>
  <c r="AN13"/>
  <c r="AO13"/>
  <c r="AP13"/>
  <c r="AQ13"/>
  <c r="AR13"/>
  <c r="AS13"/>
  <c r="AT13"/>
  <c r="AU13"/>
  <c r="AV13"/>
  <c r="AW13"/>
  <c r="AX13"/>
  <c r="AY13"/>
  <c r="AZ13"/>
  <c r="BA13"/>
  <c r="BB13"/>
  <c r="BC13"/>
  <c r="BD13"/>
  <c r="BE13"/>
  <c r="BF13"/>
  <c r="AE7"/>
  <c r="AF7"/>
  <c r="AG7"/>
  <c r="AH7"/>
  <c r="AI7"/>
  <c r="AJ7"/>
  <c r="AK7"/>
  <c r="AL7"/>
  <c r="AM7"/>
  <c r="AN7"/>
  <c r="AO7"/>
  <c r="AP7"/>
  <c r="AQ7"/>
  <c r="AR7"/>
  <c r="AS7"/>
  <c r="AT7"/>
  <c r="AU7"/>
  <c r="AV7"/>
  <c r="AW7"/>
  <c r="AX7"/>
  <c r="AY7"/>
  <c r="AZ7"/>
  <c r="BA7"/>
  <c r="BB7"/>
  <c r="BC7"/>
  <c r="BD7"/>
  <c r="BE7"/>
  <c r="BF7"/>
  <c r="AD67"/>
  <c r="AD61"/>
  <c r="AD55"/>
  <c r="BG55" s="1"/>
  <c r="AD49"/>
  <c r="AD43"/>
  <c r="AD37"/>
  <c r="AD31"/>
  <c r="AD25"/>
  <c r="AD19"/>
  <c r="AD13"/>
  <c r="AD7"/>
  <c r="D67"/>
  <c r="E67"/>
  <c r="F67"/>
  <c r="G67"/>
  <c r="H67"/>
  <c r="I67"/>
  <c r="J67"/>
  <c r="K67"/>
  <c r="L67"/>
  <c r="M67"/>
  <c r="N67"/>
  <c r="O67"/>
  <c r="P67"/>
  <c r="Q67"/>
  <c r="R67"/>
  <c r="S67"/>
  <c r="T67"/>
  <c r="U67"/>
  <c r="V67"/>
  <c r="W67"/>
  <c r="X67"/>
  <c r="Y67"/>
  <c r="Z67"/>
  <c r="AA67"/>
  <c r="AB67"/>
  <c r="D61"/>
  <c r="E61"/>
  <c r="F61"/>
  <c r="G61"/>
  <c r="H61"/>
  <c r="I61"/>
  <c r="J61"/>
  <c r="K61"/>
  <c r="L61"/>
  <c r="M61"/>
  <c r="N61"/>
  <c r="O61"/>
  <c r="P61"/>
  <c r="Q61"/>
  <c r="R61"/>
  <c r="S61"/>
  <c r="T61"/>
  <c r="U61"/>
  <c r="V61"/>
  <c r="W61"/>
  <c r="X61"/>
  <c r="Y61"/>
  <c r="Z61"/>
  <c r="AA61"/>
  <c r="AB61"/>
  <c r="D55"/>
  <c r="E55"/>
  <c r="F55"/>
  <c r="G55"/>
  <c r="H55"/>
  <c r="I55"/>
  <c r="J55"/>
  <c r="K55"/>
  <c r="L55"/>
  <c r="M55"/>
  <c r="N55"/>
  <c r="O55"/>
  <c r="P55"/>
  <c r="Q55"/>
  <c r="R55"/>
  <c r="S55"/>
  <c r="T55"/>
  <c r="U55"/>
  <c r="V55"/>
  <c r="W55"/>
  <c r="X55"/>
  <c r="Y55"/>
  <c r="Z55"/>
  <c r="AA55"/>
  <c r="AB55"/>
  <c r="D49"/>
  <c r="E49"/>
  <c r="F49"/>
  <c r="G49"/>
  <c r="H49"/>
  <c r="I49"/>
  <c r="J49"/>
  <c r="K49"/>
  <c r="L49"/>
  <c r="M49"/>
  <c r="N49"/>
  <c r="O49"/>
  <c r="P49"/>
  <c r="Q49"/>
  <c r="R49"/>
  <c r="S49"/>
  <c r="T49"/>
  <c r="U49"/>
  <c r="V49"/>
  <c r="W49"/>
  <c r="X49"/>
  <c r="Y49"/>
  <c r="Z49"/>
  <c r="AA49"/>
  <c r="AB49"/>
  <c r="D43"/>
  <c r="E43"/>
  <c r="F43"/>
  <c r="G43"/>
  <c r="H43"/>
  <c r="I43"/>
  <c r="J43"/>
  <c r="K43"/>
  <c r="L43"/>
  <c r="M43"/>
  <c r="N43"/>
  <c r="O43"/>
  <c r="P43"/>
  <c r="Q43"/>
  <c r="R43"/>
  <c r="S43"/>
  <c r="T43"/>
  <c r="U43"/>
  <c r="V43"/>
  <c r="W43"/>
  <c r="X43"/>
  <c r="Y43"/>
  <c r="Z43"/>
  <c r="AA43"/>
  <c r="AB43"/>
  <c r="D37"/>
  <c r="E37"/>
  <c r="F37"/>
  <c r="G37"/>
  <c r="H37"/>
  <c r="I37"/>
  <c r="J37"/>
  <c r="K37"/>
  <c r="L37"/>
  <c r="M37"/>
  <c r="N37"/>
  <c r="O37"/>
  <c r="P37"/>
  <c r="Q37"/>
  <c r="R37"/>
  <c r="S37"/>
  <c r="T37"/>
  <c r="U37"/>
  <c r="V37"/>
  <c r="W37"/>
  <c r="X37"/>
  <c r="Y37"/>
  <c r="Z37"/>
  <c r="AA37"/>
  <c r="AB37"/>
  <c r="D31"/>
  <c r="E31"/>
  <c r="F31"/>
  <c r="G31"/>
  <c r="H31"/>
  <c r="I31"/>
  <c r="J31"/>
  <c r="K31"/>
  <c r="L31"/>
  <c r="M31"/>
  <c r="N31"/>
  <c r="O31"/>
  <c r="P31"/>
  <c r="Q31"/>
  <c r="R31"/>
  <c r="S31"/>
  <c r="T31"/>
  <c r="U31"/>
  <c r="V31"/>
  <c r="W31"/>
  <c r="X31"/>
  <c r="Y31"/>
  <c r="Z31"/>
  <c r="AA31"/>
  <c r="AB31"/>
  <c r="D25"/>
  <c r="E25"/>
  <c r="F25"/>
  <c r="G25"/>
  <c r="H25"/>
  <c r="I25"/>
  <c r="J25"/>
  <c r="K25"/>
  <c r="L25"/>
  <c r="M25"/>
  <c r="N25"/>
  <c r="O25"/>
  <c r="P25"/>
  <c r="Q25"/>
  <c r="R25"/>
  <c r="S25"/>
  <c r="T25"/>
  <c r="U25"/>
  <c r="V25"/>
  <c r="W25"/>
  <c r="X25"/>
  <c r="Y25"/>
  <c r="Z25"/>
  <c r="AA25"/>
  <c r="AB25"/>
  <c r="D19"/>
  <c r="E19"/>
  <c r="F19"/>
  <c r="G19"/>
  <c r="H19"/>
  <c r="I19"/>
  <c r="J19"/>
  <c r="K19"/>
  <c r="L19"/>
  <c r="M19"/>
  <c r="N19"/>
  <c r="O19"/>
  <c r="P19"/>
  <c r="Q19"/>
  <c r="R19"/>
  <c r="S19"/>
  <c r="T19"/>
  <c r="U19"/>
  <c r="V19"/>
  <c r="W19"/>
  <c r="X19"/>
  <c r="Y19"/>
  <c r="Z19"/>
  <c r="AA19"/>
  <c r="AB19"/>
  <c r="AC66"/>
  <c r="AC60"/>
  <c r="AC54"/>
  <c r="AC48"/>
  <c r="AC42"/>
  <c r="BH42" s="1"/>
  <c r="BJ42" s="1"/>
  <c r="AC36"/>
  <c r="AC30"/>
  <c r="AC24"/>
  <c r="AC18"/>
  <c r="AC12"/>
  <c r="BH12" s="1"/>
  <c r="BJ12" s="1"/>
  <c r="AC6"/>
  <c r="D13"/>
  <c r="E13"/>
  <c r="F13"/>
  <c r="G13"/>
  <c r="H13"/>
  <c r="I13"/>
  <c r="J13"/>
  <c r="K13"/>
  <c r="L13"/>
  <c r="M13"/>
  <c r="N13"/>
  <c r="O13"/>
  <c r="P13"/>
  <c r="Q13"/>
  <c r="R13"/>
  <c r="S13"/>
  <c r="T13"/>
  <c r="U13"/>
  <c r="V13"/>
  <c r="W13"/>
  <c r="X13"/>
  <c r="Y13"/>
  <c r="Z13"/>
  <c r="AA13"/>
  <c r="AB13"/>
  <c r="D7"/>
  <c r="E7"/>
  <c r="F7"/>
  <c r="G7"/>
  <c r="H7"/>
  <c r="I7"/>
  <c r="J7"/>
  <c r="K7"/>
  <c r="L7"/>
  <c r="M7"/>
  <c r="N7"/>
  <c r="O7"/>
  <c r="P7"/>
  <c r="Q7"/>
  <c r="R7"/>
  <c r="S7"/>
  <c r="T7"/>
  <c r="U7"/>
  <c r="V7"/>
  <c r="W7"/>
  <c r="X7"/>
  <c r="Y7"/>
  <c r="Z7"/>
  <c r="AA7"/>
  <c r="AB7"/>
  <c r="C67"/>
  <c r="C55"/>
  <c r="C61"/>
  <c r="C49"/>
  <c r="C43"/>
  <c r="C37"/>
  <c r="C31"/>
  <c r="C25"/>
  <c r="C19"/>
  <c r="C13"/>
  <c r="C7"/>
  <c r="BK74"/>
  <c r="AU74"/>
  <c r="AR74"/>
  <c r="B74"/>
  <c r="BF72"/>
  <c r="BE72"/>
  <c r="BD72"/>
  <c r="BC72"/>
  <c r="BB72"/>
  <c r="BA72"/>
  <c r="AZ72"/>
  <c r="AY72"/>
  <c r="AX72"/>
  <c r="AW72"/>
  <c r="AV72"/>
  <c r="AU72"/>
  <c r="AT72"/>
  <c r="AS72"/>
  <c r="AR72"/>
  <c r="AQ72"/>
  <c r="AP72"/>
  <c r="AO72"/>
  <c r="AN72"/>
  <c r="AM72"/>
  <c r="AL72"/>
  <c r="AK72"/>
  <c r="AJ72"/>
  <c r="AI72"/>
  <c r="AH72"/>
  <c r="AG72"/>
  <c r="AF72"/>
  <c r="AE72"/>
  <c r="AD72"/>
  <c r="AB72"/>
  <c r="AA72"/>
  <c r="Z72"/>
  <c r="Y72"/>
  <c r="X72"/>
  <c r="W72"/>
  <c r="V72"/>
  <c r="U72"/>
  <c r="T72"/>
  <c r="S72"/>
  <c r="R72"/>
  <c r="Q72"/>
  <c r="P72"/>
  <c r="O72"/>
  <c r="N72"/>
  <c r="M72"/>
  <c r="L72"/>
  <c r="K72"/>
  <c r="J72"/>
  <c r="I72"/>
  <c r="H72"/>
  <c r="G72"/>
  <c r="F72"/>
  <c r="E72"/>
  <c r="D72"/>
  <c r="C72"/>
  <c r="B72"/>
  <c r="BE71"/>
  <c r="BD71"/>
  <c r="BC71"/>
  <c r="BB71"/>
  <c r="BA71"/>
  <c r="AZ71"/>
  <c r="AY71"/>
  <c r="AX71"/>
  <c r="AW71"/>
  <c r="AV71"/>
  <c r="AU71"/>
  <c r="AT71"/>
  <c r="AS71"/>
  <c r="AR71"/>
  <c r="AQ71"/>
  <c r="AP71"/>
  <c r="AO71"/>
  <c r="AN71"/>
  <c r="AM71"/>
  <c r="AL71"/>
  <c r="AK71"/>
  <c r="AJ71"/>
  <c r="AI71"/>
  <c r="AH71"/>
  <c r="AG71"/>
  <c r="AF71"/>
  <c r="AE71"/>
  <c r="AD71"/>
  <c r="AB71"/>
  <c r="AA71"/>
  <c r="Z71"/>
  <c r="Y71"/>
  <c r="X71"/>
  <c r="W71"/>
  <c r="V71"/>
  <c r="U71"/>
  <c r="T71"/>
  <c r="S71"/>
  <c r="R71"/>
  <c r="Q71"/>
  <c r="P71"/>
  <c r="O71"/>
  <c r="N71"/>
  <c r="M71"/>
  <c r="L71"/>
  <c r="K71"/>
  <c r="J71"/>
  <c r="I71"/>
  <c r="H71"/>
  <c r="G71"/>
  <c r="F71"/>
  <c r="E71"/>
  <c r="D71"/>
  <c r="C71"/>
  <c r="AU69"/>
  <c r="AR69"/>
  <c r="BK68"/>
  <c r="BI68"/>
  <c r="BF68"/>
  <c r="BF69" s="1"/>
  <c r="BE68"/>
  <c r="BD68"/>
  <c r="BC68"/>
  <c r="BC69" s="1"/>
  <c r="BB68"/>
  <c r="BA68"/>
  <c r="AZ68"/>
  <c r="AY68"/>
  <c r="AY69" s="1"/>
  <c r="AX68"/>
  <c r="AW68"/>
  <c r="AV68"/>
  <c r="AT68"/>
  <c r="AT69" s="1"/>
  <c r="AS68"/>
  <c r="AQ68"/>
  <c r="AP68"/>
  <c r="AO68"/>
  <c r="AO69" s="1"/>
  <c r="AN68"/>
  <c r="AM68"/>
  <c r="AL68"/>
  <c r="AK68"/>
  <c r="AK69" s="1"/>
  <c r="AJ68"/>
  <c r="AI68"/>
  <c r="AH68"/>
  <c r="AG68"/>
  <c r="AF68"/>
  <c r="AE68"/>
  <c r="AD68"/>
  <c r="AB68"/>
  <c r="AA68"/>
  <c r="Z68"/>
  <c r="Y68"/>
  <c r="Y69" s="1"/>
  <c r="X68"/>
  <c r="W68"/>
  <c r="V68"/>
  <c r="U68"/>
  <c r="U69" s="1"/>
  <c r="T68"/>
  <c r="S68"/>
  <c r="R68"/>
  <c r="Q68"/>
  <c r="Q69" s="1"/>
  <c r="P68"/>
  <c r="O68"/>
  <c r="N68"/>
  <c r="M68"/>
  <c r="L68"/>
  <c r="K68"/>
  <c r="J68"/>
  <c r="I68"/>
  <c r="I69" s="1"/>
  <c r="H68"/>
  <c r="G68"/>
  <c r="F68"/>
  <c r="E68"/>
  <c r="E69" s="1"/>
  <c r="D68"/>
  <c r="C68"/>
  <c r="BG65"/>
  <c r="AC65"/>
  <c r="AU63"/>
  <c r="AR63"/>
  <c r="BK62"/>
  <c r="BI62"/>
  <c r="BF62"/>
  <c r="BE62"/>
  <c r="BE63" s="1"/>
  <c r="BD62"/>
  <c r="BD63" s="1"/>
  <c r="BC62"/>
  <c r="BB62"/>
  <c r="BA62"/>
  <c r="AZ62"/>
  <c r="AY62"/>
  <c r="AX62"/>
  <c r="AW62"/>
  <c r="AV62"/>
  <c r="AV63" s="1"/>
  <c r="AT62"/>
  <c r="AS62"/>
  <c r="AQ62"/>
  <c r="AP62"/>
  <c r="AP63" s="1"/>
  <c r="AO62"/>
  <c r="AN62"/>
  <c r="AM62"/>
  <c r="AL62"/>
  <c r="AL63" s="1"/>
  <c r="AK62"/>
  <c r="AK63" s="1"/>
  <c r="AJ62"/>
  <c r="AI62"/>
  <c r="AH62"/>
  <c r="AG62"/>
  <c r="AG63" s="1"/>
  <c r="AF62"/>
  <c r="AF63" s="1"/>
  <c r="AE62"/>
  <c r="AD62"/>
  <c r="AB62"/>
  <c r="AA62"/>
  <c r="Z62"/>
  <c r="Z63" s="1"/>
  <c r="Y62"/>
  <c r="X62"/>
  <c r="W62"/>
  <c r="V62"/>
  <c r="U62"/>
  <c r="T62"/>
  <c r="S62"/>
  <c r="R62"/>
  <c r="R63" s="1"/>
  <c r="Q62"/>
  <c r="Q63" s="1"/>
  <c r="P62"/>
  <c r="P63" s="1"/>
  <c r="O62"/>
  <c r="N62"/>
  <c r="N63" s="1"/>
  <c r="M62"/>
  <c r="M63" s="1"/>
  <c r="L62"/>
  <c r="K62"/>
  <c r="J62"/>
  <c r="I62"/>
  <c r="H62"/>
  <c r="G62"/>
  <c r="F62"/>
  <c r="F63" s="1"/>
  <c r="E62"/>
  <c r="D62"/>
  <c r="C62"/>
  <c r="BI59"/>
  <c r="BI61" s="1"/>
  <c r="BF59"/>
  <c r="BF71" s="1"/>
  <c r="AC59"/>
  <c r="AU57"/>
  <c r="AR57"/>
  <c r="BK56"/>
  <c r="BI56"/>
  <c r="BI57" s="1"/>
  <c r="BF56"/>
  <c r="BE56"/>
  <c r="BE57" s="1"/>
  <c r="BD56"/>
  <c r="BC56"/>
  <c r="BC57" s="1"/>
  <c r="BB56"/>
  <c r="BB57" s="1"/>
  <c r="BA56"/>
  <c r="BA57" s="1"/>
  <c r="AZ56"/>
  <c r="AY56"/>
  <c r="AY57" s="1"/>
  <c r="AX56"/>
  <c r="AX57" s="1"/>
  <c r="AW56"/>
  <c r="AW57" s="1"/>
  <c r="AV56"/>
  <c r="AT56"/>
  <c r="AT57" s="1"/>
  <c r="AS56"/>
  <c r="AS57" s="1"/>
  <c r="AQ56"/>
  <c r="AQ57" s="1"/>
  <c r="AP56"/>
  <c r="AO56"/>
  <c r="AO57" s="1"/>
  <c r="AN56"/>
  <c r="AN57" s="1"/>
  <c r="AM56"/>
  <c r="AM57" s="1"/>
  <c r="AL56"/>
  <c r="AK56"/>
  <c r="AK57" s="1"/>
  <c r="AJ56"/>
  <c r="AJ57" s="1"/>
  <c r="AI56"/>
  <c r="AI57" s="1"/>
  <c r="AH56"/>
  <c r="AG56"/>
  <c r="AG57" s="1"/>
  <c r="AF56"/>
  <c r="AE56"/>
  <c r="AE57" s="1"/>
  <c r="AD56"/>
  <c r="AB56"/>
  <c r="AB57" s="1"/>
  <c r="AA56"/>
  <c r="AA57" s="1"/>
  <c r="Z56"/>
  <c r="Y56"/>
  <c r="Y57" s="1"/>
  <c r="X56"/>
  <c r="X57" s="1"/>
  <c r="W56"/>
  <c r="W57" s="1"/>
  <c r="V56"/>
  <c r="U56"/>
  <c r="U57" s="1"/>
  <c r="T56"/>
  <c r="T57" s="1"/>
  <c r="S56"/>
  <c r="S57" s="1"/>
  <c r="R56"/>
  <c r="Q56"/>
  <c r="Q57" s="1"/>
  <c r="P56"/>
  <c r="O56"/>
  <c r="O57" s="1"/>
  <c r="N56"/>
  <c r="M56"/>
  <c r="M57" s="1"/>
  <c r="L56"/>
  <c r="L57" s="1"/>
  <c r="K56"/>
  <c r="K57" s="1"/>
  <c r="J56"/>
  <c r="I56"/>
  <c r="I57" s="1"/>
  <c r="H56"/>
  <c r="H57" s="1"/>
  <c r="G56"/>
  <c r="F56"/>
  <c r="E56"/>
  <c r="E57" s="1"/>
  <c r="D56"/>
  <c r="D57" s="1"/>
  <c r="C56"/>
  <c r="BG53"/>
  <c r="AC53"/>
  <c r="AU51"/>
  <c r="AR51"/>
  <c r="BK50"/>
  <c r="BI50"/>
  <c r="BF50"/>
  <c r="BF51" s="1"/>
  <c r="BE50"/>
  <c r="BD50"/>
  <c r="BC50"/>
  <c r="BB50"/>
  <c r="BA50"/>
  <c r="AZ50"/>
  <c r="AY50"/>
  <c r="AX50"/>
  <c r="AW50"/>
  <c r="AW51" s="1"/>
  <c r="AV50"/>
  <c r="AV51" s="1"/>
  <c r="AT50"/>
  <c r="AS50"/>
  <c r="AQ50"/>
  <c r="AP50"/>
  <c r="AO50"/>
  <c r="AN50"/>
  <c r="AM50"/>
  <c r="AL50"/>
  <c r="AL51" s="1"/>
  <c r="AK50"/>
  <c r="AJ50"/>
  <c r="AI50"/>
  <c r="AH50"/>
  <c r="AH51" s="1"/>
  <c r="AG50"/>
  <c r="AG51" s="1"/>
  <c r="AF50"/>
  <c r="AE50"/>
  <c r="AD50"/>
  <c r="AB50"/>
  <c r="AB51" s="1"/>
  <c r="AA50"/>
  <c r="Z50"/>
  <c r="Y50"/>
  <c r="X50"/>
  <c r="W50"/>
  <c r="V50"/>
  <c r="V51" s="1"/>
  <c r="U50"/>
  <c r="T50"/>
  <c r="S50"/>
  <c r="R50"/>
  <c r="Q50"/>
  <c r="Q51" s="1"/>
  <c r="P50"/>
  <c r="O50"/>
  <c r="N50"/>
  <c r="M50"/>
  <c r="L50"/>
  <c r="L51" s="1"/>
  <c r="K50"/>
  <c r="J50"/>
  <c r="I50"/>
  <c r="H50"/>
  <c r="G50"/>
  <c r="F50"/>
  <c r="F51" s="1"/>
  <c r="E50"/>
  <c r="D50"/>
  <c r="C50"/>
  <c r="BG47"/>
  <c r="AC47"/>
  <c r="AU45"/>
  <c r="AR45"/>
  <c r="BK44"/>
  <c r="BI44"/>
  <c r="BI45" s="1"/>
  <c r="BF44"/>
  <c r="BF45" s="1"/>
  <c r="BE44"/>
  <c r="BE45" s="1"/>
  <c r="BD44"/>
  <c r="BD45" s="1"/>
  <c r="BC44"/>
  <c r="BB44"/>
  <c r="BB45" s="1"/>
  <c r="BA44"/>
  <c r="BA45" s="1"/>
  <c r="AZ44"/>
  <c r="AZ45" s="1"/>
  <c r="AY44"/>
  <c r="AY45" s="1"/>
  <c r="AX44"/>
  <c r="AX45" s="1"/>
  <c r="AW44"/>
  <c r="AW45" s="1"/>
  <c r="AV44"/>
  <c r="AT44"/>
  <c r="AT45" s="1"/>
  <c r="AS44"/>
  <c r="AS45" s="1"/>
  <c r="AQ44"/>
  <c r="AQ45" s="1"/>
  <c r="AP44"/>
  <c r="AO44"/>
  <c r="AO45" s="1"/>
  <c r="AN44"/>
  <c r="AN45" s="1"/>
  <c r="AM44"/>
  <c r="AM45" s="1"/>
  <c r="AL44"/>
  <c r="AK44"/>
  <c r="AK45" s="1"/>
  <c r="AJ44"/>
  <c r="AJ45" s="1"/>
  <c r="AI44"/>
  <c r="AI45" s="1"/>
  <c r="AH44"/>
  <c r="AG44"/>
  <c r="AG45" s="1"/>
  <c r="AF44"/>
  <c r="AF45" s="1"/>
  <c r="AE44"/>
  <c r="AE45" s="1"/>
  <c r="AD44"/>
  <c r="AB44"/>
  <c r="AB45" s="1"/>
  <c r="AA44"/>
  <c r="AA45" s="1"/>
  <c r="Z44"/>
  <c r="Y44"/>
  <c r="Y45" s="1"/>
  <c r="X44"/>
  <c r="X45" s="1"/>
  <c r="W44"/>
  <c r="W45" s="1"/>
  <c r="V44"/>
  <c r="U44"/>
  <c r="U45" s="1"/>
  <c r="T44"/>
  <c r="T45" s="1"/>
  <c r="S44"/>
  <c r="S45" s="1"/>
  <c r="R44"/>
  <c r="Q44"/>
  <c r="Q45" s="1"/>
  <c r="P44"/>
  <c r="P45" s="1"/>
  <c r="O44"/>
  <c r="O45" s="1"/>
  <c r="N44"/>
  <c r="M44"/>
  <c r="M45" s="1"/>
  <c r="L44"/>
  <c r="L45" s="1"/>
  <c r="K44"/>
  <c r="K45" s="1"/>
  <c r="J44"/>
  <c r="I44"/>
  <c r="I45" s="1"/>
  <c r="H44"/>
  <c r="H45" s="1"/>
  <c r="G44"/>
  <c r="G45" s="1"/>
  <c r="F44"/>
  <c r="E44"/>
  <c r="E45" s="1"/>
  <c r="D44"/>
  <c r="D45" s="1"/>
  <c r="C44"/>
  <c r="C45" s="1"/>
  <c r="BG41"/>
  <c r="AC41"/>
  <c r="AU39"/>
  <c r="AR39"/>
  <c r="BK38"/>
  <c r="BI38"/>
  <c r="BF38"/>
  <c r="BF39" s="1"/>
  <c r="BE38"/>
  <c r="BD38"/>
  <c r="BC38"/>
  <c r="BB38"/>
  <c r="BA38"/>
  <c r="AZ38"/>
  <c r="AY38"/>
  <c r="AX38"/>
  <c r="AX39" s="1"/>
  <c r="AW38"/>
  <c r="AW39" s="1"/>
  <c r="AV38"/>
  <c r="AT38"/>
  <c r="AT39" s="1"/>
  <c r="AS38"/>
  <c r="AS39" s="1"/>
  <c r="AQ38"/>
  <c r="AP38"/>
  <c r="AO38"/>
  <c r="AO39" s="1"/>
  <c r="AN38"/>
  <c r="AM38"/>
  <c r="AL38"/>
  <c r="AL39" s="1"/>
  <c r="AK38"/>
  <c r="AK39" s="1"/>
  <c r="AJ38"/>
  <c r="AI38"/>
  <c r="AH38"/>
  <c r="AG38"/>
  <c r="AF38"/>
  <c r="AE38"/>
  <c r="AD38"/>
  <c r="AD39" s="1"/>
  <c r="AB38"/>
  <c r="AA38"/>
  <c r="Z38"/>
  <c r="Y38"/>
  <c r="Y39" s="1"/>
  <c r="X38"/>
  <c r="W38"/>
  <c r="V38"/>
  <c r="V39" s="1"/>
  <c r="U38"/>
  <c r="U39" s="1"/>
  <c r="T38"/>
  <c r="S38"/>
  <c r="R38"/>
  <c r="Q38"/>
  <c r="Q39" s="1"/>
  <c r="P38"/>
  <c r="O38"/>
  <c r="N38"/>
  <c r="N39" s="1"/>
  <c r="M38"/>
  <c r="M39" s="1"/>
  <c r="L38"/>
  <c r="K38"/>
  <c r="J38"/>
  <c r="I38"/>
  <c r="I39" s="1"/>
  <c r="H38"/>
  <c r="G38"/>
  <c r="F38"/>
  <c r="F39" s="1"/>
  <c r="E38"/>
  <c r="E39" s="1"/>
  <c r="D38"/>
  <c r="C38"/>
  <c r="BG35"/>
  <c r="AC35"/>
  <c r="AU33"/>
  <c r="AR33"/>
  <c r="BK32"/>
  <c r="BI32"/>
  <c r="BI33" s="1"/>
  <c r="BF32"/>
  <c r="BF33" s="1"/>
  <c r="BE32"/>
  <c r="BD32"/>
  <c r="BD33" s="1"/>
  <c r="BC32"/>
  <c r="BC33" s="1"/>
  <c r="BB32"/>
  <c r="BB33" s="1"/>
  <c r="BA32"/>
  <c r="BA33" s="1"/>
  <c r="AZ32"/>
  <c r="AZ33" s="1"/>
  <c r="AY32"/>
  <c r="AY33" s="1"/>
  <c r="AX32"/>
  <c r="AX33" s="1"/>
  <c r="AW32"/>
  <c r="AV32"/>
  <c r="AV33" s="1"/>
  <c r="AT32"/>
  <c r="AT33" s="1"/>
  <c r="AS32"/>
  <c r="AS33" s="1"/>
  <c r="AQ32"/>
  <c r="AQ33" s="1"/>
  <c r="AP32"/>
  <c r="AP33" s="1"/>
  <c r="AO32"/>
  <c r="AO33" s="1"/>
  <c r="AN32"/>
  <c r="AN33" s="1"/>
  <c r="AM32"/>
  <c r="AM33" s="1"/>
  <c r="AL32"/>
  <c r="AL33" s="1"/>
  <c r="AK32"/>
  <c r="AK33" s="1"/>
  <c r="AJ32"/>
  <c r="AJ33" s="1"/>
  <c r="AI32"/>
  <c r="AI33" s="1"/>
  <c r="AH32"/>
  <c r="AH33" s="1"/>
  <c r="AG32"/>
  <c r="AF32"/>
  <c r="AF33" s="1"/>
  <c r="AE32"/>
  <c r="AE33" s="1"/>
  <c r="AD32"/>
  <c r="AD33" s="1"/>
  <c r="AB32"/>
  <c r="AB33" s="1"/>
  <c r="AA32"/>
  <c r="AA33" s="1"/>
  <c r="Z32"/>
  <c r="Z33" s="1"/>
  <c r="Y32"/>
  <c r="Y33" s="1"/>
  <c r="X32"/>
  <c r="X33" s="1"/>
  <c r="W32"/>
  <c r="V32"/>
  <c r="V33" s="1"/>
  <c r="U32"/>
  <c r="U33" s="1"/>
  <c r="T32"/>
  <c r="T33" s="1"/>
  <c r="S32"/>
  <c r="S33" s="1"/>
  <c r="R32"/>
  <c r="R33" s="1"/>
  <c r="Q32"/>
  <c r="P32"/>
  <c r="P33" s="1"/>
  <c r="O32"/>
  <c r="N32"/>
  <c r="N33" s="1"/>
  <c r="M32"/>
  <c r="M33" s="1"/>
  <c r="L32"/>
  <c r="L33" s="1"/>
  <c r="K32"/>
  <c r="K33" s="1"/>
  <c r="J32"/>
  <c r="J33" s="1"/>
  <c r="I32"/>
  <c r="I33" s="1"/>
  <c r="H32"/>
  <c r="H33" s="1"/>
  <c r="G32"/>
  <c r="F32"/>
  <c r="F33" s="1"/>
  <c r="E32"/>
  <c r="E33" s="1"/>
  <c r="D32"/>
  <c r="D33" s="1"/>
  <c r="C32"/>
  <c r="C33" s="1"/>
  <c r="BG29"/>
  <c r="AC29"/>
  <c r="AU27"/>
  <c r="AR27"/>
  <c r="BK26"/>
  <c r="BI26"/>
  <c r="BI27" s="1"/>
  <c r="BF26"/>
  <c r="BE26"/>
  <c r="BE27" s="1"/>
  <c r="BD26"/>
  <c r="BC26"/>
  <c r="BC27" s="1"/>
  <c r="BB26"/>
  <c r="BA26"/>
  <c r="AZ26"/>
  <c r="AY26"/>
  <c r="AX26"/>
  <c r="AW26"/>
  <c r="AV26"/>
  <c r="AT26"/>
  <c r="AS26"/>
  <c r="AS27" s="1"/>
  <c r="AQ26"/>
  <c r="AQ27" s="1"/>
  <c r="AP26"/>
  <c r="AO26"/>
  <c r="AO27" s="1"/>
  <c r="AN26"/>
  <c r="AM26"/>
  <c r="AL26"/>
  <c r="AK26"/>
  <c r="AJ26"/>
  <c r="AI26"/>
  <c r="AI27" s="1"/>
  <c r="AH26"/>
  <c r="AG26"/>
  <c r="AF26"/>
  <c r="AE26"/>
  <c r="AE27" s="1"/>
  <c r="AD26"/>
  <c r="AB26"/>
  <c r="AA26"/>
  <c r="Z26"/>
  <c r="Y26"/>
  <c r="Y27" s="1"/>
  <c r="X26"/>
  <c r="W26"/>
  <c r="W27" s="1"/>
  <c r="V26"/>
  <c r="U26"/>
  <c r="T26"/>
  <c r="S26"/>
  <c r="R26"/>
  <c r="Q26"/>
  <c r="Q27" s="1"/>
  <c r="P26"/>
  <c r="O26"/>
  <c r="O27" s="1"/>
  <c r="N26"/>
  <c r="M26"/>
  <c r="L26"/>
  <c r="K26"/>
  <c r="J26"/>
  <c r="I26"/>
  <c r="I27" s="1"/>
  <c r="H26"/>
  <c r="G26"/>
  <c r="G27" s="1"/>
  <c r="F26"/>
  <c r="E26"/>
  <c r="D26"/>
  <c r="C26"/>
  <c r="BG23"/>
  <c r="AC23"/>
  <c r="AU21"/>
  <c r="AR21"/>
  <c r="BK20"/>
  <c r="BI20"/>
  <c r="BI21" s="1"/>
  <c r="BF20"/>
  <c r="BE20"/>
  <c r="BD20"/>
  <c r="BC20"/>
  <c r="BB20"/>
  <c r="BA20"/>
  <c r="AZ20"/>
  <c r="AZ21" s="1"/>
  <c r="AY20"/>
  <c r="AY21" s="1"/>
  <c r="AX20"/>
  <c r="AW20"/>
  <c r="AW21" s="1"/>
  <c r="AV20"/>
  <c r="AV21" s="1"/>
  <c r="AT20"/>
  <c r="AS20"/>
  <c r="AS21" s="1"/>
  <c r="AQ20"/>
  <c r="AP20"/>
  <c r="AO20"/>
  <c r="AO21" s="1"/>
  <c r="AN20"/>
  <c r="AN21" s="1"/>
  <c r="AM20"/>
  <c r="AM21" s="1"/>
  <c r="AL20"/>
  <c r="AK20"/>
  <c r="AJ20"/>
  <c r="AI20"/>
  <c r="AI21" s="1"/>
  <c r="AH20"/>
  <c r="AG20"/>
  <c r="AF20"/>
  <c r="AE20"/>
  <c r="AD20"/>
  <c r="AB20"/>
  <c r="AB21" s="1"/>
  <c r="AA20"/>
  <c r="Z20"/>
  <c r="Y20"/>
  <c r="Y21" s="1"/>
  <c r="X20"/>
  <c r="X21" s="1"/>
  <c r="W20"/>
  <c r="W21" s="1"/>
  <c r="V20"/>
  <c r="U20"/>
  <c r="T20"/>
  <c r="S20"/>
  <c r="S21" s="1"/>
  <c r="R20"/>
  <c r="Q20"/>
  <c r="Q21" s="1"/>
  <c r="P20"/>
  <c r="O20"/>
  <c r="N20"/>
  <c r="M20"/>
  <c r="M21" s="1"/>
  <c r="L20"/>
  <c r="L21" s="1"/>
  <c r="K20"/>
  <c r="J20"/>
  <c r="I20"/>
  <c r="I21" s="1"/>
  <c r="H20"/>
  <c r="H21" s="1"/>
  <c r="G20"/>
  <c r="G21" s="1"/>
  <c r="F20"/>
  <c r="E20"/>
  <c r="D20"/>
  <c r="C20"/>
  <c r="C21" s="1"/>
  <c r="BG17"/>
  <c r="AC17"/>
  <c r="AU15"/>
  <c r="AR15"/>
  <c r="BK14"/>
  <c r="BI14"/>
  <c r="BI15" s="1"/>
  <c r="BF14"/>
  <c r="BE14"/>
  <c r="BE15" s="1"/>
  <c r="BD14"/>
  <c r="BD15" s="1"/>
  <c r="BC14"/>
  <c r="BC15" s="1"/>
  <c r="BB14"/>
  <c r="BB15" s="1"/>
  <c r="BA14"/>
  <c r="BA15" s="1"/>
  <c r="AZ14"/>
  <c r="AZ15" s="1"/>
  <c r="AY14"/>
  <c r="AY15" s="1"/>
  <c r="AX14"/>
  <c r="AW14"/>
  <c r="AW15" s="1"/>
  <c r="AV14"/>
  <c r="AV15" s="1"/>
  <c r="AT14"/>
  <c r="AT15" s="1"/>
  <c r="AS14"/>
  <c r="AS15" s="1"/>
  <c r="AQ14"/>
  <c r="AQ15" s="1"/>
  <c r="AP14"/>
  <c r="AP15" s="1"/>
  <c r="AO14"/>
  <c r="AO15" s="1"/>
  <c r="AN14"/>
  <c r="AM14"/>
  <c r="AL14"/>
  <c r="AL15" s="1"/>
  <c r="AK14"/>
  <c r="AK15" s="1"/>
  <c r="AJ14"/>
  <c r="AI14"/>
  <c r="AI15" s="1"/>
  <c r="AH14"/>
  <c r="AH15" s="1"/>
  <c r="AG14"/>
  <c r="AG15" s="1"/>
  <c r="AF14"/>
  <c r="AE14"/>
  <c r="AE15" s="1"/>
  <c r="AD14"/>
  <c r="AD15" s="1"/>
  <c r="AB14"/>
  <c r="AB15" s="1"/>
  <c r="AA14"/>
  <c r="AA15" s="1"/>
  <c r="Z14"/>
  <c r="Z15" s="1"/>
  <c r="Y14"/>
  <c r="Y15" s="1"/>
  <c r="X14"/>
  <c r="W14"/>
  <c r="V14"/>
  <c r="V15" s="1"/>
  <c r="U14"/>
  <c r="U15" s="1"/>
  <c r="T14"/>
  <c r="T15" s="1"/>
  <c r="S14"/>
  <c r="S15" s="1"/>
  <c r="R14"/>
  <c r="R15" s="1"/>
  <c r="Q14"/>
  <c r="Q15" s="1"/>
  <c r="P14"/>
  <c r="O14"/>
  <c r="O15" s="1"/>
  <c r="N14"/>
  <c r="N15" s="1"/>
  <c r="M14"/>
  <c r="M15" s="1"/>
  <c r="L14"/>
  <c r="L15" s="1"/>
  <c r="K14"/>
  <c r="K15" s="1"/>
  <c r="J14"/>
  <c r="J15" s="1"/>
  <c r="I14"/>
  <c r="I15" s="1"/>
  <c r="H14"/>
  <c r="G14"/>
  <c r="F14"/>
  <c r="F15" s="1"/>
  <c r="E14"/>
  <c r="D14"/>
  <c r="D15" s="1"/>
  <c r="C14"/>
  <c r="C15" s="1"/>
  <c r="BG11"/>
  <c r="AC11"/>
  <c r="AU9"/>
  <c r="AR9"/>
  <c r="BK8"/>
  <c r="BI8"/>
  <c r="BF8"/>
  <c r="BE8"/>
  <c r="BD8"/>
  <c r="BD9" s="1"/>
  <c r="BC8"/>
  <c r="BB8"/>
  <c r="BA8"/>
  <c r="AZ8"/>
  <c r="AZ9" s="1"/>
  <c r="AY8"/>
  <c r="AX8"/>
  <c r="AW8"/>
  <c r="AV8"/>
  <c r="AV9" s="1"/>
  <c r="AT8"/>
  <c r="AS8"/>
  <c r="AQ8"/>
  <c r="AP8"/>
  <c r="AP9" s="1"/>
  <c r="AO8"/>
  <c r="AO9" s="1"/>
  <c r="AN8"/>
  <c r="AM8"/>
  <c r="AL8"/>
  <c r="AL9" s="1"/>
  <c r="AK8"/>
  <c r="AJ8"/>
  <c r="AI8"/>
  <c r="AH8"/>
  <c r="AH9" s="1"/>
  <c r="AG8"/>
  <c r="AG9" s="1"/>
  <c r="AF8"/>
  <c r="AE8"/>
  <c r="AD8"/>
  <c r="AD9" s="1"/>
  <c r="AB8"/>
  <c r="AA8"/>
  <c r="Z8"/>
  <c r="Z9" s="1"/>
  <c r="Y8"/>
  <c r="X8"/>
  <c r="W8"/>
  <c r="V8"/>
  <c r="V9" s="1"/>
  <c r="U8"/>
  <c r="U9" s="1"/>
  <c r="T8"/>
  <c r="S8"/>
  <c r="R8"/>
  <c r="R9" s="1"/>
  <c r="Q8"/>
  <c r="P8"/>
  <c r="O8"/>
  <c r="N8"/>
  <c r="N9" s="1"/>
  <c r="M8"/>
  <c r="L8"/>
  <c r="K8"/>
  <c r="J8"/>
  <c r="J9" s="1"/>
  <c r="I8"/>
  <c r="H8"/>
  <c r="G8"/>
  <c r="F8"/>
  <c r="F9" s="1"/>
  <c r="E8"/>
  <c r="D8"/>
  <c r="C8"/>
  <c r="BG5"/>
  <c r="AC5"/>
  <c r="BH18" l="1"/>
  <c r="BJ18" s="1"/>
  <c r="BH60"/>
  <c r="BJ60" s="1"/>
  <c r="BH36"/>
  <c r="BJ36" s="1"/>
  <c r="AG73"/>
  <c r="AC43"/>
  <c r="I73"/>
  <c r="U73"/>
  <c r="AC7"/>
  <c r="AA73"/>
  <c r="O73"/>
  <c r="BH24"/>
  <c r="BJ24" s="1"/>
  <c r="BH48"/>
  <c r="BJ48" s="1"/>
  <c r="BG25"/>
  <c r="BH6"/>
  <c r="BJ6" s="1"/>
  <c r="BH54"/>
  <c r="BJ54" s="1"/>
  <c r="AB73"/>
  <c r="V73"/>
  <c r="P73"/>
  <c r="J73"/>
  <c r="D73"/>
  <c r="AH73"/>
  <c r="AX73"/>
  <c r="AL73"/>
  <c r="AC49"/>
  <c r="AC19"/>
  <c r="Y73"/>
  <c r="S73"/>
  <c r="M73"/>
  <c r="G73"/>
  <c r="Z73"/>
  <c r="T73"/>
  <c r="N73"/>
  <c r="H73"/>
  <c r="BG37"/>
  <c r="AK73"/>
  <c r="AC55"/>
  <c r="BH55" s="1"/>
  <c r="BJ55" s="1"/>
  <c r="AC31"/>
  <c r="AC67"/>
  <c r="W73"/>
  <c r="Q73"/>
  <c r="K73"/>
  <c r="E73"/>
  <c r="X73"/>
  <c r="R73"/>
  <c r="L73"/>
  <c r="F73"/>
  <c r="BG13"/>
  <c r="BG49"/>
  <c r="AO73"/>
  <c r="BI74"/>
  <c r="BH30"/>
  <c r="BJ30" s="1"/>
  <c r="BH66"/>
  <c r="BJ66" s="1"/>
  <c r="AC26"/>
  <c r="AC38"/>
  <c r="AC68"/>
  <c r="AC72"/>
  <c r="AC13"/>
  <c r="AT73"/>
  <c r="AN73"/>
  <c r="AJ73"/>
  <c r="BG19"/>
  <c r="BG31"/>
  <c r="BH31" s="1"/>
  <c r="BJ31" s="1"/>
  <c r="BG43"/>
  <c r="BF61"/>
  <c r="BF73" s="1"/>
  <c r="BG67"/>
  <c r="BH67" s="1"/>
  <c r="BJ67" s="1"/>
  <c r="BG7"/>
  <c r="AC50"/>
  <c r="BG68"/>
  <c r="BI73"/>
  <c r="BH19"/>
  <c r="BJ19" s="1"/>
  <c r="C73"/>
  <c r="AC25"/>
  <c r="AC37"/>
  <c r="AC61"/>
  <c r="AD73"/>
  <c r="AR73"/>
  <c r="AZ73"/>
  <c r="AF73"/>
  <c r="BD73"/>
  <c r="BB73"/>
  <c r="AP73"/>
  <c r="AV73"/>
  <c r="AC56"/>
  <c r="BG56"/>
  <c r="AC62"/>
  <c r="BG62"/>
  <c r="AS73"/>
  <c r="BE73"/>
  <c r="BA73"/>
  <c r="AW73"/>
  <c r="AE73"/>
  <c r="AU73"/>
  <c r="AM73"/>
  <c r="AY73"/>
  <c r="AQ73"/>
  <c r="BC73"/>
  <c r="BG26"/>
  <c r="BG50"/>
  <c r="AC8"/>
  <c r="BG20"/>
  <c r="BG21" s="1"/>
  <c r="BG44"/>
  <c r="AC20"/>
  <c r="AC44"/>
  <c r="BG14"/>
  <c r="BG38"/>
  <c r="AC14"/>
  <c r="AC32"/>
  <c r="BG8"/>
  <c r="BG32"/>
  <c r="BI71"/>
  <c r="BG72"/>
  <c r="AI73"/>
  <c r="BH47"/>
  <c r="BJ47" s="1"/>
  <c r="AZ63"/>
  <c r="AW27"/>
  <c r="H15"/>
  <c r="P15"/>
  <c r="AM27"/>
  <c r="AA27"/>
  <c r="Q33"/>
  <c r="BH35"/>
  <c r="BJ35" s="1"/>
  <c r="BH41"/>
  <c r="BJ41" s="1"/>
  <c r="AF15"/>
  <c r="BD21"/>
  <c r="BH29"/>
  <c r="BJ29" s="1"/>
  <c r="Y63"/>
  <c r="AX15"/>
  <c r="AS74"/>
  <c r="AS75" s="1"/>
  <c r="AN15"/>
  <c r="E74"/>
  <c r="E75" s="1"/>
  <c r="I74"/>
  <c r="I75" s="1"/>
  <c r="M74"/>
  <c r="M75" s="1"/>
  <c r="Q74"/>
  <c r="Q75" s="1"/>
  <c r="U74"/>
  <c r="U75" s="1"/>
  <c r="Y74"/>
  <c r="Y75" s="1"/>
  <c r="Q9"/>
  <c r="S27"/>
  <c r="AG33"/>
  <c r="BC45"/>
  <c r="BH53"/>
  <c r="BJ53" s="1"/>
  <c r="BG59"/>
  <c r="BG71" s="1"/>
  <c r="BE39"/>
  <c r="P57"/>
  <c r="BF57"/>
  <c r="AF57"/>
  <c r="I9"/>
  <c r="AG74"/>
  <c r="AG75" s="1"/>
  <c r="AK74"/>
  <c r="AO74"/>
  <c r="AO75" s="1"/>
  <c r="AT74"/>
  <c r="AY74"/>
  <c r="AY75" s="1"/>
  <c r="BC74"/>
  <c r="BC75" s="1"/>
  <c r="Y9"/>
  <c r="BH11"/>
  <c r="BJ11" s="1"/>
  <c r="X15"/>
  <c r="BH23"/>
  <c r="BJ23" s="1"/>
  <c r="C27"/>
  <c r="BA27"/>
  <c r="BI51"/>
  <c r="BH65"/>
  <c r="BJ65" s="1"/>
  <c r="AK9"/>
  <c r="AJ15"/>
  <c r="BF15"/>
  <c r="K27"/>
  <c r="AW74"/>
  <c r="AW75" s="1"/>
  <c r="BA74"/>
  <c r="BA75" s="1"/>
  <c r="BE74"/>
  <c r="E9"/>
  <c r="M9"/>
  <c r="G15"/>
  <c r="W15"/>
  <c r="AM15"/>
  <c r="BH17"/>
  <c r="BJ17" s="1"/>
  <c r="AG21"/>
  <c r="BC21"/>
  <c r="AG27"/>
  <c r="AW33"/>
  <c r="BE33"/>
  <c r="G33"/>
  <c r="O33"/>
  <c r="W33"/>
  <c r="BE51"/>
  <c r="J63"/>
  <c r="U63"/>
  <c r="AD63"/>
  <c r="AO63"/>
  <c r="BI63"/>
  <c r="M69"/>
  <c r="AG69"/>
  <c r="BA39"/>
  <c r="E63"/>
  <c r="V63"/>
  <c r="AH63"/>
  <c r="AG39"/>
  <c r="BI39"/>
  <c r="BA51"/>
  <c r="I63"/>
  <c r="AT63"/>
  <c r="AC71"/>
  <c r="AE74"/>
  <c r="AE9"/>
  <c r="AI74"/>
  <c r="AI9"/>
  <c r="AM74"/>
  <c r="AM9"/>
  <c r="AQ74"/>
  <c r="AQ9"/>
  <c r="BE9"/>
  <c r="BH5"/>
  <c r="BJ5" s="1"/>
  <c r="C74"/>
  <c r="C9"/>
  <c r="G74"/>
  <c r="G9"/>
  <c r="K74"/>
  <c r="K9"/>
  <c r="O74"/>
  <c r="O9"/>
  <c r="S74"/>
  <c r="S9"/>
  <c r="W74"/>
  <c r="W9"/>
  <c r="AA74"/>
  <c r="AA9"/>
  <c r="AF74"/>
  <c r="AF9"/>
  <c r="AJ74"/>
  <c r="AJ9"/>
  <c r="AN74"/>
  <c r="AN9"/>
  <c r="AX74"/>
  <c r="AX9"/>
  <c r="BB74"/>
  <c r="BB9"/>
  <c r="BF74"/>
  <c r="BF9"/>
  <c r="AS9"/>
  <c r="BI9"/>
  <c r="AW9"/>
  <c r="D74"/>
  <c r="D9"/>
  <c r="H74"/>
  <c r="H9"/>
  <c r="L74"/>
  <c r="L9"/>
  <c r="P74"/>
  <c r="P9"/>
  <c r="T74"/>
  <c r="T9"/>
  <c r="X74"/>
  <c r="X9"/>
  <c r="AB74"/>
  <c r="AB9"/>
  <c r="BA9"/>
  <c r="AT9"/>
  <c r="F74"/>
  <c r="J74"/>
  <c r="N74"/>
  <c r="R74"/>
  <c r="V74"/>
  <c r="Z74"/>
  <c r="AD74"/>
  <c r="AH74"/>
  <c r="AL74"/>
  <c r="AP74"/>
  <c r="AV74"/>
  <c r="AZ74"/>
  <c r="BD74"/>
  <c r="AY9"/>
  <c r="BC9"/>
  <c r="E15"/>
  <c r="F21"/>
  <c r="J21"/>
  <c r="N21"/>
  <c r="R21"/>
  <c r="V21"/>
  <c r="Z21"/>
  <c r="AD21"/>
  <c r="AH21"/>
  <c r="AL21"/>
  <c r="AP21"/>
  <c r="D21"/>
  <c r="O21"/>
  <c r="T21"/>
  <c r="AE21"/>
  <c r="AJ21"/>
  <c r="BE21"/>
  <c r="F27"/>
  <c r="J27"/>
  <c r="N27"/>
  <c r="R27"/>
  <c r="V27"/>
  <c r="Z27"/>
  <c r="AD27"/>
  <c r="AH27"/>
  <c r="AL27"/>
  <c r="AP27"/>
  <c r="AV27"/>
  <c r="AZ27"/>
  <c r="BD27"/>
  <c r="E27"/>
  <c r="M27"/>
  <c r="U27"/>
  <c r="AK27"/>
  <c r="AY27"/>
  <c r="E21"/>
  <c r="K21"/>
  <c r="P21"/>
  <c r="U21"/>
  <c r="AA21"/>
  <c r="AF21"/>
  <c r="AK21"/>
  <c r="AQ21"/>
  <c r="BA21"/>
  <c r="AX21"/>
  <c r="BB21"/>
  <c r="BF21"/>
  <c r="D27"/>
  <c r="H27"/>
  <c r="L27"/>
  <c r="P27"/>
  <c r="T27"/>
  <c r="X27"/>
  <c r="AB27"/>
  <c r="AF27"/>
  <c r="AJ27"/>
  <c r="AN27"/>
  <c r="AX27"/>
  <c r="BB27"/>
  <c r="BF27"/>
  <c r="AT21"/>
  <c r="AT27"/>
  <c r="C39"/>
  <c r="G39"/>
  <c r="K39"/>
  <c r="O39"/>
  <c r="S39"/>
  <c r="W39"/>
  <c r="AA39"/>
  <c r="AE39"/>
  <c r="AI39"/>
  <c r="AM39"/>
  <c r="AQ39"/>
  <c r="J39"/>
  <c r="R39"/>
  <c r="Z39"/>
  <c r="AH39"/>
  <c r="AP39"/>
  <c r="BB39"/>
  <c r="AD45"/>
  <c r="AH45"/>
  <c r="AL45"/>
  <c r="AP45"/>
  <c r="AV45"/>
  <c r="D39"/>
  <c r="H39"/>
  <c r="L39"/>
  <c r="P39"/>
  <c r="T39"/>
  <c r="X39"/>
  <c r="AB39"/>
  <c r="AF39"/>
  <c r="AJ39"/>
  <c r="AN39"/>
  <c r="F45"/>
  <c r="J45"/>
  <c r="N45"/>
  <c r="R45"/>
  <c r="V45"/>
  <c r="Z45"/>
  <c r="AY39"/>
  <c r="BC39"/>
  <c r="AV39"/>
  <c r="AZ39"/>
  <c r="BD39"/>
  <c r="C51"/>
  <c r="G51"/>
  <c r="K51"/>
  <c r="O51"/>
  <c r="S51"/>
  <c r="W51"/>
  <c r="AA51"/>
  <c r="AE51"/>
  <c r="AI51"/>
  <c r="AM51"/>
  <c r="AQ51"/>
  <c r="H51"/>
  <c r="M51"/>
  <c r="R51"/>
  <c r="X51"/>
  <c r="AN51"/>
  <c r="AS51"/>
  <c r="BB51"/>
  <c r="F57"/>
  <c r="J57"/>
  <c r="N57"/>
  <c r="R57"/>
  <c r="V57"/>
  <c r="Z57"/>
  <c r="D51"/>
  <c r="I51"/>
  <c r="N51"/>
  <c r="T51"/>
  <c r="Y51"/>
  <c r="AD51"/>
  <c r="AJ51"/>
  <c r="AO51"/>
  <c r="AT51"/>
  <c r="AX51"/>
  <c r="BD51"/>
  <c r="C57"/>
  <c r="G57"/>
  <c r="AY51"/>
  <c r="BC51"/>
  <c r="E51"/>
  <c r="J51"/>
  <c r="P51"/>
  <c r="U51"/>
  <c r="Z51"/>
  <c r="AF51"/>
  <c r="AK51"/>
  <c r="AP51"/>
  <c r="AZ51"/>
  <c r="AC63"/>
  <c r="AD57"/>
  <c r="AH57"/>
  <c r="AL57"/>
  <c r="AP57"/>
  <c r="AV57"/>
  <c r="AZ57"/>
  <c r="BD57"/>
  <c r="AY63"/>
  <c r="BC63"/>
  <c r="L63"/>
  <c r="AB63"/>
  <c r="BA63"/>
  <c r="BF63"/>
  <c r="H63"/>
  <c r="X63"/>
  <c r="AN63"/>
  <c r="AS63"/>
  <c r="AW63"/>
  <c r="BB63"/>
  <c r="C63"/>
  <c r="G63"/>
  <c r="K63"/>
  <c r="O63"/>
  <c r="S63"/>
  <c r="W63"/>
  <c r="AA63"/>
  <c r="AE63"/>
  <c r="AI63"/>
  <c r="AM63"/>
  <c r="AQ63"/>
  <c r="D63"/>
  <c r="T63"/>
  <c r="AJ63"/>
  <c r="AX63"/>
  <c r="D69"/>
  <c r="H69"/>
  <c r="L69"/>
  <c r="P69"/>
  <c r="T69"/>
  <c r="X69"/>
  <c r="AB69"/>
  <c r="AD69"/>
  <c r="AH69"/>
  <c r="AL69"/>
  <c r="AP69"/>
  <c r="AV69"/>
  <c r="AZ69"/>
  <c r="BD69"/>
  <c r="BI69"/>
  <c r="F69"/>
  <c r="J69"/>
  <c r="N69"/>
  <c r="R69"/>
  <c r="V69"/>
  <c r="Z69"/>
  <c r="AE69"/>
  <c r="AI69"/>
  <c r="AM69"/>
  <c r="AQ69"/>
  <c r="AW69"/>
  <c r="BA69"/>
  <c r="BE69"/>
  <c r="C69"/>
  <c r="G69"/>
  <c r="K69"/>
  <c r="O69"/>
  <c r="S69"/>
  <c r="W69"/>
  <c r="AA69"/>
  <c r="AF69"/>
  <c r="AJ69"/>
  <c r="AN69"/>
  <c r="AS69"/>
  <c r="AX69"/>
  <c r="BB69"/>
  <c r="AU75"/>
  <c r="AR75"/>
  <c r="AS101" i="2"/>
  <c r="AV101"/>
  <c r="BH68" i="8" l="1"/>
  <c r="BJ68" s="1"/>
  <c r="BH7"/>
  <c r="BJ7" s="1"/>
  <c r="BH72"/>
  <c r="BJ72"/>
  <c r="BH44"/>
  <c r="BJ44" s="1"/>
  <c r="BH37"/>
  <c r="BJ37" s="1"/>
  <c r="BH25"/>
  <c r="BJ25" s="1"/>
  <c r="BG61"/>
  <c r="BG73" s="1"/>
  <c r="BI75"/>
  <c r="BH43"/>
  <c r="BJ43" s="1"/>
  <c r="BH14"/>
  <c r="BJ14" s="1"/>
  <c r="AC15"/>
  <c r="BH38"/>
  <c r="BJ38" s="1"/>
  <c r="BH50"/>
  <c r="BJ50" s="1"/>
  <c r="BH61"/>
  <c r="BJ61" s="1"/>
  <c r="BH13"/>
  <c r="BJ13" s="1"/>
  <c r="BH26"/>
  <c r="BJ26" s="1"/>
  <c r="BH8"/>
  <c r="BJ8" s="1"/>
  <c r="BH20"/>
  <c r="BJ20" s="1"/>
  <c r="AC73"/>
  <c r="BH49"/>
  <c r="BJ49" s="1"/>
  <c r="BG63"/>
  <c r="BH62"/>
  <c r="BJ62" s="1"/>
  <c r="BH56"/>
  <c r="BJ56" s="1"/>
  <c r="AC74"/>
  <c r="BH32"/>
  <c r="BJ32" s="1"/>
  <c r="BE75"/>
  <c r="AT75"/>
  <c r="AK75"/>
  <c r="BH59"/>
  <c r="BJ59" s="1"/>
  <c r="BJ71" s="1"/>
  <c r="BH71"/>
  <c r="AC45"/>
  <c r="AC39"/>
  <c r="AC21"/>
  <c r="BD75"/>
  <c r="AL75"/>
  <c r="V75"/>
  <c r="F75"/>
  <c r="AB75"/>
  <c r="T75"/>
  <c r="L75"/>
  <c r="D75"/>
  <c r="BF76"/>
  <c r="BF75"/>
  <c r="BB75"/>
  <c r="AX75"/>
  <c r="AE75"/>
  <c r="BG57"/>
  <c r="BG33"/>
  <c r="AC27"/>
  <c r="AZ75"/>
  <c r="AH75"/>
  <c r="R75"/>
  <c r="AN75"/>
  <c r="AF75"/>
  <c r="AA75"/>
  <c r="W75"/>
  <c r="S75"/>
  <c r="O75"/>
  <c r="K75"/>
  <c r="G75"/>
  <c r="AC9"/>
  <c r="BG69"/>
  <c r="BG51"/>
  <c r="AC57"/>
  <c r="BG45"/>
  <c r="AC33"/>
  <c r="BG27"/>
  <c r="AV75"/>
  <c r="AD75"/>
  <c r="N75"/>
  <c r="X75"/>
  <c r="P75"/>
  <c r="H75"/>
  <c r="C75"/>
  <c r="AC69"/>
  <c r="AC51"/>
  <c r="BG39"/>
  <c r="BG15"/>
  <c r="AP75"/>
  <c r="Z75"/>
  <c r="J75"/>
  <c r="AJ75"/>
  <c r="AQ75"/>
  <c r="AM75"/>
  <c r="AI75"/>
  <c r="BG74"/>
  <c r="BG9"/>
  <c r="AV123" i="2"/>
  <c r="AS123"/>
  <c r="AV112"/>
  <c r="AS112"/>
  <c r="AV90"/>
  <c r="AS90"/>
  <c r="AV79"/>
  <c r="AS79"/>
  <c r="AV68"/>
  <c r="AS68"/>
  <c r="AV57"/>
  <c r="AS57"/>
  <c r="AV46"/>
  <c r="AS46"/>
  <c r="AV35"/>
  <c r="AS35"/>
  <c r="AV24"/>
  <c r="AS24"/>
  <c r="AS13"/>
  <c r="AV13"/>
  <c r="BH73" i="8" l="1"/>
  <c r="BJ73"/>
  <c r="BJ74"/>
  <c r="BH15"/>
  <c r="BH63"/>
  <c r="BG75"/>
  <c r="BH69"/>
  <c r="BH57"/>
  <c r="BH27"/>
  <c r="BJ63"/>
  <c r="BH21"/>
  <c r="BH45"/>
  <c r="BJ15"/>
  <c r="BH51"/>
  <c r="BH39"/>
  <c r="BH33"/>
  <c r="BH9"/>
  <c r="BH74"/>
  <c r="AC75"/>
  <c r="G48" i="5"/>
  <c r="BJ39" i="8" l="1"/>
  <c r="BJ21"/>
  <c r="BJ69"/>
  <c r="BH75"/>
  <c r="BJ9"/>
  <c r="BJ51"/>
  <c r="BJ45"/>
  <c r="BJ27"/>
  <c r="BJ57"/>
  <c r="BJ33"/>
  <c r="G58" i="5"/>
  <c r="D58"/>
  <c r="BJ75" i="8" l="1"/>
  <c r="U127" i="2"/>
  <c r="U126"/>
  <c r="U118"/>
  <c r="U124" s="1"/>
  <c r="U117"/>
  <c r="U107"/>
  <c r="U113" s="1"/>
  <c r="U106"/>
  <c r="U96"/>
  <c r="U102" s="1"/>
  <c r="U95"/>
  <c r="U85"/>
  <c r="U91" s="1"/>
  <c r="U84"/>
  <c r="U74"/>
  <c r="U80" s="1"/>
  <c r="U73"/>
  <c r="U63"/>
  <c r="U69" s="1"/>
  <c r="U62"/>
  <c r="U52"/>
  <c r="U58" s="1"/>
  <c r="U51"/>
  <c r="U41"/>
  <c r="U47" s="1"/>
  <c r="U40"/>
  <c r="U30"/>
  <c r="U36" s="1"/>
  <c r="U29"/>
  <c r="U19"/>
  <c r="U25" s="1"/>
  <c r="U18"/>
  <c r="U8"/>
  <c r="U14" s="1"/>
  <c r="U7"/>
  <c r="U101" l="1"/>
  <c r="U123"/>
  <c r="U57"/>
  <c r="U79"/>
  <c r="U13"/>
  <c r="U31"/>
  <c r="U32" s="1"/>
  <c r="U35"/>
  <c r="U42"/>
  <c r="U43" s="1"/>
  <c r="U46"/>
  <c r="U64"/>
  <c r="U65" s="1"/>
  <c r="U68"/>
  <c r="U86"/>
  <c r="U87" s="1"/>
  <c r="U90"/>
  <c r="U108"/>
  <c r="U109" s="1"/>
  <c r="U112"/>
  <c r="U20"/>
  <c r="U24"/>
  <c r="U55"/>
  <c r="U56" s="1"/>
  <c r="U77"/>
  <c r="U78" s="1"/>
  <c r="U99"/>
  <c r="U100" s="1"/>
  <c r="U121"/>
  <c r="U122" s="1"/>
  <c r="U129"/>
  <c r="U135" s="1"/>
  <c r="U128"/>
  <c r="U75"/>
  <c r="U76" s="1"/>
  <c r="U119"/>
  <c r="U120" s="1"/>
  <c r="U33"/>
  <c r="U34" s="1"/>
  <c r="U53"/>
  <c r="U54" s="1"/>
  <c r="U97"/>
  <c r="U98" s="1"/>
  <c r="U9"/>
  <c r="U10" s="1"/>
  <c r="U22"/>
  <c r="U23" s="1"/>
  <c r="U44"/>
  <c r="U45" s="1"/>
  <c r="U66"/>
  <c r="U67" s="1"/>
  <c r="U88"/>
  <c r="U89" s="1"/>
  <c r="U110"/>
  <c r="U111" s="1"/>
  <c r="U11"/>
  <c r="U12" s="1"/>
  <c r="U134" l="1"/>
  <c r="U21"/>
  <c r="U130"/>
  <c r="U131" s="1"/>
  <c r="U132"/>
  <c r="U133" s="1"/>
  <c r="I40" i="5" l="1"/>
  <c r="I32"/>
  <c r="I11"/>
  <c r="I3"/>
  <c r="H82" i="11"/>
  <c r="BJ85" i="2" l="1"/>
  <c r="BJ91" s="1"/>
  <c r="G40" i="5"/>
  <c r="D40"/>
  <c r="G32"/>
  <c r="D32"/>
  <c r="G11"/>
  <c r="D11"/>
  <c r="G3"/>
  <c r="D3"/>
  <c r="J40" i="4"/>
  <c r="F40"/>
  <c r="J32"/>
  <c r="F32"/>
  <c r="J11"/>
  <c r="F11"/>
  <c r="J3"/>
  <c r="F3"/>
  <c r="BJ90" i="2" l="1"/>
  <c r="G73" i="5"/>
  <c r="G72"/>
  <c r="G67"/>
  <c r="G63"/>
  <c r="G62"/>
  <c r="G61"/>
  <c r="G60"/>
  <c r="G47"/>
  <c r="G46"/>
  <c r="G45"/>
  <c r="G44"/>
  <c r="G43"/>
  <c r="G42" l="1"/>
  <c r="G49" s="1"/>
  <c r="G64"/>
  <c r="G74"/>
  <c r="BF117" i="2"/>
  <c r="BE117"/>
  <c r="BD117"/>
  <c r="BC117"/>
  <c r="BF106"/>
  <c r="BE106"/>
  <c r="BD106"/>
  <c r="BC106"/>
  <c r="BF95"/>
  <c r="BE95"/>
  <c r="BD95"/>
  <c r="BC95"/>
  <c r="BF84"/>
  <c r="BE84"/>
  <c r="BD84"/>
  <c r="BC84"/>
  <c r="BF73"/>
  <c r="BE73"/>
  <c r="BD73"/>
  <c r="BC73"/>
  <c r="BF62"/>
  <c r="BE62"/>
  <c r="BD62"/>
  <c r="BC62"/>
  <c r="BF51"/>
  <c r="BE51"/>
  <c r="BD51"/>
  <c r="BC51"/>
  <c r="BF40"/>
  <c r="BE40"/>
  <c r="BD40"/>
  <c r="BC40"/>
  <c r="BF29"/>
  <c r="BE29"/>
  <c r="BD29"/>
  <c r="BC29"/>
  <c r="BF18"/>
  <c r="BE18"/>
  <c r="BD18"/>
  <c r="BC18"/>
  <c r="BF7"/>
  <c r="BE7"/>
  <c r="BD7"/>
  <c r="BC7"/>
  <c r="I73" i="4"/>
  <c r="F73"/>
  <c r="I72"/>
  <c r="F72"/>
  <c r="I67"/>
  <c r="F67"/>
  <c r="I63"/>
  <c r="F63"/>
  <c r="I62"/>
  <c r="F62"/>
  <c r="I61"/>
  <c r="F61"/>
  <c r="I60"/>
  <c r="F60"/>
  <c r="AC127" i="2"/>
  <c r="AC126"/>
  <c r="AC118"/>
  <c r="AC124" s="1"/>
  <c r="AC117"/>
  <c r="AC107"/>
  <c r="AC113" s="1"/>
  <c r="AC106"/>
  <c r="AC96"/>
  <c r="AC102" s="1"/>
  <c r="AC95"/>
  <c r="AC85"/>
  <c r="AC91" s="1"/>
  <c r="AC84"/>
  <c r="AC74"/>
  <c r="AC80" s="1"/>
  <c r="AC73"/>
  <c r="AC63"/>
  <c r="AC69" s="1"/>
  <c r="AC62"/>
  <c r="AC52"/>
  <c r="AC58" s="1"/>
  <c r="AC51"/>
  <c r="AC41"/>
  <c r="AC47" s="1"/>
  <c r="AC40"/>
  <c r="H101" i="4" s="1"/>
  <c r="AC30" i="2"/>
  <c r="AC29"/>
  <c r="H100" i="4" s="1"/>
  <c r="AC19" i="2"/>
  <c r="AC25" s="1"/>
  <c r="AC18"/>
  <c r="AC8"/>
  <c r="AC14" s="1"/>
  <c r="AC7"/>
  <c r="I100" i="4" l="1"/>
  <c r="M100" s="1"/>
  <c r="AC36" i="2"/>
  <c r="I101" i="4"/>
  <c r="M101" s="1"/>
  <c r="H102"/>
  <c r="AC101" i="2"/>
  <c r="AC123"/>
  <c r="BK126"/>
  <c r="AC13"/>
  <c r="AC35"/>
  <c r="AC57"/>
  <c r="AC79"/>
  <c r="G27" i="5"/>
  <c r="F27" i="11"/>
  <c r="I27" i="4"/>
  <c r="H27" i="11"/>
  <c r="AC64" i="2"/>
  <c r="AC65" s="1"/>
  <c r="AC68"/>
  <c r="AC86"/>
  <c r="AC87" s="1"/>
  <c r="AC90"/>
  <c r="AC20"/>
  <c r="AC24"/>
  <c r="AC42"/>
  <c r="AC43" s="1"/>
  <c r="AC46"/>
  <c r="AC108"/>
  <c r="AC109" s="1"/>
  <c r="AC112"/>
  <c r="F74" i="4"/>
  <c r="I74"/>
  <c r="I64"/>
  <c r="AC129" i="2"/>
  <c r="AC135" s="1"/>
  <c r="F64" i="4"/>
  <c r="F27"/>
  <c r="AC33" i="2"/>
  <c r="AC34" s="1"/>
  <c r="AC55"/>
  <c r="AC56" s="1"/>
  <c r="AC77"/>
  <c r="AC78" s="1"/>
  <c r="AC99"/>
  <c r="AC100" s="1"/>
  <c r="AC121"/>
  <c r="AC122" s="1"/>
  <c r="AC128"/>
  <c r="AC9"/>
  <c r="AC10" s="1"/>
  <c r="AC22"/>
  <c r="AC23" s="1"/>
  <c r="AC31"/>
  <c r="AC32" s="1"/>
  <c r="AC44"/>
  <c r="AC45" s="1"/>
  <c r="AC53"/>
  <c r="AC54" s="1"/>
  <c r="AC66"/>
  <c r="AC67" s="1"/>
  <c r="AC75"/>
  <c r="AC76" s="1"/>
  <c r="AC88"/>
  <c r="AC89" s="1"/>
  <c r="AC97"/>
  <c r="AC98" s="1"/>
  <c r="AC110"/>
  <c r="AC111" s="1"/>
  <c r="AC119"/>
  <c r="AC120" s="1"/>
  <c r="AC11"/>
  <c r="AC12" s="1"/>
  <c r="I46" i="4"/>
  <c r="F46"/>
  <c r="I45"/>
  <c r="F45"/>
  <c r="I48"/>
  <c r="F48"/>
  <c r="I47"/>
  <c r="F47"/>
  <c r="I43"/>
  <c r="F43"/>
  <c r="AV121" i="2"/>
  <c r="AV122" s="1"/>
  <c r="AS121"/>
  <c r="AS122" s="1"/>
  <c r="AV119"/>
  <c r="AV120" s="1"/>
  <c r="AS119"/>
  <c r="AS120" s="1"/>
  <c r="AV110"/>
  <c r="AV111" s="1"/>
  <c r="AS110"/>
  <c r="AS111" s="1"/>
  <c r="AV108"/>
  <c r="AV109" s="1"/>
  <c r="AS108"/>
  <c r="AS109" s="1"/>
  <c r="AV99"/>
  <c r="AV100" s="1"/>
  <c r="AS99"/>
  <c r="AS100" s="1"/>
  <c r="AV97"/>
  <c r="AV98" s="1"/>
  <c r="AS97"/>
  <c r="AS98" s="1"/>
  <c r="AV88"/>
  <c r="AV89" s="1"/>
  <c r="AS88"/>
  <c r="AS89" s="1"/>
  <c r="AV86"/>
  <c r="AV87" s="1"/>
  <c r="AS86"/>
  <c r="AS87" s="1"/>
  <c r="AV77"/>
  <c r="AV78" s="1"/>
  <c r="AS77"/>
  <c r="AS78" s="1"/>
  <c r="AV75"/>
  <c r="AV76" s="1"/>
  <c r="AS75"/>
  <c r="AS76" s="1"/>
  <c r="AV66"/>
  <c r="AV67" s="1"/>
  <c r="AS66"/>
  <c r="AS67" s="1"/>
  <c r="AV64"/>
  <c r="AV65" s="1"/>
  <c r="AS64"/>
  <c r="AS65" s="1"/>
  <c r="AV55"/>
  <c r="AV56" s="1"/>
  <c r="AS55"/>
  <c r="AS56" s="1"/>
  <c r="AV53"/>
  <c r="AV54" s="1"/>
  <c r="AS53"/>
  <c r="AS54" s="1"/>
  <c r="AV44"/>
  <c r="AV45" s="1"/>
  <c r="AS44"/>
  <c r="AS45" s="1"/>
  <c r="AV42"/>
  <c r="AV43" s="1"/>
  <c r="AS42"/>
  <c r="AS43" s="1"/>
  <c r="AV33"/>
  <c r="AV34" s="1"/>
  <c r="AS33"/>
  <c r="AS34" s="1"/>
  <c r="AV31"/>
  <c r="AV32" s="1"/>
  <c r="AS31"/>
  <c r="AS32" s="1"/>
  <c r="AV22"/>
  <c r="AV23" s="1"/>
  <c r="AS22"/>
  <c r="AS23" s="1"/>
  <c r="AV20"/>
  <c r="AS20"/>
  <c r="AS9"/>
  <c r="AS10" s="1"/>
  <c r="AV9"/>
  <c r="AV10" s="1"/>
  <c r="AS11"/>
  <c r="AS12" s="1"/>
  <c r="AV11"/>
  <c r="AV12" s="1"/>
  <c r="K100" i="4" l="1"/>
  <c r="L100" s="1"/>
  <c r="I27" i="11"/>
  <c r="Q27" s="1"/>
  <c r="R27" s="1"/>
  <c r="AC134" i="2"/>
  <c r="I102" i="4"/>
  <c r="M102" s="1"/>
  <c r="K101"/>
  <c r="L101" s="1"/>
  <c r="C27" i="11"/>
  <c r="H27" i="4"/>
  <c r="AV21" i="2"/>
  <c r="AS21"/>
  <c r="AC21"/>
  <c r="AC130"/>
  <c r="AC131" s="1"/>
  <c r="D27" i="5"/>
  <c r="I27"/>
  <c r="M27" s="1"/>
  <c r="J27" i="4"/>
  <c r="AC132" i="2"/>
  <c r="AC133" s="1"/>
  <c r="I42" i="4"/>
  <c r="I50" s="1"/>
  <c r="F42"/>
  <c r="O27" i="11" l="1"/>
  <c r="K27"/>
  <c r="L27" s="1"/>
  <c r="M27"/>
  <c r="N27" s="1"/>
  <c r="K102" i="4"/>
  <c r="L102" s="1"/>
  <c r="M27"/>
  <c r="N27" s="1"/>
  <c r="K27"/>
  <c r="L27" s="1"/>
  <c r="O27"/>
  <c r="K27" i="5"/>
  <c r="L27" s="1"/>
  <c r="F50" i="4"/>
  <c r="I84"/>
  <c r="BH126" i="2" l="1"/>
  <c r="BL129"/>
  <c r="BL128"/>
  <c r="BL8" l="1"/>
  <c r="BL14" s="1"/>
  <c r="BJ8"/>
  <c r="BJ14" s="1"/>
  <c r="BG8"/>
  <c r="BG14" s="1"/>
  <c r="BF8"/>
  <c r="BF14" s="1"/>
  <c r="BE8"/>
  <c r="BE14" s="1"/>
  <c r="BD8"/>
  <c r="BD14" s="1"/>
  <c r="BC8"/>
  <c r="BC14" s="1"/>
  <c r="BB8"/>
  <c r="BB14" s="1"/>
  <c r="BA8"/>
  <c r="BA14" s="1"/>
  <c r="AZ8"/>
  <c r="AZ14" s="1"/>
  <c r="AY8"/>
  <c r="AY14" s="1"/>
  <c r="AX8"/>
  <c r="AX14" s="1"/>
  <c r="AW8"/>
  <c r="AW14" s="1"/>
  <c r="AU8"/>
  <c r="AU14" s="1"/>
  <c r="AT8"/>
  <c r="AT14" s="1"/>
  <c r="AR8"/>
  <c r="AR14" s="1"/>
  <c r="AQ8"/>
  <c r="AQ14" s="1"/>
  <c r="AP8"/>
  <c r="AP14" s="1"/>
  <c r="AO8"/>
  <c r="AO14" s="1"/>
  <c r="AN8"/>
  <c r="AN14" s="1"/>
  <c r="AM8"/>
  <c r="AM14" s="1"/>
  <c r="AL8"/>
  <c r="AL14" s="1"/>
  <c r="AK8"/>
  <c r="AK14" s="1"/>
  <c r="AJ8"/>
  <c r="AJ14" s="1"/>
  <c r="AI8"/>
  <c r="AI14" s="1"/>
  <c r="AH8"/>
  <c r="AH14" s="1"/>
  <c r="AG8"/>
  <c r="AG14" s="1"/>
  <c r="AF8"/>
  <c r="AF14" s="1"/>
  <c r="AE8"/>
  <c r="AE14" s="1"/>
  <c r="AA8"/>
  <c r="AA14" s="1"/>
  <c r="Z8"/>
  <c r="Z14" s="1"/>
  <c r="Y8"/>
  <c r="Y14" s="1"/>
  <c r="X8"/>
  <c r="X14" s="1"/>
  <c r="W8"/>
  <c r="W14" s="1"/>
  <c r="V8"/>
  <c r="V14" s="1"/>
  <c r="T8"/>
  <c r="T14" s="1"/>
  <c r="S8"/>
  <c r="S14" s="1"/>
  <c r="R8"/>
  <c r="R14" s="1"/>
  <c r="Q8"/>
  <c r="Q14" s="1"/>
  <c r="P8"/>
  <c r="P14" s="1"/>
  <c r="O8"/>
  <c r="O14" s="1"/>
  <c r="N8"/>
  <c r="N14" s="1"/>
  <c r="M8"/>
  <c r="M14" s="1"/>
  <c r="L8"/>
  <c r="L14" s="1"/>
  <c r="K8"/>
  <c r="K14" s="1"/>
  <c r="J8"/>
  <c r="J14" s="1"/>
  <c r="I8"/>
  <c r="I14" s="1"/>
  <c r="H8"/>
  <c r="H14" s="1"/>
  <c r="G8"/>
  <c r="G14" s="1"/>
  <c r="F8"/>
  <c r="F14" s="1"/>
  <c r="E8"/>
  <c r="E14" s="1"/>
  <c r="D8"/>
  <c r="D14" s="1"/>
  <c r="C8"/>
  <c r="C14" s="1"/>
  <c r="BL19"/>
  <c r="BL25" s="1"/>
  <c r="BJ19"/>
  <c r="BJ25" s="1"/>
  <c r="BG19"/>
  <c r="BG25" s="1"/>
  <c r="BF19"/>
  <c r="BF25" s="1"/>
  <c r="BE19"/>
  <c r="BE25" s="1"/>
  <c r="BD19"/>
  <c r="BD25" s="1"/>
  <c r="BC19"/>
  <c r="BC25" s="1"/>
  <c r="BB19"/>
  <c r="BB25" s="1"/>
  <c r="BA19"/>
  <c r="BA25" s="1"/>
  <c r="AY19"/>
  <c r="AY25" s="1"/>
  <c r="AX19"/>
  <c r="AX25" s="1"/>
  <c r="AW19"/>
  <c r="AW25" s="1"/>
  <c r="AU19"/>
  <c r="AU25" s="1"/>
  <c r="AT19"/>
  <c r="AT25" s="1"/>
  <c r="AR19"/>
  <c r="AR25" s="1"/>
  <c r="AQ19"/>
  <c r="AQ25" s="1"/>
  <c r="AP19"/>
  <c r="AP25" s="1"/>
  <c r="AO19"/>
  <c r="AO25" s="1"/>
  <c r="AN19"/>
  <c r="AN25" s="1"/>
  <c r="AM19"/>
  <c r="AM25" s="1"/>
  <c r="AL19"/>
  <c r="AL25" s="1"/>
  <c r="AK19"/>
  <c r="AK25" s="1"/>
  <c r="AJ19"/>
  <c r="AJ25" s="1"/>
  <c r="AI19"/>
  <c r="AI25" s="1"/>
  <c r="AH19"/>
  <c r="AH25" s="1"/>
  <c r="AG19"/>
  <c r="AG25" s="1"/>
  <c r="AF19"/>
  <c r="AF25" s="1"/>
  <c r="AE19"/>
  <c r="AE25" s="1"/>
  <c r="AA19"/>
  <c r="AA25" s="1"/>
  <c r="Z19"/>
  <c r="Z25" s="1"/>
  <c r="Y19"/>
  <c r="Y25" s="1"/>
  <c r="X19"/>
  <c r="X25" s="1"/>
  <c r="W19"/>
  <c r="W25" s="1"/>
  <c r="V19"/>
  <c r="V25" s="1"/>
  <c r="T19"/>
  <c r="T25" s="1"/>
  <c r="S19"/>
  <c r="S25" s="1"/>
  <c r="R19"/>
  <c r="R25" s="1"/>
  <c r="Q19"/>
  <c r="Q25" s="1"/>
  <c r="P19"/>
  <c r="P25" s="1"/>
  <c r="O19"/>
  <c r="O25" s="1"/>
  <c r="N19"/>
  <c r="N25" s="1"/>
  <c r="M19"/>
  <c r="M25" s="1"/>
  <c r="L19"/>
  <c r="L25" s="1"/>
  <c r="K19"/>
  <c r="K25" s="1"/>
  <c r="J19"/>
  <c r="J25" s="1"/>
  <c r="I19"/>
  <c r="I25" s="1"/>
  <c r="H19"/>
  <c r="H25" s="1"/>
  <c r="G19"/>
  <c r="G25" s="1"/>
  <c r="F19"/>
  <c r="F25" s="1"/>
  <c r="E19"/>
  <c r="E25" s="1"/>
  <c r="D19"/>
  <c r="D25" s="1"/>
  <c r="C19"/>
  <c r="C25" s="1"/>
  <c r="BL30"/>
  <c r="BL36" s="1"/>
  <c r="BJ30"/>
  <c r="BJ36" s="1"/>
  <c r="BG30"/>
  <c r="BG36" s="1"/>
  <c r="BF30"/>
  <c r="BF36" s="1"/>
  <c r="BE30"/>
  <c r="BE36" s="1"/>
  <c r="BD30"/>
  <c r="BD36" s="1"/>
  <c r="BC30"/>
  <c r="BC36" s="1"/>
  <c r="BB30"/>
  <c r="BA30"/>
  <c r="BA36" s="1"/>
  <c r="AZ30"/>
  <c r="AZ36" s="1"/>
  <c r="AY30"/>
  <c r="AY36" s="1"/>
  <c r="AX30"/>
  <c r="AX36" s="1"/>
  <c r="AW30"/>
  <c r="AW36" s="1"/>
  <c r="AU30"/>
  <c r="AU36" s="1"/>
  <c r="AT30"/>
  <c r="AT36" s="1"/>
  <c r="AR30"/>
  <c r="AR36" s="1"/>
  <c r="AQ30"/>
  <c r="AQ36" s="1"/>
  <c r="AP30"/>
  <c r="AP36" s="1"/>
  <c r="AO30"/>
  <c r="AO36" s="1"/>
  <c r="AN30"/>
  <c r="AN36" s="1"/>
  <c r="AM30"/>
  <c r="AM36" s="1"/>
  <c r="AL30"/>
  <c r="AL36" s="1"/>
  <c r="AK30"/>
  <c r="AK36" s="1"/>
  <c r="AJ30"/>
  <c r="AJ36" s="1"/>
  <c r="AI30"/>
  <c r="AI36" s="1"/>
  <c r="AH30"/>
  <c r="AH36" s="1"/>
  <c r="AG30"/>
  <c r="AG36" s="1"/>
  <c r="AF30"/>
  <c r="AF36" s="1"/>
  <c r="AE30"/>
  <c r="AE36" s="1"/>
  <c r="AA30"/>
  <c r="AA36" s="1"/>
  <c r="Z30"/>
  <c r="Z36" s="1"/>
  <c r="Y30"/>
  <c r="Y36" s="1"/>
  <c r="X30"/>
  <c r="X36" s="1"/>
  <c r="W30"/>
  <c r="W36" s="1"/>
  <c r="V30"/>
  <c r="T30"/>
  <c r="T36" s="1"/>
  <c r="S30"/>
  <c r="S36" s="1"/>
  <c r="R30"/>
  <c r="R36" s="1"/>
  <c r="Q30"/>
  <c r="Q36" s="1"/>
  <c r="P30"/>
  <c r="P36" s="1"/>
  <c r="O30"/>
  <c r="O36" s="1"/>
  <c r="N30"/>
  <c r="N36" s="1"/>
  <c r="M30"/>
  <c r="M36" s="1"/>
  <c r="L30"/>
  <c r="L36" s="1"/>
  <c r="K30"/>
  <c r="K36" s="1"/>
  <c r="J30"/>
  <c r="J36" s="1"/>
  <c r="I30"/>
  <c r="I36" s="1"/>
  <c r="H30"/>
  <c r="H36" s="1"/>
  <c r="G30"/>
  <c r="G36" s="1"/>
  <c r="F30"/>
  <c r="F36" s="1"/>
  <c r="E30"/>
  <c r="E36" s="1"/>
  <c r="D30"/>
  <c r="D36" s="1"/>
  <c r="C30"/>
  <c r="C36" s="1"/>
  <c r="BL41"/>
  <c r="BL47" s="1"/>
  <c r="BJ41"/>
  <c r="BJ47" s="1"/>
  <c r="BG41"/>
  <c r="BG47" s="1"/>
  <c r="BF41"/>
  <c r="BF47" s="1"/>
  <c r="BE41"/>
  <c r="BE47" s="1"/>
  <c r="BD41"/>
  <c r="BD47" s="1"/>
  <c r="BC41"/>
  <c r="BC47" s="1"/>
  <c r="BB41"/>
  <c r="BA41"/>
  <c r="BA47" s="1"/>
  <c r="AZ41"/>
  <c r="AZ47" s="1"/>
  <c r="AY41"/>
  <c r="AY47" s="1"/>
  <c r="AX41"/>
  <c r="AX47" s="1"/>
  <c r="AW41"/>
  <c r="AW47" s="1"/>
  <c r="AU41"/>
  <c r="AU47" s="1"/>
  <c r="AT41"/>
  <c r="AT47" s="1"/>
  <c r="AR41"/>
  <c r="AR47" s="1"/>
  <c r="AQ41"/>
  <c r="AQ47" s="1"/>
  <c r="AP41"/>
  <c r="AP47" s="1"/>
  <c r="AO41"/>
  <c r="AO47" s="1"/>
  <c r="AN41"/>
  <c r="AN47" s="1"/>
  <c r="AM41"/>
  <c r="AM47" s="1"/>
  <c r="AL41"/>
  <c r="AL47" s="1"/>
  <c r="AK41"/>
  <c r="AK47" s="1"/>
  <c r="AJ41"/>
  <c r="AJ47" s="1"/>
  <c r="AI41"/>
  <c r="AI47" s="1"/>
  <c r="AH41"/>
  <c r="AH47" s="1"/>
  <c r="AG41"/>
  <c r="AG47" s="1"/>
  <c r="AF41"/>
  <c r="AF47" s="1"/>
  <c r="AE41"/>
  <c r="AE47" s="1"/>
  <c r="AA41"/>
  <c r="AA47" s="1"/>
  <c r="Z41"/>
  <c r="Z47" s="1"/>
  <c r="Y41"/>
  <c r="Y47" s="1"/>
  <c r="X41"/>
  <c r="X47" s="1"/>
  <c r="W41"/>
  <c r="W47" s="1"/>
  <c r="V41"/>
  <c r="T41"/>
  <c r="T47" s="1"/>
  <c r="S41"/>
  <c r="S47" s="1"/>
  <c r="R41"/>
  <c r="R47" s="1"/>
  <c r="Q41"/>
  <c r="Q47" s="1"/>
  <c r="P41"/>
  <c r="P47" s="1"/>
  <c r="O41"/>
  <c r="O47" s="1"/>
  <c r="N41"/>
  <c r="N47" s="1"/>
  <c r="M41"/>
  <c r="M47" s="1"/>
  <c r="L41"/>
  <c r="L47" s="1"/>
  <c r="K41"/>
  <c r="K47" s="1"/>
  <c r="J41"/>
  <c r="J47" s="1"/>
  <c r="I41"/>
  <c r="I47" s="1"/>
  <c r="H41"/>
  <c r="H47" s="1"/>
  <c r="G41"/>
  <c r="G47" s="1"/>
  <c r="F41"/>
  <c r="F47" s="1"/>
  <c r="E41"/>
  <c r="E47" s="1"/>
  <c r="D41"/>
  <c r="D47" s="1"/>
  <c r="C41"/>
  <c r="C47" s="1"/>
  <c r="BL52"/>
  <c r="BL58" s="1"/>
  <c r="BJ52"/>
  <c r="BJ58" s="1"/>
  <c r="BG52"/>
  <c r="BG58" s="1"/>
  <c r="BF52"/>
  <c r="BF58" s="1"/>
  <c r="BE52"/>
  <c r="BE58" s="1"/>
  <c r="BD52"/>
  <c r="BD58" s="1"/>
  <c r="BC52"/>
  <c r="BC58" s="1"/>
  <c r="BB52"/>
  <c r="BB58" s="1"/>
  <c r="BA52"/>
  <c r="BA58" s="1"/>
  <c r="AZ52"/>
  <c r="AZ58" s="1"/>
  <c r="AY52"/>
  <c r="AY58" s="1"/>
  <c r="AX52"/>
  <c r="AX58" s="1"/>
  <c r="AW52"/>
  <c r="AW58" s="1"/>
  <c r="AU52"/>
  <c r="AU58" s="1"/>
  <c r="AT52"/>
  <c r="AT58" s="1"/>
  <c r="AR52"/>
  <c r="AR58" s="1"/>
  <c r="AQ52"/>
  <c r="AP52"/>
  <c r="AP58" s="1"/>
  <c r="AO52"/>
  <c r="AO58" s="1"/>
  <c r="AN52"/>
  <c r="AN58" s="1"/>
  <c r="AM52"/>
  <c r="AM58" s="1"/>
  <c r="AL52"/>
  <c r="AL58" s="1"/>
  <c r="AK52"/>
  <c r="AK58" s="1"/>
  <c r="AJ52"/>
  <c r="AJ58" s="1"/>
  <c r="AI52"/>
  <c r="AI58" s="1"/>
  <c r="AH52"/>
  <c r="AH58" s="1"/>
  <c r="AG52"/>
  <c r="AG58" s="1"/>
  <c r="AF52"/>
  <c r="AF58" s="1"/>
  <c r="AE52"/>
  <c r="AE58" s="1"/>
  <c r="AA52"/>
  <c r="AA58" s="1"/>
  <c r="Z52"/>
  <c r="Z58" s="1"/>
  <c r="Y52"/>
  <c r="Y58" s="1"/>
  <c r="X52"/>
  <c r="X58" s="1"/>
  <c r="W52"/>
  <c r="W58" s="1"/>
  <c r="V52"/>
  <c r="T52"/>
  <c r="T58" s="1"/>
  <c r="S52"/>
  <c r="S58" s="1"/>
  <c r="R52"/>
  <c r="R58" s="1"/>
  <c r="Q52"/>
  <c r="Q58" s="1"/>
  <c r="P52"/>
  <c r="P58" s="1"/>
  <c r="O52"/>
  <c r="O58" s="1"/>
  <c r="N52"/>
  <c r="N58" s="1"/>
  <c r="M52"/>
  <c r="M58" s="1"/>
  <c r="L52"/>
  <c r="L58" s="1"/>
  <c r="K52"/>
  <c r="K58" s="1"/>
  <c r="J52"/>
  <c r="J58" s="1"/>
  <c r="I52"/>
  <c r="I58" s="1"/>
  <c r="H52"/>
  <c r="H58" s="1"/>
  <c r="G52"/>
  <c r="G58" s="1"/>
  <c r="F52"/>
  <c r="F58" s="1"/>
  <c r="E52"/>
  <c r="E58" s="1"/>
  <c r="D52"/>
  <c r="D58" s="1"/>
  <c r="C52"/>
  <c r="C58" s="1"/>
  <c r="BL63"/>
  <c r="BL69" s="1"/>
  <c r="BJ63"/>
  <c r="BJ69" s="1"/>
  <c r="BG63"/>
  <c r="BG69" s="1"/>
  <c r="BF63"/>
  <c r="BF69" s="1"/>
  <c r="BE63"/>
  <c r="BE69" s="1"/>
  <c r="BD63"/>
  <c r="BD69" s="1"/>
  <c r="BC63"/>
  <c r="BC69" s="1"/>
  <c r="BB63"/>
  <c r="BB69" s="1"/>
  <c r="BA63"/>
  <c r="BA69" s="1"/>
  <c r="AZ63"/>
  <c r="AZ69" s="1"/>
  <c r="AY63"/>
  <c r="AY69" s="1"/>
  <c r="AX63"/>
  <c r="AX69" s="1"/>
  <c r="AW63"/>
  <c r="AW69" s="1"/>
  <c r="AU63"/>
  <c r="AU69" s="1"/>
  <c r="AT63"/>
  <c r="AT69" s="1"/>
  <c r="AR63"/>
  <c r="AR69" s="1"/>
  <c r="AQ63"/>
  <c r="AQ69" s="1"/>
  <c r="AP63"/>
  <c r="AP69" s="1"/>
  <c r="AO63"/>
  <c r="AO69" s="1"/>
  <c r="AN63"/>
  <c r="AN69" s="1"/>
  <c r="AM63"/>
  <c r="AM69" s="1"/>
  <c r="AL63"/>
  <c r="AL69" s="1"/>
  <c r="AK63"/>
  <c r="AK69" s="1"/>
  <c r="AJ63"/>
  <c r="AJ69" s="1"/>
  <c r="AI63"/>
  <c r="AI69" s="1"/>
  <c r="AH63"/>
  <c r="AH69" s="1"/>
  <c r="AG63"/>
  <c r="AG69" s="1"/>
  <c r="AF63"/>
  <c r="AF69" s="1"/>
  <c r="AE63"/>
  <c r="AE69" s="1"/>
  <c r="AA63"/>
  <c r="AA69" s="1"/>
  <c r="Z63"/>
  <c r="Z69" s="1"/>
  <c r="Y63"/>
  <c r="Y69" s="1"/>
  <c r="X63"/>
  <c r="X69" s="1"/>
  <c r="W63"/>
  <c r="W69" s="1"/>
  <c r="V63"/>
  <c r="V69" s="1"/>
  <c r="T63"/>
  <c r="T69" s="1"/>
  <c r="S63"/>
  <c r="S69" s="1"/>
  <c r="R63"/>
  <c r="R69" s="1"/>
  <c r="Q63"/>
  <c r="Q69" s="1"/>
  <c r="P63"/>
  <c r="P69" s="1"/>
  <c r="O63"/>
  <c r="O69" s="1"/>
  <c r="N63"/>
  <c r="N69" s="1"/>
  <c r="M63"/>
  <c r="M69" s="1"/>
  <c r="L63"/>
  <c r="L69" s="1"/>
  <c r="K63"/>
  <c r="K69" s="1"/>
  <c r="J63"/>
  <c r="J69" s="1"/>
  <c r="I63"/>
  <c r="I69" s="1"/>
  <c r="H63"/>
  <c r="H69" s="1"/>
  <c r="G63"/>
  <c r="G69" s="1"/>
  <c r="F63"/>
  <c r="F69" s="1"/>
  <c r="E63"/>
  <c r="E69" s="1"/>
  <c r="D63"/>
  <c r="D69" s="1"/>
  <c r="C63"/>
  <c r="C69" s="1"/>
  <c r="BL74"/>
  <c r="BL80" s="1"/>
  <c r="BJ74"/>
  <c r="BJ80" s="1"/>
  <c r="BG74"/>
  <c r="BG80" s="1"/>
  <c r="BF74"/>
  <c r="BF80" s="1"/>
  <c r="BE74"/>
  <c r="BE80" s="1"/>
  <c r="BD74"/>
  <c r="BD80" s="1"/>
  <c r="BC74"/>
  <c r="BC80" s="1"/>
  <c r="BB74"/>
  <c r="BB80" s="1"/>
  <c r="BA74"/>
  <c r="BA80" s="1"/>
  <c r="AZ74"/>
  <c r="AZ80" s="1"/>
  <c r="AY74"/>
  <c r="AY80" s="1"/>
  <c r="AX74"/>
  <c r="AX80" s="1"/>
  <c r="AW74"/>
  <c r="AW80" s="1"/>
  <c r="AU74"/>
  <c r="AU80" s="1"/>
  <c r="AT74"/>
  <c r="AT80" s="1"/>
  <c r="AR74"/>
  <c r="AR80" s="1"/>
  <c r="AQ74"/>
  <c r="AQ80" s="1"/>
  <c r="AP74"/>
  <c r="AP80" s="1"/>
  <c r="AO74"/>
  <c r="AO80" s="1"/>
  <c r="AN74"/>
  <c r="AN80" s="1"/>
  <c r="AM74"/>
  <c r="AM80" s="1"/>
  <c r="AL74"/>
  <c r="AL80" s="1"/>
  <c r="AK74"/>
  <c r="AK80" s="1"/>
  <c r="AJ74"/>
  <c r="AJ80" s="1"/>
  <c r="AI74"/>
  <c r="AI80" s="1"/>
  <c r="AH74"/>
  <c r="AH80" s="1"/>
  <c r="AG74"/>
  <c r="AG80" s="1"/>
  <c r="AF74"/>
  <c r="AF80" s="1"/>
  <c r="AE74"/>
  <c r="AE80" s="1"/>
  <c r="AA74"/>
  <c r="AA80" s="1"/>
  <c r="Z74"/>
  <c r="Z80" s="1"/>
  <c r="Y74"/>
  <c r="Y80" s="1"/>
  <c r="X74"/>
  <c r="X80" s="1"/>
  <c r="W74"/>
  <c r="W80" s="1"/>
  <c r="V74"/>
  <c r="V80" s="1"/>
  <c r="T74"/>
  <c r="T80" s="1"/>
  <c r="S74"/>
  <c r="S80" s="1"/>
  <c r="R74"/>
  <c r="R80" s="1"/>
  <c r="Q74"/>
  <c r="Q80" s="1"/>
  <c r="P74"/>
  <c r="P80" s="1"/>
  <c r="O74"/>
  <c r="O80" s="1"/>
  <c r="N74"/>
  <c r="N80" s="1"/>
  <c r="M74"/>
  <c r="M80" s="1"/>
  <c r="L74"/>
  <c r="L80" s="1"/>
  <c r="K74"/>
  <c r="K80" s="1"/>
  <c r="J74"/>
  <c r="J80" s="1"/>
  <c r="I74"/>
  <c r="I80" s="1"/>
  <c r="H74"/>
  <c r="H80" s="1"/>
  <c r="G74"/>
  <c r="G80" s="1"/>
  <c r="F74"/>
  <c r="F80" s="1"/>
  <c r="E74"/>
  <c r="E80" s="1"/>
  <c r="D74"/>
  <c r="D80" s="1"/>
  <c r="C74"/>
  <c r="C80" s="1"/>
  <c r="BL85"/>
  <c r="BL91" s="1"/>
  <c r="BG85"/>
  <c r="BG91" s="1"/>
  <c r="BF85"/>
  <c r="BF91" s="1"/>
  <c r="BE85"/>
  <c r="BE91" s="1"/>
  <c r="BD85"/>
  <c r="BD91" s="1"/>
  <c r="BC85"/>
  <c r="BC91" s="1"/>
  <c r="BB85"/>
  <c r="BB91" s="1"/>
  <c r="BA85"/>
  <c r="BA91" s="1"/>
  <c r="AZ85"/>
  <c r="AZ91" s="1"/>
  <c r="AY85"/>
  <c r="AY91" s="1"/>
  <c r="AX85"/>
  <c r="AX91" s="1"/>
  <c r="AW85"/>
  <c r="AW91" s="1"/>
  <c r="AU85"/>
  <c r="AT85"/>
  <c r="AT91" s="1"/>
  <c r="AR85"/>
  <c r="AR91" s="1"/>
  <c r="AQ85"/>
  <c r="AQ91" s="1"/>
  <c r="AP85"/>
  <c r="AO85"/>
  <c r="AO91" s="1"/>
  <c r="AN85"/>
  <c r="AN91" s="1"/>
  <c r="AM85"/>
  <c r="J49" i="4" s="1"/>
  <c r="AL85" i="2"/>
  <c r="AL91" s="1"/>
  <c r="AK85"/>
  <c r="AK91" s="1"/>
  <c r="AJ85"/>
  <c r="AJ91" s="1"/>
  <c r="AI85"/>
  <c r="AI91" s="1"/>
  <c r="AH85"/>
  <c r="AH91" s="1"/>
  <c r="AG85"/>
  <c r="AG91" s="1"/>
  <c r="AF85"/>
  <c r="AF91" s="1"/>
  <c r="AE85"/>
  <c r="AE91" s="1"/>
  <c r="AA85"/>
  <c r="AA91" s="1"/>
  <c r="Z85"/>
  <c r="Z91" s="1"/>
  <c r="Y85"/>
  <c r="Y91" s="1"/>
  <c r="X85"/>
  <c r="X91" s="1"/>
  <c r="W85"/>
  <c r="W91" s="1"/>
  <c r="V85"/>
  <c r="V91" s="1"/>
  <c r="T85"/>
  <c r="T91" s="1"/>
  <c r="S85"/>
  <c r="S91" s="1"/>
  <c r="R85"/>
  <c r="R91" s="1"/>
  <c r="Q85"/>
  <c r="Q91" s="1"/>
  <c r="P85"/>
  <c r="P91" s="1"/>
  <c r="O85"/>
  <c r="O91" s="1"/>
  <c r="N85"/>
  <c r="N91" s="1"/>
  <c r="M85"/>
  <c r="M91" s="1"/>
  <c r="L85"/>
  <c r="L91" s="1"/>
  <c r="K85"/>
  <c r="K91" s="1"/>
  <c r="J85"/>
  <c r="J91" s="1"/>
  <c r="I85"/>
  <c r="I91" s="1"/>
  <c r="H85"/>
  <c r="H91" s="1"/>
  <c r="G85"/>
  <c r="G91" s="1"/>
  <c r="F85"/>
  <c r="F91" s="1"/>
  <c r="E85"/>
  <c r="E91" s="1"/>
  <c r="D85"/>
  <c r="D91" s="1"/>
  <c r="C85"/>
  <c r="C91" s="1"/>
  <c r="BL96"/>
  <c r="BL102" s="1"/>
  <c r="BJ96"/>
  <c r="BJ102" s="1"/>
  <c r="BG96"/>
  <c r="BG102" s="1"/>
  <c r="BF96"/>
  <c r="BF102" s="1"/>
  <c r="BE96"/>
  <c r="BE102" s="1"/>
  <c r="BD96"/>
  <c r="BD102" s="1"/>
  <c r="BC96"/>
  <c r="BC102" s="1"/>
  <c r="BB96"/>
  <c r="BB102" s="1"/>
  <c r="BA96"/>
  <c r="BA102" s="1"/>
  <c r="AZ96"/>
  <c r="AZ102" s="1"/>
  <c r="AY96"/>
  <c r="AY102" s="1"/>
  <c r="AX96"/>
  <c r="AX102" s="1"/>
  <c r="AW96"/>
  <c r="AW102" s="1"/>
  <c r="AU96"/>
  <c r="AU102" s="1"/>
  <c r="AT96"/>
  <c r="AT102" s="1"/>
  <c r="AR96"/>
  <c r="AR102" s="1"/>
  <c r="AQ96"/>
  <c r="AQ102" s="1"/>
  <c r="AP96"/>
  <c r="AP102" s="1"/>
  <c r="AO96"/>
  <c r="AO102" s="1"/>
  <c r="AN96"/>
  <c r="AN102" s="1"/>
  <c r="AM96"/>
  <c r="AM102" s="1"/>
  <c r="AL96"/>
  <c r="AL102" s="1"/>
  <c r="AK96"/>
  <c r="AK102" s="1"/>
  <c r="AJ96"/>
  <c r="AJ102" s="1"/>
  <c r="AI96"/>
  <c r="AI102" s="1"/>
  <c r="AH96"/>
  <c r="AH102" s="1"/>
  <c r="AG96"/>
  <c r="AG102" s="1"/>
  <c r="AF96"/>
  <c r="AF102" s="1"/>
  <c r="AE96"/>
  <c r="AE102" s="1"/>
  <c r="AA96"/>
  <c r="AA102" s="1"/>
  <c r="Z96"/>
  <c r="Z102" s="1"/>
  <c r="Y96"/>
  <c r="Y102" s="1"/>
  <c r="X96"/>
  <c r="X102" s="1"/>
  <c r="W96"/>
  <c r="W102" s="1"/>
  <c r="V96"/>
  <c r="V102" s="1"/>
  <c r="T96"/>
  <c r="T102" s="1"/>
  <c r="S96"/>
  <c r="S102" s="1"/>
  <c r="R96"/>
  <c r="R102" s="1"/>
  <c r="Q96"/>
  <c r="Q102" s="1"/>
  <c r="P96"/>
  <c r="P102" s="1"/>
  <c r="O96"/>
  <c r="O102" s="1"/>
  <c r="N96"/>
  <c r="N102" s="1"/>
  <c r="M96"/>
  <c r="M102" s="1"/>
  <c r="L96"/>
  <c r="L102" s="1"/>
  <c r="K96"/>
  <c r="K102" s="1"/>
  <c r="J96"/>
  <c r="J102" s="1"/>
  <c r="I96"/>
  <c r="I102" s="1"/>
  <c r="H96"/>
  <c r="H102" s="1"/>
  <c r="G96"/>
  <c r="G102" s="1"/>
  <c r="F96"/>
  <c r="F102" s="1"/>
  <c r="E96"/>
  <c r="E102" s="1"/>
  <c r="D96"/>
  <c r="D102" s="1"/>
  <c r="C96"/>
  <c r="C102" s="1"/>
  <c r="BL107"/>
  <c r="BL113" s="1"/>
  <c r="BJ107"/>
  <c r="BJ113" s="1"/>
  <c r="BG107"/>
  <c r="BG113" s="1"/>
  <c r="BF107"/>
  <c r="BF113" s="1"/>
  <c r="BE107"/>
  <c r="BE113" s="1"/>
  <c r="BD107"/>
  <c r="BD113" s="1"/>
  <c r="BC107"/>
  <c r="BC113" s="1"/>
  <c r="BB107"/>
  <c r="BB113" s="1"/>
  <c r="BA107"/>
  <c r="BA113" s="1"/>
  <c r="AZ107"/>
  <c r="AZ113" s="1"/>
  <c r="AY107"/>
  <c r="AY113" s="1"/>
  <c r="AX107"/>
  <c r="AX113" s="1"/>
  <c r="AW107"/>
  <c r="AW113" s="1"/>
  <c r="AU107"/>
  <c r="AU113" s="1"/>
  <c r="AT107"/>
  <c r="AT113" s="1"/>
  <c r="AR107"/>
  <c r="AR113" s="1"/>
  <c r="AQ107"/>
  <c r="AQ113" s="1"/>
  <c r="AP107"/>
  <c r="AP113" s="1"/>
  <c r="AO107"/>
  <c r="AO113" s="1"/>
  <c r="AN107"/>
  <c r="AN113" s="1"/>
  <c r="AM107"/>
  <c r="AM113" s="1"/>
  <c r="AL107"/>
  <c r="AL113" s="1"/>
  <c r="AK107"/>
  <c r="AK113" s="1"/>
  <c r="AJ107"/>
  <c r="AJ113" s="1"/>
  <c r="AI107"/>
  <c r="AI113" s="1"/>
  <c r="AH107"/>
  <c r="AH113" s="1"/>
  <c r="AG107"/>
  <c r="AG113" s="1"/>
  <c r="AF107"/>
  <c r="AF113" s="1"/>
  <c r="AE107"/>
  <c r="AE113" s="1"/>
  <c r="AA107"/>
  <c r="AA113" s="1"/>
  <c r="Z107"/>
  <c r="Z113" s="1"/>
  <c r="Y107"/>
  <c r="Y113" s="1"/>
  <c r="X107"/>
  <c r="X113" s="1"/>
  <c r="W107"/>
  <c r="W113" s="1"/>
  <c r="V107"/>
  <c r="V113" s="1"/>
  <c r="T107"/>
  <c r="T113" s="1"/>
  <c r="S107"/>
  <c r="S113" s="1"/>
  <c r="R107"/>
  <c r="R113" s="1"/>
  <c r="Q107"/>
  <c r="Q113" s="1"/>
  <c r="P107"/>
  <c r="P113" s="1"/>
  <c r="O107"/>
  <c r="O113" s="1"/>
  <c r="N107"/>
  <c r="N113" s="1"/>
  <c r="M107"/>
  <c r="M113" s="1"/>
  <c r="L107"/>
  <c r="L113" s="1"/>
  <c r="K107"/>
  <c r="K113" s="1"/>
  <c r="J107"/>
  <c r="J113" s="1"/>
  <c r="I107"/>
  <c r="I113" s="1"/>
  <c r="H107"/>
  <c r="H113" s="1"/>
  <c r="G107"/>
  <c r="G113" s="1"/>
  <c r="F107"/>
  <c r="F113" s="1"/>
  <c r="E107"/>
  <c r="E113" s="1"/>
  <c r="D107"/>
  <c r="D113" s="1"/>
  <c r="C107"/>
  <c r="C113" s="1"/>
  <c r="BL118"/>
  <c r="BL124" s="1"/>
  <c r="BJ118"/>
  <c r="BJ124" s="1"/>
  <c r="BG118"/>
  <c r="BG124" s="1"/>
  <c r="BF118"/>
  <c r="BF124" s="1"/>
  <c r="BE118"/>
  <c r="BE124" s="1"/>
  <c r="BD118"/>
  <c r="BD124" s="1"/>
  <c r="BC118"/>
  <c r="BC124" s="1"/>
  <c r="BB118"/>
  <c r="BB124" s="1"/>
  <c r="BA118"/>
  <c r="BA124" s="1"/>
  <c r="AZ118"/>
  <c r="AZ124" s="1"/>
  <c r="AY118"/>
  <c r="AY124" s="1"/>
  <c r="AX118"/>
  <c r="AX124" s="1"/>
  <c r="AW118"/>
  <c r="AW124" s="1"/>
  <c r="AU118"/>
  <c r="AU124" s="1"/>
  <c r="AT118"/>
  <c r="AT124" s="1"/>
  <c r="AR118"/>
  <c r="AR124" s="1"/>
  <c r="AQ118"/>
  <c r="AQ124" s="1"/>
  <c r="AP118"/>
  <c r="AP124" s="1"/>
  <c r="AO118"/>
  <c r="AO124" s="1"/>
  <c r="AN118"/>
  <c r="AN124" s="1"/>
  <c r="AM118"/>
  <c r="AM124" s="1"/>
  <c r="AL118"/>
  <c r="AL124" s="1"/>
  <c r="AK118"/>
  <c r="AK124" s="1"/>
  <c r="AJ118"/>
  <c r="AJ124" s="1"/>
  <c r="AI118"/>
  <c r="AI124" s="1"/>
  <c r="AH118"/>
  <c r="AH124" s="1"/>
  <c r="AG118"/>
  <c r="AG124" s="1"/>
  <c r="AF118"/>
  <c r="AF124" s="1"/>
  <c r="AE118"/>
  <c r="AE124" s="1"/>
  <c r="AA118"/>
  <c r="AA124" s="1"/>
  <c r="Z118"/>
  <c r="Z124" s="1"/>
  <c r="Y118"/>
  <c r="Y124" s="1"/>
  <c r="X118"/>
  <c r="X124" s="1"/>
  <c r="W118"/>
  <c r="W124" s="1"/>
  <c r="V118"/>
  <c r="V124" s="1"/>
  <c r="T118"/>
  <c r="T124" s="1"/>
  <c r="S118"/>
  <c r="S124" s="1"/>
  <c r="R118"/>
  <c r="R124" s="1"/>
  <c r="Q118"/>
  <c r="Q124" s="1"/>
  <c r="P118"/>
  <c r="P124" s="1"/>
  <c r="O118"/>
  <c r="O124" s="1"/>
  <c r="N118"/>
  <c r="N124" s="1"/>
  <c r="M118"/>
  <c r="M124" s="1"/>
  <c r="L118"/>
  <c r="L124" s="1"/>
  <c r="K118"/>
  <c r="K124" s="1"/>
  <c r="J118"/>
  <c r="J124" s="1"/>
  <c r="I118"/>
  <c r="I124" s="1"/>
  <c r="H118"/>
  <c r="H124" s="1"/>
  <c r="G118"/>
  <c r="G124" s="1"/>
  <c r="F118"/>
  <c r="F124" s="1"/>
  <c r="E118"/>
  <c r="E124" s="1"/>
  <c r="D118"/>
  <c r="D124" s="1"/>
  <c r="C118"/>
  <c r="C124" s="1"/>
  <c r="AM91" l="1"/>
  <c r="I94" i="4"/>
  <c r="M94" s="1"/>
  <c r="V58" i="2"/>
  <c r="I98" i="4"/>
  <c r="AQ58" i="2"/>
  <c r="I104" i="4"/>
  <c r="M104" s="1"/>
  <c r="BB47" i="2"/>
  <c r="I92" i="4"/>
  <c r="M92" s="1"/>
  <c r="V36" i="2"/>
  <c r="J44" i="4"/>
  <c r="O44" s="1"/>
  <c r="AP91" i="2"/>
  <c r="J46" i="4"/>
  <c r="O46" s="1"/>
  <c r="AU91" i="2"/>
  <c r="I93" i="4"/>
  <c r="M93" s="1"/>
  <c r="V47" i="2"/>
  <c r="I103" i="4"/>
  <c r="M103" s="1"/>
  <c r="BB36" i="2"/>
  <c r="O49" i="4"/>
  <c r="I96"/>
  <c r="I97"/>
  <c r="M97" s="1"/>
  <c r="D123" i="2"/>
  <c r="F123"/>
  <c r="H123"/>
  <c r="J123"/>
  <c r="L123"/>
  <c r="N123"/>
  <c r="P123"/>
  <c r="R123"/>
  <c r="T123"/>
  <c r="W123"/>
  <c r="Y123"/>
  <c r="AA123"/>
  <c r="AF123"/>
  <c r="AH123"/>
  <c r="AJ123"/>
  <c r="AL123"/>
  <c r="AN123"/>
  <c r="AP123"/>
  <c r="AR123"/>
  <c r="AU123"/>
  <c r="AX123"/>
  <c r="AZ123"/>
  <c r="BB123"/>
  <c r="BD123"/>
  <c r="BF123"/>
  <c r="BJ123"/>
  <c r="C112"/>
  <c r="E112"/>
  <c r="G112"/>
  <c r="I112"/>
  <c r="K112"/>
  <c r="M112"/>
  <c r="O112"/>
  <c r="Q112"/>
  <c r="S112"/>
  <c r="V112"/>
  <c r="X112"/>
  <c r="Z112"/>
  <c r="AE112"/>
  <c r="AG112"/>
  <c r="AI112"/>
  <c r="AK112"/>
  <c r="AM112"/>
  <c r="AO112"/>
  <c r="AQ112"/>
  <c r="AT112"/>
  <c r="AW112"/>
  <c r="AY112"/>
  <c r="BA112"/>
  <c r="BC112"/>
  <c r="BE112"/>
  <c r="BG112"/>
  <c r="D101"/>
  <c r="F101"/>
  <c r="H101"/>
  <c r="J101"/>
  <c r="L101"/>
  <c r="N101"/>
  <c r="P101"/>
  <c r="R101"/>
  <c r="T101"/>
  <c r="W101"/>
  <c r="Y101"/>
  <c r="AA101"/>
  <c r="AF101"/>
  <c r="AH101"/>
  <c r="AJ101"/>
  <c r="AL101"/>
  <c r="AN101"/>
  <c r="AP101"/>
  <c r="AR101"/>
  <c r="AU101"/>
  <c r="AX101"/>
  <c r="AZ101"/>
  <c r="BB101"/>
  <c r="BD101"/>
  <c r="BF101"/>
  <c r="BJ101"/>
  <c r="C123"/>
  <c r="E123"/>
  <c r="G123"/>
  <c r="I123"/>
  <c r="K123"/>
  <c r="M123"/>
  <c r="O123"/>
  <c r="Q123"/>
  <c r="S123"/>
  <c r="V123"/>
  <c r="X123"/>
  <c r="Z123"/>
  <c r="AE123"/>
  <c r="AG123"/>
  <c r="AI123"/>
  <c r="AK123"/>
  <c r="AM123"/>
  <c r="AO123"/>
  <c r="AQ123"/>
  <c r="AT123"/>
  <c r="AW123"/>
  <c r="AY123"/>
  <c r="BA123"/>
  <c r="BC123"/>
  <c r="BE123"/>
  <c r="BG123"/>
  <c r="D112"/>
  <c r="F112"/>
  <c r="H112"/>
  <c r="J112"/>
  <c r="L112"/>
  <c r="N112"/>
  <c r="P112"/>
  <c r="R112"/>
  <c r="T112"/>
  <c r="W112"/>
  <c r="Y112"/>
  <c r="AA112"/>
  <c r="AF112"/>
  <c r="AH112"/>
  <c r="AJ112"/>
  <c r="AL112"/>
  <c r="AN112"/>
  <c r="AP112"/>
  <c r="AR112"/>
  <c r="AU112"/>
  <c r="AX112"/>
  <c r="AZ112"/>
  <c r="BB112"/>
  <c r="BD112"/>
  <c r="BF112"/>
  <c r="BJ112"/>
  <c r="C101"/>
  <c r="E101"/>
  <c r="G101"/>
  <c r="I101"/>
  <c r="K101"/>
  <c r="M101"/>
  <c r="O101"/>
  <c r="Q101"/>
  <c r="S101"/>
  <c r="V101"/>
  <c r="X101"/>
  <c r="Z101"/>
  <c r="AE101"/>
  <c r="AG101"/>
  <c r="AI101"/>
  <c r="AK101"/>
  <c r="AO101"/>
  <c r="AQ101"/>
  <c r="AT101"/>
  <c r="AW101"/>
  <c r="AY101"/>
  <c r="BA101"/>
  <c r="BC101"/>
  <c r="BE101"/>
  <c r="BG101"/>
  <c r="C90"/>
  <c r="E90"/>
  <c r="G90"/>
  <c r="I90"/>
  <c r="K90"/>
  <c r="M90"/>
  <c r="O90"/>
  <c r="Q90"/>
  <c r="S90"/>
  <c r="V90"/>
  <c r="X90"/>
  <c r="Z90"/>
  <c r="AE90"/>
  <c r="AG90"/>
  <c r="AI90"/>
  <c r="I43" i="11"/>
  <c r="Q43" s="1"/>
  <c r="R43" s="1"/>
  <c r="AO90" i="2"/>
  <c r="AQ90"/>
  <c r="AT90"/>
  <c r="AW90"/>
  <c r="AY90"/>
  <c r="I47" i="11"/>
  <c r="Q47" s="1"/>
  <c r="R47" s="1"/>
  <c r="BC90" i="2"/>
  <c r="BE90"/>
  <c r="BG90"/>
  <c r="C79"/>
  <c r="E79"/>
  <c r="G79"/>
  <c r="I79"/>
  <c r="K79"/>
  <c r="M79"/>
  <c r="O79"/>
  <c r="Q79"/>
  <c r="S79"/>
  <c r="V79"/>
  <c r="X79"/>
  <c r="Z79"/>
  <c r="AE79"/>
  <c r="AG79"/>
  <c r="AI79"/>
  <c r="AK79"/>
  <c r="AM79"/>
  <c r="AO79"/>
  <c r="AQ79"/>
  <c r="AT79"/>
  <c r="AW79"/>
  <c r="AY79"/>
  <c r="BA79"/>
  <c r="BC79"/>
  <c r="BE79"/>
  <c r="BG79"/>
  <c r="D68"/>
  <c r="F68"/>
  <c r="H68"/>
  <c r="J68"/>
  <c r="L68"/>
  <c r="N68"/>
  <c r="P68"/>
  <c r="R68"/>
  <c r="T68"/>
  <c r="W68"/>
  <c r="Y68"/>
  <c r="AA68"/>
  <c r="AF68"/>
  <c r="AH68"/>
  <c r="AJ68"/>
  <c r="AL68"/>
  <c r="AP68"/>
  <c r="AR68"/>
  <c r="AU68"/>
  <c r="AX68"/>
  <c r="AZ68"/>
  <c r="BB68"/>
  <c r="BD68"/>
  <c r="BF68"/>
  <c r="BJ68"/>
  <c r="C57"/>
  <c r="E57"/>
  <c r="G57"/>
  <c r="I57"/>
  <c r="K57"/>
  <c r="M57"/>
  <c r="O57"/>
  <c r="Q57"/>
  <c r="S57"/>
  <c r="V57"/>
  <c r="X57"/>
  <c r="Z57"/>
  <c r="AE57"/>
  <c r="AG57"/>
  <c r="AI57"/>
  <c r="AK57"/>
  <c r="AM57"/>
  <c r="AO57"/>
  <c r="AQ57"/>
  <c r="AT57"/>
  <c r="AW57"/>
  <c r="AY57"/>
  <c r="BA57"/>
  <c r="BC57"/>
  <c r="BE57"/>
  <c r="BG57"/>
  <c r="D46"/>
  <c r="F46"/>
  <c r="H46"/>
  <c r="J46"/>
  <c r="L46"/>
  <c r="N46"/>
  <c r="P46"/>
  <c r="R46"/>
  <c r="T46"/>
  <c r="W46"/>
  <c r="Y46"/>
  <c r="AA46"/>
  <c r="AF46"/>
  <c r="AH46"/>
  <c r="AJ46"/>
  <c r="AL46"/>
  <c r="AN46"/>
  <c r="AP46"/>
  <c r="AR46"/>
  <c r="AU46"/>
  <c r="AX46"/>
  <c r="AZ46"/>
  <c r="BB46"/>
  <c r="BD46"/>
  <c r="BF46"/>
  <c r="BJ46"/>
  <c r="C35"/>
  <c r="E35"/>
  <c r="G35"/>
  <c r="I35"/>
  <c r="K35"/>
  <c r="M35"/>
  <c r="O35"/>
  <c r="Q35"/>
  <c r="S35"/>
  <c r="V35"/>
  <c r="X35"/>
  <c r="Z35"/>
  <c r="AE35"/>
  <c r="AG35"/>
  <c r="AI35"/>
  <c r="AK35"/>
  <c r="AM35"/>
  <c r="AO35"/>
  <c r="AT35"/>
  <c r="AW35"/>
  <c r="AY35"/>
  <c r="BA35"/>
  <c r="BC35"/>
  <c r="BE35"/>
  <c r="BG35"/>
  <c r="C13"/>
  <c r="E13"/>
  <c r="G13"/>
  <c r="I13"/>
  <c r="K13"/>
  <c r="M13"/>
  <c r="O13"/>
  <c r="Q13"/>
  <c r="S13"/>
  <c r="V13"/>
  <c r="X13"/>
  <c r="Z13"/>
  <c r="AE13"/>
  <c r="AG13"/>
  <c r="AI13"/>
  <c r="AK13"/>
  <c r="AM13"/>
  <c r="AO13"/>
  <c r="AQ13"/>
  <c r="AT13"/>
  <c r="AW13"/>
  <c r="AY13"/>
  <c r="BA13"/>
  <c r="BC13"/>
  <c r="BE13"/>
  <c r="BG13"/>
  <c r="D90"/>
  <c r="F90"/>
  <c r="H90"/>
  <c r="J90"/>
  <c r="L90"/>
  <c r="N90"/>
  <c r="P90"/>
  <c r="R90"/>
  <c r="T90"/>
  <c r="W90"/>
  <c r="Y90"/>
  <c r="AA90"/>
  <c r="AF90"/>
  <c r="AH90"/>
  <c r="AJ90"/>
  <c r="AL90"/>
  <c r="AN90"/>
  <c r="AP90"/>
  <c r="I44" i="11"/>
  <c r="Q44" s="1"/>
  <c r="R44" s="1"/>
  <c r="I45"/>
  <c r="Q45" s="1"/>
  <c r="R45" s="1"/>
  <c r="AX90" i="2"/>
  <c r="I46" i="11"/>
  <c r="Q46" s="1"/>
  <c r="R46" s="1"/>
  <c r="BB90" i="2"/>
  <c r="BD90"/>
  <c r="BF90"/>
  <c r="D79"/>
  <c r="F79"/>
  <c r="H79"/>
  <c r="J79"/>
  <c r="L79"/>
  <c r="N79"/>
  <c r="P79"/>
  <c r="R79"/>
  <c r="T79"/>
  <c r="W79"/>
  <c r="Y79"/>
  <c r="AA79"/>
  <c r="AF79"/>
  <c r="AH79"/>
  <c r="AJ79"/>
  <c r="AL79"/>
  <c r="AN79"/>
  <c r="AR79"/>
  <c r="AU79"/>
  <c r="AX79"/>
  <c r="AZ79"/>
  <c r="BB79"/>
  <c r="BD79"/>
  <c r="BF79"/>
  <c r="BJ79"/>
  <c r="C68"/>
  <c r="E68"/>
  <c r="G68"/>
  <c r="I68"/>
  <c r="K68"/>
  <c r="M68"/>
  <c r="O68"/>
  <c r="Q68"/>
  <c r="S68"/>
  <c r="V68"/>
  <c r="X68"/>
  <c r="Z68"/>
  <c r="AE68"/>
  <c r="AG68"/>
  <c r="AI68"/>
  <c r="AK68"/>
  <c r="AO68"/>
  <c r="AQ68"/>
  <c r="AT68"/>
  <c r="AW68"/>
  <c r="AY68"/>
  <c r="BA68"/>
  <c r="BC68"/>
  <c r="BE68"/>
  <c r="BG68"/>
  <c r="D57"/>
  <c r="F57"/>
  <c r="H57"/>
  <c r="J57"/>
  <c r="L57"/>
  <c r="N57"/>
  <c r="P57"/>
  <c r="R57"/>
  <c r="T57"/>
  <c r="W57"/>
  <c r="Y57"/>
  <c r="AA57"/>
  <c r="AF57"/>
  <c r="AH57"/>
  <c r="AJ57"/>
  <c r="AL57"/>
  <c r="AN57"/>
  <c r="AP57"/>
  <c r="AR57"/>
  <c r="AU57"/>
  <c r="AX57"/>
  <c r="AZ57"/>
  <c r="BB57"/>
  <c r="BD57"/>
  <c r="BF57"/>
  <c r="BJ57"/>
  <c r="C46"/>
  <c r="E46"/>
  <c r="G46"/>
  <c r="I46"/>
  <c r="K46"/>
  <c r="M46"/>
  <c r="O46"/>
  <c r="Q46"/>
  <c r="S46"/>
  <c r="V46"/>
  <c r="X46"/>
  <c r="Z46"/>
  <c r="AE46"/>
  <c r="AG46"/>
  <c r="AI46"/>
  <c r="AK46"/>
  <c r="AM46"/>
  <c r="AO46"/>
  <c r="AT46"/>
  <c r="AW46"/>
  <c r="AY46"/>
  <c r="BA46"/>
  <c r="BC46"/>
  <c r="BE46"/>
  <c r="BG46"/>
  <c r="D35"/>
  <c r="F35"/>
  <c r="H35"/>
  <c r="J35"/>
  <c r="L35"/>
  <c r="N35"/>
  <c r="P35"/>
  <c r="R35"/>
  <c r="T35"/>
  <c r="W35"/>
  <c r="Y35"/>
  <c r="AA35"/>
  <c r="AF35"/>
  <c r="AH35"/>
  <c r="AJ35"/>
  <c r="AL35"/>
  <c r="AN35"/>
  <c r="AP35"/>
  <c r="AR35"/>
  <c r="AU35"/>
  <c r="AX35"/>
  <c r="AZ35"/>
  <c r="BB35"/>
  <c r="BD35"/>
  <c r="BF35"/>
  <c r="BJ35"/>
  <c r="D13"/>
  <c r="F13"/>
  <c r="H13"/>
  <c r="J13"/>
  <c r="L13"/>
  <c r="N13"/>
  <c r="P13"/>
  <c r="R13"/>
  <c r="T13"/>
  <c r="W13"/>
  <c r="Y13"/>
  <c r="AA13"/>
  <c r="AF13"/>
  <c r="AH13"/>
  <c r="AJ13"/>
  <c r="AL13"/>
  <c r="AN13"/>
  <c r="AP13"/>
  <c r="AR13"/>
  <c r="AU13"/>
  <c r="AX13"/>
  <c r="AZ13"/>
  <c r="BB13"/>
  <c r="BD13"/>
  <c r="BF13"/>
  <c r="BJ13"/>
  <c r="D24"/>
  <c r="F24"/>
  <c r="H24"/>
  <c r="J24"/>
  <c r="L24"/>
  <c r="N24"/>
  <c r="P24"/>
  <c r="R24"/>
  <c r="T24"/>
  <c r="W24"/>
  <c r="Y24"/>
  <c r="AA24"/>
  <c r="AF24"/>
  <c r="AH24"/>
  <c r="AJ24"/>
  <c r="AL24"/>
  <c r="AP24"/>
  <c r="AR24"/>
  <c r="AU24"/>
  <c r="AX24"/>
  <c r="AZ24"/>
  <c r="BB24"/>
  <c r="BD24"/>
  <c r="BF24"/>
  <c r="BJ24"/>
  <c r="C24"/>
  <c r="E24"/>
  <c r="G24"/>
  <c r="I24"/>
  <c r="K24"/>
  <c r="M24"/>
  <c r="O24"/>
  <c r="Q24"/>
  <c r="S24"/>
  <c r="V24"/>
  <c r="X24"/>
  <c r="Z24"/>
  <c r="AE24"/>
  <c r="AG24"/>
  <c r="AI24"/>
  <c r="AK24"/>
  <c r="AM24"/>
  <c r="AO24"/>
  <c r="AQ24"/>
  <c r="AT24"/>
  <c r="AW24"/>
  <c r="AY24"/>
  <c r="BA24"/>
  <c r="BC24"/>
  <c r="BE24"/>
  <c r="BG24"/>
  <c r="AM90"/>
  <c r="I48" i="11"/>
  <c r="AN68" i="2"/>
  <c r="I63" i="11"/>
  <c r="Q63" s="1"/>
  <c r="R63" s="1"/>
  <c r="AQ35" i="2"/>
  <c r="I72" i="11"/>
  <c r="Q72" s="1"/>
  <c r="AN24" i="2"/>
  <c r="I62" i="11"/>
  <c r="Q62" s="1"/>
  <c r="R62" s="1"/>
  <c r="AM101" i="2"/>
  <c r="I61" i="11"/>
  <c r="Q61" s="1"/>
  <c r="R61" s="1"/>
  <c r="AP79" i="2"/>
  <c r="I67" i="11"/>
  <c r="Q67" s="1"/>
  <c r="R67" s="1"/>
  <c r="AM68" i="2"/>
  <c r="I60" i="11"/>
  <c r="Q60" s="1"/>
  <c r="R60" s="1"/>
  <c r="AQ46" i="2"/>
  <c r="I73" i="11"/>
  <c r="Q73" s="1"/>
  <c r="R73" s="1"/>
  <c r="I45" i="5"/>
  <c r="M45" s="1"/>
  <c r="AU90" i="2"/>
  <c r="I46" i="5"/>
  <c r="M46" s="1"/>
  <c r="AZ90" i="2"/>
  <c r="I47" i="5"/>
  <c r="M47" s="1"/>
  <c r="BA90" i="2"/>
  <c r="I44" i="5"/>
  <c r="M44" s="1"/>
  <c r="AR90" i="2"/>
  <c r="I43" i="5"/>
  <c r="M43" s="1"/>
  <c r="AK90" i="2"/>
  <c r="AD85"/>
  <c r="AD91" s="1"/>
  <c r="BH85"/>
  <c r="BH91" s="1"/>
  <c r="AD74"/>
  <c r="AD80" s="1"/>
  <c r="BH74"/>
  <c r="BH80" s="1"/>
  <c r="BH30"/>
  <c r="BH36" s="1"/>
  <c r="AD30"/>
  <c r="AD36" s="1"/>
  <c r="AD118"/>
  <c r="AD124" s="1"/>
  <c r="BH118"/>
  <c r="BH124" s="1"/>
  <c r="AD63"/>
  <c r="AD69" s="1"/>
  <c r="BH63"/>
  <c r="BH69" s="1"/>
  <c r="AD19"/>
  <c r="AD25" s="1"/>
  <c r="BH19"/>
  <c r="BH25" s="1"/>
  <c r="AD107"/>
  <c r="AD113" s="1"/>
  <c r="AD52"/>
  <c r="AD58" s="1"/>
  <c r="BH52"/>
  <c r="BH58" s="1"/>
  <c r="AD8"/>
  <c r="AD14" s="1"/>
  <c r="I48" i="5"/>
  <c r="M48" s="1"/>
  <c r="BH107" i="2"/>
  <c r="BH113" s="1"/>
  <c r="AD96"/>
  <c r="AD102" s="1"/>
  <c r="BH96"/>
  <c r="BH102" s="1"/>
  <c r="AD41"/>
  <c r="AD47" s="1"/>
  <c r="BH41"/>
  <c r="BH47" s="1"/>
  <c r="I60" i="5"/>
  <c r="M60" s="1"/>
  <c r="J60" i="4"/>
  <c r="O60" s="1"/>
  <c r="I73" i="5"/>
  <c r="M73" s="1"/>
  <c r="J73" i="4"/>
  <c r="I67" i="5"/>
  <c r="M67" s="1"/>
  <c r="J67" i="4"/>
  <c r="O67" s="1"/>
  <c r="I63" i="5"/>
  <c r="M63" s="1"/>
  <c r="J63" i="4"/>
  <c r="I62" i="5"/>
  <c r="M62" s="1"/>
  <c r="J62" i="4"/>
  <c r="I61" i="5"/>
  <c r="M61" s="1"/>
  <c r="J61" i="4"/>
  <c r="I72" i="5"/>
  <c r="M72" s="1"/>
  <c r="J72" i="4"/>
  <c r="O72" s="1"/>
  <c r="L119" i="2"/>
  <c r="L120" s="1"/>
  <c r="AF119"/>
  <c r="AF120" s="1"/>
  <c r="BA119"/>
  <c r="BA120" s="1"/>
  <c r="E108"/>
  <c r="E109" s="1"/>
  <c r="Z108"/>
  <c r="Z109" s="1"/>
  <c r="AR108"/>
  <c r="AR109" s="1"/>
  <c r="F97"/>
  <c r="F98" s="1"/>
  <c r="R97"/>
  <c r="R98" s="1"/>
  <c r="AO97"/>
  <c r="AO98" s="1"/>
  <c r="K86"/>
  <c r="K87" s="1"/>
  <c r="AE86"/>
  <c r="AE87" s="1"/>
  <c r="AU86"/>
  <c r="AU87" s="1"/>
  <c r="H75"/>
  <c r="H76" s="1"/>
  <c r="Y75"/>
  <c r="Y76" s="1"/>
  <c r="AQ75"/>
  <c r="AQ76" s="1"/>
  <c r="BJ75"/>
  <c r="BJ76" s="1"/>
  <c r="M64"/>
  <c r="M65" s="1"/>
  <c r="AG64"/>
  <c r="AG65" s="1"/>
  <c r="AX64"/>
  <c r="AX65" s="1"/>
  <c r="R53"/>
  <c r="R54" s="1"/>
  <c r="AH53"/>
  <c r="AH54" s="1"/>
  <c r="BB53"/>
  <c r="BB54" s="1"/>
  <c r="O42"/>
  <c r="O43" s="1"/>
  <c r="AI42"/>
  <c r="AI43" s="1"/>
  <c r="AZ42"/>
  <c r="AZ43" s="1"/>
  <c r="H31"/>
  <c r="H32" s="1"/>
  <c r="Y31"/>
  <c r="Y32" s="1"/>
  <c r="AM31"/>
  <c r="AM32" s="1"/>
  <c r="BD31"/>
  <c r="BD32" s="1"/>
  <c r="Q20"/>
  <c r="AG20"/>
  <c r="AX20"/>
  <c r="R9"/>
  <c r="R10" s="1"/>
  <c r="AL9"/>
  <c r="AL10" s="1"/>
  <c r="BB9"/>
  <c r="BB10" s="1"/>
  <c r="V119"/>
  <c r="V120" s="1"/>
  <c r="AX119"/>
  <c r="AX120" s="1"/>
  <c r="F108"/>
  <c r="F109" s="1"/>
  <c r="R108"/>
  <c r="R109" s="1"/>
  <c r="AO108"/>
  <c r="AO109" s="1"/>
  <c r="BF108"/>
  <c r="BF109" s="1"/>
  <c r="K97"/>
  <c r="K98" s="1"/>
  <c r="X97"/>
  <c r="X98" s="1"/>
  <c r="AE97"/>
  <c r="AE98" s="1"/>
  <c r="AI97"/>
  <c r="AI98" s="1"/>
  <c r="AP97"/>
  <c r="AP98" s="1"/>
  <c r="AU97"/>
  <c r="AU98" s="1"/>
  <c r="AZ97"/>
  <c r="AZ98" s="1"/>
  <c r="BC97"/>
  <c r="BC98" s="1"/>
  <c r="BG97"/>
  <c r="BG98" s="1"/>
  <c r="D86"/>
  <c r="D87" s="1"/>
  <c r="H86"/>
  <c r="H87" s="1"/>
  <c r="L86"/>
  <c r="L87" s="1"/>
  <c r="P86"/>
  <c r="P87" s="1"/>
  <c r="T86"/>
  <c r="T87" s="1"/>
  <c r="Y86"/>
  <c r="Y87" s="1"/>
  <c r="AF86"/>
  <c r="AF87" s="1"/>
  <c r="AJ86"/>
  <c r="AJ87" s="1"/>
  <c r="AM86"/>
  <c r="AM87" s="1"/>
  <c r="AQ86"/>
  <c r="AQ87" s="1"/>
  <c r="AW86"/>
  <c r="AW87" s="1"/>
  <c r="J48" i="4"/>
  <c r="O48" s="1"/>
  <c r="BA86" i="2"/>
  <c r="BA87" s="1"/>
  <c r="BD86"/>
  <c r="BD87" s="1"/>
  <c r="BJ86"/>
  <c r="BJ87" s="1"/>
  <c r="E75"/>
  <c r="E76" s="1"/>
  <c r="I75"/>
  <c r="I76" s="1"/>
  <c r="M75"/>
  <c r="M76" s="1"/>
  <c r="Q75"/>
  <c r="Q76" s="1"/>
  <c r="V75"/>
  <c r="V76" s="1"/>
  <c r="Z75"/>
  <c r="Z76" s="1"/>
  <c r="AG75"/>
  <c r="AG76" s="1"/>
  <c r="AK75"/>
  <c r="AK76" s="1"/>
  <c r="AN75"/>
  <c r="AN76" s="1"/>
  <c r="AR75"/>
  <c r="AR76" s="1"/>
  <c r="AX75"/>
  <c r="AX76" s="1"/>
  <c r="BE75"/>
  <c r="BE76" s="1"/>
  <c r="F64"/>
  <c r="F65" s="1"/>
  <c r="J64"/>
  <c r="J65" s="1"/>
  <c r="N64"/>
  <c r="N65" s="1"/>
  <c r="R64"/>
  <c r="R65" s="1"/>
  <c r="W64"/>
  <c r="W65" s="1"/>
  <c r="AA64"/>
  <c r="AA65" s="1"/>
  <c r="AH64"/>
  <c r="AH65" s="1"/>
  <c r="AL64"/>
  <c r="AL65" s="1"/>
  <c r="AO64"/>
  <c r="AO65" s="1"/>
  <c r="AT64"/>
  <c r="AT65" s="1"/>
  <c r="AY64"/>
  <c r="AY65" s="1"/>
  <c r="BB64"/>
  <c r="BB65" s="1"/>
  <c r="BF64"/>
  <c r="BF65" s="1"/>
  <c r="C53"/>
  <c r="C54" s="1"/>
  <c r="G53"/>
  <c r="G54" s="1"/>
  <c r="K53"/>
  <c r="K54" s="1"/>
  <c r="O53"/>
  <c r="O54" s="1"/>
  <c r="S53"/>
  <c r="S54" s="1"/>
  <c r="X53"/>
  <c r="X54" s="1"/>
  <c r="AE53"/>
  <c r="AE54" s="1"/>
  <c r="AI53"/>
  <c r="AI54" s="1"/>
  <c r="AP53"/>
  <c r="AP54" s="1"/>
  <c r="AU53"/>
  <c r="AU54" s="1"/>
  <c r="AZ53"/>
  <c r="AZ54" s="1"/>
  <c r="BC53"/>
  <c r="BC54" s="1"/>
  <c r="BG53"/>
  <c r="BG54" s="1"/>
  <c r="D42"/>
  <c r="D43" s="1"/>
  <c r="H42"/>
  <c r="H43" s="1"/>
  <c r="L42"/>
  <c r="L43" s="1"/>
  <c r="P42"/>
  <c r="P43" s="1"/>
  <c r="T42"/>
  <c r="T43" s="1"/>
  <c r="Y42"/>
  <c r="Y43" s="1"/>
  <c r="AF42"/>
  <c r="AF43" s="1"/>
  <c r="AJ42"/>
  <c r="AJ43" s="1"/>
  <c r="AM42"/>
  <c r="AM43" s="1"/>
  <c r="AQ42"/>
  <c r="AQ43" s="1"/>
  <c r="AW42"/>
  <c r="AW43" s="1"/>
  <c r="BA42"/>
  <c r="BA43" s="1"/>
  <c r="BD42"/>
  <c r="BD43" s="1"/>
  <c r="BJ42"/>
  <c r="BJ43" s="1"/>
  <c r="E31"/>
  <c r="E32" s="1"/>
  <c r="I31"/>
  <c r="I32" s="1"/>
  <c r="M31"/>
  <c r="M32" s="1"/>
  <c r="Q31"/>
  <c r="Q32" s="1"/>
  <c r="V31"/>
  <c r="V32" s="1"/>
  <c r="Z31"/>
  <c r="Z32" s="1"/>
  <c r="AG31"/>
  <c r="AG32" s="1"/>
  <c r="AK31"/>
  <c r="AK32" s="1"/>
  <c r="AN31"/>
  <c r="AN32" s="1"/>
  <c r="AR31"/>
  <c r="AR32" s="1"/>
  <c r="AX31"/>
  <c r="AX32" s="1"/>
  <c r="BE31"/>
  <c r="BE32" s="1"/>
  <c r="F20"/>
  <c r="J20"/>
  <c r="N20"/>
  <c r="R20"/>
  <c r="W20"/>
  <c r="AA20"/>
  <c r="AH20"/>
  <c r="AL20"/>
  <c r="AO20"/>
  <c r="AT20"/>
  <c r="AY20"/>
  <c r="BB20"/>
  <c r="BF20"/>
  <c r="C9"/>
  <c r="C10" s="1"/>
  <c r="G9"/>
  <c r="G10" s="1"/>
  <c r="K9"/>
  <c r="K10" s="1"/>
  <c r="O9"/>
  <c r="O10" s="1"/>
  <c r="S9"/>
  <c r="S10" s="1"/>
  <c r="X9"/>
  <c r="X10" s="1"/>
  <c r="AE9"/>
  <c r="AE10" s="1"/>
  <c r="AI9"/>
  <c r="AI10" s="1"/>
  <c r="AP9"/>
  <c r="AP10" s="1"/>
  <c r="AU9"/>
  <c r="AU10" s="1"/>
  <c r="AZ9"/>
  <c r="AZ10" s="1"/>
  <c r="BC9"/>
  <c r="BC10" s="1"/>
  <c r="BG9"/>
  <c r="BG10" s="1"/>
  <c r="H119"/>
  <c r="H120" s="1"/>
  <c r="T119"/>
  <c r="T120" s="1"/>
  <c r="AJ119"/>
  <c r="AJ120" s="1"/>
  <c r="AQ119"/>
  <c r="AQ120" s="1"/>
  <c r="BD119"/>
  <c r="BD120" s="1"/>
  <c r="M108"/>
  <c r="M109" s="1"/>
  <c r="V108"/>
  <c r="V109" s="1"/>
  <c r="AK108"/>
  <c r="AK109" s="1"/>
  <c r="AX108"/>
  <c r="AX109" s="1"/>
  <c r="BE108"/>
  <c r="BE109" s="1"/>
  <c r="J97"/>
  <c r="J98" s="1"/>
  <c r="W97"/>
  <c r="W98" s="1"/>
  <c r="AL97"/>
  <c r="AL98" s="1"/>
  <c r="AY97"/>
  <c r="AY98" s="1"/>
  <c r="C86"/>
  <c r="C87" s="1"/>
  <c r="O86"/>
  <c r="O87" s="1"/>
  <c r="X86"/>
  <c r="X87" s="1"/>
  <c r="BC86"/>
  <c r="BC87" s="1"/>
  <c r="D75"/>
  <c r="D76" s="1"/>
  <c r="P75"/>
  <c r="P76" s="1"/>
  <c r="AF75"/>
  <c r="AF76" s="1"/>
  <c r="AM75"/>
  <c r="AM76" s="1"/>
  <c r="BA75"/>
  <c r="BA76" s="1"/>
  <c r="I64"/>
  <c r="I65" s="1"/>
  <c r="V64"/>
  <c r="V65" s="1"/>
  <c r="AK64"/>
  <c r="AK65" s="1"/>
  <c r="AR64"/>
  <c r="AR65" s="1"/>
  <c r="BE64"/>
  <c r="BE65" s="1"/>
  <c r="J53"/>
  <c r="J54" s="1"/>
  <c r="AA53"/>
  <c r="AA54" s="1"/>
  <c r="AO53"/>
  <c r="AO54" s="1"/>
  <c r="AY53"/>
  <c r="AY54" s="1"/>
  <c r="C42"/>
  <c r="C43" s="1"/>
  <c r="K42"/>
  <c r="K43" s="1"/>
  <c r="X42"/>
  <c r="X43" s="1"/>
  <c r="AP42"/>
  <c r="AP43" s="1"/>
  <c r="BC42"/>
  <c r="BC43" s="1"/>
  <c r="D31"/>
  <c r="D32" s="1"/>
  <c r="P31"/>
  <c r="P32" s="1"/>
  <c r="AJ31"/>
  <c r="AJ32" s="1"/>
  <c r="AW31"/>
  <c r="AW32" s="1"/>
  <c r="BJ31"/>
  <c r="BJ32" s="1"/>
  <c r="I20"/>
  <c r="Z20"/>
  <c r="AN20"/>
  <c r="J9"/>
  <c r="J10" s="1"/>
  <c r="W9"/>
  <c r="W10" s="1"/>
  <c r="AH9"/>
  <c r="AH10" s="1"/>
  <c r="AT9"/>
  <c r="AT10" s="1"/>
  <c r="BF9"/>
  <c r="BF10" s="1"/>
  <c r="E119"/>
  <c r="E120" s="1"/>
  <c r="Q119"/>
  <c r="Q120" s="1"/>
  <c r="AG119"/>
  <c r="AG120" s="1"/>
  <c r="AN119"/>
  <c r="AN120" s="1"/>
  <c r="BE119"/>
  <c r="BE120" s="1"/>
  <c r="J108"/>
  <c r="J109" s="1"/>
  <c r="W108"/>
  <c r="W109" s="1"/>
  <c r="AL108"/>
  <c r="AL109" s="1"/>
  <c r="AY108"/>
  <c r="AY109" s="1"/>
  <c r="C97"/>
  <c r="C98" s="1"/>
  <c r="S97"/>
  <c r="S98" s="1"/>
  <c r="J119"/>
  <c r="J120" s="1"/>
  <c r="R119"/>
  <c r="R120" s="1"/>
  <c r="AA119"/>
  <c r="AA120" s="1"/>
  <c r="AH119"/>
  <c r="AH120" s="1"/>
  <c r="AL119"/>
  <c r="AL120" s="1"/>
  <c r="AO119"/>
  <c r="AO120" s="1"/>
  <c r="AT119"/>
  <c r="AT120" s="1"/>
  <c r="AY119"/>
  <c r="AY120" s="1"/>
  <c r="BB119"/>
  <c r="BB120" s="1"/>
  <c r="BF119"/>
  <c r="BF120" s="1"/>
  <c r="C108"/>
  <c r="C109" s="1"/>
  <c r="G108"/>
  <c r="G109" s="1"/>
  <c r="K108"/>
  <c r="K109" s="1"/>
  <c r="O108"/>
  <c r="O109" s="1"/>
  <c r="S108"/>
  <c r="S109" s="1"/>
  <c r="X108"/>
  <c r="X109" s="1"/>
  <c r="AE108"/>
  <c r="AE109" s="1"/>
  <c r="AI108"/>
  <c r="AI109" s="1"/>
  <c r="AP108"/>
  <c r="AP109" s="1"/>
  <c r="AU108"/>
  <c r="AU109" s="1"/>
  <c r="AZ108"/>
  <c r="AZ109" s="1"/>
  <c r="BC108"/>
  <c r="BC109" s="1"/>
  <c r="BG108"/>
  <c r="BG109" s="1"/>
  <c r="D97"/>
  <c r="D98" s="1"/>
  <c r="H97"/>
  <c r="H98" s="1"/>
  <c r="L97"/>
  <c r="L98" s="1"/>
  <c r="P97"/>
  <c r="P98" s="1"/>
  <c r="T97"/>
  <c r="T98" s="1"/>
  <c r="Y97"/>
  <c r="Y98" s="1"/>
  <c r="AF97"/>
  <c r="AF98" s="1"/>
  <c r="AJ97"/>
  <c r="AJ98" s="1"/>
  <c r="AM97"/>
  <c r="AM98" s="1"/>
  <c r="AQ97"/>
  <c r="AQ98" s="1"/>
  <c r="AW97"/>
  <c r="AW98" s="1"/>
  <c r="BA97"/>
  <c r="BA98" s="1"/>
  <c r="BD97"/>
  <c r="BD98" s="1"/>
  <c r="BJ97"/>
  <c r="BJ98" s="1"/>
  <c r="E86"/>
  <c r="E87" s="1"/>
  <c r="I86"/>
  <c r="I87" s="1"/>
  <c r="M86"/>
  <c r="M87" s="1"/>
  <c r="Q86"/>
  <c r="Q87" s="1"/>
  <c r="V86"/>
  <c r="V87" s="1"/>
  <c r="Z86"/>
  <c r="Z87" s="1"/>
  <c r="AG86"/>
  <c r="AG87" s="1"/>
  <c r="J43" i="4"/>
  <c r="O43" s="1"/>
  <c r="AK86" i="2"/>
  <c r="AK87" s="1"/>
  <c r="AN86"/>
  <c r="AN87" s="1"/>
  <c r="J45" i="4"/>
  <c r="O45" s="1"/>
  <c r="AR86" i="2"/>
  <c r="AR87" s="1"/>
  <c r="AX86"/>
  <c r="AX87" s="1"/>
  <c r="BE86"/>
  <c r="BE87" s="1"/>
  <c r="F75"/>
  <c r="F76" s="1"/>
  <c r="J75"/>
  <c r="J76" s="1"/>
  <c r="N75"/>
  <c r="N76" s="1"/>
  <c r="R75"/>
  <c r="R76" s="1"/>
  <c r="W75"/>
  <c r="W76" s="1"/>
  <c r="AA75"/>
  <c r="AA76" s="1"/>
  <c r="AH75"/>
  <c r="AH76" s="1"/>
  <c r="AL75"/>
  <c r="AL76" s="1"/>
  <c r="AO75"/>
  <c r="AO76" s="1"/>
  <c r="AT75"/>
  <c r="AT76" s="1"/>
  <c r="AY75"/>
  <c r="AY76" s="1"/>
  <c r="BB75"/>
  <c r="BB76" s="1"/>
  <c r="BF75"/>
  <c r="BF76" s="1"/>
  <c r="C64"/>
  <c r="C65" s="1"/>
  <c r="G64"/>
  <c r="G65" s="1"/>
  <c r="K64"/>
  <c r="K65" s="1"/>
  <c r="O64"/>
  <c r="O65" s="1"/>
  <c r="S64"/>
  <c r="S65" s="1"/>
  <c r="X64"/>
  <c r="X65" s="1"/>
  <c r="AE64"/>
  <c r="AE65" s="1"/>
  <c r="AI64"/>
  <c r="AI65" s="1"/>
  <c r="AP64"/>
  <c r="AP65" s="1"/>
  <c r="AU64"/>
  <c r="AU65" s="1"/>
  <c r="AZ64"/>
  <c r="AZ65" s="1"/>
  <c r="BC64"/>
  <c r="BC65" s="1"/>
  <c r="BG64"/>
  <c r="BG65" s="1"/>
  <c r="D53"/>
  <c r="D54" s="1"/>
  <c r="H53"/>
  <c r="H54" s="1"/>
  <c r="L53"/>
  <c r="L54" s="1"/>
  <c r="P53"/>
  <c r="P54" s="1"/>
  <c r="T53"/>
  <c r="T54" s="1"/>
  <c r="Y53"/>
  <c r="Y54" s="1"/>
  <c r="AF53"/>
  <c r="AF54" s="1"/>
  <c r="AJ53"/>
  <c r="AJ54" s="1"/>
  <c r="AM53"/>
  <c r="AM54" s="1"/>
  <c r="AQ53"/>
  <c r="AQ54" s="1"/>
  <c r="AW53"/>
  <c r="AW54" s="1"/>
  <c r="BA53"/>
  <c r="BA54" s="1"/>
  <c r="BD53"/>
  <c r="BD54" s="1"/>
  <c r="BJ53"/>
  <c r="BJ54" s="1"/>
  <c r="E42"/>
  <c r="E43" s="1"/>
  <c r="I42"/>
  <c r="I43" s="1"/>
  <c r="M42"/>
  <c r="M43" s="1"/>
  <c r="Q42"/>
  <c r="Q43" s="1"/>
  <c r="V42"/>
  <c r="V43" s="1"/>
  <c r="Z42"/>
  <c r="Z43" s="1"/>
  <c r="AG42"/>
  <c r="AG43" s="1"/>
  <c r="AK42"/>
  <c r="AK43" s="1"/>
  <c r="AN42"/>
  <c r="AN43" s="1"/>
  <c r="AR42"/>
  <c r="AR43" s="1"/>
  <c r="AX42"/>
  <c r="AX43" s="1"/>
  <c r="BE42"/>
  <c r="BE43" s="1"/>
  <c r="F31"/>
  <c r="F32" s="1"/>
  <c r="J31"/>
  <c r="J32" s="1"/>
  <c r="N31"/>
  <c r="N32" s="1"/>
  <c r="R31"/>
  <c r="R32" s="1"/>
  <c r="W31"/>
  <c r="W32" s="1"/>
  <c r="AA31"/>
  <c r="AA32" s="1"/>
  <c r="AH31"/>
  <c r="AH32" s="1"/>
  <c r="AL31"/>
  <c r="AL32" s="1"/>
  <c r="AO31"/>
  <c r="AO32" s="1"/>
  <c r="AT31"/>
  <c r="AT32" s="1"/>
  <c r="AY31"/>
  <c r="AY32" s="1"/>
  <c r="BB31"/>
  <c r="BB32" s="1"/>
  <c r="BF31"/>
  <c r="BF32" s="1"/>
  <c r="C20"/>
  <c r="G20"/>
  <c r="K20"/>
  <c r="O20"/>
  <c r="S20"/>
  <c r="X20"/>
  <c r="AE20"/>
  <c r="AI20"/>
  <c r="AP20"/>
  <c r="AU20"/>
  <c r="AZ20"/>
  <c r="BC20"/>
  <c r="BG20"/>
  <c r="D9"/>
  <c r="D10" s="1"/>
  <c r="H9"/>
  <c r="H10" s="1"/>
  <c r="L9"/>
  <c r="L10" s="1"/>
  <c r="P9"/>
  <c r="P10" s="1"/>
  <c r="T9"/>
  <c r="T10" s="1"/>
  <c r="Y9"/>
  <c r="Y10" s="1"/>
  <c r="AF9"/>
  <c r="AF10" s="1"/>
  <c r="AJ9"/>
  <c r="AJ10" s="1"/>
  <c r="AM9"/>
  <c r="AM10" s="1"/>
  <c r="AQ9"/>
  <c r="AQ10" s="1"/>
  <c r="AW9"/>
  <c r="AW10" s="1"/>
  <c r="BA9"/>
  <c r="BA10" s="1"/>
  <c r="BD9"/>
  <c r="BD10" s="1"/>
  <c r="BJ9"/>
  <c r="BJ10" s="1"/>
  <c r="D119"/>
  <c r="D120" s="1"/>
  <c r="P119"/>
  <c r="P120" s="1"/>
  <c r="Y119"/>
  <c r="Y120" s="1"/>
  <c r="AM119"/>
  <c r="AM120" s="1"/>
  <c r="AW119"/>
  <c r="AW120" s="1"/>
  <c r="BJ119"/>
  <c r="BJ120" s="1"/>
  <c r="I108"/>
  <c r="I109" s="1"/>
  <c r="Q108"/>
  <c r="Q109" s="1"/>
  <c r="AG108"/>
  <c r="AG109" s="1"/>
  <c r="AN108"/>
  <c r="AN109" s="1"/>
  <c r="N97"/>
  <c r="N98" s="1"/>
  <c r="AA97"/>
  <c r="AA98" s="1"/>
  <c r="AH97"/>
  <c r="AH98" s="1"/>
  <c r="AT97"/>
  <c r="AT98" s="1"/>
  <c r="BF97"/>
  <c r="BF98" s="1"/>
  <c r="G86"/>
  <c r="G87" s="1"/>
  <c r="S86"/>
  <c r="S87" s="1"/>
  <c r="AI86"/>
  <c r="AI87" s="1"/>
  <c r="AP86"/>
  <c r="AP87" s="1"/>
  <c r="J47" i="4"/>
  <c r="O47" s="1"/>
  <c r="AZ86" i="2"/>
  <c r="AZ87" s="1"/>
  <c r="BG86"/>
  <c r="BG87" s="1"/>
  <c r="L75"/>
  <c r="L76" s="1"/>
  <c r="T75"/>
  <c r="T76" s="1"/>
  <c r="AJ75"/>
  <c r="AJ76" s="1"/>
  <c r="AW75"/>
  <c r="AW76" s="1"/>
  <c r="BD75"/>
  <c r="BD76" s="1"/>
  <c r="E64"/>
  <c r="E65" s="1"/>
  <c r="Q64"/>
  <c r="Q65" s="1"/>
  <c r="Z64"/>
  <c r="Z65" s="1"/>
  <c r="AN64"/>
  <c r="AN65" s="1"/>
  <c r="F53"/>
  <c r="F54" s="1"/>
  <c r="N53"/>
  <c r="N54" s="1"/>
  <c r="W53"/>
  <c r="W54" s="1"/>
  <c r="AL53"/>
  <c r="AL54" s="1"/>
  <c r="AT53"/>
  <c r="AT54" s="1"/>
  <c r="BF53"/>
  <c r="BF54" s="1"/>
  <c r="G42"/>
  <c r="G43" s="1"/>
  <c r="S42"/>
  <c r="S43" s="1"/>
  <c r="AE42"/>
  <c r="AE43" s="1"/>
  <c r="AU42"/>
  <c r="AU43" s="1"/>
  <c r="BG42"/>
  <c r="BG43" s="1"/>
  <c r="L31"/>
  <c r="L32" s="1"/>
  <c r="T31"/>
  <c r="T32" s="1"/>
  <c r="AF31"/>
  <c r="AF32" s="1"/>
  <c r="AQ31"/>
  <c r="AQ32" s="1"/>
  <c r="BA31"/>
  <c r="BA32" s="1"/>
  <c r="E20"/>
  <c r="M20"/>
  <c r="V20"/>
  <c r="AK20"/>
  <c r="AR20"/>
  <c r="BE20"/>
  <c r="F9"/>
  <c r="F10" s="1"/>
  <c r="N9"/>
  <c r="N10" s="1"/>
  <c r="AA9"/>
  <c r="AA10" s="1"/>
  <c r="AO9"/>
  <c r="AO10" s="1"/>
  <c r="AY9"/>
  <c r="AY10" s="1"/>
  <c r="I119"/>
  <c r="I120" s="1"/>
  <c r="M119"/>
  <c r="M120" s="1"/>
  <c r="Z119"/>
  <c r="Z120" s="1"/>
  <c r="AK119"/>
  <c r="AK120" s="1"/>
  <c r="AR119"/>
  <c r="AR120" s="1"/>
  <c r="N108"/>
  <c r="N109" s="1"/>
  <c r="AA108"/>
  <c r="AA109" s="1"/>
  <c r="AH108"/>
  <c r="AH109" s="1"/>
  <c r="AT108"/>
  <c r="AT109" s="1"/>
  <c r="BB108"/>
  <c r="BB109" s="1"/>
  <c r="G97"/>
  <c r="G98" s="1"/>
  <c r="O97"/>
  <c r="O98" s="1"/>
  <c r="F119"/>
  <c r="F120" s="1"/>
  <c r="N119"/>
  <c r="N120" s="1"/>
  <c r="W119"/>
  <c r="W120" s="1"/>
  <c r="C119"/>
  <c r="C120" s="1"/>
  <c r="G119"/>
  <c r="G120" s="1"/>
  <c r="K119"/>
  <c r="K120" s="1"/>
  <c r="O119"/>
  <c r="O120" s="1"/>
  <c r="S119"/>
  <c r="S120" s="1"/>
  <c r="X119"/>
  <c r="X120" s="1"/>
  <c r="AE119"/>
  <c r="AE120" s="1"/>
  <c r="AI119"/>
  <c r="AI120" s="1"/>
  <c r="AP119"/>
  <c r="AP120" s="1"/>
  <c r="AU119"/>
  <c r="AU120" s="1"/>
  <c r="AZ119"/>
  <c r="AZ120" s="1"/>
  <c r="BC119"/>
  <c r="BC120" s="1"/>
  <c r="BG119"/>
  <c r="BG120" s="1"/>
  <c r="D108"/>
  <c r="D109" s="1"/>
  <c r="H108"/>
  <c r="H109" s="1"/>
  <c r="L108"/>
  <c r="L109" s="1"/>
  <c r="P108"/>
  <c r="P109" s="1"/>
  <c r="T108"/>
  <c r="T109" s="1"/>
  <c r="Y108"/>
  <c r="Y109" s="1"/>
  <c r="AF108"/>
  <c r="AF109" s="1"/>
  <c r="AJ108"/>
  <c r="AJ109" s="1"/>
  <c r="AM108"/>
  <c r="AM109" s="1"/>
  <c r="AQ108"/>
  <c r="AQ109" s="1"/>
  <c r="AW108"/>
  <c r="AW109" s="1"/>
  <c r="BA108"/>
  <c r="BA109" s="1"/>
  <c r="BD108"/>
  <c r="BD109" s="1"/>
  <c r="BJ108"/>
  <c r="BJ109" s="1"/>
  <c r="E97"/>
  <c r="E98" s="1"/>
  <c r="I97"/>
  <c r="I98" s="1"/>
  <c r="M97"/>
  <c r="M98" s="1"/>
  <c r="Q97"/>
  <c r="Q98" s="1"/>
  <c r="V97"/>
  <c r="V98" s="1"/>
  <c r="Z97"/>
  <c r="Z98" s="1"/>
  <c r="AG97"/>
  <c r="AG98" s="1"/>
  <c r="AK97"/>
  <c r="AK98" s="1"/>
  <c r="AN97"/>
  <c r="AN98" s="1"/>
  <c r="AR97"/>
  <c r="AR98" s="1"/>
  <c r="AX97"/>
  <c r="AX98" s="1"/>
  <c r="BE97"/>
  <c r="BE98" s="1"/>
  <c r="F86"/>
  <c r="F87" s="1"/>
  <c r="J86"/>
  <c r="J87" s="1"/>
  <c r="N86"/>
  <c r="N87" s="1"/>
  <c r="R86"/>
  <c r="R87" s="1"/>
  <c r="W86"/>
  <c r="W87" s="1"/>
  <c r="AA86"/>
  <c r="AA87" s="1"/>
  <c r="AH86"/>
  <c r="AH87" s="1"/>
  <c r="AL86"/>
  <c r="AL87" s="1"/>
  <c r="AO86"/>
  <c r="AO87" s="1"/>
  <c r="AT86"/>
  <c r="AT87" s="1"/>
  <c r="AY86"/>
  <c r="AY87" s="1"/>
  <c r="BB86"/>
  <c r="BB87" s="1"/>
  <c r="BF86"/>
  <c r="BF87" s="1"/>
  <c r="C75"/>
  <c r="C76" s="1"/>
  <c r="G75"/>
  <c r="G76" s="1"/>
  <c r="K75"/>
  <c r="K76" s="1"/>
  <c r="O75"/>
  <c r="O76" s="1"/>
  <c r="S75"/>
  <c r="S76" s="1"/>
  <c r="X75"/>
  <c r="X76" s="1"/>
  <c r="AE75"/>
  <c r="AE76" s="1"/>
  <c r="AI75"/>
  <c r="AI76" s="1"/>
  <c r="AP75"/>
  <c r="AP76" s="1"/>
  <c r="AU75"/>
  <c r="AU76" s="1"/>
  <c r="AZ75"/>
  <c r="AZ76" s="1"/>
  <c r="BC75"/>
  <c r="BC76" s="1"/>
  <c r="BG75"/>
  <c r="BG76" s="1"/>
  <c r="D64"/>
  <c r="D65" s="1"/>
  <c r="H64"/>
  <c r="H65" s="1"/>
  <c r="L64"/>
  <c r="L65" s="1"/>
  <c r="P64"/>
  <c r="P65" s="1"/>
  <c r="T64"/>
  <c r="T65" s="1"/>
  <c r="Y64"/>
  <c r="Y65" s="1"/>
  <c r="AF64"/>
  <c r="AF65" s="1"/>
  <c r="AJ64"/>
  <c r="AJ65" s="1"/>
  <c r="AM64"/>
  <c r="AM65" s="1"/>
  <c r="AQ64"/>
  <c r="AQ65" s="1"/>
  <c r="AW64"/>
  <c r="AW65" s="1"/>
  <c r="BA64"/>
  <c r="BA65" s="1"/>
  <c r="BD64"/>
  <c r="BD65" s="1"/>
  <c r="BJ64"/>
  <c r="BJ65" s="1"/>
  <c r="E53"/>
  <c r="E54" s="1"/>
  <c r="I53"/>
  <c r="I54" s="1"/>
  <c r="M53"/>
  <c r="M54" s="1"/>
  <c r="Q53"/>
  <c r="Q54" s="1"/>
  <c r="V53"/>
  <c r="V54" s="1"/>
  <c r="Z53"/>
  <c r="Z54" s="1"/>
  <c r="AG53"/>
  <c r="AG54" s="1"/>
  <c r="AK53"/>
  <c r="AK54" s="1"/>
  <c r="AN53"/>
  <c r="AN54" s="1"/>
  <c r="AR53"/>
  <c r="AR54" s="1"/>
  <c r="AX53"/>
  <c r="AX54" s="1"/>
  <c r="BE53"/>
  <c r="BE54" s="1"/>
  <c r="F42"/>
  <c r="F43" s="1"/>
  <c r="J42"/>
  <c r="J43" s="1"/>
  <c r="N42"/>
  <c r="N43" s="1"/>
  <c r="R42"/>
  <c r="R43" s="1"/>
  <c r="W42"/>
  <c r="W43" s="1"/>
  <c r="AA42"/>
  <c r="AA43" s="1"/>
  <c r="AH42"/>
  <c r="AH43" s="1"/>
  <c r="AL42"/>
  <c r="AL43" s="1"/>
  <c r="AO42"/>
  <c r="AO43" s="1"/>
  <c r="AT42"/>
  <c r="AT43" s="1"/>
  <c r="AY42"/>
  <c r="AY43" s="1"/>
  <c r="BB42"/>
  <c r="BB43" s="1"/>
  <c r="BF42"/>
  <c r="BF43" s="1"/>
  <c r="C31"/>
  <c r="C32" s="1"/>
  <c r="G31"/>
  <c r="G32" s="1"/>
  <c r="K31"/>
  <c r="K32" s="1"/>
  <c r="O31"/>
  <c r="O32" s="1"/>
  <c r="S31"/>
  <c r="S32" s="1"/>
  <c r="X31"/>
  <c r="X32" s="1"/>
  <c r="AE31"/>
  <c r="AE32" s="1"/>
  <c r="AI31"/>
  <c r="AI32" s="1"/>
  <c r="AP31"/>
  <c r="AP32" s="1"/>
  <c r="AU31"/>
  <c r="AU32" s="1"/>
  <c r="AZ31"/>
  <c r="AZ32" s="1"/>
  <c r="BC31"/>
  <c r="BC32" s="1"/>
  <c r="BG31"/>
  <c r="BG32" s="1"/>
  <c r="D20"/>
  <c r="H20"/>
  <c r="L20"/>
  <c r="P20"/>
  <c r="T20"/>
  <c r="Y20"/>
  <c r="AF20"/>
  <c r="AJ20"/>
  <c r="AM20"/>
  <c r="AQ20"/>
  <c r="AW20"/>
  <c r="BA20"/>
  <c r="BD20"/>
  <c r="BJ20"/>
  <c r="E9"/>
  <c r="E10" s="1"/>
  <c r="I9"/>
  <c r="I10" s="1"/>
  <c r="M9"/>
  <c r="M10" s="1"/>
  <c r="Q9"/>
  <c r="Q10" s="1"/>
  <c r="V9"/>
  <c r="V10" s="1"/>
  <c r="Z9"/>
  <c r="Z10" s="1"/>
  <c r="AG9"/>
  <c r="AG10" s="1"/>
  <c r="AK9"/>
  <c r="AK10" s="1"/>
  <c r="AN9"/>
  <c r="AN10" s="1"/>
  <c r="AR9"/>
  <c r="AR10" s="1"/>
  <c r="AX9"/>
  <c r="AX10" s="1"/>
  <c r="BE9"/>
  <c r="BE10" s="1"/>
  <c r="BH8"/>
  <c r="BH14" s="1"/>
  <c r="BG129"/>
  <c r="BG135" s="1"/>
  <c r="BL117"/>
  <c r="BJ117"/>
  <c r="BJ121" s="1"/>
  <c r="BJ122" s="1"/>
  <c r="BG117"/>
  <c r="BG121" s="1"/>
  <c r="BG122" s="1"/>
  <c r="BF121"/>
  <c r="BF122" s="1"/>
  <c r="BE121"/>
  <c r="BE122" s="1"/>
  <c r="BD121"/>
  <c r="BD122" s="1"/>
  <c r="BC121"/>
  <c r="BC122" s="1"/>
  <c r="BB117"/>
  <c r="BB121" s="1"/>
  <c r="BB122" s="1"/>
  <c r="BA117"/>
  <c r="BA121" s="1"/>
  <c r="BA122" s="1"/>
  <c r="AZ117"/>
  <c r="AZ121" s="1"/>
  <c r="AZ122" s="1"/>
  <c r="AY117"/>
  <c r="AY121" s="1"/>
  <c r="AY122" s="1"/>
  <c r="AX117"/>
  <c r="AX121" s="1"/>
  <c r="AX122" s="1"/>
  <c r="AW117"/>
  <c r="AW121" s="1"/>
  <c r="AW122" s="1"/>
  <c r="AU117"/>
  <c r="AU121" s="1"/>
  <c r="AU122" s="1"/>
  <c r="AT117"/>
  <c r="AT121" s="1"/>
  <c r="AT122" s="1"/>
  <c r="AR117"/>
  <c r="AR121" s="1"/>
  <c r="AR122" s="1"/>
  <c r="AQ117"/>
  <c r="AQ121" s="1"/>
  <c r="AQ122" s="1"/>
  <c r="AP117"/>
  <c r="AP121" s="1"/>
  <c r="AP122" s="1"/>
  <c r="AO117"/>
  <c r="AO121" s="1"/>
  <c r="AO122" s="1"/>
  <c r="AN117"/>
  <c r="AN121" s="1"/>
  <c r="AN122" s="1"/>
  <c r="AM117"/>
  <c r="AM121" s="1"/>
  <c r="AM122" s="1"/>
  <c r="AL117"/>
  <c r="AL121" s="1"/>
  <c r="AL122" s="1"/>
  <c r="AK117"/>
  <c r="AK121" s="1"/>
  <c r="AK122" s="1"/>
  <c r="AJ117"/>
  <c r="AJ121" s="1"/>
  <c r="AJ122" s="1"/>
  <c r="AI117"/>
  <c r="AI121" s="1"/>
  <c r="AI122" s="1"/>
  <c r="AH117"/>
  <c r="AH121" s="1"/>
  <c r="AH122" s="1"/>
  <c r="AG117"/>
  <c r="AG121" s="1"/>
  <c r="AG122" s="1"/>
  <c r="AF117"/>
  <c r="AF121" s="1"/>
  <c r="AF122" s="1"/>
  <c r="AE117"/>
  <c r="AA117"/>
  <c r="AA121" s="1"/>
  <c r="AA122" s="1"/>
  <c r="Z117"/>
  <c r="Z121" s="1"/>
  <c r="Z122" s="1"/>
  <c r="Y117"/>
  <c r="Y121" s="1"/>
  <c r="Y122" s="1"/>
  <c r="X117"/>
  <c r="X121" s="1"/>
  <c r="X122" s="1"/>
  <c r="W117"/>
  <c r="W121" s="1"/>
  <c r="W122" s="1"/>
  <c r="V117"/>
  <c r="V121" s="1"/>
  <c r="V122" s="1"/>
  <c r="T117"/>
  <c r="T121" s="1"/>
  <c r="T122" s="1"/>
  <c r="S117"/>
  <c r="S121" s="1"/>
  <c r="S122" s="1"/>
  <c r="R117"/>
  <c r="R121" s="1"/>
  <c r="R122" s="1"/>
  <c r="Q117"/>
  <c r="Q121" s="1"/>
  <c r="Q122" s="1"/>
  <c r="P117"/>
  <c r="P121" s="1"/>
  <c r="P122" s="1"/>
  <c r="O117"/>
  <c r="O121" s="1"/>
  <c r="O122" s="1"/>
  <c r="N117"/>
  <c r="N121" s="1"/>
  <c r="N122" s="1"/>
  <c r="M117"/>
  <c r="M121" s="1"/>
  <c r="M122" s="1"/>
  <c r="L117"/>
  <c r="L121" s="1"/>
  <c r="L122" s="1"/>
  <c r="K117"/>
  <c r="K121" s="1"/>
  <c r="K122" s="1"/>
  <c r="J117"/>
  <c r="J121" s="1"/>
  <c r="J122" s="1"/>
  <c r="I117"/>
  <c r="I121" s="1"/>
  <c r="I122" s="1"/>
  <c r="H117"/>
  <c r="H121" s="1"/>
  <c r="H122" s="1"/>
  <c r="G117"/>
  <c r="G121" s="1"/>
  <c r="G122" s="1"/>
  <c r="F117"/>
  <c r="F121" s="1"/>
  <c r="F122" s="1"/>
  <c r="E117"/>
  <c r="E121" s="1"/>
  <c r="E122" s="1"/>
  <c r="D117"/>
  <c r="D121" s="1"/>
  <c r="D122" s="1"/>
  <c r="C117"/>
  <c r="BL106"/>
  <c r="BJ106"/>
  <c r="BJ110" s="1"/>
  <c r="BJ111" s="1"/>
  <c r="BG106"/>
  <c r="BG110" s="1"/>
  <c r="BG111" s="1"/>
  <c r="BF110"/>
  <c r="BF111" s="1"/>
  <c r="BE110"/>
  <c r="BE111" s="1"/>
  <c r="BD110"/>
  <c r="BD111" s="1"/>
  <c r="BC110"/>
  <c r="BC111" s="1"/>
  <c r="BB106"/>
  <c r="BB110" s="1"/>
  <c r="BB111" s="1"/>
  <c r="BA106"/>
  <c r="BA110" s="1"/>
  <c r="BA111" s="1"/>
  <c r="AZ106"/>
  <c r="AZ110" s="1"/>
  <c r="AZ111" s="1"/>
  <c r="AY106"/>
  <c r="AY110" s="1"/>
  <c r="AY111" s="1"/>
  <c r="AX106"/>
  <c r="AX110" s="1"/>
  <c r="AX111" s="1"/>
  <c r="AW106"/>
  <c r="AW110" s="1"/>
  <c r="AW111" s="1"/>
  <c r="AU106"/>
  <c r="AU110" s="1"/>
  <c r="AU111" s="1"/>
  <c r="AT106"/>
  <c r="AT110" s="1"/>
  <c r="AT111" s="1"/>
  <c r="AR106"/>
  <c r="AR110" s="1"/>
  <c r="AR111" s="1"/>
  <c r="AQ106"/>
  <c r="AQ110" s="1"/>
  <c r="AQ111" s="1"/>
  <c r="AP106"/>
  <c r="AP110" s="1"/>
  <c r="AP111" s="1"/>
  <c r="AO106"/>
  <c r="AO110" s="1"/>
  <c r="AO111" s="1"/>
  <c r="AN106"/>
  <c r="AN110" s="1"/>
  <c r="AN111" s="1"/>
  <c r="AM106"/>
  <c r="AM110" s="1"/>
  <c r="AM111" s="1"/>
  <c r="AL106"/>
  <c r="AL110" s="1"/>
  <c r="AL111" s="1"/>
  <c r="AK106"/>
  <c r="AK110" s="1"/>
  <c r="AK111" s="1"/>
  <c r="AJ106"/>
  <c r="AJ110" s="1"/>
  <c r="AJ111" s="1"/>
  <c r="AI106"/>
  <c r="AI110" s="1"/>
  <c r="AI111" s="1"/>
  <c r="AH106"/>
  <c r="AH110" s="1"/>
  <c r="AH111" s="1"/>
  <c r="AG106"/>
  <c r="AG110" s="1"/>
  <c r="AG111" s="1"/>
  <c r="AF106"/>
  <c r="AF110" s="1"/>
  <c r="AF111" s="1"/>
  <c r="AE106"/>
  <c r="AA106"/>
  <c r="AA110" s="1"/>
  <c r="AA111" s="1"/>
  <c r="Z106"/>
  <c r="Z110" s="1"/>
  <c r="Z111" s="1"/>
  <c r="Y106"/>
  <c r="Y110" s="1"/>
  <c r="Y111" s="1"/>
  <c r="X106"/>
  <c r="X110" s="1"/>
  <c r="X111" s="1"/>
  <c r="W106"/>
  <c r="W110" s="1"/>
  <c r="W111" s="1"/>
  <c r="V106"/>
  <c r="V110" s="1"/>
  <c r="V111" s="1"/>
  <c r="T106"/>
  <c r="T110" s="1"/>
  <c r="T111" s="1"/>
  <c r="S106"/>
  <c r="S110" s="1"/>
  <c r="S111" s="1"/>
  <c r="R106"/>
  <c r="R110" s="1"/>
  <c r="R111" s="1"/>
  <c r="Q106"/>
  <c r="Q110" s="1"/>
  <c r="Q111" s="1"/>
  <c r="P106"/>
  <c r="P110" s="1"/>
  <c r="P111" s="1"/>
  <c r="O106"/>
  <c r="O110" s="1"/>
  <c r="O111" s="1"/>
  <c r="N106"/>
  <c r="N110" s="1"/>
  <c r="N111" s="1"/>
  <c r="M106"/>
  <c r="M110" s="1"/>
  <c r="M111" s="1"/>
  <c r="L106"/>
  <c r="L110" s="1"/>
  <c r="L111" s="1"/>
  <c r="K106"/>
  <c r="K110" s="1"/>
  <c r="K111" s="1"/>
  <c r="J106"/>
  <c r="J110" s="1"/>
  <c r="J111" s="1"/>
  <c r="I106"/>
  <c r="I110" s="1"/>
  <c r="I111" s="1"/>
  <c r="H106"/>
  <c r="H110" s="1"/>
  <c r="H111" s="1"/>
  <c r="G106"/>
  <c r="G110" s="1"/>
  <c r="G111" s="1"/>
  <c r="F106"/>
  <c r="F110" s="1"/>
  <c r="F111" s="1"/>
  <c r="E106"/>
  <c r="E110" s="1"/>
  <c r="E111" s="1"/>
  <c r="D106"/>
  <c r="D110" s="1"/>
  <c r="D111" s="1"/>
  <c r="C106"/>
  <c r="BL95"/>
  <c r="BJ95"/>
  <c r="BJ99" s="1"/>
  <c r="BJ100" s="1"/>
  <c r="BG95"/>
  <c r="BG99" s="1"/>
  <c r="BG100" s="1"/>
  <c r="BF99"/>
  <c r="BF100" s="1"/>
  <c r="BE99"/>
  <c r="BE100" s="1"/>
  <c r="BD99"/>
  <c r="BD100" s="1"/>
  <c r="BC99"/>
  <c r="BC100" s="1"/>
  <c r="BB95"/>
  <c r="BB99" s="1"/>
  <c r="BB100" s="1"/>
  <c r="BA95"/>
  <c r="BA99" s="1"/>
  <c r="BA100" s="1"/>
  <c r="AZ95"/>
  <c r="AZ99" s="1"/>
  <c r="AZ100" s="1"/>
  <c r="AY95"/>
  <c r="AY99" s="1"/>
  <c r="AY100" s="1"/>
  <c r="AX95"/>
  <c r="AX99" s="1"/>
  <c r="AX100" s="1"/>
  <c r="AW95"/>
  <c r="AW99" s="1"/>
  <c r="AW100" s="1"/>
  <c r="AU95"/>
  <c r="AU99" s="1"/>
  <c r="AU100" s="1"/>
  <c r="AT95"/>
  <c r="AT99" s="1"/>
  <c r="AT100" s="1"/>
  <c r="AR95"/>
  <c r="AR99" s="1"/>
  <c r="AR100" s="1"/>
  <c r="AQ95"/>
  <c r="AQ99" s="1"/>
  <c r="AQ100" s="1"/>
  <c r="AP95"/>
  <c r="AP99" s="1"/>
  <c r="AP100" s="1"/>
  <c r="AO95"/>
  <c r="AO99" s="1"/>
  <c r="AO100" s="1"/>
  <c r="AN95"/>
  <c r="AN99" s="1"/>
  <c r="AN100" s="1"/>
  <c r="AM95"/>
  <c r="H61" i="4" s="1"/>
  <c r="AL95" i="2"/>
  <c r="AL99" s="1"/>
  <c r="AL100" s="1"/>
  <c r="AK95"/>
  <c r="AK99" s="1"/>
  <c r="AK100" s="1"/>
  <c r="AJ95"/>
  <c r="AJ99" s="1"/>
  <c r="AJ100" s="1"/>
  <c r="AI95"/>
  <c r="AI99" s="1"/>
  <c r="AI100" s="1"/>
  <c r="AH95"/>
  <c r="AH99" s="1"/>
  <c r="AH100" s="1"/>
  <c r="AG95"/>
  <c r="AG99" s="1"/>
  <c r="AG100" s="1"/>
  <c r="AF95"/>
  <c r="AF99" s="1"/>
  <c r="AF100" s="1"/>
  <c r="AE95"/>
  <c r="AA95"/>
  <c r="AA99" s="1"/>
  <c r="AA100" s="1"/>
  <c r="Z95"/>
  <c r="Z99" s="1"/>
  <c r="Z100" s="1"/>
  <c r="Y95"/>
  <c r="Y99" s="1"/>
  <c r="Y100" s="1"/>
  <c r="X95"/>
  <c r="X99" s="1"/>
  <c r="X100" s="1"/>
  <c r="W95"/>
  <c r="W99" s="1"/>
  <c r="W100" s="1"/>
  <c r="V95"/>
  <c r="V99" s="1"/>
  <c r="V100" s="1"/>
  <c r="T95"/>
  <c r="T99" s="1"/>
  <c r="T100" s="1"/>
  <c r="S95"/>
  <c r="S99" s="1"/>
  <c r="S100" s="1"/>
  <c r="R95"/>
  <c r="R99" s="1"/>
  <c r="R100" s="1"/>
  <c r="Q95"/>
  <c r="Q99" s="1"/>
  <c r="Q100" s="1"/>
  <c r="P95"/>
  <c r="P99" s="1"/>
  <c r="P100" s="1"/>
  <c r="O95"/>
  <c r="O99" s="1"/>
  <c r="O100" s="1"/>
  <c r="N95"/>
  <c r="N99" s="1"/>
  <c r="N100" s="1"/>
  <c r="M95"/>
  <c r="M99" s="1"/>
  <c r="M100" s="1"/>
  <c r="L95"/>
  <c r="L99" s="1"/>
  <c r="L100" s="1"/>
  <c r="K95"/>
  <c r="K99" s="1"/>
  <c r="K100" s="1"/>
  <c r="J95"/>
  <c r="J99" s="1"/>
  <c r="J100" s="1"/>
  <c r="I95"/>
  <c r="I99" s="1"/>
  <c r="I100" s="1"/>
  <c r="H95"/>
  <c r="H99" s="1"/>
  <c r="H100" s="1"/>
  <c r="G95"/>
  <c r="G99" s="1"/>
  <c r="G100" s="1"/>
  <c r="F95"/>
  <c r="F99" s="1"/>
  <c r="F100" s="1"/>
  <c r="E95"/>
  <c r="E99" s="1"/>
  <c r="E100" s="1"/>
  <c r="D95"/>
  <c r="D99" s="1"/>
  <c r="D100" s="1"/>
  <c r="C95"/>
  <c r="BL84"/>
  <c r="BJ88"/>
  <c r="BJ89" s="1"/>
  <c r="BG84"/>
  <c r="BG88" s="1"/>
  <c r="BG89" s="1"/>
  <c r="BF88"/>
  <c r="BF89" s="1"/>
  <c r="BE88"/>
  <c r="BE89" s="1"/>
  <c r="BD88"/>
  <c r="BD89" s="1"/>
  <c r="BC88"/>
  <c r="BC89" s="1"/>
  <c r="BB84"/>
  <c r="BB88" s="1"/>
  <c r="BB89" s="1"/>
  <c r="BA84"/>
  <c r="H48" i="4" s="1"/>
  <c r="AZ84" i="2"/>
  <c r="AY84"/>
  <c r="AY88" s="1"/>
  <c r="AY89" s="1"/>
  <c r="AX84"/>
  <c r="AX88" s="1"/>
  <c r="AX89" s="1"/>
  <c r="AW84"/>
  <c r="AW88" s="1"/>
  <c r="AW89" s="1"/>
  <c r="AU84"/>
  <c r="H46" i="4" s="1"/>
  <c r="AT84" i="2"/>
  <c r="AT88" s="1"/>
  <c r="AT89" s="1"/>
  <c r="AR84"/>
  <c r="H45" i="4" s="1"/>
  <c r="M45" s="1"/>
  <c r="N45" s="1"/>
  <c r="AQ84" i="2"/>
  <c r="AQ88" s="1"/>
  <c r="AQ89" s="1"/>
  <c r="AP84"/>
  <c r="AO84"/>
  <c r="AO88" s="1"/>
  <c r="AO89" s="1"/>
  <c r="AN84"/>
  <c r="AN88" s="1"/>
  <c r="AN89" s="1"/>
  <c r="AM84"/>
  <c r="AL84"/>
  <c r="AL88" s="1"/>
  <c r="AL89" s="1"/>
  <c r="AK84"/>
  <c r="H43" i="4" s="1"/>
  <c r="AJ84" i="2"/>
  <c r="AJ88" s="1"/>
  <c r="AJ89" s="1"/>
  <c r="AI84"/>
  <c r="AI88" s="1"/>
  <c r="AI89" s="1"/>
  <c r="AH84"/>
  <c r="AH88" s="1"/>
  <c r="AH89" s="1"/>
  <c r="AG84"/>
  <c r="AG88" s="1"/>
  <c r="AG89" s="1"/>
  <c r="AF84"/>
  <c r="AF88" s="1"/>
  <c r="AF89" s="1"/>
  <c r="AE84"/>
  <c r="AA84"/>
  <c r="AA88" s="1"/>
  <c r="AA89" s="1"/>
  <c r="Z84"/>
  <c r="Z88" s="1"/>
  <c r="Z89" s="1"/>
  <c r="Y84"/>
  <c r="Y88" s="1"/>
  <c r="Y89" s="1"/>
  <c r="X84"/>
  <c r="X88" s="1"/>
  <c r="X89" s="1"/>
  <c r="W84"/>
  <c r="W88" s="1"/>
  <c r="W89" s="1"/>
  <c r="V84"/>
  <c r="V88" s="1"/>
  <c r="V89" s="1"/>
  <c r="T84"/>
  <c r="T88" s="1"/>
  <c r="T89" s="1"/>
  <c r="S84"/>
  <c r="S88" s="1"/>
  <c r="S89" s="1"/>
  <c r="R84"/>
  <c r="R88" s="1"/>
  <c r="R89" s="1"/>
  <c r="Q84"/>
  <c r="Q88" s="1"/>
  <c r="Q89" s="1"/>
  <c r="P84"/>
  <c r="P88" s="1"/>
  <c r="P89" s="1"/>
  <c r="O88"/>
  <c r="O89" s="1"/>
  <c r="N84"/>
  <c r="N88" s="1"/>
  <c r="N89" s="1"/>
  <c r="M84"/>
  <c r="M88" s="1"/>
  <c r="M89" s="1"/>
  <c r="L84"/>
  <c r="L88" s="1"/>
  <c r="L89" s="1"/>
  <c r="K84"/>
  <c r="K88" s="1"/>
  <c r="K89" s="1"/>
  <c r="J84"/>
  <c r="J88" s="1"/>
  <c r="J89" s="1"/>
  <c r="I84"/>
  <c r="I88" s="1"/>
  <c r="I89" s="1"/>
  <c r="H84"/>
  <c r="H88" s="1"/>
  <c r="H89" s="1"/>
  <c r="G84"/>
  <c r="G88" s="1"/>
  <c r="G89" s="1"/>
  <c r="F84"/>
  <c r="F88" s="1"/>
  <c r="F89" s="1"/>
  <c r="E84"/>
  <c r="E88" s="1"/>
  <c r="E89" s="1"/>
  <c r="D84"/>
  <c r="D88" s="1"/>
  <c r="D89" s="1"/>
  <c r="C84"/>
  <c r="BL73"/>
  <c r="BJ73"/>
  <c r="BJ77" s="1"/>
  <c r="BJ78" s="1"/>
  <c r="BG73"/>
  <c r="BG77" s="1"/>
  <c r="BG78" s="1"/>
  <c r="BF77"/>
  <c r="BF78" s="1"/>
  <c r="BE77"/>
  <c r="BE78" s="1"/>
  <c r="BD77"/>
  <c r="BD78" s="1"/>
  <c r="BC77"/>
  <c r="BC78" s="1"/>
  <c r="BB73"/>
  <c r="BB77" s="1"/>
  <c r="BB78" s="1"/>
  <c r="BA73"/>
  <c r="BA77" s="1"/>
  <c r="BA78" s="1"/>
  <c r="AZ73"/>
  <c r="AZ77" s="1"/>
  <c r="AZ78" s="1"/>
  <c r="AY73"/>
  <c r="AY77" s="1"/>
  <c r="AY78" s="1"/>
  <c r="AX73"/>
  <c r="AX77" s="1"/>
  <c r="AX78" s="1"/>
  <c r="AW73"/>
  <c r="AW77" s="1"/>
  <c r="AW78" s="1"/>
  <c r="AU73"/>
  <c r="AU77" s="1"/>
  <c r="AU78" s="1"/>
  <c r="AT73"/>
  <c r="AT77" s="1"/>
  <c r="AT78" s="1"/>
  <c r="AR73"/>
  <c r="AR77" s="1"/>
  <c r="AR78" s="1"/>
  <c r="AQ73"/>
  <c r="AQ77" s="1"/>
  <c r="AQ78" s="1"/>
  <c r="AP73"/>
  <c r="H67" i="4" s="1"/>
  <c r="AO73" i="2"/>
  <c r="AO77" s="1"/>
  <c r="AO78" s="1"/>
  <c r="AN73"/>
  <c r="AN77" s="1"/>
  <c r="AN78" s="1"/>
  <c r="AM73"/>
  <c r="AM77" s="1"/>
  <c r="AM78" s="1"/>
  <c r="AL73"/>
  <c r="AL77" s="1"/>
  <c r="AL78" s="1"/>
  <c r="AK73"/>
  <c r="AK77" s="1"/>
  <c r="AK78" s="1"/>
  <c r="AJ73"/>
  <c r="AJ77" s="1"/>
  <c r="AJ78" s="1"/>
  <c r="AI73"/>
  <c r="AI77" s="1"/>
  <c r="AI78" s="1"/>
  <c r="AH73"/>
  <c r="AH77" s="1"/>
  <c r="AH78" s="1"/>
  <c r="AG73"/>
  <c r="AG77" s="1"/>
  <c r="AG78" s="1"/>
  <c r="AF73"/>
  <c r="AF77" s="1"/>
  <c r="AF78" s="1"/>
  <c r="AE73"/>
  <c r="AA73"/>
  <c r="AA77" s="1"/>
  <c r="AA78" s="1"/>
  <c r="Z73"/>
  <c r="Z77" s="1"/>
  <c r="Z78" s="1"/>
  <c r="Y73"/>
  <c r="Y77" s="1"/>
  <c r="Y78" s="1"/>
  <c r="X73"/>
  <c r="X77" s="1"/>
  <c r="X78" s="1"/>
  <c r="W73"/>
  <c r="W77" s="1"/>
  <c r="W78" s="1"/>
  <c r="V73"/>
  <c r="V77" s="1"/>
  <c r="V78" s="1"/>
  <c r="T73"/>
  <c r="T77" s="1"/>
  <c r="T78" s="1"/>
  <c r="S73"/>
  <c r="S77" s="1"/>
  <c r="S78" s="1"/>
  <c r="R73"/>
  <c r="R77" s="1"/>
  <c r="R78" s="1"/>
  <c r="Q73"/>
  <c r="Q77" s="1"/>
  <c r="Q78" s="1"/>
  <c r="P73"/>
  <c r="P77" s="1"/>
  <c r="P78" s="1"/>
  <c r="O73"/>
  <c r="O77" s="1"/>
  <c r="O78" s="1"/>
  <c r="N73"/>
  <c r="N77" s="1"/>
  <c r="N78" s="1"/>
  <c r="M73"/>
  <c r="M77" s="1"/>
  <c r="M78" s="1"/>
  <c r="L73"/>
  <c r="L77" s="1"/>
  <c r="L78" s="1"/>
  <c r="K73"/>
  <c r="K77" s="1"/>
  <c r="K78" s="1"/>
  <c r="J73"/>
  <c r="J77" s="1"/>
  <c r="J78" s="1"/>
  <c r="I73"/>
  <c r="I77" s="1"/>
  <c r="I78" s="1"/>
  <c r="H73"/>
  <c r="H77" s="1"/>
  <c r="H78" s="1"/>
  <c r="G73"/>
  <c r="G77" s="1"/>
  <c r="G78" s="1"/>
  <c r="F73"/>
  <c r="F77" s="1"/>
  <c r="F78" s="1"/>
  <c r="E73"/>
  <c r="E77" s="1"/>
  <c r="E78" s="1"/>
  <c r="D73"/>
  <c r="D77" s="1"/>
  <c r="D78" s="1"/>
  <c r="C73"/>
  <c r="BL62"/>
  <c r="BJ62"/>
  <c r="BJ66" s="1"/>
  <c r="BJ67" s="1"/>
  <c r="BG62"/>
  <c r="BG66" s="1"/>
  <c r="BG67" s="1"/>
  <c r="BF66"/>
  <c r="BF67" s="1"/>
  <c r="BE66"/>
  <c r="BE67" s="1"/>
  <c r="BD66"/>
  <c r="BD67" s="1"/>
  <c r="BC66"/>
  <c r="BC67" s="1"/>
  <c r="BB62"/>
  <c r="BB66" s="1"/>
  <c r="BB67" s="1"/>
  <c r="BA62"/>
  <c r="BA66" s="1"/>
  <c r="BA67" s="1"/>
  <c r="AZ62"/>
  <c r="AZ66" s="1"/>
  <c r="AZ67" s="1"/>
  <c r="AY62"/>
  <c r="AY66" s="1"/>
  <c r="AY67" s="1"/>
  <c r="AX62"/>
  <c r="AX66" s="1"/>
  <c r="AX67" s="1"/>
  <c r="AW62"/>
  <c r="AW66" s="1"/>
  <c r="AW67" s="1"/>
  <c r="AU62"/>
  <c r="AU66" s="1"/>
  <c r="AU67" s="1"/>
  <c r="AT62"/>
  <c r="AT66" s="1"/>
  <c r="AT67" s="1"/>
  <c r="AR62"/>
  <c r="AR66" s="1"/>
  <c r="AR67" s="1"/>
  <c r="AQ62"/>
  <c r="AQ66" s="1"/>
  <c r="AQ67" s="1"/>
  <c r="AP62"/>
  <c r="AP66" s="1"/>
  <c r="AP67" s="1"/>
  <c r="AO62"/>
  <c r="AO66" s="1"/>
  <c r="AO67" s="1"/>
  <c r="AN62"/>
  <c r="H63" i="4" s="1"/>
  <c r="AM62" i="2"/>
  <c r="H60" i="4" s="1"/>
  <c r="AL62" i="2"/>
  <c r="AL66" s="1"/>
  <c r="AL67" s="1"/>
  <c r="AK62"/>
  <c r="AK66" s="1"/>
  <c r="AK67" s="1"/>
  <c r="AJ62"/>
  <c r="AJ66" s="1"/>
  <c r="AJ67" s="1"/>
  <c r="AI62"/>
  <c r="AI66" s="1"/>
  <c r="AI67" s="1"/>
  <c r="AH62"/>
  <c r="AH66" s="1"/>
  <c r="AH67" s="1"/>
  <c r="AG62"/>
  <c r="AG66" s="1"/>
  <c r="AG67" s="1"/>
  <c r="AF62"/>
  <c r="AF66" s="1"/>
  <c r="AF67" s="1"/>
  <c r="AE62"/>
  <c r="AA62"/>
  <c r="AA66" s="1"/>
  <c r="AA67" s="1"/>
  <c r="Z62"/>
  <c r="Z66" s="1"/>
  <c r="Z67" s="1"/>
  <c r="Y62"/>
  <c r="Y66" s="1"/>
  <c r="Y67" s="1"/>
  <c r="X62"/>
  <c r="X66" s="1"/>
  <c r="X67" s="1"/>
  <c r="W62"/>
  <c r="W66" s="1"/>
  <c r="W67" s="1"/>
  <c r="V62"/>
  <c r="V66" s="1"/>
  <c r="V67" s="1"/>
  <c r="T62"/>
  <c r="T66" s="1"/>
  <c r="T67" s="1"/>
  <c r="S62"/>
  <c r="S66" s="1"/>
  <c r="S67" s="1"/>
  <c r="R62"/>
  <c r="R66" s="1"/>
  <c r="R67" s="1"/>
  <c r="Q62"/>
  <c r="Q66" s="1"/>
  <c r="Q67" s="1"/>
  <c r="P62"/>
  <c r="P66" s="1"/>
  <c r="P67" s="1"/>
  <c r="O62"/>
  <c r="O66" s="1"/>
  <c r="O67" s="1"/>
  <c r="N62"/>
  <c r="N66" s="1"/>
  <c r="N67" s="1"/>
  <c r="M62"/>
  <c r="M66" s="1"/>
  <c r="M67" s="1"/>
  <c r="L62"/>
  <c r="L66" s="1"/>
  <c r="L67" s="1"/>
  <c r="K62"/>
  <c r="K66" s="1"/>
  <c r="K67" s="1"/>
  <c r="J62"/>
  <c r="J66" s="1"/>
  <c r="J67" s="1"/>
  <c r="I62"/>
  <c r="I66" s="1"/>
  <c r="I67" s="1"/>
  <c r="H62"/>
  <c r="H66" s="1"/>
  <c r="H67" s="1"/>
  <c r="G62"/>
  <c r="G66" s="1"/>
  <c r="G67" s="1"/>
  <c r="F62"/>
  <c r="F66" s="1"/>
  <c r="F67" s="1"/>
  <c r="E62"/>
  <c r="E66" s="1"/>
  <c r="E67" s="1"/>
  <c r="D62"/>
  <c r="D66" s="1"/>
  <c r="D67" s="1"/>
  <c r="C62"/>
  <c r="BL51"/>
  <c r="BJ51"/>
  <c r="BJ55" s="1"/>
  <c r="BJ56" s="1"/>
  <c r="BG51"/>
  <c r="BG55" s="1"/>
  <c r="BG56" s="1"/>
  <c r="BF55"/>
  <c r="BF56" s="1"/>
  <c r="BE55"/>
  <c r="BE56" s="1"/>
  <c r="BD55"/>
  <c r="BD56" s="1"/>
  <c r="BC55"/>
  <c r="BC56" s="1"/>
  <c r="BB51"/>
  <c r="BB55" s="1"/>
  <c r="BB56" s="1"/>
  <c r="BA51"/>
  <c r="BA55" s="1"/>
  <c r="BA56" s="1"/>
  <c r="AZ51"/>
  <c r="AZ55" s="1"/>
  <c r="AZ56" s="1"/>
  <c r="AY51"/>
  <c r="AY55" s="1"/>
  <c r="AY56" s="1"/>
  <c r="AX51"/>
  <c r="AX55" s="1"/>
  <c r="AX56" s="1"/>
  <c r="AW51"/>
  <c r="AW55" s="1"/>
  <c r="AW56" s="1"/>
  <c r="AU51"/>
  <c r="AU55" s="1"/>
  <c r="AU56" s="1"/>
  <c r="AT51"/>
  <c r="AT55" s="1"/>
  <c r="AT56" s="1"/>
  <c r="AR51"/>
  <c r="AR55" s="1"/>
  <c r="AR56" s="1"/>
  <c r="AQ51"/>
  <c r="H98" i="4" s="1"/>
  <c r="AP51" i="2"/>
  <c r="AP55" s="1"/>
  <c r="AP56" s="1"/>
  <c r="AO51"/>
  <c r="AO55" s="1"/>
  <c r="AO56" s="1"/>
  <c r="AN51"/>
  <c r="AN55" s="1"/>
  <c r="AN56" s="1"/>
  <c r="AM51"/>
  <c r="AM55" s="1"/>
  <c r="AM56" s="1"/>
  <c r="AL51"/>
  <c r="AL55" s="1"/>
  <c r="AL56" s="1"/>
  <c r="AK51"/>
  <c r="AK55" s="1"/>
  <c r="AK56" s="1"/>
  <c r="AJ51"/>
  <c r="AJ55" s="1"/>
  <c r="AJ56" s="1"/>
  <c r="AI51"/>
  <c r="AI55" s="1"/>
  <c r="AI56" s="1"/>
  <c r="AH51"/>
  <c r="AH55" s="1"/>
  <c r="AH56" s="1"/>
  <c r="AG51"/>
  <c r="AG55" s="1"/>
  <c r="AG56" s="1"/>
  <c r="AF51"/>
  <c r="AF55" s="1"/>
  <c r="AF56" s="1"/>
  <c r="AE51"/>
  <c r="AA51"/>
  <c r="AA55" s="1"/>
  <c r="AA56" s="1"/>
  <c r="Z51"/>
  <c r="Z55" s="1"/>
  <c r="Z56" s="1"/>
  <c r="Y51"/>
  <c r="Y55" s="1"/>
  <c r="Y56" s="1"/>
  <c r="X51"/>
  <c r="X55" s="1"/>
  <c r="X56" s="1"/>
  <c r="W51"/>
  <c r="W55" s="1"/>
  <c r="W56" s="1"/>
  <c r="V51"/>
  <c r="T51"/>
  <c r="T55" s="1"/>
  <c r="T56" s="1"/>
  <c r="S51"/>
  <c r="S55" s="1"/>
  <c r="S56" s="1"/>
  <c r="R51"/>
  <c r="R55" s="1"/>
  <c r="R56" s="1"/>
  <c r="Q51"/>
  <c r="Q55" s="1"/>
  <c r="Q56" s="1"/>
  <c r="P51"/>
  <c r="P55" s="1"/>
  <c r="P56" s="1"/>
  <c r="O51"/>
  <c r="O55" s="1"/>
  <c r="O56" s="1"/>
  <c r="N51"/>
  <c r="N55" s="1"/>
  <c r="N56" s="1"/>
  <c r="M51"/>
  <c r="M55" s="1"/>
  <c r="M56" s="1"/>
  <c r="L51"/>
  <c r="L55" s="1"/>
  <c r="L56" s="1"/>
  <c r="K51"/>
  <c r="K55" s="1"/>
  <c r="K56" s="1"/>
  <c r="J51"/>
  <c r="J55" s="1"/>
  <c r="J56" s="1"/>
  <c r="I51"/>
  <c r="I55" s="1"/>
  <c r="I56" s="1"/>
  <c r="H51"/>
  <c r="H55" s="1"/>
  <c r="H56" s="1"/>
  <c r="G51"/>
  <c r="G55" s="1"/>
  <c r="G56" s="1"/>
  <c r="F51"/>
  <c r="F55" s="1"/>
  <c r="F56" s="1"/>
  <c r="E51"/>
  <c r="E55" s="1"/>
  <c r="E56" s="1"/>
  <c r="D51"/>
  <c r="D55" s="1"/>
  <c r="D56" s="1"/>
  <c r="C51"/>
  <c r="BL40"/>
  <c r="BJ40"/>
  <c r="BJ44" s="1"/>
  <c r="BJ45" s="1"/>
  <c r="BG44"/>
  <c r="BG45" s="1"/>
  <c r="BF44"/>
  <c r="BF45" s="1"/>
  <c r="BE44"/>
  <c r="BE45" s="1"/>
  <c r="BD44"/>
  <c r="BD45" s="1"/>
  <c r="BC44"/>
  <c r="BC45" s="1"/>
  <c r="BB40"/>
  <c r="BA40"/>
  <c r="BA44" s="1"/>
  <c r="BA45" s="1"/>
  <c r="AZ40"/>
  <c r="AZ44" s="1"/>
  <c r="AZ45" s="1"/>
  <c r="AY40"/>
  <c r="AY44" s="1"/>
  <c r="AY45" s="1"/>
  <c r="AX40"/>
  <c r="AX44" s="1"/>
  <c r="AX45" s="1"/>
  <c r="AW40"/>
  <c r="AW44" s="1"/>
  <c r="AW45" s="1"/>
  <c r="AU40"/>
  <c r="AU44" s="1"/>
  <c r="AU45" s="1"/>
  <c r="AT40"/>
  <c r="AT44" s="1"/>
  <c r="AT45" s="1"/>
  <c r="AR40"/>
  <c r="AR44" s="1"/>
  <c r="AR45" s="1"/>
  <c r="AQ40"/>
  <c r="H97" i="4" s="1"/>
  <c r="AP40" i="2"/>
  <c r="AP44" s="1"/>
  <c r="AP45" s="1"/>
  <c r="AO40"/>
  <c r="AO44" s="1"/>
  <c r="AO45" s="1"/>
  <c r="AN40"/>
  <c r="AN44" s="1"/>
  <c r="AN45" s="1"/>
  <c r="AM40"/>
  <c r="AM44" s="1"/>
  <c r="AM45" s="1"/>
  <c r="AL40"/>
  <c r="AL44" s="1"/>
  <c r="AL45" s="1"/>
  <c r="AK40"/>
  <c r="AK44" s="1"/>
  <c r="AK45" s="1"/>
  <c r="AJ40"/>
  <c r="AJ44" s="1"/>
  <c r="AJ45" s="1"/>
  <c r="AI40"/>
  <c r="AI44" s="1"/>
  <c r="AI45" s="1"/>
  <c r="AH40"/>
  <c r="AH44" s="1"/>
  <c r="AH45" s="1"/>
  <c r="AG40"/>
  <c r="AG44" s="1"/>
  <c r="AG45" s="1"/>
  <c r="AF40"/>
  <c r="AF44" s="1"/>
  <c r="AF45" s="1"/>
  <c r="AE40"/>
  <c r="AA40"/>
  <c r="AA44" s="1"/>
  <c r="AA45" s="1"/>
  <c r="Z40"/>
  <c r="Z44" s="1"/>
  <c r="Z45" s="1"/>
  <c r="Y40"/>
  <c r="Y44" s="1"/>
  <c r="Y45" s="1"/>
  <c r="X40"/>
  <c r="X44" s="1"/>
  <c r="X45" s="1"/>
  <c r="W40"/>
  <c r="W44" s="1"/>
  <c r="W45" s="1"/>
  <c r="V40"/>
  <c r="T40"/>
  <c r="T44" s="1"/>
  <c r="T45" s="1"/>
  <c r="S40"/>
  <c r="S44" s="1"/>
  <c r="S45" s="1"/>
  <c r="R40"/>
  <c r="R44" s="1"/>
  <c r="R45" s="1"/>
  <c r="Q40"/>
  <c r="Q44" s="1"/>
  <c r="Q45" s="1"/>
  <c r="P40"/>
  <c r="P44" s="1"/>
  <c r="P45" s="1"/>
  <c r="O40"/>
  <c r="O44" s="1"/>
  <c r="O45" s="1"/>
  <c r="N40"/>
  <c r="N44" s="1"/>
  <c r="N45" s="1"/>
  <c r="M40"/>
  <c r="M44" s="1"/>
  <c r="M45" s="1"/>
  <c r="L44"/>
  <c r="L45" s="1"/>
  <c r="K40"/>
  <c r="K44" s="1"/>
  <c r="K45" s="1"/>
  <c r="J40"/>
  <c r="J44" s="1"/>
  <c r="J45" s="1"/>
  <c r="I40"/>
  <c r="I44" s="1"/>
  <c r="I45" s="1"/>
  <c r="H40"/>
  <c r="H44" s="1"/>
  <c r="H45" s="1"/>
  <c r="G40"/>
  <c r="G44" s="1"/>
  <c r="G45" s="1"/>
  <c r="F40"/>
  <c r="F44" s="1"/>
  <c r="F45" s="1"/>
  <c r="E40"/>
  <c r="E44" s="1"/>
  <c r="E45" s="1"/>
  <c r="D40"/>
  <c r="D44" s="1"/>
  <c r="D45" s="1"/>
  <c r="C40"/>
  <c r="BL29"/>
  <c r="BJ29"/>
  <c r="BJ33" s="1"/>
  <c r="BJ34" s="1"/>
  <c r="BG29"/>
  <c r="BG33" s="1"/>
  <c r="BG34" s="1"/>
  <c r="BF33"/>
  <c r="BF34" s="1"/>
  <c r="BE33"/>
  <c r="BE34" s="1"/>
  <c r="BD33"/>
  <c r="BD34" s="1"/>
  <c r="BC33"/>
  <c r="BC34" s="1"/>
  <c r="BB29"/>
  <c r="BA29"/>
  <c r="BA33" s="1"/>
  <c r="BA34" s="1"/>
  <c r="AZ29"/>
  <c r="AZ33" s="1"/>
  <c r="AZ34" s="1"/>
  <c r="AY29"/>
  <c r="AY33" s="1"/>
  <c r="AY34" s="1"/>
  <c r="AX29"/>
  <c r="AX33" s="1"/>
  <c r="AX34" s="1"/>
  <c r="AW29"/>
  <c r="AW33" s="1"/>
  <c r="AW34" s="1"/>
  <c r="AU29"/>
  <c r="AU33" s="1"/>
  <c r="AU34" s="1"/>
  <c r="AT29"/>
  <c r="AT33" s="1"/>
  <c r="AT34" s="1"/>
  <c r="AR29"/>
  <c r="AR33" s="1"/>
  <c r="AR34" s="1"/>
  <c r="AQ29"/>
  <c r="H96" i="4" s="1"/>
  <c r="AP29" i="2"/>
  <c r="AP33" s="1"/>
  <c r="AP34" s="1"/>
  <c r="AO29"/>
  <c r="AO33" s="1"/>
  <c r="AO34" s="1"/>
  <c r="AN29"/>
  <c r="AN33" s="1"/>
  <c r="AN34" s="1"/>
  <c r="AM29"/>
  <c r="AM33" s="1"/>
  <c r="AM34" s="1"/>
  <c r="AL29"/>
  <c r="AL33" s="1"/>
  <c r="AL34" s="1"/>
  <c r="AK29"/>
  <c r="AK33" s="1"/>
  <c r="AK34" s="1"/>
  <c r="AJ29"/>
  <c r="AJ33" s="1"/>
  <c r="AJ34" s="1"/>
  <c r="AI29"/>
  <c r="AI33" s="1"/>
  <c r="AI34" s="1"/>
  <c r="AH29"/>
  <c r="AH33" s="1"/>
  <c r="AH34" s="1"/>
  <c r="AG29"/>
  <c r="AG33" s="1"/>
  <c r="AG34" s="1"/>
  <c r="AF29"/>
  <c r="AF33" s="1"/>
  <c r="AF34" s="1"/>
  <c r="AE29"/>
  <c r="AA29"/>
  <c r="AA33" s="1"/>
  <c r="AA34" s="1"/>
  <c r="Z29"/>
  <c r="Z33" s="1"/>
  <c r="Z34" s="1"/>
  <c r="Y29"/>
  <c r="Y33" s="1"/>
  <c r="Y34" s="1"/>
  <c r="X29"/>
  <c r="X33" s="1"/>
  <c r="X34" s="1"/>
  <c r="W29"/>
  <c r="W33" s="1"/>
  <c r="W34" s="1"/>
  <c r="V29"/>
  <c r="T29"/>
  <c r="T33" s="1"/>
  <c r="T34" s="1"/>
  <c r="S29"/>
  <c r="S33" s="1"/>
  <c r="S34" s="1"/>
  <c r="R29"/>
  <c r="R33" s="1"/>
  <c r="R34" s="1"/>
  <c r="Q29"/>
  <c r="Q33" s="1"/>
  <c r="Q34" s="1"/>
  <c r="P29"/>
  <c r="P33" s="1"/>
  <c r="P34" s="1"/>
  <c r="O29"/>
  <c r="O33" s="1"/>
  <c r="O34" s="1"/>
  <c r="N29"/>
  <c r="N33" s="1"/>
  <c r="N34" s="1"/>
  <c r="M29"/>
  <c r="M33" s="1"/>
  <c r="M34" s="1"/>
  <c r="L29"/>
  <c r="L33" s="1"/>
  <c r="L34" s="1"/>
  <c r="K29"/>
  <c r="K33" s="1"/>
  <c r="K34" s="1"/>
  <c r="J29"/>
  <c r="J33" s="1"/>
  <c r="J34" s="1"/>
  <c r="I29"/>
  <c r="I33" s="1"/>
  <c r="I34" s="1"/>
  <c r="H29"/>
  <c r="H33" s="1"/>
  <c r="H34" s="1"/>
  <c r="G29"/>
  <c r="G33" s="1"/>
  <c r="G34" s="1"/>
  <c r="F29"/>
  <c r="F33" s="1"/>
  <c r="F34" s="1"/>
  <c r="E29"/>
  <c r="E33" s="1"/>
  <c r="E34" s="1"/>
  <c r="D29"/>
  <c r="D33" s="1"/>
  <c r="D34" s="1"/>
  <c r="BL18"/>
  <c r="BJ18"/>
  <c r="BJ22" s="1"/>
  <c r="BJ23" s="1"/>
  <c r="BG18"/>
  <c r="BG22" s="1"/>
  <c r="BG23" s="1"/>
  <c r="BF22"/>
  <c r="BF23" s="1"/>
  <c r="BE22"/>
  <c r="BE23" s="1"/>
  <c r="BD22"/>
  <c r="BD23" s="1"/>
  <c r="BC22"/>
  <c r="BC23" s="1"/>
  <c r="BB18"/>
  <c r="BB22" s="1"/>
  <c r="BB23" s="1"/>
  <c r="BA18"/>
  <c r="BA22" s="1"/>
  <c r="BA23" s="1"/>
  <c r="AZ18"/>
  <c r="AZ22" s="1"/>
  <c r="AZ23" s="1"/>
  <c r="AY18"/>
  <c r="AY22" s="1"/>
  <c r="AY23" s="1"/>
  <c r="AX18"/>
  <c r="AX22" s="1"/>
  <c r="AX23" s="1"/>
  <c r="AW18"/>
  <c r="AW22" s="1"/>
  <c r="AW23" s="1"/>
  <c r="AU18"/>
  <c r="AU22" s="1"/>
  <c r="AU23" s="1"/>
  <c r="AT18"/>
  <c r="AT22" s="1"/>
  <c r="AT23" s="1"/>
  <c r="AR18"/>
  <c r="AR22" s="1"/>
  <c r="AR23" s="1"/>
  <c r="AQ18"/>
  <c r="AQ22" s="1"/>
  <c r="AQ23" s="1"/>
  <c r="AP18"/>
  <c r="AP22" s="1"/>
  <c r="AP23" s="1"/>
  <c r="AO18"/>
  <c r="AO22" s="1"/>
  <c r="AO23" s="1"/>
  <c r="AN18"/>
  <c r="H62" i="4" s="1"/>
  <c r="AM18" i="2"/>
  <c r="AM22" s="1"/>
  <c r="AM23" s="1"/>
  <c r="AL18"/>
  <c r="AL22" s="1"/>
  <c r="AL23" s="1"/>
  <c r="AK18"/>
  <c r="AK22" s="1"/>
  <c r="AK23" s="1"/>
  <c r="AJ18"/>
  <c r="AJ22" s="1"/>
  <c r="AJ23" s="1"/>
  <c r="AI18"/>
  <c r="AI22" s="1"/>
  <c r="AI23" s="1"/>
  <c r="AH18"/>
  <c r="AH22" s="1"/>
  <c r="AH23" s="1"/>
  <c r="AG18"/>
  <c r="AG22" s="1"/>
  <c r="AG23" s="1"/>
  <c r="AF18"/>
  <c r="AF22" s="1"/>
  <c r="AF23" s="1"/>
  <c r="AE18"/>
  <c r="AA18"/>
  <c r="AA22" s="1"/>
  <c r="AA23" s="1"/>
  <c r="Z18"/>
  <c r="Z22" s="1"/>
  <c r="Z23" s="1"/>
  <c r="Y18"/>
  <c r="Y22" s="1"/>
  <c r="Y23" s="1"/>
  <c r="X18"/>
  <c r="X22" s="1"/>
  <c r="X23" s="1"/>
  <c r="W18"/>
  <c r="W22" s="1"/>
  <c r="W23" s="1"/>
  <c r="V18"/>
  <c r="V22" s="1"/>
  <c r="V23" s="1"/>
  <c r="T18"/>
  <c r="T22" s="1"/>
  <c r="T23" s="1"/>
  <c r="S18"/>
  <c r="S22" s="1"/>
  <c r="S23" s="1"/>
  <c r="R18"/>
  <c r="R22" s="1"/>
  <c r="R23" s="1"/>
  <c r="Q18"/>
  <c r="Q22" s="1"/>
  <c r="Q23" s="1"/>
  <c r="P18"/>
  <c r="P22" s="1"/>
  <c r="P23" s="1"/>
  <c r="O18"/>
  <c r="O22" s="1"/>
  <c r="O23" s="1"/>
  <c r="N18"/>
  <c r="N22" s="1"/>
  <c r="N23" s="1"/>
  <c r="M18"/>
  <c r="M22" s="1"/>
  <c r="M23" s="1"/>
  <c r="L18"/>
  <c r="L22" s="1"/>
  <c r="L23" s="1"/>
  <c r="K18"/>
  <c r="K22" s="1"/>
  <c r="K23" s="1"/>
  <c r="J18"/>
  <c r="J22" s="1"/>
  <c r="J23" s="1"/>
  <c r="I18"/>
  <c r="I22" s="1"/>
  <c r="I23" s="1"/>
  <c r="H18"/>
  <c r="H22" s="1"/>
  <c r="H23" s="1"/>
  <c r="G18"/>
  <c r="G22" s="1"/>
  <c r="G23" s="1"/>
  <c r="F18"/>
  <c r="F22" s="1"/>
  <c r="F23" s="1"/>
  <c r="E18"/>
  <c r="E22" s="1"/>
  <c r="E23" s="1"/>
  <c r="D18"/>
  <c r="D22" s="1"/>
  <c r="D23" s="1"/>
  <c r="C18"/>
  <c r="I95" i="4" l="1"/>
  <c r="M95" s="1"/>
  <c r="K44"/>
  <c r="L44" s="1"/>
  <c r="I105"/>
  <c r="M105" s="1"/>
  <c r="M67"/>
  <c r="N67" s="1"/>
  <c r="AP88" i="2"/>
  <c r="AP89" s="1"/>
  <c r="H44" i="4"/>
  <c r="M44" s="1"/>
  <c r="N44" s="1"/>
  <c r="I82" i="11"/>
  <c r="Q82" s="1"/>
  <c r="BG134" i="2"/>
  <c r="M46" i="4"/>
  <c r="N46" s="1"/>
  <c r="M49"/>
  <c r="N49" s="1"/>
  <c r="M62"/>
  <c r="N62" s="1"/>
  <c r="M63"/>
  <c r="N63" s="1"/>
  <c r="M61"/>
  <c r="N61" s="1"/>
  <c r="I99"/>
  <c r="M99" s="1"/>
  <c r="BB33" i="2"/>
  <c r="BB34" s="1"/>
  <c r="H103" i="4"/>
  <c r="V44" i="2"/>
  <c r="V45" s="1"/>
  <c r="H93" i="4"/>
  <c r="K93" s="1"/>
  <c r="L93" s="1"/>
  <c r="H73"/>
  <c r="M73" s="1"/>
  <c r="N73" s="1"/>
  <c r="K97"/>
  <c r="L97" s="1"/>
  <c r="V33" i="2"/>
  <c r="V34" s="1"/>
  <c r="H92" i="4"/>
  <c r="H72"/>
  <c r="H74" s="1"/>
  <c r="BB44" i="2"/>
  <c r="BB45" s="1"/>
  <c r="H104" i="4"/>
  <c r="K104" s="1"/>
  <c r="L104" s="1"/>
  <c r="V55" i="2"/>
  <c r="V56" s="1"/>
  <c r="K94" i="4"/>
  <c r="L94" s="1"/>
  <c r="AQ55" i="2"/>
  <c r="AQ56" s="1"/>
  <c r="K98" i="4"/>
  <c r="L98" s="1"/>
  <c r="M60"/>
  <c r="N60" s="1"/>
  <c r="H64"/>
  <c r="M43"/>
  <c r="N43" s="1"/>
  <c r="M48"/>
  <c r="N48" s="1"/>
  <c r="C46" i="11"/>
  <c r="M46" s="1"/>
  <c r="N46" s="1"/>
  <c r="H47" i="4"/>
  <c r="M47" s="1"/>
  <c r="N47" s="1"/>
  <c r="K73"/>
  <c r="L73" s="1"/>
  <c r="O73"/>
  <c r="K63"/>
  <c r="L63" s="1"/>
  <c r="O63"/>
  <c r="K61"/>
  <c r="L61" s="1"/>
  <c r="O61"/>
  <c r="K62"/>
  <c r="L62" s="1"/>
  <c r="O62"/>
  <c r="K44" i="11"/>
  <c r="L44" s="1"/>
  <c r="K45"/>
  <c r="L45" s="1"/>
  <c r="K46"/>
  <c r="L46" s="1"/>
  <c r="K47"/>
  <c r="L47" s="1"/>
  <c r="O43"/>
  <c r="R64"/>
  <c r="AD101" i="2"/>
  <c r="AD112"/>
  <c r="AD123"/>
  <c r="BH101"/>
  <c r="BH112"/>
  <c r="BH123"/>
  <c r="O46" i="11"/>
  <c r="O45"/>
  <c r="O44"/>
  <c r="O47"/>
  <c r="I42"/>
  <c r="K42" s="1"/>
  <c r="L42" s="1"/>
  <c r="K43"/>
  <c r="L43" s="1"/>
  <c r="BH13" i="2"/>
  <c r="BD21"/>
  <c r="AW21"/>
  <c r="AM21"/>
  <c r="AF21"/>
  <c r="T21"/>
  <c r="L21"/>
  <c r="D21"/>
  <c r="BE21"/>
  <c r="AK21"/>
  <c r="M21"/>
  <c r="BC21"/>
  <c r="AU21"/>
  <c r="AI21"/>
  <c r="X21"/>
  <c r="O21"/>
  <c r="G21"/>
  <c r="AN21"/>
  <c r="I21"/>
  <c r="BF21"/>
  <c r="AY21"/>
  <c r="AO21"/>
  <c r="AH21"/>
  <c r="W21"/>
  <c r="N21"/>
  <c r="F21"/>
  <c r="AG21"/>
  <c r="AD46"/>
  <c r="BH57"/>
  <c r="AD68"/>
  <c r="BH35"/>
  <c r="AD90"/>
  <c r="BJ21"/>
  <c r="BA21"/>
  <c r="AQ21"/>
  <c r="AJ21"/>
  <c r="Y21"/>
  <c r="P21"/>
  <c r="H21"/>
  <c r="AR21"/>
  <c r="V21"/>
  <c r="E21"/>
  <c r="BG21"/>
  <c r="AZ21"/>
  <c r="AP21"/>
  <c r="AE21"/>
  <c r="S21"/>
  <c r="K21"/>
  <c r="C21"/>
  <c r="Z21"/>
  <c r="BB21"/>
  <c r="AT21"/>
  <c r="AL21"/>
  <c r="AA21"/>
  <c r="R21"/>
  <c r="J21"/>
  <c r="AX21"/>
  <c r="Q21"/>
  <c r="BH46"/>
  <c r="AD13"/>
  <c r="AD57"/>
  <c r="BH68"/>
  <c r="AD35"/>
  <c r="BH90"/>
  <c r="C48" i="11"/>
  <c r="M48" s="1"/>
  <c r="N48" s="1"/>
  <c r="BH24" i="2"/>
  <c r="AD24"/>
  <c r="Q74" i="11"/>
  <c r="R72"/>
  <c r="R74" s="1"/>
  <c r="C73"/>
  <c r="M73" s="1"/>
  <c r="N73" s="1"/>
  <c r="C72"/>
  <c r="M72" s="1"/>
  <c r="N72" s="1"/>
  <c r="Q49"/>
  <c r="BH86" i="2"/>
  <c r="BH87" s="1"/>
  <c r="Q64" i="11"/>
  <c r="D62" i="5"/>
  <c r="K62" s="1"/>
  <c r="L62" s="1"/>
  <c r="C62" i="11"/>
  <c r="M62" s="1"/>
  <c r="N62" s="1"/>
  <c r="D63" i="5"/>
  <c r="K63" s="1"/>
  <c r="L63" s="1"/>
  <c r="C63" i="11"/>
  <c r="M63" s="1"/>
  <c r="N63" s="1"/>
  <c r="D44" i="5"/>
  <c r="K44" s="1"/>
  <c r="L44" s="1"/>
  <c r="C44" i="11"/>
  <c r="D45" i="5"/>
  <c r="K45" s="1"/>
  <c r="L45" s="1"/>
  <c r="C45" i="11"/>
  <c r="D61" i="5"/>
  <c r="K61" s="1"/>
  <c r="L61" s="1"/>
  <c r="C61" i="11"/>
  <c r="M61" s="1"/>
  <c r="N61" s="1"/>
  <c r="K73"/>
  <c r="L73" s="1"/>
  <c r="O73"/>
  <c r="K60"/>
  <c r="L60" s="1"/>
  <c r="I64"/>
  <c r="O60"/>
  <c r="K67"/>
  <c r="L67" s="1"/>
  <c r="O67"/>
  <c r="O61"/>
  <c r="K61"/>
  <c r="L61" s="1"/>
  <c r="K62"/>
  <c r="L62" s="1"/>
  <c r="O62"/>
  <c r="K72"/>
  <c r="L72" s="1"/>
  <c r="O72"/>
  <c r="I74"/>
  <c r="O63"/>
  <c r="K63"/>
  <c r="L63" s="1"/>
  <c r="K48"/>
  <c r="L48" s="1"/>
  <c r="O48"/>
  <c r="D60" i="5"/>
  <c r="K60" s="1"/>
  <c r="L60" s="1"/>
  <c r="C60" i="11"/>
  <c r="M60" s="1"/>
  <c r="N60" s="1"/>
  <c r="D67" i="5"/>
  <c r="K67" s="1"/>
  <c r="L67" s="1"/>
  <c r="C67" i="11"/>
  <c r="M67" s="1"/>
  <c r="N67" s="1"/>
  <c r="D43" i="5"/>
  <c r="K43" s="1"/>
  <c r="L43" s="1"/>
  <c r="C43" i="11"/>
  <c r="D47" i="5"/>
  <c r="K47" s="1"/>
  <c r="L47" s="1"/>
  <c r="C47" i="11"/>
  <c r="I42" i="5"/>
  <c r="M42" s="1"/>
  <c r="AD86" i="2"/>
  <c r="AD87" s="1"/>
  <c r="BH31"/>
  <c r="BH32" s="1"/>
  <c r="BI74"/>
  <c r="BI80" s="1"/>
  <c r="BH79"/>
  <c r="AD75"/>
  <c r="AD76" s="1"/>
  <c r="AD79"/>
  <c r="BH75"/>
  <c r="BH76" s="1"/>
  <c r="BI85"/>
  <c r="BI91" s="1"/>
  <c r="AD51"/>
  <c r="AD55" s="1"/>
  <c r="AD56" s="1"/>
  <c r="BH51"/>
  <c r="BH55" s="1"/>
  <c r="BH56" s="1"/>
  <c r="AD95"/>
  <c r="BH95"/>
  <c r="BH99" s="1"/>
  <c r="BH100" s="1"/>
  <c r="BH97"/>
  <c r="BH98" s="1"/>
  <c r="BH64"/>
  <c r="BH65" s="1"/>
  <c r="AD18"/>
  <c r="AD62"/>
  <c r="AD66" s="1"/>
  <c r="AD67" s="1"/>
  <c r="AE66"/>
  <c r="AE67" s="1"/>
  <c r="BH62"/>
  <c r="BH66" s="1"/>
  <c r="BH67" s="1"/>
  <c r="AD106"/>
  <c r="AE110"/>
  <c r="AE111" s="1"/>
  <c r="BH106"/>
  <c r="BH110" s="1"/>
  <c r="BH111" s="1"/>
  <c r="BI96"/>
  <c r="BI102" s="1"/>
  <c r="AD97"/>
  <c r="AD98" s="1"/>
  <c r="BH53"/>
  <c r="BH54" s="1"/>
  <c r="BI63"/>
  <c r="BI69" s="1"/>
  <c r="AD64"/>
  <c r="AD65" s="1"/>
  <c r="AE22"/>
  <c r="AE23" s="1"/>
  <c r="BH18"/>
  <c r="BH22" s="1"/>
  <c r="BH23" s="1"/>
  <c r="AD29"/>
  <c r="AD33" s="1"/>
  <c r="AD34" s="1"/>
  <c r="AE33"/>
  <c r="AE34" s="1"/>
  <c r="BH29"/>
  <c r="BH33" s="1"/>
  <c r="BH34" s="1"/>
  <c r="AD73"/>
  <c r="AE77"/>
  <c r="AE78" s="1"/>
  <c r="BH73"/>
  <c r="BH77" s="1"/>
  <c r="BH78" s="1"/>
  <c r="AD117"/>
  <c r="AE121"/>
  <c r="AE122" s="1"/>
  <c r="BH117"/>
  <c r="BH121" s="1"/>
  <c r="BH122" s="1"/>
  <c r="BH42"/>
  <c r="BH43" s="1"/>
  <c r="BH108"/>
  <c r="BH109" s="1"/>
  <c r="BI52"/>
  <c r="BI58" s="1"/>
  <c r="AD53"/>
  <c r="AD54" s="1"/>
  <c r="BH20"/>
  <c r="BH119"/>
  <c r="BH120" s="1"/>
  <c r="BI30"/>
  <c r="BI36" s="1"/>
  <c r="AD31"/>
  <c r="AD32" s="1"/>
  <c r="AD40"/>
  <c r="BH40"/>
  <c r="BH44" s="1"/>
  <c r="BH45" s="1"/>
  <c r="AD84"/>
  <c r="AE88"/>
  <c r="AE89" s="1"/>
  <c r="BH84"/>
  <c r="BH88" s="1"/>
  <c r="BH89" s="1"/>
  <c r="D48" i="5"/>
  <c r="K48" s="1"/>
  <c r="L48" s="1"/>
  <c r="BI41" i="2"/>
  <c r="BI47" s="1"/>
  <c r="AD42"/>
  <c r="AD43" s="1"/>
  <c r="BI107"/>
  <c r="BI113" s="1"/>
  <c r="AD108"/>
  <c r="AD109" s="1"/>
  <c r="BI19"/>
  <c r="BI25" s="1"/>
  <c r="AD20"/>
  <c r="BI118"/>
  <c r="BI124" s="1"/>
  <c r="AD119"/>
  <c r="AD120" s="1"/>
  <c r="D73" i="5"/>
  <c r="D72"/>
  <c r="K72" s="1"/>
  <c r="L72" s="1"/>
  <c r="D46"/>
  <c r="I82"/>
  <c r="J84" i="4"/>
  <c r="J74"/>
  <c r="K72"/>
  <c r="L72" s="1"/>
  <c r="K67"/>
  <c r="L67" s="1"/>
  <c r="I74" i="5"/>
  <c r="J64" i="4"/>
  <c r="K60"/>
  <c r="L60" s="1"/>
  <c r="I64" i="5"/>
  <c r="M64" s="1"/>
  <c r="AQ33" i="2"/>
  <c r="AQ34" s="1"/>
  <c r="AQ44"/>
  <c r="AQ45" s="1"/>
  <c r="AM66"/>
  <c r="AM67" s="1"/>
  <c r="AM99"/>
  <c r="AM100" s="1"/>
  <c r="AN22"/>
  <c r="AN23" s="1"/>
  <c r="AN66"/>
  <c r="AN67" s="1"/>
  <c r="AP77"/>
  <c r="AP78" s="1"/>
  <c r="C22"/>
  <c r="C23" s="1"/>
  <c r="C44"/>
  <c r="C45" s="1"/>
  <c r="C66"/>
  <c r="C67" s="1"/>
  <c r="C88"/>
  <c r="C89" s="1"/>
  <c r="C110"/>
  <c r="C111" s="1"/>
  <c r="C33"/>
  <c r="C34" s="1"/>
  <c r="C55"/>
  <c r="C56" s="1"/>
  <c r="C77"/>
  <c r="C78" s="1"/>
  <c r="C99"/>
  <c r="C100" s="1"/>
  <c r="C121"/>
  <c r="C122" s="1"/>
  <c r="AZ88"/>
  <c r="AZ89" s="1"/>
  <c r="AE55"/>
  <c r="AE56" s="1"/>
  <c r="AU88"/>
  <c r="AU89" s="1"/>
  <c r="AD9"/>
  <c r="AD10" s="1"/>
  <c r="AM88"/>
  <c r="AM89" s="1"/>
  <c r="BA88"/>
  <c r="BA89" s="1"/>
  <c r="BG130"/>
  <c r="BG131" s="1"/>
  <c r="AE44"/>
  <c r="AE45" s="1"/>
  <c r="AK88"/>
  <c r="AK89" s="1"/>
  <c r="AR88"/>
  <c r="AR89" s="1"/>
  <c r="BH9"/>
  <c r="BH10" s="1"/>
  <c r="K47" i="4"/>
  <c r="K45"/>
  <c r="K49"/>
  <c r="AE99" i="2"/>
  <c r="AE100" s="1"/>
  <c r="J42" i="4"/>
  <c r="O42" s="1"/>
  <c r="K43"/>
  <c r="K48"/>
  <c r="K46"/>
  <c r="BI8" i="2"/>
  <c r="BI14" s="1"/>
  <c r="BH129"/>
  <c r="BH135" s="1"/>
  <c r="BJ7"/>
  <c r="BJ11" s="1"/>
  <c r="BJ12" s="1"/>
  <c r="BG7"/>
  <c r="BF11"/>
  <c r="BF12" s="1"/>
  <c r="BE11"/>
  <c r="BE12" s="1"/>
  <c r="BD11"/>
  <c r="BD12" s="1"/>
  <c r="BC11"/>
  <c r="BC12" s="1"/>
  <c r="BB7"/>
  <c r="BB11" s="1"/>
  <c r="BB12" s="1"/>
  <c r="BA7"/>
  <c r="BA11" s="1"/>
  <c r="BA12" s="1"/>
  <c r="AZ7"/>
  <c r="AZ11" s="1"/>
  <c r="AZ12" s="1"/>
  <c r="AY7"/>
  <c r="AY11" s="1"/>
  <c r="AY12" s="1"/>
  <c r="K82" i="11" l="1"/>
  <c r="L82" s="1"/>
  <c r="M72" i="4"/>
  <c r="N72" s="1"/>
  <c r="BH134" i="2"/>
  <c r="K96" i="4"/>
  <c r="L96" s="1"/>
  <c r="H99"/>
  <c r="K99" s="1"/>
  <c r="L99" s="1"/>
  <c r="H95"/>
  <c r="K95" s="1"/>
  <c r="L95" s="1"/>
  <c r="K92"/>
  <c r="L92" s="1"/>
  <c r="K103"/>
  <c r="L103" s="1"/>
  <c r="H105"/>
  <c r="K105" s="1"/>
  <c r="L105" s="1"/>
  <c r="M74"/>
  <c r="N74" s="1"/>
  <c r="H42"/>
  <c r="M64"/>
  <c r="N64" s="1"/>
  <c r="AD121" i="2"/>
  <c r="AD122" s="1"/>
  <c r="BI117"/>
  <c r="K84" i="4"/>
  <c r="L84" s="1"/>
  <c r="K64"/>
  <c r="L64" s="1"/>
  <c r="O64"/>
  <c r="K74"/>
  <c r="L74" s="1"/>
  <c r="O74"/>
  <c r="L49"/>
  <c r="L45"/>
  <c r="L48"/>
  <c r="L47"/>
  <c r="L43"/>
  <c r="L46"/>
  <c r="I49" i="11"/>
  <c r="O49" s="1"/>
  <c r="BI101" i="2"/>
  <c r="BI123"/>
  <c r="BI112"/>
  <c r="O42" i="11"/>
  <c r="BI13" i="2"/>
  <c r="AD21"/>
  <c r="BI68"/>
  <c r="BI46"/>
  <c r="BI35"/>
  <c r="BH21"/>
  <c r="BI57"/>
  <c r="BI79"/>
  <c r="BI75"/>
  <c r="BI76" s="1"/>
  <c r="BI24"/>
  <c r="C74" i="11"/>
  <c r="M74" s="1"/>
  <c r="N74" s="1"/>
  <c r="D64" i="5"/>
  <c r="K64" s="1"/>
  <c r="L64" s="1"/>
  <c r="BK74" i="2"/>
  <c r="BK80" s="1"/>
  <c r="K74" i="11"/>
  <c r="L74" s="1"/>
  <c r="M47"/>
  <c r="N47" s="1"/>
  <c r="C42"/>
  <c r="M43"/>
  <c r="N43" s="1"/>
  <c r="C64"/>
  <c r="M64" s="1"/>
  <c r="N64" s="1"/>
  <c r="K64"/>
  <c r="L64" s="1"/>
  <c r="O64"/>
  <c r="M45"/>
  <c r="N45" s="1"/>
  <c r="M44"/>
  <c r="N44" s="1"/>
  <c r="I49" i="5"/>
  <c r="M49" s="1"/>
  <c r="BI86" i="2"/>
  <c r="BI87" s="1"/>
  <c r="BI90"/>
  <c r="BK85"/>
  <c r="BK91" s="1"/>
  <c r="BI95"/>
  <c r="BK95" s="1"/>
  <c r="BM95" s="1"/>
  <c r="BI106"/>
  <c r="BK106" s="1"/>
  <c r="BM106" s="1"/>
  <c r="AD99"/>
  <c r="AD100" s="1"/>
  <c r="BI29"/>
  <c r="BK29" s="1"/>
  <c r="BM29" s="1"/>
  <c r="BI51"/>
  <c r="BK51" s="1"/>
  <c r="BM51" s="1"/>
  <c r="BI18"/>
  <c r="BK18" s="1"/>
  <c r="BM18" s="1"/>
  <c r="BK107"/>
  <c r="BK113" s="1"/>
  <c r="BI108"/>
  <c r="BI109" s="1"/>
  <c r="BI84"/>
  <c r="AD88"/>
  <c r="AD89" s="1"/>
  <c r="BK96"/>
  <c r="BK102" s="1"/>
  <c r="BI97"/>
  <c r="BI98" s="1"/>
  <c r="BK19"/>
  <c r="BK25" s="1"/>
  <c r="BI20"/>
  <c r="AD110"/>
  <c r="AD111" s="1"/>
  <c r="BK30"/>
  <c r="BK36" s="1"/>
  <c r="BI31"/>
  <c r="BI32" s="1"/>
  <c r="BK118"/>
  <c r="BK124" s="1"/>
  <c r="AD22"/>
  <c r="AD23" s="1"/>
  <c r="AD44"/>
  <c r="AD45" s="1"/>
  <c r="BI40"/>
  <c r="BK40" s="1"/>
  <c r="BM40" s="1"/>
  <c r="BI73"/>
  <c r="AD77"/>
  <c r="AD78" s="1"/>
  <c r="BK41"/>
  <c r="BK47" s="1"/>
  <c r="BI42"/>
  <c r="BI43" s="1"/>
  <c r="BK52"/>
  <c r="BK58" s="1"/>
  <c r="BI53"/>
  <c r="BI54" s="1"/>
  <c r="BK63"/>
  <c r="BK69" s="1"/>
  <c r="BI64"/>
  <c r="BI65" s="1"/>
  <c r="BI62"/>
  <c r="BK62" s="1"/>
  <c r="BM62" s="1"/>
  <c r="D74" i="5"/>
  <c r="K74" s="1"/>
  <c r="L74" s="1"/>
  <c r="K73"/>
  <c r="L73" s="1"/>
  <c r="K46"/>
  <c r="L46" s="1"/>
  <c r="D42"/>
  <c r="BH130" i="2"/>
  <c r="BH131" s="1"/>
  <c r="BK8"/>
  <c r="BK14" s="1"/>
  <c r="BI9"/>
  <c r="BI10" s="1"/>
  <c r="K42" i="4"/>
  <c r="J50"/>
  <c r="O50" s="1"/>
  <c r="BG128" i="2"/>
  <c r="BG11"/>
  <c r="BG12" s="1"/>
  <c r="BL7"/>
  <c r="AX7"/>
  <c r="AX11" s="1"/>
  <c r="AX12" s="1"/>
  <c r="AW7"/>
  <c r="AW11" s="1"/>
  <c r="AW12" s="1"/>
  <c r="AU7"/>
  <c r="AU11" s="1"/>
  <c r="AU12" s="1"/>
  <c r="AT7"/>
  <c r="AT11" s="1"/>
  <c r="AT12" s="1"/>
  <c r="AR7"/>
  <c r="AR11" s="1"/>
  <c r="AR12" s="1"/>
  <c r="AQ7"/>
  <c r="AQ11" s="1"/>
  <c r="AQ12" s="1"/>
  <c r="AP7"/>
  <c r="AP11" s="1"/>
  <c r="AP12" s="1"/>
  <c r="AO7"/>
  <c r="AO11" s="1"/>
  <c r="AO12" s="1"/>
  <c r="AN7"/>
  <c r="AN11" s="1"/>
  <c r="AN12" s="1"/>
  <c r="AM7"/>
  <c r="AM11" s="1"/>
  <c r="AM12" s="1"/>
  <c r="AL7"/>
  <c r="AL11" s="1"/>
  <c r="AL12" s="1"/>
  <c r="AK7"/>
  <c r="AK11" s="1"/>
  <c r="AK12" s="1"/>
  <c r="AJ7"/>
  <c r="AJ11" s="1"/>
  <c r="AJ12" s="1"/>
  <c r="AI7"/>
  <c r="AI11" s="1"/>
  <c r="AI12" s="1"/>
  <c r="AH7"/>
  <c r="AH11" s="1"/>
  <c r="AH12" s="1"/>
  <c r="AG7"/>
  <c r="AG11" s="1"/>
  <c r="AG12" s="1"/>
  <c r="AF7"/>
  <c r="AF11" s="1"/>
  <c r="AF12" s="1"/>
  <c r="AE7"/>
  <c r="AA7"/>
  <c r="AA11" s="1"/>
  <c r="AA12" s="1"/>
  <c r="Z7"/>
  <c r="Z11" s="1"/>
  <c r="Z12" s="1"/>
  <c r="Y7"/>
  <c r="Y11" s="1"/>
  <c r="Y12" s="1"/>
  <c r="X7"/>
  <c r="X11" s="1"/>
  <c r="X12" s="1"/>
  <c r="W7"/>
  <c r="W11" s="1"/>
  <c r="W12" s="1"/>
  <c r="V7"/>
  <c r="V11" s="1"/>
  <c r="V12" s="1"/>
  <c r="T7"/>
  <c r="T11" s="1"/>
  <c r="T12" s="1"/>
  <c r="S7"/>
  <c r="S11" s="1"/>
  <c r="S12" s="1"/>
  <c r="R7"/>
  <c r="R11" s="1"/>
  <c r="R12" s="1"/>
  <c r="Q7"/>
  <c r="Q11" s="1"/>
  <c r="Q12" s="1"/>
  <c r="P7"/>
  <c r="P11" s="1"/>
  <c r="P12" s="1"/>
  <c r="O7"/>
  <c r="O11" s="1"/>
  <c r="O12" s="1"/>
  <c r="N7"/>
  <c r="N11" s="1"/>
  <c r="N12" s="1"/>
  <c r="M7"/>
  <c r="M11" s="1"/>
  <c r="M12" s="1"/>
  <c r="L7"/>
  <c r="L11" s="1"/>
  <c r="L12" s="1"/>
  <c r="K7"/>
  <c r="K11" s="1"/>
  <c r="K12" s="1"/>
  <c r="J7"/>
  <c r="J11" s="1"/>
  <c r="J12" s="1"/>
  <c r="I7"/>
  <c r="I11" s="1"/>
  <c r="I12" s="1"/>
  <c r="G7"/>
  <c r="G11" s="1"/>
  <c r="G12" s="1"/>
  <c r="F7"/>
  <c r="F11" s="1"/>
  <c r="F12" s="1"/>
  <c r="E7"/>
  <c r="E11" s="1"/>
  <c r="E12" s="1"/>
  <c r="D7"/>
  <c r="D11" s="1"/>
  <c r="D12" s="1"/>
  <c r="C7"/>
  <c r="H7"/>
  <c r="H11" s="1"/>
  <c r="H12" s="1"/>
  <c r="C82" i="11" l="1"/>
  <c r="M82" s="1"/>
  <c r="N82" s="1"/>
  <c r="H84" i="4"/>
  <c r="M84" s="1"/>
  <c r="N84" s="1"/>
  <c r="H50"/>
  <c r="M50" s="1"/>
  <c r="N50" s="1"/>
  <c r="M42"/>
  <c r="N42" s="1"/>
  <c r="BK75" i="2"/>
  <c r="BM75" s="1"/>
  <c r="BM76" s="1"/>
  <c r="L42" i="4"/>
  <c r="K49" i="11"/>
  <c r="L49" s="1"/>
  <c r="BM118" i="2"/>
  <c r="BI21"/>
  <c r="BM63"/>
  <c r="BM85"/>
  <c r="BK57"/>
  <c r="BM52"/>
  <c r="BK35"/>
  <c r="BM30"/>
  <c r="BK101"/>
  <c r="BM96"/>
  <c r="BK13"/>
  <c r="BM8"/>
  <c r="BM14" s="1"/>
  <c r="BI44"/>
  <c r="BI45" s="1"/>
  <c r="BK46"/>
  <c r="BM41"/>
  <c r="BK24"/>
  <c r="BM19"/>
  <c r="BM25" s="1"/>
  <c r="BK112"/>
  <c r="BM107"/>
  <c r="BK79"/>
  <c r="BM74"/>
  <c r="C49" i="11"/>
  <c r="M42"/>
  <c r="N42" s="1"/>
  <c r="BK64" i="2"/>
  <c r="BK68"/>
  <c r="BK86"/>
  <c r="BK90"/>
  <c r="BK123"/>
  <c r="BI33"/>
  <c r="BI34" s="1"/>
  <c r="BI22"/>
  <c r="BI23" s="1"/>
  <c r="BI110"/>
  <c r="BI111" s="1"/>
  <c r="BI55"/>
  <c r="BI56" s="1"/>
  <c r="BI99"/>
  <c r="BI100" s="1"/>
  <c r="BI66"/>
  <c r="BI67" s="1"/>
  <c r="BK73"/>
  <c r="BI77"/>
  <c r="BI78" s="1"/>
  <c r="BK22"/>
  <c r="BK20"/>
  <c r="BK42"/>
  <c r="BK44"/>
  <c r="BI88"/>
  <c r="BI89" s="1"/>
  <c r="BK84"/>
  <c r="BK55"/>
  <c r="BK53"/>
  <c r="BK99"/>
  <c r="BK97"/>
  <c r="AD7"/>
  <c r="BK66"/>
  <c r="BI121"/>
  <c r="BI122" s="1"/>
  <c r="BK117"/>
  <c r="BK31"/>
  <c r="BK33"/>
  <c r="BK108"/>
  <c r="BK110"/>
  <c r="D82" i="5"/>
  <c r="D49"/>
  <c r="K42"/>
  <c r="L42" s="1"/>
  <c r="C11" i="2"/>
  <c r="C12" s="1"/>
  <c r="BG132"/>
  <c r="BG133" s="1"/>
  <c r="BH7"/>
  <c r="BH11" s="1"/>
  <c r="BH12" s="1"/>
  <c r="AE11"/>
  <c r="AE12" s="1"/>
  <c r="K50" i="4"/>
  <c r="BK76" i="2" l="1"/>
  <c r="L50" i="4"/>
  <c r="BM112" i="2"/>
  <c r="BM113"/>
  <c r="BM123"/>
  <c r="BM124"/>
  <c r="BM101"/>
  <c r="BM102"/>
  <c r="BM79"/>
  <c r="BM80"/>
  <c r="BM46"/>
  <c r="BM47"/>
  <c r="BM90"/>
  <c r="BM91"/>
  <c r="BM68"/>
  <c r="BM69"/>
  <c r="BM13"/>
  <c r="BM35"/>
  <c r="BM36"/>
  <c r="BM57"/>
  <c r="BM58"/>
  <c r="BM24"/>
  <c r="BK54"/>
  <c r="BM53"/>
  <c r="BM54" s="1"/>
  <c r="BK88"/>
  <c r="BM84"/>
  <c r="BK109"/>
  <c r="BM108"/>
  <c r="BM109" s="1"/>
  <c r="BK77"/>
  <c r="BM73"/>
  <c r="BK65"/>
  <c r="BM64"/>
  <c r="BM65" s="1"/>
  <c r="BK67"/>
  <c r="BM66"/>
  <c r="BM67" s="1"/>
  <c r="BK45"/>
  <c r="BM44"/>
  <c r="BM45" s="1"/>
  <c r="BK21"/>
  <c r="BM20"/>
  <c r="BK111"/>
  <c r="BM110"/>
  <c r="BM111" s="1"/>
  <c r="BK34"/>
  <c r="BM33"/>
  <c r="BM34" s="1"/>
  <c r="BK98"/>
  <c r="BM97"/>
  <c r="BM98" s="1"/>
  <c r="BK32"/>
  <c r="BM31"/>
  <c r="BM32" s="1"/>
  <c r="BK100"/>
  <c r="BM99"/>
  <c r="BM100" s="1"/>
  <c r="BK43"/>
  <c r="BM42"/>
  <c r="BM43" s="1"/>
  <c r="BK121"/>
  <c r="BM117"/>
  <c r="BK56"/>
  <c r="BM55"/>
  <c r="BM56" s="1"/>
  <c r="BK23"/>
  <c r="BM22"/>
  <c r="BM23" s="1"/>
  <c r="BK87"/>
  <c r="BM86"/>
  <c r="BM87" s="1"/>
  <c r="M49" i="11"/>
  <c r="N49" s="1"/>
  <c r="K49" i="5"/>
  <c r="L49" s="1"/>
  <c r="K82"/>
  <c r="L82" s="1"/>
  <c r="BH128" i="2"/>
  <c r="BJ129"/>
  <c r="BF129"/>
  <c r="BE129"/>
  <c r="BE135" s="1"/>
  <c r="BD129"/>
  <c r="BC129"/>
  <c r="BB129"/>
  <c r="BA129"/>
  <c r="AZ129"/>
  <c r="AY129"/>
  <c r="AX129"/>
  <c r="AW129"/>
  <c r="AV129"/>
  <c r="AU129"/>
  <c r="AT129"/>
  <c r="AT135" s="1"/>
  <c r="AS129"/>
  <c r="AR129"/>
  <c r="AQ129"/>
  <c r="AP129"/>
  <c r="AO129"/>
  <c r="AN129"/>
  <c r="AM129"/>
  <c r="AL129"/>
  <c r="AK129"/>
  <c r="AJ129"/>
  <c r="AI129"/>
  <c r="AI135" s="1"/>
  <c r="AH129"/>
  <c r="AH135" s="1"/>
  <c r="AG129"/>
  <c r="AF129"/>
  <c r="AE129"/>
  <c r="AA129"/>
  <c r="AA135" s="1"/>
  <c r="Z129"/>
  <c r="Z135" s="1"/>
  <c r="Y129"/>
  <c r="Y135" s="1"/>
  <c r="X129"/>
  <c r="X135" s="1"/>
  <c r="W129"/>
  <c r="W135" s="1"/>
  <c r="V129"/>
  <c r="T129"/>
  <c r="S129"/>
  <c r="R129"/>
  <c r="Q129"/>
  <c r="Q135" s="1"/>
  <c r="P129"/>
  <c r="O129"/>
  <c r="N129"/>
  <c r="M129"/>
  <c r="L129"/>
  <c r="K129"/>
  <c r="J129"/>
  <c r="I129"/>
  <c r="I135" s="1"/>
  <c r="H129"/>
  <c r="G129"/>
  <c r="F129"/>
  <c r="E129"/>
  <c r="D129"/>
  <c r="C129"/>
  <c r="AV128"/>
  <c r="AS128"/>
  <c r="BJ127"/>
  <c r="AA127"/>
  <c r="Z127"/>
  <c r="Y127"/>
  <c r="X127"/>
  <c r="W127"/>
  <c r="V127"/>
  <c r="H26" i="11" s="1"/>
  <c r="T127" i="2"/>
  <c r="H25" i="11" s="1"/>
  <c r="S127" i="2"/>
  <c r="H24" i="11" s="1"/>
  <c r="R127" i="2"/>
  <c r="Q127"/>
  <c r="P127"/>
  <c r="H23" i="11" s="1"/>
  <c r="O127" i="2"/>
  <c r="N127"/>
  <c r="M127"/>
  <c r="L127"/>
  <c r="H21" i="11" s="1"/>
  <c r="K127" i="2"/>
  <c r="H20" i="11" s="1"/>
  <c r="J127" i="2"/>
  <c r="H19" i="11" s="1"/>
  <c r="I127" i="2"/>
  <c r="H127"/>
  <c r="H18" i="11" s="1"/>
  <c r="G127" i="2"/>
  <c r="F127"/>
  <c r="E127"/>
  <c r="D127"/>
  <c r="H14" i="11" s="1"/>
  <c r="C127" i="2"/>
  <c r="BJ126"/>
  <c r="BF126"/>
  <c r="F81" i="11" s="1"/>
  <c r="BE126" i="2"/>
  <c r="BD126"/>
  <c r="F80" i="11" s="1"/>
  <c r="BC126" i="2"/>
  <c r="F79" i="11" s="1"/>
  <c r="BB126" i="2"/>
  <c r="BA126"/>
  <c r="AZ126"/>
  <c r="AY126"/>
  <c r="AX126"/>
  <c r="AW126"/>
  <c r="AV126"/>
  <c r="AU126"/>
  <c r="AT126"/>
  <c r="AS126"/>
  <c r="AR126"/>
  <c r="AQ126"/>
  <c r="AP126"/>
  <c r="F68" i="11" s="1"/>
  <c r="AO126" i="2"/>
  <c r="AN126"/>
  <c r="AM126"/>
  <c r="AL126"/>
  <c r="AK126"/>
  <c r="AJ126"/>
  <c r="F36" i="11" s="1"/>
  <c r="AI126" i="2"/>
  <c r="AH126"/>
  <c r="AG126"/>
  <c r="F35" i="11" s="1"/>
  <c r="AF126" i="2"/>
  <c r="AE126"/>
  <c r="AA126"/>
  <c r="Z126"/>
  <c r="Y126"/>
  <c r="X126"/>
  <c r="W126"/>
  <c r="V126"/>
  <c r="F26" i="11" s="1"/>
  <c r="T126" i="2"/>
  <c r="F25" i="11" s="1"/>
  <c r="S126" i="2"/>
  <c r="F24" i="11" s="1"/>
  <c r="Q24" s="1"/>
  <c r="R24" s="1"/>
  <c r="R126" i="2"/>
  <c r="Q126"/>
  <c r="P126"/>
  <c r="F23" i="11" s="1"/>
  <c r="O126" i="2"/>
  <c r="N126"/>
  <c r="M126"/>
  <c r="F22" i="11" s="1"/>
  <c r="L126" i="2"/>
  <c r="F21" i="11" s="1"/>
  <c r="K126" i="2"/>
  <c r="F20" i="11" s="1"/>
  <c r="J126" i="2"/>
  <c r="F19" i="11" s="1"/>
  <c r="I126" i="2"/>
  <c r="H126"/>
  <c r="F18" i="11" s="1"/>
  <c r="G126" i="2"/>
  <c r="F17" i="11" s="1"/>
  <c r="F126" i="2"/>
  <c r="F16" i="11" s="1"/>
  <c r="E126" i="2"/>
  <c r="F15" i="11" s="1"/>
  <c r="Q15" s="1"/>
  <c r="R15" s="1"/>
  <c r="D126" i="2"/>
  <c r="F14" i="11" s="1"/>
  <c r="C126" i="2"/>
  <c r="BK9"/>
  <c r="H135" l="1"/>
  <c r="S135"/>
  <c r="BA135"/>
  <c r="AZ135"/>
  <c r="AU135"/>
  <c r="AR135"/>
  <c r="AM135"/>
  <c r="BJ135"/>
  <c r="J135"/>
  <c r="AQ135"/>
  <c r="BB135"/>
  <c r="V135"/>
  <c r="AP135"/>
  <c r="AN135"/>
  <c r="BF135"/>
  <c r="BD135"/>
  <c r="BC135"/>
  <c r="AY135"/>
  <c r="AX135"/>
  <c r="AW135"/>
  <c r="AJ135"/>
  <c r="AG135"/>
  <c r="AF135"/>
  <c r="AE135"/>
  <c r="R135"/>
  <c r="P135"/>
  <c r="O135"/>
  <c r="K135"/>
  <c r="N135"/>
  <c r="M135"/>
  <c r="L135"/>
  <c r="G135"/>
  <c r="F135"/>
  <c r="E135"/>
  <c r="D135"/>
  <c r="C135"/>
  <c r="T135"/>
  <c r="F56" i="11"/>
  <c r="AO135" i="2"/>
  <c r="F53" i="11"/>
  <c r="AL135" i="2"/>
  <c r="F52" i="11"/>
  <c r="AK135" i="2"/>
  <c r="I13" i="11"/>
  <c r="Q13" s="1"/>
  <c r="C134" i="2"/>
  <c r="I15" i="11"/>
  <c r="O15" s="1"/>
  <c r="E134" i="2"/>
  <c r="I17" i="11"/>
  <c r="Q17" s="1"/>
  <c r="G134" i="2"/>
  <c r="I20" i="11"/>
  <c r="Q20" s="1"/>
  <c r="R20" s="1"/>
  <c r="K134" i="2"/>
  <c r="I22" i="11"/>
  <c r="Q22" s="1"/>
  <c r="M134" i="2"/>
  <c r="I24" i="11"/>
  <c r="K24" s="1"/>
  <c r="L24" s="1"/>
  <c r="S134" i="2"/>
  <c r="I26" i="11"/>
  <c r="Q26" s="1"/>
  <c r="R26" s="1"/>
  <c r="V134" i="2"/>
  <c r="I35" i="11"/>
  <c r="Q35" s="1"/>
  <c r="R35" s="1"/>
  <c r="AG134" i="2"/>
  <c r="I52" i="11"/>
  <c r="Q52" s="1"/>
  <c r="AK134" i="2"/>
  <c r="I56" i="11"/>
  <c r="Q56" s="1"/>
  <c r="AO134" i="2"/>
  <c r="I77" i="11"/>
  <c r="Q77" s="1"/>
  <c r="AW134" i="2"/>
  <c r="I79" i="11"/>
  <c r="Q79" s="1"/>
  <c r="R79" s="1"/>
  <c r="BC134" i="2"/>
  <c r="I134"/>
  <c r="O134"/>
  <c r="Q134"/>
  <c r="X134"/>
  <c r="Z134"/>
  <c r="AE134"/>
  <c r="AI134"/>
  <c r="AM134"/>
  <c r="AQ134"/>
  <c r="AS134"/>
  <c r="AU134"/>
  <c r="AY134"/>
  <c r="BA134"/>
  <c r="BE134"/>
  <c r="BJ134"/>
  <c r="I14" i="11"/>
  <c r="Q14" s="1"/>
  <c r="R14" s="1"/>
  <c r="D134" i="2"/>
  <c r="I16" i="11"/>
  <c r="Q16" s="1"/>
  <c r="R16" s="1"/>
  <c r="F134" i="2"/>
  <c r="I18" i="11"/>
  <c r="Q18" s="1"/>
  <c r="H134" i="2"/>
  <c r="I19" i="11"/>
  <c r="Q19" s="1"/>
  <c r="R19" s="1"/>
  <c r="J134" i="2"/>
  <c r="I21" i="11"/>
  <c r="Q21" s="1"/>
  <c r="R21" s="1"/>
  <c r="L134" i="2"/>
  <c r="I23" i="11"/>
  <c r="Q23" s="1"/>
  <c r="R23" s="1"/>
  <c r="P134" i="2"/>
  <c r="I25" i="11"/>
  <c r="Q25" s="1"/>
  <c r="R25" s="1"/>
  <c r="T134" i="2"/>
  <c r="I36" i="11"/>
  <c r="Q36" s="1"/>
  <c r="R36" s="1"/>
  <c r="AJ134" i="2"/>
  <c r="I53" i="11"/>
  <c r="Q53" s="1"/>
  <c r="Q54" s="1"/>
  <c r="AL134" i="2"/>
  <c r="I78" i="11"/>
  <c r="Q78" s="1"/>
  <c r="AX134" i="2"/>
  <c r="I80" i="11"/>
  <c r="Q80" s="1"/>
  <c r="R80" s="1"/>
  <c r="BD134" i="2"/>
  <c r="I81" i="11"/>
  <c r="Q81" s="1"/>
  <c r="R81" s="1"/>
  <c r="BF134" i="2"/>
  <c r="N134"/>
  <c r="R134"/>
  <c r="W134"/>
  <c r="Y134"/>
  <c r="AA134"/>
  <c r="AF134"/>
  <c r="AH134"/>
  <c r="AN134"/>
  <c r="AP134"/>
  <c r="AR134"/>
  <c r="AT134"/>
  <c r="AV134"/>
  <c r="AZ134"/>
  <c r="BB134"/>
  <c r="I68" i="11"/>
  <c r="Q68" s="1"/>
  <c r="R68" s="1"/>
  <c r="R69" s="1"/>
  <c r="J68" i="4"/>
  <c r="F77" i="11"/>
  <c r="O77" s="1"/>
  <c r="F78"/>
  <c r="K19"/>
  <c r="L19" s="1"/>
  <c r="BM21" i="2"/>
  <c r="K21" i="11"/>
  <c r="L21" s="1"/>
  <c r="H34"/>
  <c r="R17"/>
  <c r="R22"/>
  <c r="R18"/>
  <c r="BK10" i="2"/>
  <c r="BM9"/>
  <c r="BM10" s="1"/>
  <c r="I34" i="11"/>
  <c r="Q34" s="1"/>
  <c r="BK89" i="2"/>
  <c r="BM88"/>
  <c r="BM89" s="1"/>
  <c r="BK122"/>
  <c r="BM121"/>
  <c r="BM122" s="1"/>
  <c r="BK78"/>
  <c r="BM77"/>
  <c r="BM78" s="1"/>
  <c r="G13" i="5"/>
  <c r="F13" i="11"/>
  <c r="F82"/>
  <c r="H13"/>
  <c r="AD127" i="2"/>
  <c r="I15" i="4"/>
  <c r="H15" i="11"/>
  <c r="I17" i="4"/>
  <c r="H17" i="11"/>
  <c r="I22" i="4"/>
  <c r="H22" i="11"/>
  <c r="I35" i="4"/>
  <c r="H35" i="11"/>
  <c r="I53" i="4"/>
  <c r="H52" i="11"/>
  <c r="I57" i="4"/>
  <c r="H56" i="11"/>
  <c r="I79" i="4"/>
  <c r="H77" i="11"/>
  <c r="I81" i="4"/>
  <c r="H79" i="11"/>
  <c r="F34"/>
  <c r="F69"/>
  <c r="I16" i="4"/>
  <c r="H16" i="11"/>
  <c r="I36" i="4"/>
  <c r="H36" i="11"/>
  <c r="I54" i="4"/>
  <c r="H53" i="11"/>
  <c r="I68" i="4"/>
  <c r="I69" s="1"/>
  <c r="H68" i="11"/>
  <c r="I80" i="4"/>
  <c r="H78" i="11"/>
  <c r="I82" i="4"/>
  <c r="H80" i="11"/>
  <c r="I83" i="4"/>
  <c r="H81" i="11"/>
  <c r="O17"/>
  <c r="O22"/>
  <c r="O26"/>
  <c r="AD126" i="2"/>
  <c r="I20" i="5"/>
  <c r="I24"/>
  <c r="I14"/>
  <c r="I23"/>
  <c r="I18"/>
  <c r="I21"/>
  <c r="I25"/>
  <c r="AV130" i="2"/>
  <c r="AV131" s="1"/>
  <c r="I19" i="5"/>
  <c r="AR130" i="2"/>
  <c r="AR131" s="1"/>
  <c r="AZ130"/>
  <c r="AZ131" s="1"/>
  <c r="BE130"/>
  <c r="BE131" s="1"/>
  <c r="AT130"/>
  <c r="AT131" s="1"/>
  <c r="AD129"/>
  <c r="I130"/>
  <c r="I131" s="1"/>
  <c r="Q130"/>
  <c r="Q131" s="1"/>
  <c r="X130"/>
  <c r="X131" s="1"/>
  <c r="AI130"/>
  <c r="AI131" s="1"/>
  <c r="BH132"/>
  <c r="BH133" s="1"/>
  <c r="I34" i="4"/>
  <c r="V130" i="2"/>
  <c r="V131" s="1"/>
  <c r="I26" i="4"/>
  <c r="BJ130" i="2"/>
  <c r="BJ131" s="1"/>
  <c r="BC130"/>
  <c r="BC131" s="1"/>
  <c r="AX130"/>
  <c r="AX131" s="1"/>
  <c r="Z130"/>
  <c r="Z131" s="1"/>
  <c r="AP130"/>
  <c r="AP131" s="1"/>
  <c r="AG130"/>
  <c r="AG131" s="1"/>
  <c r="AE130"/>
  <c r="AE131" s="1"/>
  <c r="O130"/>
  <c r="O131" s="1"/>
  <c r="M130"/>
  <c r="M131" s="1"/>
  <c r="G130"/>
  <c r="G131" s="1"/>
  <c r="E130"/>
  <c r="E131" s="1"/>
  <c r="I56" i="5"/>
  <c r="J57" i="4"/>
  <c r="I17" i="5"/>
  <c r="J17" i="4"/>
  <c r="I34" i="5"/>
  <c r="J34" i="4"/>
  <c r="I68" i="5"/>
  <c r="I78"/>
  <c r="J80" i="4"/>
  <c r="I36" i="5"/>
  <c r="J36" i="4"/>
  <c r="I79" i="5"/>
  <c r="J81" i="4"/>
  <c r="I16" i="5"/>
  <c r="J16" i="4"/>
  <c r="I53" i="5"/>
  <c r="J54" i="4"/>
  <c r="I77" i="5"/>
  <c r="J79" i="4"/>
  <c r="I13" i="5"/>
  <c r="I81"/>
  <c r="J83" i="4"/>
  <c r="I15" i="5"/>
  <c r="J15" i="4"/>
  <c r="I22" i="5"/>
  <c r="J22" i="4"/>
  <c r="I26" i="5"/>
  <c r="J26" i="4"/>
  <c r="I35" i="5"/>
  <c r="J35" i="4"/>
  <c r="I52" i="5"/>
  <c r="J53" i="4"/>
  <c r="I80" i="5"/>
  <c r="J82" i="4"/>
  <c r="G36" i="5"/>
  <c r="F36" i="4"/>
  <c r="G79" i="5"/>
  <c r="F81" i="4"/>
  <c r="G82" i="5"/>
  <c r="M82" s="1"/>
  <c r="F84" i="4"/>
  <c r="O84" s="1"/>
  <c r="G35" i="5"/>
  <c r="F35" i="4"/>
  <c r="G52" i="5"/>
  <c r="F53" i="4"/>
  <c r="G80" i="5"/>
  <c r="F82" i="4"/>
  <c r="G53" i="5"/>
  <c r="F54" i="4"/>
  <c r="G56" i="5"/>
  <c r="F57" i="4"/>
  <c r="G77" i="5"/>
  <c r="F79" i="4"/>
  <c r="G34" i="5"/>
  <c r="F34" i="4"/>
  <c r="F68"/>
  <c r="F69" s="1"/>
  <c r="G68" i="5"/>
  <c r="G69" s="1"/>
  <c r="G78"/>
  <c r="F80" i="4"/>
  <c r="G81" i="5"/>
  <c r="F83" i="4"/>
  <c r="G16" i="5"/>
  <c r="F16" i="4"/>
  <c r="F18"/>
  <c r="G18" i="5"/>
  <c r="G15"/>
  <c r="F15" i="4"/>
  <c r="G22" i="5"/>
  <c r="F22" i="4"/>
  <c r="G26" i="5"/>
  <c r="F26" i="4"/>
  <c r="F19"/>
  <c r="G19" i="5"/>
  <c r="G17"/>
  <c r="F17" i="4"/>
  <c r="F20"/>
  <c r="G20" i="5"/>
  <c r="F24" i="4"/>
  <c r="G24" i="5"/>
  <c r="F14" i="4"/>
  <c r="G14" i="5"/>
  <c r="F21" i="4"/>
  <c r="G21" i="5"/>
  <c r="F23" i="4"/>
  <c r="G23" i="5"/>
  <c r="F25" i="4"/>
  <c r="G25" i="5"/>
  <c r="F13" i="4"/>
  <c r="C130" i="2"/>
  <c r="C131" s="1"/>
  <c r="I13" i="4"/>
  <c r="F130" i="2"/>
  <c r="F131" s="1"/>
  <c r="J130"/>
  <c r="J131" s="1"/>
  <c r="I19" i="4"/>
  <c r="N130" i="2"/>
  <c r="N131" s="1"/>
  <c r="R130"/>
  <c r="R131" s="1"/>
  <c r="W130"/>
  <c r="W131" s="1"/>
  <c r="AA130"/>
  <c r="AA131" s="1"/>
  <c r="AH130"/>
  <c r="AH131" s="1"/>
  <c r="AL130"/>
  <c r="AL131" s="1"/>
  <c r="AO130"/>
  <c r="AO131" s="1"/>
  <c r="AS130"/>
  <c r="AS131" s="1"/>
  <c r="AW130"/>
  <c r="AW131" s="1"/>
  <c r="BA130"/>
  <c r="BA131" s="1"/>
  <c r="BD130"/>
  <c r="BD131" s="1"/>
  <c r="J13" i="4"/>
  <c r="J20"/>
  <c r="J24"/>
  <c r="S130" i="2"/>
  <c r="S131" s="1"/>
  <c r="I24" i="4"/>
  <c r="J14"/>
  <c r="J18"/>
  <c r="J21"/>
  <c r="J23"/>
  <c r="J25"/>
  <c r="K130" i="2"/>
  <c r="K131" s="1"/>
  <c r="I20" i="4"/>
  <c r="D130" i="2"/>
  <c r="D131" s="1"/>
  <c r="I14" i="4"/>
  <c r="H130" i="2"/>
  <c r="H131" s="1"/>
  <c r="I18" i="4"/>
  <c r="L130" i="2"/>
  <c r="L131" s="1"/>
  <c r="I21" i="4"/>
  <c r="P130" i="2"/>
  <c r="P131" s="1"/>
  <c r="I23" i="4"/>
  <c r="T130" i="2"/>
  <c r="T131" s="1"/>
  <c r="I25" i="4"/>
  <c r="Y130" i="2"/>
  <c r="Y131" s="1"/>
  <c r="AF130"/>
  <c r="AF131" s="1"/>
  <c r="AJ130"/>
  <c r="AJ131" s="1"/>
  <c r="AM130"/>
  <c r="AM131" s="1"/>
  <c r="AQ130"/>
  <c r="AQ131" s="1"/>
  <c r="AU130"/>
  <c r="AU131" s="1"/>
  <c r="AY130"/>
  <c r="AY131" s="1"/>
  <c r="BB130"/>
  <c r="BB131" s="1"/>
  <c r="BF130"/>
  <c r="BF131" s="1"/>
  <c r="AV132"/>
  <c r="AV133" s="1"/>
  <c r="AK130"/>
  <c r="AK131" s="1"/>
  <c r="AN130"/>
  <c r="AN131" s="1"/>
  <c r="J19" i="4"/>
  <c r="AS132" i="2"/>
  <c r="AS133" s="1"/>
  <c r="J128"/>
  <c r="AA128"/>
  <c r="AA132" s="1"/>
  <c r="AA133" s="1"/>
  <c r="AN128"/>
  <c r="AG128"/>
  <c r="H35" i="4" s="1"/>
  <c r="AH128" i="2"/>
  <c r="AH132" s="1"/>
  <c r="AH133" s="1"/>
  <c r="BB128"/>
  <c r="BB132" s="1"/>
  <c r="BB133" s="1"/>
  <c r="AD11"/>
  <c r="AD12" s="1"/>
  <c r="W128"/>
  <c r="W132" s="1"/>
  <c r="W133" s="1"/>
  <c r="BF128"/>
  <c r="H83" i="4" s="1"/>
  <c r="AR128" i="2"/>
  <c r="AR132" s="1"/>
  <c r="AR133" s="1"/>
  <c r="BE128"/>
  <c r="BE132" s="1"/>
  <c r="BE133" s="1"/>
  <c r="AO128"/>
  <c r="AY128"/>
  <c r="AY132" s="1"/>
  <c r="AY133" s="1"/>
  <c r="N128"/>
  <c r="N132" s="1"/>
  <c r="N133" s="1"/>
  <c r="AK128"/>
  <c r="AT128"/>
  <c r="AT132" s="1"/>
  <c r="AT133" s="1"/>
  <c r="BJ128"/>
  <c r="BJ132" s="1"/>
  <c r="BJ133" s="1"/>
  <c r="Q128"/>
  <c r="Q132" s="1"/>
  <c r="Q133" s="1"/>
  <c r="I128"/>
  <c r="I132" s="1"/>
  <c r="I133" s="1"/>
  <c r="AF128"/>
  <c r="AF132" s="1"/>
  <c r="AF133" s="1"/>
  <c r="AJ128"/>
  <c r="H36" i="4" s="1"/>
  <c r="AM128" i="2"/>
  <c r="AM132" s="1"/>
  <c r="AM133" s="1"/>
  <c r="AQ128"/>
  <c r="AQ132" s="1"/>
  <c r="AQ133" s="1"/>
  <c r="BA128"/>
  <c r="BA132" s="1"/>
  <c r="BA133" s="1"/>
  <c r="BD128"/>
  <c r="H82" i="4" s="1"/>
  <c r="M128" i="2"/>
  <c r="H22" i="4" s="1"/>
  <c r="V128" i="2"/>
  <c r="H26" i="4" s="1"/>
  <c r="Z128" i="2"/>
  <c r="Z132" s="1"/>
  <c r="Z133" s="1"/>
  <c r="H128"/>
  <c r="K128"/>
  <c r="O128"/>
  <c r="O132" s="1"/>
  <c r="O133" s="1"/>
  <c r="S128"/>
  <c r="X128"/>
  <c r="X132" s="1"/>
  <c r="X133" s="1"/>
  <c r="C128"/>
  <c r="G128"/>
  <c r="H17" i="4" s="1"/>
  <c r="AE128" i="2"/>
  <c r="H34" i="4" s="1"/>
  <c r="AP128" i="2"/>
  <c r="H68" i="4" s="1"/>
  <c r="AU128" i="2"/>
  <c r="AU132" s="1"/>
  <c r="AU133" s="1"/>
  <c r="AZ128"/>
  <c r="AZ132" s="1"/>
  <c r="AZ133" s="1"/>
  <c r="BC128"/>
  <c r="H81" i="4" s="1"/>
  <c r="L128" i="2"/>
  <c r="P128"/>
  <c r="T128"/>
  <c r="Y128"/>
  <c r="Y132" s="1"/>
  <c r="Y133" s="1"/>
  <c r="AX128"/>
  <c r="H80" i="4" s="1"/>
  <c r="AW128" i="2"/>
  <c r="H79" i="4" s="1"/>
  <c r="AL128" i="2"/>
  <c r="AI128"/>
  <c r="AI132" s="1"/>
  <c r="AI133" s="1"/>
  <c r="R128"/>
  <c r="R132" s="1"/>
  <c r="R133" s="1"/>
  <c r="F128"/>
  <c r="H16" i="4" s="1"/>
  <c r="M16" s="1"/>
  <c r="N16" s="1"/>
  <c r="D128" i="2"/>
  <c r="E128"/>
  <c r="H15" i="4" s="1"/>
  <c r="O18" i="11" l="1"/>
  <c r="Q28"/>
  <c r="O25"/>
  <c r="O80"/>
  <c r="O21"/>
  <c r="O14"/>
  <c r="K25"/>
  <c r="L25" s="1"/>
  <c r="K14"/>
  <c r="L14" s="1"/>
  <c r="K81"/>
  <c r="L81" s="1"/>
  <c r="K80"/>
  <c r="L80" s="1"/>
  <c r="K78"/>
  <c r="L78" s="1"/>
  <c r="K53"/>
  <c r="L53" s="1"/>
  <c r="K36"/>
  <c r="L36" s="1"/>
  <c r="K16"/>
  <c r="L16" s="1"/>
  <c r="O81"/>
  <c r="O36"/>
  <c r="O23"/>
  <c r="O19"/>
  <c r="O16"/>
  <c r="K18"/>
  <c r="L18" s="1"/>
  <c r="K23"/>
  <c r="L23" s="1"/>
  <c r="R78"/>
  <c r="I28"/>
  <c r="K20"/>
  <c r="L20" s="1"/>
  <c r="O52"/>
  <c r="M17" i="4"/>
  <c r="N17" s="1"/>
  <c r="M26"/>
  <c r="N26" s="1"/>
  <c r="O53" i="11"/>
  <c r="O78"/>
  <c r="O23" i="4"/>
  <c r="O21"/>
  <c r="AD135" i="2"/>
  <c r="Q83" i="11"/>
  <c r="R53"/>
  <c r="R56"/>
  <c r="O56"/>
  <c r="F54"/>
  <c r="R52"/>
  <c r="O79"/>
  <c r="I83"/>
  <c r="I54"/>
  <c r="O35"/>
  <c r="O24"/>
  <c r="O20"/>
  <c r="K79"/>
  <c r="L79" s="1"/>
  <c r="K56"/>
  <c r="L56" s="1"/>
  <c r="K35"/>
  <c r="L35" s="1"/>
  <c r="K22"/>
  <c r="L22" s="1"/>
  <c r="K17"/>
  <c r="L17" s="1"/>
  <c r="K15"/>
  <c r="L15" s="1"/>
  <c r="R13"/>
  <c r="R28" s="1"/>
  <c r="K26"/>
  <c r="L26" s="1"/>
  <c r="R77"/>
  <c r="Q69"/>
  <c r="M83" i="4"/>
  <c r="N83" s="1"/>
  <c r="M82"/>
  <c r="N82" s="1"/>
  <c r="AD134" i="2"/>
  <c r="M81" i="4"/>
  <c r="N81" s="1"/>
  <c r="M15"/>
  <c r="N15" s="1"/>
  <c r="M22"/>
  <c r="N22" s="1"/>
  <c r="M35"/>
  <c r="N35" s="1"/>
  <c r="O24"/>
  <c r="O68" i="11"/>
  <c r="M80" i="4"/>
  <c r="N80" s="1"/>
  <c r="M36"/>
  <c r="N36" s="1"/>
  <c r="I69" i="11"/>
  <c r="O20" i="4"/>
  <c r="O14"/>
  <c r="C14" i="11"/>
  <c r="M14" s="1"/>
  <c r="N14" s="1"/>
  <c r="H14" i="4"/>
  <c r="M14" s="1"/>
  <c r="N14" s="1"/>
  <c r="C53" i="11"/>
  <c r="M53" s="1"/>
  <c r="N53" s="1"/>
  <c r="H54" i="4"/>
  <c r="M54" s="1"/>
  <c r="N54" s="1"/>
  <c r="C25" i="11"/>
  <c r="H25" i="4"/>
  <c r="M25" s="1"/>
  <c r="N25" s="1"/>
  <c r="C21" i="11"/>
  <c r="M21" s="1"/>
  <c r="N21" s="1"/>
  <c r="H21" i="4"/>
  <c r="M21" s="1"/>
  <c r="N21" s="1"/>
  <c r="H69"/>
  <c r="M68"/>
  <c r="N68" s="1"/>
  <c r="C18" i="11"/>
  <c r="H18" i="4"/>
  <c r="M18" s="1"/>
  <c r="N18" s="1"/>
  <c r="C52" i="11"/>
  <c r="M52" s="1"/>
  <c r="N52" s="1"/>
  <c r="H53" i="4"/>
  <c r="C19" i="11"/>
  <c r="M19" s="1"/>
  <c r="N19" s="1"/>
  <c r="H19" i="4"/>
  <c r="M19" s="1"/>
  <c r="N19" s="1"/>
  <c r="H85"/>
  <c r="M79"/>
  <c r="N79" s="1"/>
  <c r="C23" i="11"/>
  <c r="M23" s="1"/>
  <c r="N23" s="1"/>
  <c r="H23" i="4"/>
  <c r="M23" s="1"/>
  <c r="N23" s="1"/>
  <c r="H37"/>
  <c r="M34"/>
  <c r="N34" s="1"/>
  <c r="C13" i="11"/>
  <c r="M13" s="1"/>
  <c r="N13" s="1"/>
  <c r="H13" i="4"/>
  <c r="C24" i="11"/>
  <c r="M24" s="1"/>
  <c r="N24" s="1"/>
  <c r="H24" i="4"/>
  <c r="M24" s="1"/>
  <c r="N24" s="1"/>
  <c r="C20" i="11"/>
  <c r="M20" s="1"/>
  <c r="N20" s="1"/>
  <c r="H20" i="4"/>
  <c r="M20" s="1"/>
  <c r="N20" s="1"/>
  <c r="C56" i="11"/>
  <c r="M56" s="1"/>
  <c r="N56" s="1"/>
  <c r="H57" i="4"/>
  <c r="M57" s="1"/>
  <c r="N57" s="1"/>
  <c r="O16"/>
  <c r="O25"/>
  <c r="O54"/>
  <c r="O36"/>
  <c r="O34"/>
  <c r="O83"/>
  <c r="O18"/>
  <c r="O13"/>
  <c r="O79"/>
  <c r="O81"/>
  <c r="O57"/>
  <c r="O19"/>
  <c r="O35"/>
  <c r="O15"/>
  <c r="O68"/>
  <c r="O82"/>
  <c r="O26"/>
  <c r="O80"/>
  <c r="O17"/>
  <c r="O53"/>
  <c r="O22"/>
  <c r="I37"/>
  <c r="I5" i="11"/>
  <c r="Q5" s="1"/>
  <c r="K16" i="4"/>
  <c r="K81"/>
  <c r="K36"/>
  <c r="K80"/>
  <c r="K17"/>
  <c r="K57"/>
  <c r="O13" i="11"/>
  <c r="K34"/>
  <c r="L34" s="1"/>
  <c r="I55" i="4"/>
  <c r="K54"/>
  <c r="F83" i="11"/>
  <c r="R82"/>
  <c r="I85" i="4"/>
  <c r="Q37" i="11"/>
  <c r="R34"/>
  <c r="R37" s="1"/>
  <c r="M25" i="5"/>
  <c r="K82" i="4"/>
  <c r="K83"/>
  <c r="M13" i="5"/>
  <c r="C34" i="11"/>
  <c r="M34" s="1"/>
  <c r="N34" s="1"/>
  <c r="F7"/>
  <c r="G15" s="1"/>
  <c r="BM126" i="2"/>
  <c r="K22" i="4"/>
  <c r="K35"/>
  <c r="K15"/>
  <c r="I37" i="11"/>
  <c r="O34"/>
  <c r="D15" i="5"/>
  <c r="K15" s="1"/>
  <c r="L15" s="1"/>
  <c r="C15" i="11"/>
  <c r="D78" i="5"/>
  <c r="K78" s="1"/>
  <c r="L78" s="1"/>
  <c r="C78" i="11"/>
  <c r="D68" i="5"/>
  <c r="K68" s="1"/>
  <c r="L68" s="1"/>
  <c r="C68" i="11"/>
  <c r="D17" i="5"/>
  <c r="K17" s="1"/>
  <c r="L17" s="1"/>
  <c r="C17" i="11"/>
  <c r="M18"/>
  <c r="N18" s="1"/>
  <c r="D26" i="5"/>
  <c r="K26" s="1"/>
  <c r="L26" s="1"/>
  <c r="C26" i="11"/>
  <c r="D80" i="5"/>
  <c r="K80" s="1"/>
  <c r="L80" s="1"/>
  <c r="C80" i="11"/>
  <c r="D36" i="5"/>
  <c r="K36" s="1"/>
  <c r="L36" s="1"/>
  <c r="C36" i="11"/>
  <c r="D81" i="5"/>
  <c r="K81" s="1"/>
  <c r="L81" s="1"/>
  <c r="C81" i="11"/>
  <c r="BI126" i="2"/>
  <c r="F5" i="11"/>
  <c r="F37"/>
  <c r="H28"/>
  <c r="K28" s="1"/>
  <c r="L28" s="1"/>
  <c r="K13"/>
  <c r="L13" s="1"/>
  <c r="M25"/>
  <c r="N25" s="1"/>
  <c r="D16" i="5"/>
  <c r="K16" s="1"/>
  <c r="L16" s="1"/>
  <c r="C16" i="11"/>
  <c r="D77" i="5"/>
  <c r="C77" i="11"/>
  <c r="D79" i="5"/>
  <c r="K79" s="1"/>
  <c r="L79" s="1"/>
  <c r="C79" i="11"/>
  <c r="D22" i="5"/>
  <c r="K22" s="1"/>
  <c r="L22" s="1"/>
  <c r="C22" i="11"/>
  <c r="D35" i="5"/>
  <c r="K35" s="1"/>
  <c r="L35" s="1"/>
  <c r="C35" i="11"/>
  <c r="H69"/>
  <c r="K68"/>
  <c r="L68" s="1"/>
  <c r="K77"/>
  <c r="L77" s="1"/>
  <c r="H83"/>
  <c r="H54"/>
  <c r="K52"/>
  <c r="L52" s="1"/>
  <c r="H5"/>
  <c r="BI127" i="2"/>
  <c r="O82" i="11"/>
  <c r="H37"/>
  <c r="M24" i="5"/>
  <c r="M23"/>
  <c r="M14"/>
  <c r="M20"/>
  <c r="M19"/>
  <c r="M18"/>
  <c r="M21"/>
  <c r="BI129" i="2"/>
  <c r="I5" i="5"/>
  <c r="D13"/>
  <c r="K13" s="1"/>
  <c r="L13" s="1"/>
  <c r="AD128" i="2"/>
  <c r="H5" i="4" s="1"/>
  <c r="F37"/>
  <c r="AD130" i="2"/>
  <c r="AD131" s="1"/>
  <c r="M68" i="5"/>
  <c r="G37"/>
  <c r="M80"/>
  <c r="M35"/>
  <c r="M22"/>
  <c r="M81"/>
  <c r="M77"/>
  <c r="M16"/>
  <c r="M36"/>
  <c r="M17"/>
  <c r="M52"/>
  <c r="M26"/>
  <c r="M15"/>
  <c r="M53"/>
  <c r="M79"/>
  <c r="M78"/>
  <c r="M34"/>
  <c r="M56"/>
  <c r="D34"/>
  <c r="K34" s="1"/>
  <c r="L34" s="1"/>
  <c r="D14"/>
  <c r="D53"/>
  <c r="K53" s="1"/>
  <c r="L53" s="1"/>
  <c r="D25"/>
  <c r="D21"/>
  <c r="D24"/>
  <c r="D20"/>
  <c r="D56"/>
  <c r="K56" s="1"/>
  <c r="L56" s="1"/>
  <c r="D23"/>
  <c r="D18"/>
  <c r="D52"/>
  <c r="K52" s="1"/>
  <c r="L52" s="1"/>
  <c r="D19"/>
  <c r="I28"/>
  <c r="I69"/>
  <c r="K68" i="4"/>
  <c r="J69"/>
  <c r="J55"/>
  <c r="K53"/>
  <c r="J85"/>
  <c r="K79"/>
  <c r="L79" s="1"/>
  <c r="J37"/>
  <c r="K34"/>
  <c r="I54" i="5"/>
  <c r="I83"/>
  <c r="I37"/>
  <c r="G83"/>
  <c r="G54"/>
  <c r="F85" i="4"/>
  <c r="F55"/>
  <c r="F5"/>
  <c r="F28" s="1"/>
  <c r="G5" i="5"/>
  <c r="F7" i="4"/>
  <c r="G44" s="1"/>
  <c r="G7" i="5"/>
  <c r="H60" s="1"/>
  <c r="E132" i="2"/>
  <c r="E133" s="1"/>
  <c r="AX132"/>
  <c r="AX133" s="1"/>
  <c r="AP132"/>
  <c r="AP133" s="1"/>
  <c r="M132"/>
  <c r="M133" s="1"/>
  <c r="BC132"/>
  <c r="BC133" s="1"/>
  <c r="BD132"/>
  <c r="BD133" s="1"/>
  <c r="AJ132"/>
  <c r="AJ133" s="1"/>
  <c r="BF132"/>
  <c r="BF133" s="1"/>
  <c r="AE132"/>
  <c r="AE133" s="1"/>
  <c r="AG132"/>
  <c r="AG133" s="1"/>
  <c r="F132"/>
  <c r="F133" s="1"/>
  <c r="AW132"/>
  <c r="AW133" s="1"/>
  <c r="G132"/>
  <c r="G133" s="1"/>
  <c r="V132"/>
  <c r="V133" s="1"/>
  <c r="I28" i="4"/>
  <c r="D132" i="2"/>
  <c r="D133" s="1"/>
  <c r="S132"/>
  <c r="S133" s="1"/>
  <c r="L132"/>
  <c r="L133" s="1"/>
  <c r="T132"/>
  <c r="T133" s="1"/>
  <c r="J132"/>
  <c r="J133" s="1"/>
  <c r="AN132"/>
  <c r="AN133" s="1"/>
  <c r="C132"/>
  <c r="C133" s="1"/>
  <c r="J5" i="4"/>
  <c r="AL132" i="2"/>
  <c r="AL133" s="1"/>
  <c r="K25" i="4"/>
  <c r="K21"/>
  <c r="K14"/>
  <c r="K24"/>
  <c r="K132" i="2"/>
  <c r="K133" s="1"/>
  <c r="AK132"/>
  <c r="AK133" s="1"/>
  <c r="P132"/>
  <c r="P133" s="1"/>
  <c r="H132"/>
  <c r="H133" s="1"/>
  <c r="AO132"/>
  <c r="AO133" s="1"/>
  <c r="K19" i="4"/>
  <c r="K23"/>
  <c r="K18"/>
  <c r="K13"/>
  <c r="I5"/>
  <c r="K20"/>
  <c r="BI7" i="2"/>
  <c r="K83" i="11" l="1"/>
  <c r="L83" s="1"/>
  <c r="Q85"/>
  <c r="R83"/>
  <c r="R54"/>
  <c r="BI135" i="2"/>
  <c r="O54" i="11"/>
  <c r="K54"/>
  <c r="L54" s="1"/>
  <c r="BI134" i="2"/>
  <c r="K69" i="11"/>
  <c r="L69" s="1"/>
  <c r="I85"/>
  <c r="D69" i="5"/>
  <c r="K69" s="1"/>
  <c r="L69" s="1"/>
  <c r="G109" i="4"/>
  <c r="G111"/>
  <c r="G110"/>
  <c r="G112"/>
  <c r="C54" i="11"/>
  <c r="M54" s="1"/>
  <c r="N54" s="1"/>
  <c r="M5" i="4"/>
  <c r="N5" s="1"/>
  <c r="M85"/>
  <c r="N85" s="1"/>
  <c r="M69"/>
  <c r="N69" s="1"/>
  <c r="M37"/>
  <c r="N37" s="1"/>
  <c r="M13"/>
  <c r="N13" s="1"/>
  <c r="H28"/>
  <c r="H55"/>
  <c r="M55" s="1"/>
  <c r="N55" s="1"/>
  <c r="M53"/>
  <c r="N53" s="1"/>
  <c r="O85"/>
  <c r="O5"/>
  <c r="O55"/>
  <c r="G14"/>
  <c r="G96"/>
  <c r="G94"/>
  <c r="G97"/>
  <c r="G95"/>
  <c r="G93"/>
  <c r="G100"/>
  <c r="G98"/>
  <c r="G104"/>
  <c r="G103"/>
  <c r="G101"/>
  <c r="G92"/>
  <c r="G102"/>
  <c r="G105"/>
  <c r="G99"/>
  <c r="K69"/>
  <c r="L69" s="1"/>
  <c r="O69"/>
  <c r="O37"/>
  <c r="L80"/>
  <c r="L15"/>
  <c r="L19"/>
  <c r="L24"/>
  <c r="L53"/>
  <c r="L35"/>
  <c r="L36"/>
  <c r="L20"/>
  <c r="L14"/>
  <c r="L83"/>
  <c r="L81"/>
  <c r="L21"/>
  <c r="L34"/>
  <c r="L22"/>
  <c r="L82"/>
  <c r="L16"/>
  <c r="L13"/>
  <c r="L25"/>
  <c r="L68"/>
  <c r="L57"/>
  <c r="L23"/>
  <c r="L18"/>
  <c r="L54"/>
  <c r="L17"/>
  <c r="O5" i="11"/>
  <c r="BI130" i="2"/>
  <c r="BI131" s="1"/>
  <c r="G77" i="11"/>
  <c r="G81"/>
  <c r="G91"/>
  <c r="C5"/>
  <c r="M5" s="1"/>
  <c r="N5" s="1"/>
  <c r="BI128" i="2"/>
  <c r="BI132" s="1"/>
  <c r="BI133" s="1"/>
  <c r="D83" i="5"/>
  <c r="K83" s="1"/>
  <c r="L83" s="1"/>
  <c r="K55" i="4"/>
  <c r="I87"/>
  <c r="K77" i="5"/>
  <c r="L77" s="1"/>
  <c r="O37" i="11"/>
  <c r="G16"/>
  <c r="G35"/>
  <c r="G13"/>
  <c r="G22"/>
  <c r="G69"/>
  <c r="G19"/>
  <c r="G36"/>
  <c r="G82"/>
  <c r="G27"/>
  <c r="G96"/>
  <c r="G64"/>
  <c r="G106"/>
  <c r="G100"/>
  <c r="G95"/>
  <c r="G90"/>
  <c r="G102"/>
  <c r="G107"/>
  <c r="G61"/>
  <c r="G63"/>
  <c r="G48"/>
  <c r="G52"/>
  <c r="G17"/>
  <c r="G26"/>
  <c r="G79"/>
  <c r="G14"/>
  <c r="G23"/>
  <c r="G78"/>
  <c r="G49"/>
  <c r="G74"/>
  <c r="G42"/>
  <c r="G114"/>
  <c r="G98"/>
  <c r="G93"/>
  <c r="G113"/>
  <c r="G99"/>
  <c r="G73"/>
  <c r="G115"/>
  <c r="G44"/>
  <c r="G60"/>
  <c r="F6"/>
  <c r="G6" s="1"/>
  <c r="G45"/>
  <c r="G94"/>
  <c r="G112"/>
  <c r="G97"/>
  <c r="G108"/>
  <c r="G47"/>
  <c r="G67"/>
  <c r="G43"/>
  <c r="G89"/>
  <c r="G72"/>
  <c r="G109"/>
  <c r="G101"/>
  <c r="G92"/>
  <c r="G62"/>
  <c r="G46"/>
  <c r="G54"/>
  <c r="G56"/>
  <c r="G20"/>
  <c r="G18"/>
  <c r="G24"/>
  <c r="G68"/>
  <c r="G21"/>
  <c r="G53"/>
  <c r="G25"/>
  <c r="G80"/>
  <c r="G34"/>
  <c r="G6" i="5"/>
  <c r="H6" s="1"/>
  <c r="R5" i="11"/>
  <c r="G83"/>
  <c r="K5"/>
  <c r="L5" s="1"/>
  <c r="G37"/>
  <c r="F85"/>
  <c r="G85" s="1"/>
  <c r="K37"/>
  <c r="L37" s="1"/>
  <c r="H85"/>
  <c r="M35"/>
  <c r="N35" s="1"/>
  <c r="M22"/>
  <c r="N22" s="1"/>
  <c r="M79"/>
  <c r="N79" s="1"/>
  <c r="C83"/>
  <c r="M77"/>
  <c r="N77" s="1"/>
  <c r="M16"/>
  <c r="N16" s="1"/>
  <c r="F28"/>
  <c r="G5"/>
  <c r="M81"/>
  <c r="N81" s="1"/>
  <c r="M36"/>
  <c r="N36" s="1"/>
  <c r="M80"/>
  <c r="N80" s="1"/>
  <c r="M26"/>
  <c r="N26" s="1"/>
  <c r="M17"/>
  <c r="N17" s="1"/>
  <c r="C69"/>
  <c r="M68"/>
  <c r="N68" s="1"/>
  <c r="M78"/>
  <c r="N78" s="1"/>
  <c r="M15"/>
  <c r="N15" s="1"/>
  <c r="C28"/>
  <c r="M28" s="1"/>
  <c r="N28" s="1"/>
  <c r="C37"/>
  <c r="H15" i="5"/>
  <c r="M5"/>
  <c r="M37"/>
  <c r="AD132" i="2"/>
  <c r="AD133" s="1"/>
  <c r="M54" i="5"/>
  <c r="D37"/>
  <c r="K37" s="1"/>
  <c r="L37" s="1"/>
  <c r="G74" i="4"/>
  <c r="K19" i="5"/>
  <c r="L19" s="1"/>
  <c r="D54"/>
  <c r="K54" s="1"/>
  <c r="L54" s="1"/>
  <c r="K18"/>
  <c r="L18" s="1"/>
  <c r="K23"/>
  <c r="L23" s="1"/>
  <c r="D28"/>
  <c r="K28" s="1"/>
  <c r="L28" s="1"/>
  <c r="D5"/>
  <c r="K20"/>
  <c r="L20" s="1"/>
  <c r="K24"/>
  <c r="L24" s="1"/>
  <c r="K21"/>
  <c r="L21" s="1"/>
  <c r="K25"/>
  <c r="L25" s="1"/>
  <c r="K14"/>
  <c r="L14" s="1"/>
  <c r="J87" i="4"/>
  <c r="K85"/>
  <c r="I85" i="5"/>
  <c r="G17" i="4"/>
  <c r="G85" i="5"/>
  <c r="H85" s="1"/>
  <c r="G20" i="4"/>
  <c r="G67"/>
  <c r="G18"/>
  <c r="G43"/>
  <c r="G13"/>
  <c r="G36"/>
  <c r="G5"/>
  <c r="G53"/>
  <c r="G73"/>
  <c r="G84"/>
  <c r="G60"/>
  <c r="G21"/>
  <c r="G27"/>
  <c r="G16"/>
  <c r="G19"/>
  <c r="G49"/>
  <c r="G37"/>
  <c r="G79"/>
  <c r="G83"/>
  <c r="G72"/>
  <c r="G35"/>
  <c r="G64"/>
  <c r="G24"/>
  <c r="G26"/>
  <c r="G22"/>
  <c r="G50"/>
  <c r="G46"/>
  <c r="G45"/>
  <c r="G63"/>
  <c r="G57"/>
  <c r="G54"/>
  <c r="G82"/>
  <c r="G61"/>
  <c r="F6"/>
  <c r="G6" s="1"/>
  <c r="G23"/>
  <c r="G15"/>
  <c r="G25"/>
  <c r="G42"/>
  <c r="G47"/>
  <c r="G48"/>
  <c r="G34"/>
  <c r="G81"/>
  <c r="G80"/>
  <c r="G69"/>
  <c r="G68"/>
  <c r="G85"/>
  <c r="G62"/>
  <c r="G55"/>
  <c r="F87"/>
  <c r="G87" s="1"/>
  <c r="H22" i="5"/>
  <c r="H23"/>
  <c r="H21"/>
  <c r="H18"/>
  <c r="H16"/>
  <c r="H14"/>
  <c r="H17"/>
  <c r="H25"/>
  <c r="H19"/>
  <c r="H81"/>
  <c r="H44"/>
  <c r="H56"/>
  <c r="H36"/>
  <c r="H61"/>
  <c r="H27"/>
  <c r="H72"/>
  <c r="H53"/>
  <c r="H77"/>
  <c r="H42"/>
  <c r="H73"/>
  <c r="H46"/>
  <c r="H45"/>
  <c r="H62"/>
  <c r="H35"/>
  <c r="H34"/>
  <c r="H43"/>
  <c r="H47"/>
  <c r="H80"/>
  <c r="H63"/>
  <c r="H67"/>
  <c r="H78"/>
  <c r="H82"/>
  <c r="H48"/>
  <c r="H79"/>
  <c r="H64"/>
  <c r="H37"/>
  <c r="H68"/>
  <c r="H52"/>
  <c r="H74"/>
  <c r="H83"/>
  <c r="H49"/>
  <c r="H69"/>
  <c r="H54"/>
  <c r="H13"/>
  <c r="H5"/>
  <c r="G28"/>
  <c r="H26"/>
  <c r="H24"/>
  <c r="H20"/>
  <c r="BK7" i="2"/>
  <c r="BM7" s="1"/>
  <c r="BI11"/>
  <c r="BI12" s="1"/>
  <c r="BK129"/>
  <c r="BK135" s="1"/>
  <c r="K85" i="11" l="1"/>
  <c r="L85" s="1"/>
  <c r="BK134" i="2"/>
  <c r="H87" i="4"/>
  <c r="M87" s="1"/>
  <c r="N87" s="1"/>
  <c r="O87"/>
  <c r="L55"/>
  <c r="L85"/>
  <c r="K87"/>
  <c r="L87" s="1"/>
  <c r="G7" i="11"/>
  <c r="G28"/>
  <c r="R85"/>
  <c r="I7"/>
  <c r="J109" s="1"/>
  <c r="BM129" i="2"/>
  <c r="BM134" s="1"/>
  <c r="O85" i="11"/>
  <c r="C85"/>
  <c r="M37"/>
  <c r="N37" s="1"/>
  <c r="M69"/>
  <c r="N69" s="1"/>
  <c r="M83"/>
  <c r="N83" s="1"/>
  <c r="I7" i="5"/>
  <c r="D85"/>
  <c r="K85" s="1"/>
  <c r="L85" s="1"/>
  <c r="M85"/>
  <c r="K5"/>
  <c r="L5" s="1"/>
  <c r="G7" i="4"/>
  <c r="G28"/>
  <c r="H28" i="5"/>
  <c r="H7"/>
  <c r="BK128" i="2"/>
  <c r="H7" i="4" s="1"/>
  <c r="BK11" i="2"/>
  <c r="J7" i="4"/>
  <c r="O7" s="1"/>
  <c r="K5"/>
  <c r="M7" l="1"/>
  <c r="N7" s="1"/>
  <c r="H6"/>
  <c r="L5"/>
  <c r="J63" i="11"/>
  <c r="J78"/>
  <c r="J56"/>
  <c r="J48"/>
  <c r="J73"/>
  <c r="J20"/>
  <c r="J35"/>
  <c r="J114"/>
  <c r="J17"/>
  <c r="J37"/>
  <c r="J80"/>
  <c r="J96"/>
  <c r="J77"/>
  <c r="J19"/>
  <c r="J69"/>
  <c r="J95"/>
  <c r="J52"/>
  <c r="J64"/>
  <c r="J47"/>
  <c r="J7"/>
  <c r="J54"/>
  <c r="J68"/>
  <c r="J36"/>
  <c r="J62"/>
  <c r="J27"/>
  <c r="J89"/>
  <c r="J79"/>
  <c r="J16"/>
  <c r="J25"/>
  <c r="J82"/>
  <c r="J107"/>
  <c r="J91"/>
  <c r="J23"/>
  <c r="J42"/>
  <c r="J94"/>
  <c r="J108"/>
  <c r="J85"/>
  <c r="J24"/>
  <c r="J34"/>
  <c r="J18"/>
  <c r="J60"/>
  <c r="J112"/>
  <c r="J102"/>
  <c r="J83"/>
  <c r="J15"/>
  <c r="J81"/>
  <c r="J49"/>
  <c r="J44"/>
  <c r="J90"/>
  <c r="J93"/>
  <c r="J28"/>
  <c r="J5"/>
  <c r="J26"/>
  <c r="J13"/>
  <c r="J14"/>
  <c r="J22"/>
  <c r="J53"/>
  <c r="J21"/>
  <c r="J74"/>
  <c r="J67"/>
  <c r="J61"/>
  <c r="J46"/>
  <c r="O7"/>
  <c r="J97"/>
  <c r="J113"/>
  <c r="J106"/>
  <c r="I6"/>
  <c r="Q6" s="1"/>
  <c r="R6" s="1"/>
  <c r="J115"/>
  <c r="J72"/>
  <c r="J45"/>
  <c r="J43"/>
  <c r="J100"/>
  <c r="J101"/>
  <c r="J92"/>
  <c r="J99"/>
  <c r="J98"/>
  <c r="BK12" i="2"/>
  <c r="BM11"/>
  <c r="BM12" s="1"/>
  <c r="C7" i="11"/>
  <c r="D97" s="1"/>
  <c r="BM128" i="2"/>
  <c r="M85" i="11"/>
  <c r="N85" s="1"/>
  <c r="J45" i="5"/>
  <c r="J68"/>
  <c r="J80"/>
  <c r="J35"/>
  <c r="J23"/>
  <c r="J42"/>
  <c r="J69"/>
  <c r="J22"/>
  <c r="J16"/>
  <c r="J25"/>
  <c r="J64"/>
  <c r="J36"/>
  <c r="J77"/>
  <c r="J13"/>
  <c r="J19"/>
  <c r="J46"/>
  <c r="J54"/>
  <c r="J56"/>
  <c r="J15"/>
  <c r="J14"/>
  <c r="J74"/>
  <c r="M7"/>
  <c r="J60"/>
  <c r="J37"/>
  <c r="J28"/>
  <c r="J34"/>
  <c r="J53"/>
  <c r="J17"/>
  <c r="J78"/>
  <c r="J5"/>
  <c r="J20"/>
  <c r="J18"/>
  <c r="J49"/>
  <c r="J63"/>
  <c r="J61"/>
  <c r="J43"/>
  <c r="J27"/>
  <c r="J72"/>
  <c r="J67"/>
  <c r="J44"/>
  <c r="I6"/>
  <c r="M6" s="1"/>
  <c r="J83"/>
  <c r="J85"/>
  <c r="J52"/>
  <c r="J79"/>
  <c r="J26"/>
  <c r="J81"/>
  <c r="J21"/>
  <c r="J24"/>
  <c r="J82"/>
  <c r="J73"/>
  <c r="J62"/>
  <c r="J47"/>
  <c r="J48"/>
  <c r="J7"/>
  <c r="D7"/>
  <c r="J6" i="4"/>
  <c r="O6" s="1"/>
  <c r="BK132" i="2"/>
  <c r="M6" i="4" l="1"/>
  <c r="N6" s="1"/>
  <c r="O6" i="11"/>
  <c r="Q7"/>
  <c r="R7" s="1"/>
  <c r="J6"/>
  <c r="D56"/>
  <c r="D100"/>
  <c r="D68"/>
  <c r="D64"/>
  <c r="D112"/>
  <c r="D36"/>
  <c r="D45"/>
  <c r="D78"/>
  <c r="D16"/>
  <c r="D21"/>
  <c r="D47"/>
  <c r="D91"/>
  <c r="D19"/>
  <c r="D69"/>
  <c r="D37"/>
  <c r="D5"/>
  <c r="D13"/>
  <c r="D82"/>
  <c r="D74"/>
  <c r="D106"/>
  <c r="D15"/>
  <c r="D54"/>
  <c r="D81"/>
  <c r="D34"/>
  <c r="D24"/>
  <c r="D42"/>
  <c r="D67"/>
  <c r="D73"/>
  <c r="D90"/>
  <c r="D98"/>
  <c r="D95"/>
  <c r="D99"/>
  <c r="BK133" i="2"/>
  <c r="BM132"/>
  <c r="BM133" s="1"/>
  <c r="D46" i="11"/>
  <c r="D96"/>
  <c r="D115"/>
  <c r="D113"/>
  <c r="D102"/>
  <c r="M7"/>
  <c r="N7" s="1"/>
  <c r="D17"/>
  <c r="D25"/>
  <c r="D63"/>
  <c r="D93"/>
  <c r="D101"/>
  <c r="D22"/>
  <c r="D18"/>
  <c r="D72"/>
  <c r="D92"/>
  <c r="D114"/>
  <c r="D83"/>
  <c r="D79"/>
  <c r="D77"/>
  <c r="D53"/>
  <c r="D62"/>
  <c r="D48"/>
  <c r="D109"/>
  <c r="C6"/>
  <c r="D26"/>
  <c r="D20"/>
  <c r="D14"/>
  <c r="D61"/>
  <c r="D60"/>
  <c r="D89"/>
  <c r="D94"/>
  <c r="D85"/>
  <c r="D35"/>
  <c r="D80"/>
  <c r="D23"/>
  <c r="D52"/>
  <c r="D49"/>
  <c r="D44"/>
  <c r="D43"/>
  <c r="D27"/>
  <c r="D107"/>
  <c r="D108"/>
  <c r="J6" i="5"/>
  <c r="D6"/>
  <c r="E27"/>
  <c r="E43"/>
  <c r="E62"/>
  <c r="E44"/>
  <c r="E72"/>
  <c r="E48"/>
  <c r="E61"/>
  <c r="E67"/>
  <c r="E63"/>
  <c r="E45"/>
  <c r="E60"/>
  <c r="E73"/>
  <c r="E47"/>
  <c r="E46"/>
  <c r="E74"/>
  <c r="E64"/>
  <c r="E42"/>
  <c r="E49"/>
  <c r="E82"/>
  <c r="E13"/>
  <c r="E22"/>
  <c r="E77"/>
  <c r="E15"/>
  <c r="E79"/>
  <c r="E26"/>
  <c r="E36"/>
  <c r="E68"/>
  <c r="E34"/>
  <c r="E78"/>
  <c r="E35"/>
  <c r="E16"/>
  <c r="E17"/>
  <c r="E80"/>
  <c r="E81"/>
  <c r="E69"/>
  <c r="E19"/>
  <c r="E52"/>
  <c r="E18"/>
  <c r="E23"/>
  <c r="E83"/>
  <c r="E20"/>
  <c r="E24"/>
  <c r="E37"/>
  <c r="E21"/>
  <c r="E25"/>
  <c r="E14"/>
  <c r="E56"/>
  <c r="E53"/>
  <c r="E54"/>
  <c r="K7"/>
  <c r="L7" s="1"/>
  <c r="E5"/>
  <c r="E85"/>
  <c r="D28" i="11" l="1"/>
  <c r="D6"/>
  <c r="D7" s="1"/>
  <c r="M6"/>
  <c r="N6" s="1"/>
  <c r="D7" i="4"/>
  <c r="D28"/>
  <c r="E6" i="5"/>
  <c r="E7" s="1"/>
  <c r="K6"/>
  <c r="L6" s="1"/>
  <c r="E28"/>
  <c r="K37" i="4"/>
  <c r="L37" l="1"/>
  <c r="K26"/>
  <c r="J28"/>
  <c r="O28" l="1"/>
  <c r="M28"/>
  <c r="N28" s="1"/>
  <c r="L26"/>
  <c r="K28"/>
  <c r="L28" s="1"/>
  <c r="BI119" i="2"/>
  <c r="BI120" s="1"/>
  <c r="BK119" l="1"/>
  <c r="BM119" s="1"/>
  <c r="I7" i="4"/>
  <c r="J111" l="1"/>
  <c r="J110"/>
  <c r="J109"/>
  <c r="J112"/>
  <c r="I6"/>
  <c r="K6" s="1"/>
  <c r="L6" s="1"/>
  <c r="J97"/>
  <c r="J100"/>
  <c r="J92"/>
  <c r="J96"/>
  <c r="J94"/>
  <c r="J98"/>
  <c r="J104"/>
  <c r="J103"/>
  <c r="J101"/>
  <c r="J93"/>
  <c r="J95"/>
  <c r="J102"/>
  <c r="J99"/>
  <c r="J105"/>
  <c r="BK120" i="2"/>
  <c r="BM127"/>
  <c r="K7" i="4"/>
  <c r="H7" i="11"/>
  <c r="K7" s="1"/>
  <c r="L7" s="1"/>
  <c r="BK130" i="2"/>
  <c r="BM130" s="1"/>
  <c r="BM120"/>
  <c r="L7" i="4" l="1"/>
  <c r="H6" i="11"/>
  <c r="K6" s="1"/>
  <c r="L6" s="1"/>
  <c r="BM131" i="2"/>
  <c r="BK131"/>
</calcChain>
</file>

<file path=xl/sharedStrings.xml><?xml version="1.0" encoding="utf-8"?>
<sst xmlns="http://schemas.openxmlformats.org/spreadsheetml/2006/main" count="1428" uniqueCount="326">
  <si>
    <t>PU</t>
  </si>
  <si>
    <t>'Grant - 03'</t>
  </si>
  <si>
    <t>'Grant - 04'</t>
  </si>
  <si>
    <t>'Grant - 05'</t>
  </si>
  <si>
    <t>'Grant - 06'</t>
  </si>
  <si>
    <t>'Grant - 07'</t>
  </si>
  <si>
    <t>'Grant - 08'</t>
  </si>
  <si>
    <t>'Grant - 09'</t>
  </si>
  <si>
    <t>'Grant - 10'</t>
  </si>
  <si>
    <t>'Grant - 11'</t>
  </si>
  <si>
    <t>'Grant - 12'</t>
  </si>
  <si>
    <t>'Grant - 13'</t>
  </si>
  <si>
    <t>'TOTAL'</t>
  </si>
  <si>
    <t>PU - 01</t>
  </si>
  <si>
    <t/>
  </si>
  <si>
    <t>PU - 02</t>
  </si>
  <si>
    <t>PU - 03</t>
  </si>
  <si>
    <t>PU - 04</t>
  </si>
  <si>
    <t>PU - 07</t>
  </si>
  <si>
    <t>PU - 08</t>
  </si>
  <si>
    <t>PU - 10</t>
  </si>
  <si>
    <t>PU - 11</t>
  </si>
  <si>
    <t>PU - 12</t>
  </si>
  <si>
    <t>PU - 13</t>
  </si>
  <si>
    <t>PU - 14</t>
  </si>
  <si>
    <t>PU - 15</t>
  </si>
  <si>
    <t>PU - 16</t>
  </si>
  <si>
    <t>PU - 18</t>
  </si>
  <si>
    <t>PU - 19</t>
  </si>
  <si>
    <t>PU - 20</t>
  </si>
  <si>
    <t>PU - 21</t>
  </si>
  <si>
    <t>PU - 24</t>
  </si>
  <si>
    <t>10</t>
  </si>
  <si>
    <t>PU - 25</t>
  </si>
  <si>
    <t>PU - 26</t>
  </si>
  <si>
    <t>PU - 27</t>
  </si>
  <si>
    <t>PU - 28</t>
  </si>
  <si>
    <t>PU - 30</t>
  </si>
  <si>
    <t>PU - 31</t>
  </si>
  <si>
    <t>12</t>
  </si>
  <si>
    <t>PU - 32</t>
  </si>
  <si>
    <t>PU - 33</t>
  </si>
  <si>
    <t>PU - 35</t>
  </si>
  <si>
    <t>PU - 36</t>
  </si>
  <si>
    <t>PU - 41</t>
  </si>
  <si>
    <t>PU - 42</t>
  </si>
  <si>
    <t>PU - 43</t>
  </si>
  <si>
    <t>PU - 44</t>
  </si>
  <si>
    <t>PU - 50</t>
  </si>
  <si>
    <t>PU - 51</t>
  </si>
  <si>
    <t>PU - 52</t>
  </si>
  <si>
    <t>PU - 53</t>
  </si>
  <si>
    <t>PU - 60</t>
  </si>
  <si>
    <t>PU - 61</t>
  </si>
  <si>
    <t>PU - 63</t>
  </si>
  <si>
    <t>PU - 64</t>
  </si>
  <si>
    <t>PU - 72</t>
  </si>
  <si>
    <t>PU - 73</t>
  </si>
  <si>
    <t>PU - 75</t>
  </si>
  <si>
    <t>PU - 98</t>
  </si>
  <si>
    <t>PU - 99</t>
  </si>
  <si>
    <t>TOTAL GROSS</t>
  </si>
  <si>
    <t>TOTAL CREDITS</t>
  </si>
  <si>
    <t>TOTAL NET</t>
  </si>
  <si>
    <t>Figure in thousand</t>
  </si>
  <si>
    <t>Pay</t>
  </si>
  <si>
    <t>DA</t>
  </si>
  <si>
    <t>PLB</t>
  </si>
  <si>
    <t>HRA</t>
  </si>
  <si>
    <t>TPA</t>
  </si>
  <si>
    <t>NPS</t>
  </si>
  <si>
    <t>W/CL</t>
  </si>
  <si>
    <t>KMA</t>
  </si>
  <si>
    <t>OT</t>
  </si>
  <si>
    <t>NDA</t>
  </si>
  <si>
    <t>OA</t>
  </si>
  <si>
    <t>F&amp;H</t>
  </si>
  <si>
    <t>CTG</t>
  </si>
  <si>
    <t>TE</t>
  </si>
  <si>
    <t>TE AIR</t>
  </si>
  <si>
    <t>LE</t>
  </si>
  <si>
    <t>CEA</t>
  </si>
  <si>
    <t>Medical 
Rembrs.</t>
  </si>
  <si>
    <t>WPOH</t>
  </si>
  <si>
    <t>ATD</t>
  </si>
  <si>
    <t>ATF</t>
  </si>
  <si>
    <t>Arrear
Pay</t>
  </si>
  <si>
    <t>Arrear
 DA</t>
  </si>
  <si>
    <t>Arrear
 Oths</t>
  </si>
  <si>
    <t>Total
 staff cost</t>
  </si>
  <si>
    <t>Office
 Exp.</t>
  </si>
  <si>
    <t>Rental</t>
  </si>
  <si>
    <t>Advt.</t>
  </si>
  <si>
    <t>Water
&amp;Elec.</t>
  </si>
  <si>
    <t>Rental
 officr equip.</t>
  </si>
  <si>
    <t>Print
&amp;. Stat.</t>
  </si>
  <si>
    <t>MSTK</t>
  </si>
  <si>
    <t>MDPR</t>
  </si>
  <si>
    <t>RRES</t>
  </si>
  <si>
    <t>CEE</t>
  </si>
  <si>
    <t>Fuel</t>
  </si>
  <si>
    <t>CP</t>
  </si>
  <si>
    <t>TrDC</t>
  </si>
  <si>
    <t>POH
 Mat.</t>
  </si>
  <si>
    <t>ED</t>
  </si>
  <si>
    <t>CD</t>
  </si>
  <si>
    <t>ST</t>
  </si>
  <si>
    <t>VAT</t>
  </si>
  <si>
    <t>Custom duty paid</t>
  </si>
  <si>
    <t>COST
COMP.</t>
  </si>
  <si>
    <t>Comp
station.</t>
  </si>
  <si>
    <t>CPL</t>
  </si>
  <si>
    <t>FFS</t>
  </si>
  <si>
    <t>GTKM</t>
  </si>
  <si>
    <t>FRW
POH</t>
  </si>
  <si>
    <t>FRM
POH</t>
  </si>
  <si>
    <t>CGST</t>
  </si>
  <si>
    <t>SGST</t>
  </si>
  <si>
    <t>UTGST</t>
  </si>
  <si>
    <t>IGST</t>
  </si>
  <si>
    <t>Other 
Exp.</t>
  </si>
  <si>
    <t>GROSS</t>
  </si>
  <si>
    <t>CREDIT</t>
  </si>
  <si>
    <t>NET</t>
  </si>
  <si>
    <t>Particular</t>
  </si>
  <si>
    <t>TOTAL</t>
  </si>
  <si>
    <t>03</t>
  </si>
  <si>
    <t>AC-BP</t>
  </si>
  <si>
    <t>% var.over BP</t>
  </si>
  <si>
    <t xml:space="preserve">AC- Coppy </t>
  </si>
  <si>
    <t>% var. over coppy</t>
  </si>
  <si>
    <t>04</t>
  </si>
  <si>
    <t>05</t>
  </si>
  <si>
    <t>06</t>
  </si>
  <si>
    <t>07</t>
  </si>
  <si>
    <t>08</t>
  </si>
  <si>
    <t>09</t>
  </si>
  <si>
    <t>11</t>
  </si>
  <si>
    <t>13</t>
  </si>
  <si>
    <t>Other than Staff Cost</t>
  </si>
  <si>
    <t>Absolute</t>
  </si>
  <si>
    <t>Percentage</t>
  </si>
  <si>
    <t>Variation over COPPY</t>
  </si>
  <si>
    <t>Staff Cost</t>
  </si>
  <si>
    <t>Total</t>
  </si>
  <si>
    <t>Fig. in Crore</t>
  </si>
  <si>
    <t>Particulars</t>
  </si>
  <si>
    <t>Pay (PU-01)</t>
  </si>
  <si>
    <t>DA (PU-02)</t>
  </si>
  <si>
    <t>NPS (PU-08)</t>
  </si>
  <si>
    <t>KMA (PU-10)</t>
  </si>
  <si>
    <t>OTA (PU-11)</t>
  </si>
  <si>
    <t>NDA (PU-12)</t>
  </si>
  <si>
    <t>TE (PU-16)</t>
  </si>
  <si>
    <t>CEA (PU-25)</t>
  </si>
  <si>
    <t>Med. Reimb. (PU-26)</t>
  </si>
  <si>
    <t>Stock Purchase (PU-27)</t>
  </si>
  <si>
    <t>Direct Purchase (PU-28)</t>
  </si>
  <si>
    <t>Contractual Payments (PU-32)</t>
  </si>
  <si>
    <t>FUEL FOR TRACTION</t>
  </si>
  <si>
    <t>DIESELTRACTION</t>
  </si>
  <si>
    <t>Fuel from Stock (PU-60)</t>
  </si>
  <si>
    <t>GTKM Debits (PU-61)</t>
  </si>
  <si>
    <t>Excise Duty (PU-36)</t>
  </si>
  <si>
    <t>VAT (PU-41)</t>
  </si>
  <si>
    <t>Electric Traction (PU-30)</t>
  </si>
  <si>
    <t>Total OWE</t>
  </si>
  <si>
    <t>STAFF COST (Main Primary Units)</t>
  </si>
  <si>
    <t>% of Total OWE COPPY</t>
  </si>
  <si>
    <t>PLB (PU-03)</t>
  </si>
  <si>
    <t>HRA (PU-04)</t>
  </si>
  <si>
    <t>Transport Allowance (PU-07)</t>
  </si>
  <si>
    <t>POH Wage Foreign (PU-63)</t>
  </si>
  <si>
    <t>POH Wage Home (PU-34)</t>
  </si>
  <si>
    <t>Other Allowances (PU-13)</t>
  </si>
  <si>
    <t>OTHER THAN STAFF COST (Main Primary Units)</t>
  </si>
  <si>
    <t>Office Exp. (PU-18 &amp; 19)</t>
  </si>
  <si>
    <t>Advertizement Exp. (PU-21)</t>
  </si>
  <si>
    <t>Printing &amp; Stationry (PU-24)</t>
  </si>
  <si>
    <t>STORES</t>
  </si>
  <si>
    <t>Stock Purchase (PU-27) (Other than D-10 HSD Traction)</t>
  </si>
  <si>
    <t>FUEL (NON-TRACTION)</t>
  </si>
  <si>
    <t>Electric. Office (D-08, PU-30)</t>
  </si>
  <si>
    <t>Electric. Colony (D-11, PU-30)</t>
  </si>
  <si>
    <t>HSD Civil (D-04, PU-31)</t>
  </si>
  <si>
    <t>HSD GEN. Sets (D-08, PU-31)</t>
  </si>
  <si>
    <t>LEASE CHARGES &amp; DEBITS</t>
  </si>
  <si>
    <t>IRFA, IRFC, IRCA (D-09, PU-33)</t>
  </si>
  <si>
    <t>Other Debits (PU-33)</t>
  </si>
  <si>
    <t>LOCO (D-05, PU-35 &amp; 64)</t>
  </si>
  <si>
    <t>POH (Other than Wages)</t>
  </si>
  <si>
    <t>C &amp; W (D-06, PU-35 &amp; 64)</t>
  </si>
  <si>
    <t>OTHERS</t>
  </si>
  <si>
    <t>Comp. Consumables (PU-51)</t>
  </si>
  <si>
    <t>Comp. Hard/Software (PU-50)</t>
  </si>
  <si>
    <t>CGST (PU-72)</t>
  </si>
  <si>
    <t>SGST (PU-73)</t>
  </si>
  <si>
    <t>IGST (PU-75)</t>
  </si>
  <si>
    <t>Misc. Expenses (PU-99)</t>
  </si>
  <si>
    <t>TOTAL OTHER THAN STAFF (MAIN PUs)</t>
  </si>
  <si>
    <t>% of Total OWE</t>
  </si>
  <si>
    <t>Variation over BP</t>
  </si>
  <si>
    <t xml:space="preserve">Demand </t>
  </si>
  <si>
    <t>Remarks for exacess</t>
  </si>
  <si>
    <t>% SL Utilization</t>
  </si>
  <si>
    <t>BP to end of 09-2020</t>
  </si>
  <si>
    <t>Actuals upto Sep' 20</t>
  </si>
  <si>
    <t>P U Wise  expenditure   to   end   of Sep-20 on SL</t>
  </si>
  <si>
    <t>Revised SL 2 2020-21</t>
  </si>
  <si>
    <t>BAL. SL FOR 6 MONTH</t>
  </si>
  <si>
    <t>IRFC 09-780</t>
  </si>
  <si>
    <t>IRFA 09-750</t>
  </si>
  <si>
    <t>IRCA 09-740</t>
  </si>
  <si>
    <t>EXP. ON CLEANLINESS</t>
  </si>
  <si>
    <t>08-590</t>
  </si>
  <si>
    <t>09-280</t>
  </si>
  <si>
    <t>11-310</t>
  </si>
  <si>
    <t>NCR :  SMH wise Report (fig. in '000s)</t>
  </si>
  <si>
    <t>Stage wise report for the year 2020-2021</t>
  </si>
  <si>
    <t>AU</t>
  </si>
  <si>
    <t>SMH</t>
  </si>
  <si>
    <t>BEA 
2020-2021</t>
  </si>
  <si>
    <t>BG 
2020-2021</t>
  </si>
  <si>
    <t>RB_RES 
2020-2021</t>
  </si>
  <si>
    <t>BG_SL 
2020-2021</t>
  </si>
  <si>
    <t>REA 
2020-2021</t>
  </si>
  <si>
    <t>RG 
2020-2021</t>
  </si>
  <si>
    <t>BEA 
2021-2022</t>
  </si>
  <si>
    <t>BP 
 UPTO 
DEC 2020</t>
  </si>
  <si>
    <t>COPPY 
 UPTO 
NOV 2019</t>
  </si>
  <si>
    <t>ACTUALS 
 UPTO 
NOV 2020</t>
  </si>
  <si>
    <t>COPPY 
 UPTO 
DEC 2019</t>
  </si>
  <si>
    <t>ACTUALS 
 UPTO 
DEC 2020</t>
  </si>
  <si>
    <t>ACTUALS 
2019-2020</t>
  </si>
  <si>
    <t>ACTUALS 
2020-2021 
 TILL DATE</t>
  </si>
  <si>
    <t>32 - NCR</t>
  </si>
  <si>
    <t>SMH - 01</t>
  </si>
  <si>
    <t>SMH - 02</t>
  </si>
  <si>
    <t>SMH - 03</t>
  </si>
  <si>
    <t>SMH - 04</t>
  </si>
  <si>
    <t>SMH - 05</t>
  </si>
  <si>
    <t>SMH - 06</t>
  </si>
  <si>
    <t>SMH - 07</t>
  </si>
  <si>
    <t>SMH - 08</t>
  </si>
  <si>
    <t>SMH - 09</t>
  </si>
  <si>
    <t>SMH - 10</t>
  </si>
  <si>
    <t>SMH - 11</t>
  </si>
  <si>
    <t>SMH - 10N</t>
  </si>
  <si>
    <t>POH Activities</t>
  </si>
  <si>
    <t>PU-34  D-5</t>
  </si>
  <si>
    <t>PU-34 D-6</t>
  </si>
  <si>
    <t>PU-34 TOTAL  (POH/W/HOME)</t>
  </si>
  <si>
    <t>PU-35 D-5</t>
  </si>
  <si>
    <t>PU-35 D-6</t>
  </si>
  <si>
    <t>PU-35 TOTAL (POH/M/HOME)</t>
  </si>
  <si>
    <t>PU-63  D-5</t>
  </si>
  <si>
    <t>PU-63 D-6</t>
  </si>
  <si>
    <t>PU-63  TOTAL (POH/W/F)</t>
  </si>
  <si>
    <t>PU-64  D-5</t>
  </si>
  <si>
    <t>PU-64 D-6</t>
  </si>
  <si>
    <t>PU-34 D-7</t>
  </si>
  <si>
    <t>PU-35 D-7</t>
  </si>
  <si>
    <t>Remarks for Excess</t>
  </si>
  <si>
    <t>One time expenditure.</t>
  </si>
  <si>
    <t>Rg is less than last year actuals. Allowance like NPA, washing Allowance not related to train operations are likely to remain at last year level. Allowances pertain mainly to D -4 Engg., D -5 Mechaanical, D- 8 (Operating), D 11 (Medical), D- 12 (RPF)</t>
  </si>
  <si>
    <t>RG is sufficient to meet expenditure. Children Education allowance is disbursed mainly during first two quarters of financial year. (Demand  11)</t>
  </si>
  <si>
    <t>RG is 28% less than last year actuals, hence excess utilization of RG. However, expenditure crossed RG due to more debits received from HQ for stock purchase of Elec/Loco Shed, Elec/Gen, Elec/TRD, S&amp;T, Mech/DSL Shed, Engineering &amp; Operating departments as indents already placed in previous years.</t>
  </si>
  <si>
    <t>Excess mainly in D 5, 9, &amp; 12.</t>
  </si>
  <si>
    <t>Track maintenance activities are increased due to easily availability of blocks. Hence, excess expenditre is incurred.</t>
  </si>
  <si>
    <t>RG is 14% less than last year actuals, hence excess utilization of RG.Further, Debits of POH of last FY received in current FY &amp; also more POH due in the current cycle. General escalation in material cost also contributed in excess expenditure.</t>
  </si>
  <si>
    <t>This expenditure is related to GST paid on stock purchses (PU-27), direct purchases (PU-28) and contractual payments (PU-32).</t>
  </si>
  <si>
    <t>RG is 21% less than last year actuals, hence excess utilization of RG. No effect of COVID-19 on this expenditure, however expenditure is 14% less than COPPY.</t>
  </si>
  <si>
    <t>Excess is mainly due to increased IRCA debits. Expenditure under this head is more than COPPY by 16%.</t>
  </si>
  <si>
    <t>Utilization is high since against projected BE of Rs. 50.29 crore for PU-18 to 24, RG is only Rs. 20.17 crore. However, expenditure is 40.67% less than COPPY and incurred only on essential office equipments and advertizing. Mainly in D4, D 7,D 8 &amp; D 11.</t>
  </si>
  <si>
    <t>ORDINARY WORKING EXPENSES PU WISE (Zonal)</t>
  </si>
  <si>
    <t>Extra Fund needed</t>
  </si>
  <si>
    <t>Arrear of Rs. 1.36 (JHS) crore pertaining to last year was paid in current year.RG is 57% less than last year actuals, hence some excess utilization is seen. However, expenditure is 52% less than last year</t>
  </si>
  <si>
    <t>Arrear of Rs. 10.57 crore(5.00 ALD &amp; 5.57 JHS) pertaining to last year was paid in current year. Also rate of KMA is increased 100%. If we deduct arrear amount, RG utilization comes to 71%. Excess mainlyin D -8 on account of operating staff.</t>
  </si>
  <si>
    <t>Utilization is high due to arrear payment of Rs. 2.68 crore(JHS) pertaining to last year. Also NDA for freight trains and night patrolling by engineering &amp; TRD staff is continueing even though normal train operations are not fully restored. RG is also less by 14% in comparison to last year actuals. Excess mainly in D - 4 (Engg. Staff ) and D -8 Operating Staff.</t>
  </si>
  <si>
    <t>Arrear of Rs. 4.00 crore (AGC) pertaining to last year was paid in current year.RG is less by 15% in comparison to last year actuals and expenditure is also less than last year by 19%. Some excess is mainly due to payment of pending liability  of last year of Rs. 4 crore approx. by AGC division.</t>
  </si>
  <si>
    <t xml:space="preserve">RG is 12% less than last year actuals, hence excess utilization of RG. Utilization is high since pending liability of approx.. Rs. 26.18 crore (ALD-13.76,JHS-8.42,AGC-4.00) pertaining to last year was cleared in this financial year. Expenditure is incurred only on essential track maintenance (which has increased since blocks are available due to less train services), essential cleanliness activities at stations etc. </t>
  </si>
  <si>
    <t>Arrear of Rs. 9.35crore (JHS)pertaining to last year was paid in current year.RG is less by 8% in comparison to last year actuals. Further, Debits of POH of last FY received in current FY &amp; also more POH due in the current cycle. Demand 5 &amp; 6.</t>
  </si>
  <si>
    <t>Arrear of Rs. 3.40 (JHS) crore pertaining to last year was paid in current year.RG is less by 21% in comparison to last year actuals. Debits of POH of Track machines for last FY received in current FY &amp; also no. of track machines undergoing POH increased as compared to last year as 2 more CPOH units commissioned in this FY.</t>
  </si>
  <si>
    <t>Arrear of Rs. (1.70 CroreJHS under PU 35 &amp; 8.23 Croreunder PU 64 JHS)crore pertaining to last year was paid in current year. RG is 23% less than last year actuals, hence excess utilization of RG. Further, Debits of POH of last FY received in current FY &amp; also more POH due in the current cycle. General escalation in material cost also contributed in excess expenditure.</t>
  </si>
  <si>
    <t xml:space="preserve">CEA </t>
  </si>
  <si>
    <t xml:space="preserve">Arrear of Rs. 11.45 crore( ALD-2.5,AGC-2.5, JHS-6.45) pertaining to last year was paid in current year.Utilization is high, however in comparison to last year expenditure is less by 19%. RG is also less by 29% in comparison  to last year actuals. Excess is mainly due to payment of pending liability of Rs. 6.45 crore of last year in JHS division. Mainly prtainining to D 4 (Engg. Staff ) </t>
  </si>
  <si>
    <t>PLB-99.13</t>
  </si>
  <si>
    <t>CEA-84.55</t>
  </si>
  <si>
    <t xml:space="preserve">C/F Liabilities </t>
  </si>
  <si>
    <t>PU-64 TOTAL (POH/M/F)</t>
  </si>
  <si>
    <t>% of Total FG 2020-21</t>
  </si>
  <si>
    <t>Actuals 2020-21</t>
  </si>
  <si>
    <t>LTC</t>
  </si>
  <si>
    <t>% of Total OBG SL2020-21</t>
  </si>
  <si>
    <t>% of Total OBG SL 2020-21</t>
  </si>
  <si>
    <t>Actual upto April'20</t>
  </si>
  <si>
    <t>Actual Upto April'21</t>
  </si>
  <si>
    <t>OBG SL 2020-21</t>
  </si>
  <si>
    <t>OBG SL Utilization</t>
  </si>
  <si>
    <t>% of Total OBG SL2021-22</t>
  </si>
  <si>
    <t>BP to end APR'21</t>
  </si>
  <si>
    <t>Others</t>
  </si>
  <si>
    <t>Adjustments (PU-33)</t>
  </si>
  <si>
    <t>ORDINARY WORKING EXPENSES PU WISE JHS SEP-21</t>
  </si>
  <si>
    <t>Diesel-Home Rly Loco (PU-27)</t>
  </si>
  <si>
    <t>LEASE CHAFGES &amp; DEBITS</t>
  </si>
  <si>
    <t>Actuals 2022-23</t>
  </si>
  <si>
    <t>% of Total OWE 2022-23</t>
  </si>
  <si>
    <t>PU - 34</t>
  </si>
  <si>
    <t>PU - 22</t>
  </si>
  <si>
    <t>PU - 23</t>
  </si>
  <si>
    <t>PU - 39</t>
  </si>
  <si>
    <t xml:space="preserve">RG 2023-24 </t>
  </si>
  <si>
    <t>% RG Utilization</t>
  </si>
  <si>
    <t xml:space="preserve"> RG-AC </t>
  </si>
  <si>
    <t>% of Total RG 2023-24</t>
  </si>
  <si>
    <t>RG Utilization</t>
  </si>
  <si>
    <t>PU Wise expenditure to end of Feb-24 on RG  JHS DIVISION</t>
  </si>
  <si>
    <t>BP to end of  Feb-24</t>
  </si>
  <si>
    <t>Actuals upto Feb-23</t>
  </si>
  <si>
    <t>Actuals upto Feb-24</t>
  </si>
  <si>
    <t>ORDINARY WORKING EXPENSES PU WISE JHS DIVISION Feb-24</t>
  </si>
  <si>
    <t>FINANCE REGISTER - GRANT WISE AND PU WISE SUMMARY FROM MONTH :APRIL    22 TO FEBRUARY 23</t>
  </si>
  <si>
    <t>Report generated on : 27.02.2024 at 04:35:23 PM</t>
  </si>
  <si>
    <t>FINANCE REGISTER - GRANT WISE AND PU WISE SUMMARY FROM MONTH :APRIL    23 TO FEBRUARY 24</t>
  </si>
  <si>
    <t>Report generated on : 06.03.2024 at 10:37:17 AM</t>
  </si>
</sst>
</file>

<file path=xl/styles.xml><?xml version="1.0" encoding="utf-8"?>
<styleSheet xmlns="http://schemas.openxmlformats.org/spreadsheetml/2006/main">
  <numFmts count="1">
    <numFmt numFmtId="164" formatCode="0.0%"/>
  </numFmts>
  <fonts count="31">
    <font>
      <sz val="11"/>
      <color theme="1"/>
      <name val="Calibri"/>
      <family val="2"/>
      <scheme val="minor"/>
    </font>
    <font>
      <sz val="11"/>
      <color theme="1"/>
      <name val="Calibri"/>
      <family val="2"/>
      <scheme val="minor"/>
    </font>
    <font>
      <b/>
      <sz val="12"/>
      <color theme="1"/>
      <name val="Arial"/>
      <family val="2"/>
    </font>
    <font>
      <b/>
      <sz val="12"/>
      <color rgb="FFFF0000"/>
      <name val="Arial"/>
      <family val="2"/>
    </font>
    <font>
      <b/>
      <sz val="12"/>
      <name val="Arial"/>
      <family val="2"/>
    </font>
    <font>
      <b/>
      <sz val="11"/>
      <color theme="1"/>
      <name val="Calibri"/>
      <family val="2"/>
      <scheme val="minor"/>
    </font>
    <font>
      <b/>
      <sz val="11"/>
      <name val="Calibri"/>
      <family val="2"/>
      <scheme val="minor"/>
    </font>
    <font>
      <sz val="11"/>
      <name val="Calibri"/>
      <family val="2"/>
      <scheme val="minor"/>
    </font>
    <font>
      <sz val="11"/>
      <color rgb="FFFF0000"/>
      <name val="Calibri"/>
      <family val="2"/>
      <scheme val="minor"/>
    </font>
    <font>
      <sz val="12"/>
      <color theme="1"/>
      <name val="Arial"/>
      <family val="2"/>
    </font>
    <font>
      <sz val="12"/>
      <name val="Arial"/>
      <family val="2"/>
    </font>
    <font>
      <b/>
      <sz val="12"/>
      <color rgb="FF0070C0"/>
      <name val="Arial"/>
      <family val="2"/>
    </font>
    <font>
      <sz val="11"/>
      <color rgb="FF0070C0"/>
      <name val="Calibri"/>
      <family val="2"/>
      <scheme val="minor"/>
    </font>
    <font>
      <b/>
      <sz val="12"/>
      <color rgb="FF002060"/>
      <name val="Arial"/>
      <family val="2"/>
    </font>
    <font>
      <sz val="11"/>
      <color rgb="FF002060"/>
      <name val="Calibri"/>
      <family val="2"/>
      <scheme val="minor"/>
    </font>
    <font>
      <sz val="12"/>
      <color theme="1"/>
      <name val="Calibri"/>
      <family val="2"/>
      <scheme val="minor"/>
    </font>
    <font>
      <b/>
      <sz val="11"/>
      <color theme="1"/>
      <name val="Arial"/>
      <family val="2"/>
    </font>
    <font>
      <b/>
      <sz val="10"/>
      <name val="Arial"/>
      <family val="2"/>
    </font>
    <font>
      <sz val="11"/>
      <color theme="1"/>
      <name val="Calibri"/>
      <family val="2"/>
    </font>
    <font>
      <b/>
      <sz val="11"/>
      <color rgb="FF000000"/>
      <name val="Calibri"/>
      <family val="2"/>
    </font>
    <font>
      <sz val="12"/>
      <color theme="1"/>
      <name val="Calibri"/>
      <family val="2"/>
    </font>
    <font>
      <sz val="11"/>
      <color rgb="FF000000"/>
      <name val="Calibri"/>
      <family val="2"/>
    </font>
    <font>
      <b/>
      <sz val="12"/>
      <color rgb="FF00B0F0"/>
      <name val="Arial"/>
      <family val="2"/>
    </font>
    <font>
      <sz val="12"/>
      <color rgb="FF00B0F0"/>
      <name val="Arial"/>
      <family val="2"/>
    </font>
    <font>
      <sz val="12"/>
      <color rgb="FF00B0F0"/>
      <name val="Calibri"/>
      <family val="2"/>
      <scheme val="minor"/>
    </font>
    <font>
      <sz val="11"/>
      <color rgb="FF00B0F0"/>
      <name val="Calibri"/>
      <family val="2"/>
      <scheme val="minor"/>
    </font>
    <font>
      <b/>
      <sz val="12"/>
      <color theme="1"/>
      <name val="Calibri"/>
      <family val="2"/>
      <scheme val="minor"/>
    </font>
    <font>
      <sz val="12"/>
      <color rgb="FFFF0000"/>
      <name val="Calibri"/>
      <family val="2"/>
      <scheme val="minor"/>
    </font>
    <font>
      <b/>
      <sz val="12"/>
      <color rgb="FF00B0F0"/>
      <name val="Calibri"/>
      <family val="2"/>
      <scheme val="minor"/>
    </font>
    <font>
      <b/>
      <i/>
      <sz val="10"/>
      <name val="Arial"/>
      <family val="2"/>
    </font>
    <font>
      <b/>
      <i/>
      <sz val="10"/>
      <name val="Arial"/>
    </font>
  </fonts>
  <fills count="6">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0"/>
        <bgColor indexed="64"/>
      </patternFill>
    </fill>
  </fills>
  <borders count="18">
    <border>
      <left/>
      <right/>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8"/>
      </left>
      <right/>
      <top/>
      <bottom style="thin">
        <color indexed="8"/>
      </bottom>
      <diagonal/>
    </border>
    <border>
      <left/>
      <right/>
      <top/>
      <bottom style="thin">
        <color indexed="8"/>
      </bottom>
      <diagonal/>
    </border>
    <border>
      <left style="thin">
        <color indexed="8"/>
      </left>
      <right/>
      <top/>
      <bottom/>
      <diagonal/>
    </border>
  </borders>
  <cellStyleXfs count="2">
    <xf numFmtId="0" fontId="0" fillId="0" borderId="0"/>
    <xf numFmtId="9" fontId="1" fillId="0" borderId="0" applyFont="0" applyFill="0" applyBorder="0" applyAlignment="0" applyProtection="0"/>
  </cellStyleXfs>
  <cellXfs count="354">
    <xf numFmtId="0" fontId="0" fillId="0" borderId="0" xfId="0"/>
    <xf numFmtId="0" fontId="2" fillId="0" borderId="0" xfId="0" applyFont="1"/>
    <xf numFmtId="0" fontId="3" fillId="0" borderId="0" xfId="0" applyFont="1"/>
    <xf numFmtId="0" fontId="2" fillId="0" borderId="3" xfId="0" applyFont="1" applyBorder="1" applyAlignment="1">
      <alignment horizontal="center" vertical="center" wrapText="1"/>
    </xf>
    <xf numFmtId="0" fontId="3" fillId="0" borderId="3" xfId="0" applyFont="1" applyBorder="1" applyAlignment="1">
      <alignment horizontal="center" vertical="center" wrapText="1"/>
    </xf>
    <xf numFmtId="0" fontId="2" fillId="0" borderId="3" xfId="0" applyFont="1" applyBorder="1"/>
    <xf numFmtId="0" fontId="3" fillId="0" borderId="3" xfId="0" applyFont="1" applyBorder="1"/>
    <xf numFmtId="0" fontId="3" fillId="0" borderId="3" xfId="0" applyFont="1" applyBorder="1" applyAlignment="1">
      <alignment horizontal="right"/>
    </xf>
    <xf numFmtId="1" fontId="4" fillId="0" borderId="3" xfId="0" applyNumberFormat="1" applyFont="1" applyBorder="1" applyAlignment="1">
      <alignment horizontal="center" vertical="center"/>
    </xf>
    <xf numFmtId="1" fontId="4" fillId="0" borderId="3" xfId="0" applyNumberFormat="1" applyFont="1" applyBorder="1"/>
    <xf numFmtId="1" fontId="3" fillId="0" borderId="3" xfId="0" applyNumberFormat="1" applyFont="1" applyBorder="1"/>
    <xf numFmtId="1" fontId="2" fillId="0" borderId="3" xfId="0" applyNumberFormat="1" applyFont="1" applyBorder="1"/>
    <xf numFmtId="1" fontId="4" fillId="0" borderId="3" xfId="0" applyNumberFormat="1" applyFont="1" applyBorder="1" applyAlignment="1">
      <alignment horizontal="left"/>
    </xf>
    <xf numFmtId="164" fontId="2" fillId="0" borderId="3" xfId="1" applyNumberFormat="1" applyFont="1" applyBorder="1"/>
    <xf numFmtId="164" fontId="3" fillId="0" borderId="3" xfId="1" applyNumberFormat="1" applyFont="1" applyBorder="1"/>
    <xf numFmtId="0" fontId="4" fillId="0" borderId="3" xfId="0" applyFont="1" applyBorder="1" applyAlignment="1">
      <alignment horizontal="center" vertical="center"/>
    </xf>
    <xf numFmtId="0" fontId="4" fillId="0" borderId="3" xfId="0" applyFont="1" applyBorder="1"/>
    <xf numFmtId="0" fontId="3" fillId="0" borderId="3" xfId="0" applyFont="1" applyBorder="1" applyAlignment="1">
      <alignment horizontal="left" wrapText="1"/>
    </xf>
    <xf numFmtId="0" fontId="5" fillId="0" borderId="3" xfId="0" applyFont="1" applyBorder="1" applyAlignment="1">
      <alignment horizontal="left" vertical="top" wrapText="1"/>
    </xf>
    <xf numFmtId="0" fontId="6" fillId="0" borderId="3" xfId="0" applyFont="1" applyBorder="1" applyAlignment="1">
      <alignment horizontal="left" vertical="top" wrapText="1"/>
    </xf>
    <xf numFmtId="0" fontId="7" fillId="0" borderId="3" xfId="0" applyFont="1" applyBorder="1"/>
    <xf numFmtId="2" fontId="7" fillId="0" borderId="3" xfId="0" applyNumberFormat="1" applyFont="1" applyBorder="1" applyAlignment="1">
      <alignment horizontal="right"/>
    </xf>
    <xf numFmtId="2" fontId="0" fillId="0" borderId="3" xfId="0" applyNumberFormat="1" applyBorder="1"/>
    <xf numFmtId="0" fontId="0" fillId="0" borderId="3" xfId="0" applyBorder="1"/>
    <xf numFmtId="164" fontId="0" fillId="0" borderId="3" xfId="1" applyNumberFormat="1" applyFont="1" applyBorder="1"/>
    <xf numFmtId="0" fontId="5" fillId="0" borderId="3" xfId="0" applyFont="1" applyBorder="1"/>
    <xf numFmtId="2" fontId="5" fillId="0" borderId="3" xfId="0" applyNumberFormat="1" applyFont="1" applyBorder="1"/>
    <xf numFmtId="0" fontId="6" fillId="0" borderId="3" xfId="0" applyFont="1" applyBorder="1"/>
    <xf numFmtId="0" fontId="0" fillId="0" borderId="1" xfId="0" applyBorder="1" applyAlignment="1">
      <alignment horizontal="right" vertical="top" wrapText="1"/>
    </xf>
    <xf numFmtId="0" fontId="0" fillId="0" borderId="1" xfId="0" applyNumberFormat="1" applyBorder="1" applyAlignment="1">
      <alignment horizontal="right" vertical="top" wrapText="1"/>
    </xf>
    <xf numFmtId="1" fontId="0" fillId="0" borderId="0" xfId="0" applyNumberFormat="1"/>
    <xf numFmtId="0" fontId="0" fillId="0" borderId="0" xfId="0" applyBorder="1"/>
    <xf numFmtId="0" fontId="7" fillId="0" borderId="0" xfId="0" applyFont="1" applyBorder="1"/>
    <xf numFmtId="2" fontId="7" fillId="0" borderId="0" xfId="0" applyNumberFormat="1" applyFont="1" applyBorder="1" applyAlignment="1">
      <alignment horizontal="right"/>
    </xf>
    <xf numFmtId="2" fontId="0" fillId="0" borderId="0" xfId="0" applyNumberFormat="1" applyBorder="1"/>
    <xf numFmtId="164" fontId="0" fillId="0" borderId="0" xfId="1" applyNumberFormat="1" applyFont="1" applyBorder="1"/>
    <xf numFmtId="0" fontId="5" fillId="0" borderId="0" xfId="0" applyFont="1"/>
    <xf numFmtId="1" fontId="9" fillId="0" borderId="3" xfId="0" applyNumberFormat="1" applyFont="1" applyBorder="1"/>
    <xf numFmtId="1" fontId="10" fillId="0" borderId="3" xfId="0" applyNumberFormat="1" applyFont="1" applyBorder="1" applyAlignment="1">
      <alignment horizontal="right"/>
    </xf>
    <xf numFmtId="0" fontId="4" fillId="0" borderId="3" xfId="0" applyFont="1" applyBorder="1" applyAlignment="1">
      <alignment horizontal="center" vertical="center" wrapText="1"/>
    </xf>
    <xf numFmtId="0" fontId="4" fillId="0" borderId="3" xfId="0" applyFont="1" applyBorder="1" applyAlignment="1">
      <alignment horizontal="right"/>
    </xf>
    <xf numFmtId="0" fontId="8" fillId="0" borderId="0" xfId="0" applyFont="1"/>
    <xf numFmtId="0" fontId="11" fillId="0" borderId="0" xfId="0" applyFont="1"/>
    <xf numFmtId="0" fontId="11" fillId="0" borderId="3" xfId="0" applyFont="1" applyBorder="1" applyAlignment="1">
      <alignment horizontal="center" vertical="center" wrapText="1"/>
    </xf>
    <xf numFmtId="0" fontId="11" fillId="0" borderId="3" xfId="0" applyFont="1" applyBorder="1"/>
    <xf numFmtId="1" fontId="11" fillId="0" borderId="3" xfId="0" applyNumberFormat="1" applyFont="1" applyBorder="1"/>
    <xf numFmtId="164" fontId="11" fillId="0" borderId="3" xfId="1" applyNumberFormat="1" applyFont="1" applyBorder="1"/>
    <xf numFmtId="0" fontId="12" fillId="0" borderId="0" xfId="0" applyFont="1"/>
    <xf numFmtId="0" fontId="13" fillId="0" borderId="0" xfId="0" applyFont="1"/>
    <xf numFmtId="0" fontId="13" fillId="0" borderId="3" xfId="0" applyFont="1" applyBorder="1" applyAlignment="1">
      <alignment horizontal="center" vertical="center" wrapText="1"/>
    </xf>
    <xf numFmtId="0" fontId="13" fillId="0" borderId="3" xfId="0" applyFont="1" applyBorder="1"/>
    <xf numFmtId="1" fontId="13" fillId="0" borderId="3" xfId="0" applyNumberFormat="1" applyFont="1" applyBorder="1"/>
    <xf numFmtId="164" fontId="13" fillId="0" borderId="3" xfId="1" applyNumberFormat="1" applyFont="1" applyBorder="1"/>
    <xf numFmtId="0" fontId="14" fillId="0" borderId="0" xfId="0" applyFont="1"/>
    <xf numFmtId="10" fontId="0" fillId="0" borderId="3" xfId="1" applyNumberFormat="1" applyFont="1" applyBorder="1"/>
    <xf numFmtId="2" fontId="6" fillId="0" borderId="3" xfId="0" applyNumberFormat="1" applyFont="1" applyBorder="1" applyAlignment="1">
      <alignment horizontal="right"/>
    </xf>
    <xf numFmtId="164" fontId="5" fillId="0" borderId="3" xfId="1" applyNumberFormat="1" applyFont="1" applyBorder="1"/>
    <xf numFmtId="10" fontId="5" fillId="0" borderId="3" xfId="1" applyNumberFormat="1" applyFont="1" applyBorder="1"/>
    <xf numFmtId="0" fontId="0" fillId="0" borderId="3" xfId="0" applyFont="1" applyBorder="1"/>
    <xf numFmtId="0" fontId="7" fillId="0" borderId="3" xfId="0" applyFont="1" applyBorder="1" applyAlignment="1">
      <alignment horizontal="right"/>
    </xf>
    <xf numFmtId="0" fontId="7" fillId="0" borderId="3" xfId="0" applyFont="1" applyFill="1" applyBorder="1" applyAlignment="1">
      <alignment horizontal="right"/>
    </xf>
    <xf numFmtId="0" fontId="6" fillId="0" borderId="3" xfId="0" applyFont="1" applyFill="1" applyBorder="1"/>
    <xf numFmtId="0" fontId="6" fillId="0" borderId="3" xfId="0" applyFont="1" applyFill="1" applyBorder="1" applyAlignment="1">
      <alignment horizontal="left"/>
    </xf>
    <xf numFmtId="0" fontId="6" fillId="2" borderId="3" xfId="0" applyFont="1" applyFill="1" applyBorder="1"/>
    <xf numFmtId="0" fontId="6" fillId="2" borderId="0" xfId="0" applyFont="1" applyFill="1" applyBorder="1"/>
    <xf numFmtId="0" fontId="0" fillId="2" borderId="0" xfId="0" applyFill="1"/>
    <xf numFmtId="0" fontId="6" fillId="2" borderId="3" xfId="0" applyFont="1" applyFill="1" applyBorder="1" applyAlignment="1">
      <alignment horizontal="left" vertical="top" wrapText="1"/>
    </xf>
    <xf numFmtId="0" fontId="5" fillId="2" borderId="3" xfId="0" applyFont="1" applyFill="1" applyBorder="1" applyAlignment="1">
      <alignment horizontal="left" vertical="top" wrapText="1"/>
    </xf>
    <xf numFmtId="164" fontId="7" fillId="0" borderId="3" xfId="1" applyNumberFormat="1" applyFont="1" applyBorder="1" applyAlignment="1">
      <alignment horizontal="right"/>
    </xf>
    <xf numFmtId="164" fontId="6" fillId="0" borderId="3" xfId="1" applyNumberFormat="1" applyFont="1" applyBorder="1" applyAlignment="1">
      <alignment horizontal="right"/>
    </xf>
    <xf numFmtId="2" fontId="0" fillId="0" borderId="0" xfId="0" applyNumberFormat="1"/>
    <xf numFmtId="0" fontId="0" fillId="0" borderId="0" xfId="0" applyAlignment="1">
      <alignment wrapText="1"/>
    </xf>
    <xf numFmtId="2" fontId="7" fillId="0" borderId="3" xfId="0" applyNumberFormat="1" applyFont="1" applyBorder="1" applyAlignment="1">
      <alignment horizontal="right" wrapText="1"/>
    </xf>
    <xf numFmtId="2" fontId="6" fillId="0" borderId="3" xfId="0" applyNumberFormat="1" applyFont="1" applyBorder="1" applyAlignment="1">
      <alignment horizontal="right" wrapText="1"/>
    </xf>
    <xf numFmtId="2" fontId="7" fillId="0" borderId="0" xfId="0" applyNumberFormat="1" applyFont="1" applyBorder="1" applyAlignment="1">
      <alignment horizontal="right" wrapText="1"/>
    </xf>
    <xf numFmtId="0" fontId="0" fillId="2" borderId="0" xfId="0" applyFill="1" applyAlignment="1">
      <alignment wrapText="1"/>
    </xf>
    <xf numFmtId="2" fontId="5" fillId="0" borderId="3" xfId="0" applyNumberFormat="1" applyFont="1" applyBorder="1" applyAlignment="1">
      <alignment wrapText="1"/>
    </xf>
    <xf numFmtId="0" fontId="5" fillId="3" borderId="0" xfId="0" applyFont="1" applyFill="1"/>
    <xf numFmtId="0" fontId="0" fillId="3" borderId="0" xfId="0" applyFill="1" applyAlignment="1">
      <alignment wrapText="1"/>
    </xf>
    <xf numFmtId="0" fontId="0" fillId="3" borderId="0" xfId="0" applyFill="1"/>
    <xf numFmtId="0" fontId="6" fillId="3" borderId="3" xfId="0" applyFont="1" applyFill="1" applyBorder="1"/>
    <xf numFmtId="0" fontId="6" fillId="3" borderId="3" xfId="0" applyFont="1" applyFill="1" applyBorder="1" applyAlignment="1">
      <alignment horizontal="left" vertical="top" wrapText="1"/>
    </xf>
    <xf numFmtId="0" fontId="5" fillId="3" borderId="3" xfId="0" applyFont="1" applyFill="1" applyBorder="1" applyAlignment="1">
      <alignment horizontal="left" vertical="top" wrapText="1"/>
    </xf>
    <xf numFmtId="0" fontId="7" fillId="0" borderId="3" xfId="0" applyFont="1" applyBorder="1" applyAlignment="1">
      <alignment wrapText="1"/>
    </xf>
    <xf numFmtId="0" fontId="0" fillId="0" borderId="0" xfId="0" applyFill="1"/>
    <xf numFmtId="0" fontId="0" fillId="0" borderId="0" xfId="0" applyFill="1" applyAlignment="1">
      <alignment wrapText="1"/>
    </xf>
    <xf numFmtId="0" fontId="0" fillId="0" borderId="3" xfId="0" applyFont="1" applyFill="1" applyBorder="1" applyAlignment="1">
      <alignment wrapText="1"/>
    </xf>
    <xf numFmtId="10" fontId="7" fillId="0" borderId="3" xfId="1" applyNumberFormat="1" applyFont="1" applyBorder="1" applyAlignment="1">
      <alignment horizontal="right"/>
    </xf>
    <xf numFmtId="10" fontId="6" fillId="0" borderId="3" xfId="1" applyNumberFormat="1" applyFont="1" applyBorder="1" applyAlignment="1">
      <alignment horizontal="right"/>
    </xf>
    <xf numFmtId="0" fontId="0" fillId="0" borderId="3" xfId="0" applyFont="1" applyFill="1" applyBorder="1"/>
    <xf numFmtId="0" fontId="5" fillId="0" borderId="4" xfId="0" applyFont="1" applyBorder="1"/>
    <xf numFmtId="2" fontId="5" fillId="0" borderId="4" xfId="0" applyNumberFormat="1" applyFont="1" applyBorder="1" applyAlignment="1">
      <alignment wrapText="1"/>
    </xf>
    <xf numFmtId="164" fontId="5" fillId="0" borderId="4" xfId="1" applyNumberFormat="1" applyFont="1" applyBorder="1"/>
    <xf numFmtId="2" fontId="5" fillId="0" borderId="4" xfId="0" applyNumberFormat="1" applyFont="1" applyBorder="1"/>
    <xf numFmtId="10" fontId="0" fillId="0" borderId="0" xfId="1" applyNumberFormat="1" applyFont="1" applyBorder="1"/>
    <xf numFmtId="0" fontId="5" fillId="3" borderId="3" xfId="0" applyFont="1" applyFill="1" applyBorder="1" applyAlignment="1">
      <alignment wrapText="1"/>
    </xf>
    <xf numFmtId="164" fontId="1" fillId="0" borderId="3" xfId="1" applyNumberFormat="1" applyFont="1" applyBorder="1"/>
    <xf numFmtId="1" fontId="10" fillId="0" borderId="3" xfId="0" applyNumberFormat="1" applyFont="1" applyFill="1" applyBorder="1" applyAlignment="1">
      <alignment horizontal="right"/>
    </xf>
    <xf numFmtId="1" fontId="9" fillId="0" borderId="3" xfId="0" applyNumberFormat="1" applyFont="1" applyFill="1" applyBorder="1"/>
    <xf numFmtId="0" fontId="5" fillId="0" borderId="6" xfId="0" applyFont="1" applyFill="1" applyBorder="1" applyAlignment="1"/>
    <xf numFmtId="0" fontId="5" fillId="0" borderId="5" xfId="0" applyFont="1" applyFill="1" applyBorder="1" applyAlignment="1"/>
    <xf numFmtId="0" fontId="0" fillId="0" borderId="0" xfId="0" applyFont="1"/>
    <xf numFmtId="10" fontId="0" fillId="0" borderId="0" xfId="1" applyNumberFormat="1" applyFont="1"/>
    <xf numFmtId="10" fontId="5" fillId="0" borderId="6" xfId="1" applyNumberFormat="1" applyFont="1" applyBorder="1"/>
    <xf numFmtId="10" fontId="5" fillId="0" borderId="5" xfId="1" applyNumberFormat="1" applyFont="1" applyBorder="1"/>
    <xf numFmtId="2" fontId="6" fillId="0" borderId="3" xfId="0" applyNumberFormat="1" applyFont="1" applyFill="1" applyBorder="1"/>
    <xf numFmtId="2" fontId="6" fillId="0" borderId="3" xfId="0" applyNumberFormat="1" applyFont="1" applyBorder="1"/>
    <xf numFmtId="2" fontId="7" fillId="0" borderId="3" xfId="0" applyNumberFormat="1" applyFont="1" applyBorder="1"/>
    <xf numFmtId="2" fontId="0" fillId="0" borderId="3" xfId="0" applyNumberFormat="1" applyFont="1" applyBorder="1"/>
    <xf numFmtId="2" fontId="0" fillId="0" borderId="3" xfId="0" applyNumberFormat="1" applyFont="1" applyFill="1" applyBorder="1" applyAlignment="1">
      <alignment wrapText="1"/>
    </xf>
    <xf numFmtId="2" fontId="7" fillId="0" borderId="3" xfId="0" applyNumberFormat="1" applyFont="1" applyFill="1" applyBorder="1" applyAlignment="1">
      <alignment horizontal="right"/>
    </xf>
    <xf numFmtId="2" fontId="7" fillId="0" borderId="3" xfId="0" applyNumberFormat="1" applyFont="1" applyBorder="1" applyAlignment="1">
      <alignment wrapText="1"/>
    </xf>
    <xf numFmtId="2" fontId="6" fillId="3" borderId="3" xfId="0" applyNumberFormat="1" applyFont="1" applyFill="1" applyBorder="1"/>
    <xf numFmtId="2" fontId="0" fillId="0" borderId="3" xfId="0" applyNumberFormat="1" applyFont="1" applyFill="1" applyBorder="1"/>
    <xf numFmtId="2" fontId="5" fillId="3" borderId="3" xfId="0" applyNumberFormat="1" applyFont="1" applyFill="1" applyBorder="1" applyAlignment="1">
      <alignment wrapText="1"/>
    </xf>
    <xf numFmtId="2" fontId="6" fillId="0" borderId="4" xfId="0" applyNumberFormat="1" applyFont="1" applyBorder="1" applyAlignment="1">
      <alignment horizontal="right" wrapText="1"/>
    </xf>
    <xf numFmtId="10" fontId="6" fillId="0" borderId="4" xfId="1" applyNumberFormat="1" applyFont="1" applyBorder="1" applyAlignment="1">
      <alignment horizontal="right"/>
    </xf>
    <xf numFmtId="2" fontId="6" fillId="0" borderId="4" xfId="0" applyNumberFormat="1" applyFont="1" applyBorder="1" applyAlignment="1">
      <alignment horizontal="right"/>
    </xf>
    <xf numFmtId="0" fontId="6" fillId="0" borderId="0" xfId="0" applyFont="1" applyFill="1" applyBorder="1"/>
    <xf numFmtId="2" fontId="6" fillId="0" borderId="4" xfId="0" applyNumberFormat="1" applyFont="1" applyFill="1" applyBorder="1"/>
    <xf numFmtId="0" fontId="0" fillId="0" borderId="0" xfId="0" applyFont="1" applyAlignment="1">
      <alignment wrapText="1"/>
    </xf>
    <xf numFmtId="0" fontId="2" fillId="0" borderId="0" xfId="0" applyFont="1" applyAlignment="1">
      <alignment horizontal="center"/>
    </xf>
    <xf numFmtId="0" fontId="15" fillId="0" borderId="3" xfId="0" applyFont="1" applyBorder="1"/>
    <xf numFmtId="1" fontId="3" fillId="0" borderId="3" xfId="0" applyNumberFormat="1" applyFont="1" applyFill="1" applyBorder="1"/>
    <xf numFmtId="0" fontId="3" fillId="0" borderId="3" xfId="0" applyFont="1" applyFill="1" applyBorder="1"/>
    <xf numFmtId="1" fontId="4" fillId="0" borderId="3" xfId="0" applyNumberFormat="1" applyFont="1" applyFill="1" applyBorder="1" applyAlignment="1">
      <alignment horizontal="right"/>
    </xf>
    <xf numFmtId="1" fontId="11" fillId="0" borderId="3" xfId="0" applyNumberFormat="1" applyFont="1" applyFill="1" applyBorder="1"/>
    <xf numFmtId="1" fontId="11" fillId="0" borderId="3" xfId="0" applyNumberFormat="1" applyFont="1" applyBorder="1" applyAlignment="1">
      <alignment horizontal="right"/>
    </xf>
    <xf numFmtId="10" fontId="2" fillId="0" borderId="3" xfId="1" applyNumberFormat="1" applyFont="1" applyBorder="1"/>
    <xf numFmtId="0" fontId="9" fillId="0" borderId="3" xfId="0" applyFont="1" applyBorder="1"/>
    <xf numFmtId="0" fontId="2" fillId="0" borderId="3" xfId="0" applyFont="1" applyBorder="1" applyAlignment="1">
      <alignment horizontal="center"/>
    </xf>
    <xf numFmtId="0" fontId="4" fillId="0" borderId="3" xfId="0"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16" fillId="0" borderId="3" xfId="0" applyFont="1" applyBorder="1"/>
    <xf numFmtId="0" fontId="5" fillId="3" borderId="3" xfId="0" applyFont="1" applyFill="1" applyBorder="1"/>
    <xf numFmtId="0" fontId="3" fillId="0" borderId="3" xfId="0" applyFont="1" applyBorder="1" applyAlignment="1">
      <alignment horizontal="center"/>
    </xf>
    <xf numFmtId="0" fontId="11" fillId="0" borderId="3" xfId="0" applyFont="1" applyBorder="1" applyAlignment="1">
      <alignment horizontal="center"/>
    </xf>
    <xf numFmtId="0" fontId="13" fillId="0" borderId="3" xfId="0" applyFont="1" applyBorder="1" applyAlignment="1">
      <alignment horizontal="center"/>
    </xf>
    <xf numFmtId="0" fontId="7" fillId="0" borderId="0" xfId="0" applyFont="1" applyAlignment="1">
      <alignment wrapText="1"/>
    </xf>
    <xf numFmtId="0" fontId="0" fillId="0" borderId="0" xfId="0" applyBorder="1" applyAlignment="1">
      <alignment wrapText="1"/>
    </xf>
    <xf numFmtId="2" fontId="6" fillId="0" borderId="3" xfId="0" applyNumberFormat="1" applyFont="1" applyBorder="1" applyAlignment="1">
      <alignment wrapText="1"/>
    </xf>
    <xf numFmtId="0" fontId="17" fillId="0" borderId="1" xfId="0" applyFont="1" applyBorder="1" applyAlignment="1">
      <alignment horizontal="center" vertical="top" wrapText="1"/>
    </xf>
    <xf numFmtId="0" fontId="17" fillId="0" borderId="0" xfId="0" applyFont="1" applyFill="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right" vertical="top"/>
    </xf>
    <xf numFmtId="0" fontId="17" fillId="4" borderId="1" xfId="0" applyFont="1" applyFill="1" applyBorder="1" applyAlignment="1">
      <alignment horizontal="center" vertical="top" wrapText="1"/>
    </xf>
    <xf numFmtId="0" fontId="0" fillId="4" borderId="1" xfId="0" applyFill="1" applyBorder="1" applyAlignment="1">
      <alignment horizontal="right" vertical="top"/>
    </xf>
    <xf numFmtId="0" fontId="6" fillId="0" borderId="3" xfId="0" applyFont="1" applyBorder="1" applyAlignment="1">
      <alignment wrapText="1"/>
    </xf>
    <xf numFmtId="0" fontId="18" fillId="0" borderId="0" xfId="0" applyFont="1"/>
    <xf numFmtId="0" fontId="0" fillId="0" borderId="3" xfId="0" applyBorder="1" applyAlignment="1">
      <alignment wrapText="1"/>
    </xf>
    <xf numFmtId="2" fontId="0" fillId="0" borderId="3" xfId="0" applyNumberFormat="1" applyBorder="1" applyAlignment="1">
      <alignment wrapText="1"/>
    </xf>
    <xf numFmtId="0" fontId="5" fillId="0" borderId="3" xfId="0" applyFont="1" applyFill="1" applyBorder="1"/>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0" fontId="0" fillId="0" borderId="0" xfId="0"/>
    <xf numFmtId="0" fontId="19" fillId="0" borderId="0" xfId="0" applyFont="1"/>
    <xf numFmtId="0" fontId="18" fillId="0" borderId="3" xfId="0" applyFont="1" applyBorder="1"/>
    <xf numFmtId="0" fontId="18" fillId="0" borderId="3" xfId="0" applyFont="1" applyBorder="1" applyAlignment="1">
      <alignment wrapText="1"/>
    </xf>
    <xf numFmtId="0" fontId="18" fillId="0" borderId="10" xfId="0" applyFont="1" applyBorder="1"/>
    <xf numFmtId="0" fontId="19" fillId="0" borderId="11" xfId="0" applyFont="1" applyBorder="1"/>
    <xf numFmtId="0" fontId="18" fillId="0" borderId="0" xfId="0" applyFont="1" applyAlignment="1">
      <alignment wrapText="1"/>
    </xf>
    <xf numFmtId="0" fontId="19" fillId="0" borderId="3" xfId="0" applyFont="1" applyBorder="1"/>
    <xf numFmtId="164" fontId="4" fillId="0" borderId="3" xfId="1" applyNumberFormat="1" applyFont="1" applyBorder="1"/>
    <xf numFmtId="0" fontId="19" fillId="0" borderId="0" xfId="0" applyFont="1" applyBorder="1" applyAlignment="1">
      <alignment horizontal="center"/>
    </xf>
    <xf numFmtId="2" fontId="20" fillId="0" borderId="0" xfId="0" applyNumberFormat="1" applyFont="1" applyBorder="1"/>
    <xf numFmtId="2" fontId="18" fillId="0" borderId="0" xfId="0" applyNumberFormat="1" applyFont="1"/>
    <xf numFmtId="2" fontId="19" fillId="0" borderId="0" xfId="0" applyNumberFormat="1" applyFont="1" applyBorder="1" applyAlignment="1">
      <alignment horizontal="center"/>
    </xf>
    <xf numFmtId="2" fontId="18" fillId="0" borderId="0" xfId="0" applyNumberFormat="1" applyFont="1" applyAlignment="1">
      <alignment wrapText="1"/>
    </xf>
    <xf numFmtId="2" fontId="8" fillId="0" borderId="0" xfId="0" applyNumberFormat="1" applyFont="1"/>
    <xf numFmtId="0" fontId="17" fillId="0" borderId="12" xfId="0" applyFont="1" applyBorder="1" applyAlignment="1">
      <alignment horizontal="center" vertical="top" wrapText="1"/>
    </xf>
    <xf numFmtId="0" fontId="17" fillId="0" borderId="3" xfId="0" applyFont="1" applyFill="1" applyBorder="1" applyAlignment="1">
      <alignment horizontal="center" vertical="top" wrapText="1"/>
    </xf>
    <xf numFmtId="0" fontId="0" fillId="0" borderId="3" xfId="0" applyFill="1" applyBorder="1" applyAlignment="1">
      <alignment horizontal="right" vertical="top"/>
    </xf>
    <xf numFmtId="0" fontId="8" fillId="0" borderId="1" xfId="0" applyFont="1" applyBorder="1" applyAlignment="1">
      <alignment horizontal="right" vertical="top"/>
    </xf>
    <xf numFmtId="0" fontId="8" fillId="0" borderId="12" xfId="0" applyFont="1" applyBorder="1" applyAlignment="1">
      <alignment horizontal="right" vertical="top"/>
    </xf>
    <xf numFmtId="0" fontId="18" fillId="0" borderId="0" xfId="0" applyFont="1" applyAlignment="1">
      <alignment horizontal="right"/>
    </xf>
    <xf numFmtId="0" fontId="21" fillId="0" borderId="0" xfId="0" applyFont="1" applyAlignment="1">
      <alignment horizontal="right"/>
    </xf>
    <xf numFmtId="0" fontId="4" fillId="0" borderId="0" xfId="0" applyFont="1"/>
    <xf numFmtId="10" fontId="4" fillId="0" borderId="3" xfId="1" applyNumberFormat="1" applyFont="1" applyBorder="1"/>
    <xf numFmtId="0" fontId="7" fillId="0" borderId="0" xfId="0" applyFont="1"/>
    <xf numFmtId="0" fontId="0" fillId="0" borderId="0" xfId="0"/>
    <xf numFmtId="0" fontId="0" fillId="0" borderId="0" xfId="0"/>
    <xf numFmtId="1" fontId="2" fillId="0" borderId="0" xfId="0" applyNumberFormat="1" applyFont="1" applyBorder="1"/>
    <xf numFmtId="1" fontId="4" fillId="0" borderId="3" xfId="0" applyNumberFormat="1" applyFont="1" applyBorder="1" applyAlignment="1">
      <alignment horizontal="left" wrapText="1"/>
    </xf>
    <xf numFmtId="0" fontId="0" fillId="0" borderId="0" xfId="0"/>
    <xf numFmtId="0" fontId="0" fillId="0" borderId="0" xfId="0"/>
    <xf numFmtId="164" fontId="7" fillId="0" borderId="3" xfId="1" applyNumberFormat="1" applyFont="1" applyBorder="1"/>
    <xf numFmtId="10" fontId="7" fillId="0" borderId="3" xfId="1" applyNumberFormat="1" applyFont="1" applyBorder="1"/>
    <xf numFmtId="164" fontId="6" fillId="0" borderId="3" xfId="1" applyNumberFormat="1" applyFont="1" applyBorder="1"/>
    <xf numFmtId="10" fontId="6" fillId="0" borderId="3" xfId="1" applyNumberFormat="1" applyFont="1" applyBorder="1"/>
    <xf numFmtId="0" fontId="7" fillId="3" borderId="0" xfId="0" applyFont="1" applyFill="1"/>
    <xf numFmtId="0" fontId="7" fillId="0" borderId="3" xfId="0" applyFont="1" applyFill="1" applyBorder="1"/>
    <xf numFmtId="0" fontId="3" fillId="0" borderId="0" xfId="0" applyFont="1" applyBorder="1"/>
    <xf numFmtId="0" fontId="0" fillId="0" borderId="0" xfId="0" applyFill="1" applyBorder="1"/>
    <xf numFmtId="0" fontId="7" fillId="0" borderId="0" xfId="0" applyFont="1" applyFill="1" applyBorder="1"/>
    <xf numFmtId="10" fontId="7" fillId="0" borderId="0" xfId="1" applyNumberFormat="1" applyFont="1" applyFill="1" applyBorder="1"/>
    <xf numFmtId="10" fontId="6" fillId="0" borderId="0" xfId="1" applyNumberFormat="1" applyFont="1" applyFill="1" applyBorder="1"/>
    <xf numFmtId="2" fontId="6" fillId="0" borderId="0" xfId="0" applyNumberFormat="1" applyFont="1" applyFill="1" applyBorder="1"/>
    <xf numFmtId="0" fontId="6" fillId="0" borderId="0" xfId="0" applyFont="1" applyFill="1" applyBorder="1" applyAlignment="1">
      <alignment wrapText="1"/>
    </xf>
    <xf numFmtId="2" fontId="5" fillId="3" borderId="3" xfId="0" applyNumberFormat="1" applyFont="1" applyFill="1" applyBorder="1"/>
    <xf numFmtId="164" fontId="5" fillId="3" borderId="3" xfId="1" applyNumberFormat="1" applyFont="1" applyFill="1" applyBorder="1"/>
    <xf numFmtId="10" fontId="5" fillId="3" borderId="3" xfId="1" applyNumberFormat="1" applyFont="1" applyFill="1" applyBorder="1"/>
    <xf numFmtId="0" fontId="5" fillId="0" borderId="0" xfId="0" applyFont="1" applyFill="1" applyBorder="1" applyAlignment="1">
      <alignment wrapText="1"/>
    </xf>
    <xf numFmtId="0" fontId="6" fillId="3" borderId="8" xfId="0" applyFont="1" applyFill="1" applyBorder="1"/>
    <xf numFmtId="2" fontId="6" fillId="3" borderId="13" xfId="0" applyNumberFormat="1" applyFont="1" applyFill="1" applyBorder="1" applyAlignment="1">
      <alignment horizontal="right" wrapText="1"/>
    </xf>
    <xf numFmtId="0" fontId="7" fillId="0" borderId="0" xfId="0" applyFont="1" applyBorder="1" applyAlignment="1">
      <alignment wrapText="1"/>
    </xf>
    <xf numFmtId="0" fontId="5" fillId="2" borderId="3" xfId="0" applyFont="1" applyFill="1" applyBorder="1"/>
    <xf numFmtId="2" fontId="5" fillId="2" borderId="3" xfId="0" applyNumberFormat="1" applyFont="1" applyFill="1" applyBorder="1"/>
    <xf numFmtId="2" fontId="5" fillId="2" borderId="3" xfId="0" applyNumberFormat="1" applyFont="1" applyFill="1" applyBorder="1" applyAlignment="1">
      <alignment wrapText="1"/>
    </xf>
    <xf numFmtId="164" fontId="5" fillId="2" borderId="3" xfId="1" applyNumberFormat="1" applyFont="1" applyFill="1" applyBorder="1"/>
    <xf numFmtId="10" fontId="5" fillId="2" borderId="3" xfId="1" applyNumberFormat="1" applyFont="1" applyFill="1" applyBorder="1"/>
    <xf numFmtId="0" fontId="5" fillId="0" borderId="0" xfId="0" applyFont="1" applyBorder="1"/>
    <xf numFmtId="2" fontId="5" fillId="0" borderId="0" xfId="0" applyNumberFormat="1" applyFont="1" applyBorder="1"/>
    <xf numFmtId="2" fontId="5" fillId="0" borderId="0" xfId="0" applyNumberFormat="1" applyFont="1" applyBorder="1" applyAlignment="1">
      <alignment wrapText="1"/>
    </xf>
    <xf numFmtId="10" fontId="6" fillId="0" borderId="0" xfId="1" applyNumberFormat="1" applyFont="1" applyBorder="1" applyAlignment="1">
      <alignment horizontal="right"/>
    </xf>
    <xf numFmtId="164" fontId="5" fillId="0" borderId="0" xfId="1" applyNumberFormat="1" applyFont="1" applyBorder="1"/>
    <xf numFmtId="10" fontId="5" fillId="0" borderId="0" xfId="1" applyNumberFormat="1" applyFont="1" applyBorder="1"/>
    <xf numFmtId="10" fontId="3" fillId="0" borderId="3" xfId="1" applyNumberFormat="1" applyFont="1" applyBorder="1"/>
    <xf numFmtId="0" fontId="3" fillId="0" borderId="8" xfId="0" applyFont="1" applyBorder="1"/>
    <xf numFmtId="1" fontId="8" fillId="0" borderId="0" xfId="0" applyNumberFormat="1" applyFont="1"/>
    <xf numFmtId="1" fontId="3" fillId="0" borderId="3" xfId="0" applyNumberFormat="1" applyFont="1" applyBorder="1" applyAlignment="1">
      <alignment horizontal="right"/>
    </xf>
    <xf numFmtId="1" fontId="22" fillId="0" borderId="3" xfId="0" applyNumberFormat="1" applyFont="1" applyBorder="1" applyAlignment="1">
      <alignment horizontal="center" vertical="center"/>
    </xf>
    <xf numFmtId="1" fontId="22" fillId="0" borderId="3" xfId="0" applyNumberFormat="1" applyFont="1" applyBorder="1"/>
    <xf numFmtId="0" fontId="23" fillId="0" borderId="3" xfId="0" applyFont="1" applyBorder="1"/>
    <xf numFmtId="0" fontId="24" fillId="0" borderId="3" xfId="0" applyFont="1" applyBorder="1"/>
    <xf numFmtId="1" fontId="22" fillId="0" borderId="3" xfId="0" applyNumberFormat="1" applyFont="1" applyFill="1" applyBorder="1"/>
    <xf numFmtId="1" fontId="22" fillId="0" borderId="3" xfId="0" applyNumberFormat="1" applyFont="1" applyBorder="1" applyAlignment="1">
      <alignment horizontal="right"/>
    </xf>
    <xf numFmtId="1" fontId="23" fillId="0" borderId="3" xfId="0" applyNumberFormat="1" applyFont="1" applyFill="1" applyBorder="1" applyAlignment="1">
      <alignment horizontal="right"/>
    </xf>
    <xf numFmtId="0" fontId="22" fillId="0" borderId="3" xfId="0" applyFont="1" applyBorder="1" applyAlignment="1">
      <alignment horizontal="center" vertical="center"/>
    </xf>
    <xf numFmtId="0" fontId="22" fillId="0" borderId="3" xfId="0" applyFont="1" applyFill="1" applyBorder="1"/>
    <xf numFmtId="1" fontId="22" fillId="0" borderId="3" xfId="0" applyNumberFormat="1" applyFont="1" applyFill="1" applyBorder="1" applyAlignment="1">
      <alignment horizontal="right"/>
    </xf>
    <xf numFmtId="1" fontId="23" fillId="0" borderId="3" xfId="0" applyNumberFormat="1" applyFont="1" applyFill="1" applyBorder="1"/>
    <xf numFmtId="1" fontId="24" fillId="0" borderId="3" xfId="0" applyNumberFormat="1" applyFont="1" applyBorder="1"/>
    <xf numFmtId="164" fontId="6" fillId="3" borderId="3" xfId="1" applyNumberFormat="1" applyFont="1" applyFill="1" applyBorder="1" applyAlignment="1">
      <alignment horizontal="right"/>
    </xf>
    <xf numFmtId="0" fontId="25" fillId="0" borderId="0" xfId="0" applyFont="1"/>
    <xf numFmtId="1" fontId="25" fillId="0" borderId="0" xfId="0" applyNumberFormat="1" applyFont="1"/>
    <xf numFmtId="0" fontId="22" fillId="0" borderId="3" xfId="0" applyFont="1" applyBorder="1" applyAlignment="1">
      <alignment horizontal="center"/>
    </xf>
    <xf numFmtId="0" fontId="22" fillId="0" borderId="3" xfId="0" applyFont="1" applyBorder="1"/>
    <xf numFmtId="1" fontId="3" fillId="0" borderId="3" xfId="0" applyNumberFormat="1" applyFont="1" applyFill="1" applyBorder="1" applyAlignment="1">
      <alignment horizontal="right"/>
    </xf>
    <xf numFmtId="0" fontId="7" fillId="3" borderId="0" xfId="0" applyFont="1" applyFill="1" applyBorder="1"/>
    <xf numFmtId="0" fontId="6" fillId="3" borderId="0" xfId="0" applyFont="1" applyFill="1" applyBorder="1"/>
    <xf numFmtId="0" fontId="6" fillId="3" borderId="0" xfId="0" applyFont="1" applyFill="1" applyBorder="1" applyAlignment="1">
      <alignment horizontal="left" vertical="top" wrapText="1"/>
    </xf>
    <xf numFmtId="10" fontId="7" fillId="0" borderId="0" xfId="1" applyNumberFormat="1" applyFont="1" applyBorder="1" applyAlignment="1">
      <alignment horizontal="right"/>
    </xf>
    <xf numFmtId="2" fontId="7" fillId="0" borderId="0" xfId="0" applyNumberFormat="1" applyFont="1" applyBorder="1"/>
    <xf numFmtId="164" fontId="7" fillId="0" borderId="0" xfId="1" applyNumberFormat="1" applyFont="1" applyBorder="1"/>
    <xf numFmtId="10" fontId="7" fillId="0" borderId="0" xfId="1" applyNumberFormat="1" applyFont="1" applyBorder="1"/>
    <xf numFmtId="2" fontId="7" fillId="0" borderId="0" xfId="0" applyNumberFormat="1" applyFont="1" applyBorder="1" applyAlignment="1">
      <alignment wrapText="1"/>
    </xf>
    <xf numFmtId="0" fontId="6" fillId="0" borderId="0" xfId="0" applyFont="1" applyBorder="1"/>
    <xf numFmtId="2" fontId="6" fillId="0" borderId="0" xfId="0" applyNumberFormat="1" applyFont="1" applyBorder="1"/>
    <xf numFmtId="164" fontId="6" fillId="0" borderId="0" xfId="1" applyNumberFormat="1" applyFont="1" applyBorder="1"/>
    <xf numFmtId="10" fontId="6" fillId="0" borderId="0" xfId="1" applyNumberFormat="1" applyFont="1" applyBorder="1"/>
    <xf numFmtId="2" fontId="6" fillId="0" borderId="0" xfId="0" applyNumberFormat="1" applyFont="1" applyBorder="1" applyAlignment="1">
      <alignment wrapText="1"/>
    </xf>
    <xf numFmtId="0" fontId="6" fillId="0" borderId="0" xfId="0" applyFont="1" applyBorder="1" applyAlignment="1">
      <alignment wrapText="1"/>
    </xf>
    <xf numFmtId="0" fontId="0" fillId="0" borderId="0" xfId="0"/>
    <xf numFmtId="0" fontId="6" fillId="3" borderId="14" xfId="0" applyFont="1" applyFill="1" applyBorder="1"/>
    <xf numFmtId="164" fontId="7" fillId="0" borderId="0" xfId="1" applyNumberFormat="1" applyFont="1" applyBorder="1" applyAlignment="1">
      <alignment horizontal="right"/>
    </xf>
    <xf numFmtId="164" fontId="6" fillId="0" borderId="0" xfId="1" applyNumberFormat="1" applyFont="1" applyBorder="1" applyAlignment="1">
      <alignment horizontal="right"/>
    </xf>
    <xf numFmtId="0" fontId="0" fillId="0" borderId="0" xfId="0" applyAlignment="1">
      <alignment horizontal="right"/>
    </xf>
    <xf numFmtId="0" fontId="7" fillId="2" borderId="0" xfId="0" applyFont="1" applyFill="1"/>
    <xf numFmtId="2" fontId="6" fillId="2" borderId="3" xfId="0" applyNumberFormat="1" applyFont="1" applyFill="1" applyBorder="1"/>
    <xf numFmtId="2" fontId="7" fillId="0" borderId="0" xfId="0" applyNumberFormat="1" applyFont="1"/>
    <xf numFmtId="2" fontId="6" fillId="3" borderId="3" xfId="0" applyNumberFormat="1" applyFont="1" applyFill="1" applyBorder="1" applyAlignment="1">
      <alignment wrapText="1"/>
    </xf>
    <xf numFmtId="0" fontId="26" fillId="0" borderId="0" xfId="0" applyFont="1" applyAlignment="1">
      <alignment horizontal="center"/>
    </xf>
    <xf numFmtId="0" fontId="26" fillId="0" borderId="0" xfId="0" applyFont="1"/>
    <xf numFmtId="0" fontId="27" fillId="0" borderId="3" xfId="0" applyFont="1" applyBorder="1"/>
    <xf numFmtId="0" fontId="28" fillId="0" borderId="3" xfId="0" applyFont="1" applyBorder="1"/>
    <xf numFmtId="0" fontId="0" fillId="5" borderId="0" xfId="0" applyFill="1" applyBorder="1" applyAlignment="1">
      <alignment wrapText="1"/>
    </xf>
    <xf numFmtId="0" fontId="5" fillId="0" borderId="8" xfId="0" applyFont="1" applyBorder="1" applyAlignment="1">
      <alignment horizontal="left" vertical="top" wrapText="1"/>
    </xf>
    <xf numFmtId="10" fontId="0" fillId="0" borderId="8" xfId="1" applyNumberFormat="1" applyFont="1" applyBorder="1"/>
    <xf numFmtId="10" fontId="5" fillId="0" borderId="8" xfId="1" applyNumberFormat="1" applyFont="1" applyBorder="1"/>
    <xf numFmtId="0" fontId="5" fillId="2" borderId="8" xfId="0" applyFont="1" applyFill="1" applyBorder="1" applyAlignment="1">
      <alignment horizontal="left" vertical="top" wrapText="1"/>
    </xf>
    <xf numFmtId="10" fontId="5" fillId="2" borderId="8" xfId="1" applyNumberFormat="1" applyFont="1" applyFill="1" applyBorder="1"/>
    <xf numFmtId="2" fontId="0" fillId="0" borderId="3" xfId="0" applyNumberFormat="1" applyFont="1" applyBorder="1" applyAlignment="1">
      <alignment wrapText="1"/>
    </xf>
    <xf numFmtId="0" fontId="0" fillId="0" borderId="3" xfId="0" applyFont="1" applyBorder="1" applyAlignment="1">
      <alignment wrapText="1"/>
    </xf>
    <xf numFmtId="0" fontId="29" fillId="0" borderId="1" xfId="0" applyFont="1" applyBorder="1" applyAlignment="1">
      <alignment horizontal="center" vertical="top"/>
    </xf>
    <xf numFmtId="0" fontId="0" fillId="0" borderId="0" xfId="0"/>
    <xf numFmtId="0" fontId="0" fillId="0" borderId="0" xfId="0"/>
    <xf numFmtId="0" fontId="30" fillId="0" borderId="1" xfId="0" applyFont="1" applyBorder="1" applyAlignment="1">
      <alignment horizontal="center" vertical="top"/>
    </xf>
    <xf numFmtId="0" fontId="29" fillId="0" borderId="1" xfId="0" applyFont="1" applyBorder="1" applyAlignment="1">
      <alignment horizontal="center" vertical="top"/>
    </xf>
    <xf numFmtId="0" fontId="0" fillId="0" borderId="0" xfId="0"/>
    <xf numFmtId="0" fontId="30" fillId="0" borderId="17" xfId="0" applyFont="1" applyBorder="1" applyAlignment="1">
      <alignment horizontal="center" vertical="top"/>
    </xf>
    <xf numFmtId="0" fontId="30" fillId="0" borderId="0" xfId="0" applyFont="1" applyBorder="1" applyAlignment="1">
      <alignment horizontal="center" vertical="top"/>
    </xf>
    <xf numFmtId="0" fontId="30" fillId="0" borderId="15" xfId="0" applyFont="1" applyBorder="1" applyAlignment="1">
      <alignment horizontal="center" vertical="top"/>
    </xf>
    <xf numFmtId="0" fontId="30" fillId="0" borderId="16" xfId="0" applyFont="1" applyBorder="1" applyAlignment="1">
      <alignment horizontal="center" vertical="top"/>
    </xf>
    <xf numFmtId="0" fontId="2" fillId="0" borderId="0" xfId="0" applyFont="1" applyAlignment="1">
      <alignment horizontal="center"/>
    </xf>
    <xf numFmtId="0" fontId="2" fillId="0" borderId="2" xfId="0" applyFont="1" applyBorder="1" applyAlignment="1">
      <alignment horizontal="center"/>
    </xf>
    <xf numFmtId="0" fontId="5" fillId="3" borderId="3" xfId="0" applyFont="1" applyFill="1" applyBorder="1" applyAlignment="1">
      <alignment horizontal="center"/>
    </xf>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0" fontId="5" fillId="3" borderId="3" xfId="0" applyFont="1" applyFill="1" applyBorder="1" applyAlignment="1">
      <alignment horizontal="center" wrapText="1"/>
    </xf>
    <xf numFmtId="1" fontId="6" fillId="3" borderId="3" xfId="0" applyNumberFormat="1" applyFont="1" applyFill="1" applyBorder="1" applyAlignment="1">
      <alignment horizontal="center" wrapText="1"/>
    </xf>
    <xf numFmtId="0" fontId="6" fillId="3" borderId="3" xfId="0" applyFont="1" applyFill="1" applyBorder="1" applyAlignment="1">
      <alignment horizontal="center" wrapText="1"/>
    </xf>
    <xf numFmtId="1" fontId="5" fillId="3" borderId="3" xfId="0" applyNumberFormat="1" applyFont="1" applyFill="1" applyBorder="1" applyAlignment="1">
      <alignment horizontal="center" wrapText="1"/>
    </xf>
    <xf numFmtId="0" fontId="6" fillId="3" borderId="4" xfId="0" applyFont="1" applyFill="1" applyBorder="1" applyAlignment="1">
      <alignment horizontal="left"/>
    </xf>
    <xf numFmtId="0" fontId="6" fillId="3" borderId="5" xfId="0" applyFont="1" applyFill="1" applyBorder="1" applyAlignment="1">
      <alignment horizontal="left"/>
    </xf>
    <xf numFmtId="0" fontId="5" fillId="3" borderId="3" xfId="0" applyFont="1" applyFill="1" applyBorder="1" applyAlignment="1">
      <alignment horizontal="left"/>
    </xf>
    <xf numFmtId="0" fontId="6" fillId="3" borderId="4" xfId="0" applyFont="1" applyFill="1" applyBorder="1" applyAlignment="1">
      <alignment horizontal="center" wrapText="1"/>
    </xf>
    <xf numFmtId="0" fontId="6" fillId="3" borderId="5" xfId="0" applyFont="1" applyFill="1" applyBorder="1" applyAlignment="1">
      <alignment horizontal="center" wrapText="1"/>
    </xf>
    <xf numFmtId="0" fontId="6" fillId="3" borderId="3" xfId="0" applyFont="1" applyFill="1" applyBorder="1" applyAlignment="1">
      <alignment horizontal="center"/>
    </xf>
    <xf numFmtId="1" fontId="6" fillId="3" borderId="4" xfId="0" applyNumberFormat="1" applyFont="1" applyFill="1" applyBorder="1" applyAlignment="1">
      <alignment horizontal="center" wrapText="1"/>
    </xf>
    <xf numFmtId="1" fontId="6" fillId="3" borderId="5" xfId="0" applyNumberFormat="1" applyFont="1" applyFill="1" applyBorder="1" applyAlignment="1">
      <alignment horizontal="center" wrapText="1"/>
    </xf>
    <xf numFmtId="0" fontId="5" fillId="0" borderId="3" xfId="0" applyFont="1" applyBorder="1" applyAlignment="1">
      <alignment horizontal="center" wrapText="1"/>
    </xf>
    <xf numFmtId="0" fontId="5" fillId="2" borderId="3" xfId="0" applyFont="1" applyFill="1" applyBorder="1" applyAlignment="1">
      <alignment horizontal="center" wrapText="1"/>
    </xf>
    <xf numFmtId="0" fontId="0" fillId="0" borderId="4"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2" fontId="7" fillId="0" borderId="4" xfId="0" applyNumberFormat="1" applyFont="1" applyBorder="1" applyAlignment="1">
      <alignment horizontal="center"/>
    </xf>
    <xf numFmtId="2" fontId="7" fillId="0" borderId="6" xfId="0" applyNumberFormat="1" applyFont="1" applyBorder="1" applyAlignment="1">
      <alignment horizontal="center"/>
    </xf>
    <xf numFmtId="2" fontId="7" fillId="0" borderId="5" xfId="0" applyNumberFormat="1" applyFont="1" applyBorder="1" applyAlignment="1">
      <alignment horizontal="center"/>
    </xf>
    <xf numFmtId="1" fontId="6" fillId="2" borderId="4" xfId="0" applyNumberFormat="1" applyFont="1" applyFill="1" applyBorder="1" applyAlignment="1">
      <alignment horizontal="center" wrapText="1"/>
    </xf>
    <xf numFmtId="0" fontId="6" fillId="2" borderId="5" xfId="0" applyFont="1" applyFill="1" applyBorder="1" applyAlignment="1">
      <alignment horizontal="center" wrapText="1"/>
    </xf>
    <xf numFmtId="0" fontId="5" fillId="0" borderId="4" xfId="0" applyFont="1" applyFill="1" applyBorder="1" applyAlignment="1">
      <alignment horizontal="center"/>
    </xf>
    <xf numFmtId="0" fontId="5" fillId="0" borderId="6" xfId="0" applyFont="1" applyFill="1" applyBorder="1" applyAlignment="1">
      <alignment horizontal="center"/>
    </xf>
    <xf numFmtId="0" fontId="5" fillId="0" borderId="5" xfId="0" applyFont="1" applyFill="1" applyBorder="1" applyAlignment="1">
      <alignment horizontal="center"/>
    </xf>
    <xf numFmtId="1" fontId="5" fillId="3" borderId="4" xfId="0" applyNumberFormat="1" applyFont="1" applyFill="1" applyBorder="1" applyAlignment="1">
      <alignment horizontal="center" wrapText="1"/>
    </xf>
    <xf numFmtId="0" fontId="5" fillId="2" borderId="3" xfId="0" applyFont="1" applyFill="1" applyBorder="1" applyAlignment="1">
      <alignment horizontal="center"/>
    </xf>
    <xf numFmtId="0" fontId="5" fillId="2" borderId="8" xfId="0" applyFont="1" applyFill="1" applyBorder="1" applyAlignment="1">
      <alignment horizontal="center"/>
    </xf>
    <xf numFmtId="0" fontId="5" fillId="3" borderId="4" xfId="0" applyFont="1" applyFill="1" applyBorder="1" applyAlignment="1">
      <alignment horizontal="left"/>
    </xf>
    <xf numFmtId="0" fontId="5" fillId="3" borderId="5" xfId="0" applyFont="1" applyFill="1" applyBorder="1" applyAlignment="1">
      <alignment horizontal="left"/>
    </xf>
    <xf numFmtId="0" fontId="5" fillId="3" borderId="6" xfId="0" applyFont="1" applyFill="1" applyBorder="1" applyAlignment="1">
      <alignment horizontal="center" wrapText="1"/>
    </xf>
    <xf numFmtId="0" fontId="5" fillId="2" borderId="4" xfId="0" applyFont="1" applyFill="1" applyBorder="1" applyAlignment="1">
      <alignment horizontal="center" wrapText="1"/>
    </xf>
    <xf numFmtId="0" fontId="5" fillId="2" borderId="5" xfId="0" applyFont="1" applyFill="1" applyBorder="1" applyAlignment="1">
      <alignment horizontal="center" wrapText="1"/>
    </xf>
    <xf numFmtId="1" fontId="5" fillId="3" borderId="6" xfId="0" applyNumberFormat="1" applyFont="1" applyFill="1" applyBorder="1" applyAlignment="1">
      <alignment horizontal="center" wrapText="1"/>
    </xf>
    <xf numFmtId="0" fontId="5" fillId="0" borderId="4" xfId="0" applyFont="1" applyBorder="1" applyAlignment="1">
      <alignment horizontal="center"/>
    </xf>
    <xf numFmtId="0" fontId="5" fillId="0" borderId="5" xfId="0" applyFont="1" applyBorder="1" applyAlignment="1">
      <alignment horizontal="center"/>
    </xf>
    <xf numFmtId="0" fontId="5" fillId="2" borderId="4" xfId="0" applyFont="1" applyFill="1" applyBorder="1" applyAlignment="1">
      <alignment horizontal="left"/>
    </xf>
    <xf numFmtId="0" fontId="5" fillId="2" borderId="5" xfId="0" applyFont="1" applyFill="1" applyBorder="1" applyAlignment="1">
      <alignment horizontal="left"/>
    </xf>
    <xf numFmtId="0" fontId="5" fillId="0" borderId="4" xfId="0" applyFont="1" applyBorder="1" applyAlignment="1">
      <alignment horizontal="center" wrapText="1"/>
    </xf>
    <xf numFmtId="0" fontId="5" fillId="0" borderId="5" xfId="0" applyFont="1" applyBorder="1" applyAlignment="1">
      <alignment horizontal="center" wrapText="1"/>
    </xf>
    <xf numFmtId="1" fontId="5" fillId="0" borderId="4" xfId="0" applyNumberFormat="1" applyFont="1" applyBorder="1" applyAlignment="1">
      <alignment horizontal="center" wrapText="1"/>
    </xf>
    <xf numFmtId="1" fontId="5" fillId="2" borderId="4" xfId="0" applyNumberFormat="1" applyFont="1" applyFill="1" applyBorder="1" applyAlignment="1">
      <alignment horizontal="center" wrapText="1"/>
    </xf>
    <xf numFmtId="0" fontId="5" fillId="0" borderId="3" xfId="0" applyFont="1" applyBorder="1" applyAlignment="1">
      <alignment horizontal="center"/>
    </xf>
    <xf numFmtId="0" fontId="5" fillId="0" borderId="8" xfId="0" applyFont="1" applyBorder="1" applyAlignment="1">
      <alignment horizontal="center"/>
    </xf>
    <xf numFmtId="1" fontId="6" fillId="0" borderId="4" xfId="0" applyNumberFormat="1" applyFont="1" applyBorder="1" applyAlignment="1">
      <alignment horizontal="center" wrapText="1"/>
    </xf>
    <xf numFmtId="0" fontId="6" fillId="0" borderId="5" xfId="0" applyFont="1" applyBorder="1" applyAlignment="1">
      <alignment horizontal="center" wrapText="1"/>
    </xf>
    <xf numFmtId="0" fontId="6" fillId="3" borderId="0" xfId="0" applyFont="1" applyFill="1" applyBorder="1" applyAlignment="1">
      <alignment horizontal="center" wrapText="1"/>
    </xf>
    <xf numFmtId="1" fontId="6" fillId="3" borderId="0" xfId="0" applyNumberFormat="1" applyFont="1" applyFill="1" applyBorder="1" applyAlignment="1">
      <alignment horizontal="center" wrapText="1"/>
    </xf>
    <xf numFmtId="1" fontId="6" fillId="3" borderId="0" xfId="0" applyNumberFormat="1" applyFont="1" applyFill="1" applyBorder="1" applyAlignment="1">
      <alignment horizontal="center"/>
    </xf>
    <xf numFmtId="0" fontId="6" fillId="3" borderId="0" xfId="0" applyFont="1" applyFill="1" applyBorder="1" applyAlignment="1">
      <alignment horizontal="center"/>
    </xf>
    <xf numFmtId="0" fontId="5" fillId="0" borderId="7" xfId="0" applyFont="1" applyBorder="1" applyAlignment="1">
      <alignment horizontal="center"/>
    </xf>
    <xf numFmtId="1" fontId="5" fillId="3" borderId="4" xfId="0" applyNumberFormat="1" applyFont="1" applyFill="1" applyBorder="1" applyAlignment="1">
      <alignment horizontal="center"/>
    </xf>
    <xf numFmtId="0" fontId="5" fillId="3" borderId="5" xfId="0" applyFont="1" applyFill="1" applyBorder="1" applyAlignment="1">
      <alignment horizontal="center"/>
    </xf>
    <xf numFmtId="0" fontId="0" fillId="0" borderId="7" xfId="0" applyBorder="1" applyAlignment="1">
      <alignment horizontal="left" wrapText="1"/>
    </xf>
    <xf numFmtId="1" fontId="5" fillId="0" borderId="4" xfId="0" applyNumberFormat="1" applyFont="1" applyBorder="1" applyAlignment="1">
      <alignment horizontal="center"/>
    </xf>
    <xf numFmtId="1" fontId="5" fillId="2" borderId="4" xfId="0" applyNumberFormat="1" applyFont="1" applyFill="1" applyBorder="1" applyAlignment="1">
      <alignment horizontal="center"/>
    </xf>
    <xf numFmtId="0" fontId="5" fillId="2" borderId="5" xfId="0" applyFont="1" applyFill="1" applyBorder="1" applyAlignment="1">
      <alignment horizontal="center"/>
    </xf>
    <xf numFmtId="0" fontId="17" fillId="0" borderId="1" xfId="0" applyFont="1" applyBorder="1" applyAlignment="1">
      <alignment horizontal="center" vertical="top" wrapText="1"/>
    </xf>
    <xf numFmtId="1" fontId="5" fillId="3" borderId="5" xfId="0" applyNumberFormat="1" applyFont="1" applyFill="1" applyBorder="1" applyAlignment="1">
      <alignment horizontal="center" wrapText="1"/>
    </xf>
    <xf numFmtId="0" fontId="19" fillId="0" borderId="3" xfId="0" applyFont="1" applyBorder="1" applyAlignment="1">
      <alignment horizontal="center"/>
    </xf>
    <xf numFmtId="0" fontId="19" fillId="0" borderId="9" xfId="0" applyFont="1" applyBorder="1" applyAlignment="1">
      <alignment horizontal="center"/>
    </xf>
    <xf numFmtId="0" fontId="19" fillId="0" borderId="10" xfId="0" applyFont="1" applyBorder="1" applyAlignment="1">
      <alignment horizontal="center"/>
    </xf>
    <xf numFmtId="0" fontId="18" fillId="0" borderId="4" xfId="0" applyFont="1" applyBorder="1" applyAlignment="1">
      <alignment horizontal="left" wrapText="1"/>
    </xf>
    <xf numFmtId="0" fontId="18" fillId="0" borderId="6" xfId="0" applyFont="1" applyBorder="1" applyAlignment="1">
      <alignment horizontal="left" wrapText="1"/>
    </xf>
    <xf numFmtId="0" fontId="18" fillId="0" borderId="5" xfId="0" applyFont="1" applyBorder="1" applyAlignment="1">
      <alignment horizontal="left" wrapText="1"/>
    </xf>
  </cellXfs>
  <cellStyles count="2">
    <cellStyle name="Normal" xfId="0" builtinId="0"/>
    <cellStyle name="Percent" xfId="1" builtinId="5"/>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ownloads/PU_wise_OWE_JHS_JUNE_21_-__OBG_SL_.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or Month COPPY"/>
      <sheetName val="For Month"/>
      <sheetName val="Upto Month COPPY"/>
      <sheetName val="Upto Month Current"/>
      <sheetName val="PU Wise OWE JHS"/>
      <sheetName val="Sheet1"/>
    </sheetNames>
    <sheetDataSet>
      <sheetData sheetId="0"/>
      <sheetData sheetId="1"/>
      <sheetData sheetId="2"/>
      <sheetData sheetId="3">
        <row r="9">
          <cell r="C9" t="str">
            <v/>
          </cell>
          <cell r="D9" t="str">
            <v/>
          </cell>
          <cell r="F9" t="str">
            <v/>
          </cell>
        </row>
        <row r="11">
          <cell r="B11" t="str">
            <v/>
          </cell>
          <cell r="C11" t="str">
            <v/>
          </cell>
          <cell r="D11" t="str">
            <v/>
          </cell>
          <cell r="E11" t="str">
            <v/>
          </cell>
        </row>
        <row r="12">
          <cell r="C12" t="str">
            <v/>
          </cell>
        </row>
        <row r="22">
          <cell r="E22" t="str">
            <v/>
          </cell>
        </row>
        <row r="25">
          <cell r="E25" t="str">
            <v/>
          </cell>
        </row>
        <row r="26">
          <cell r="C26" t="str">
            <v/>
          </cell>
          <cell r="D26" t="str">
            <v/>
          </cell>
          <cell r="E26" t="str">
            <v/>
          </cell>
          <cell r="F26" t="str">
            <v/>
          </cell>
        </row>
        <row r="27">
          <cell r="B27" t="str">
            <v/>
          </cell>
          <cell r="C27" t="str">
            <v/>
          </cell>
          <cell r="D27" t="str">
            <v/>
          </cell>
          <cell r="E27" t="str">
            <v/>
          </cell>
          <cell r="F27" t="str">
            <v/>
          </cell>
          <cell r="I27" t="str">
            <v/>
          </cell>
        </row>
        <row r="31">
          <cell r="C31" t="str">
            <v/>
          </cell>
          <cell r="D31" t="str">
            <v/>
          </cell>
          <cell r="F31" t="str">
            <v/>
          </cell>
        </row>
        <row r="32">
          <cell r="E32" t="str">
            <v/>
          </cell>
        </row>
        <row r="34">
          <cell r="B34" t="str">
            <v/>
          </cell>
        </row>
        <row r="35">
          <cell r="B35" t="str">
            <v/>
          </cell>
          <cell r="C35" t="str">
            <v/>
          </cell>
        </row>
        <row r="36">
          <cell r="B36" t="str">
            <v/>
          </cell>
          <cell r="C36" t="str">
            <v/>
          </cell>
          <cell r="D36" t="str">
            <v/>
          </cell>
        </row>
        <row r="37">
          <cell r="B37" t="str">
            <v/>
          </cell>
          <cell r="C37" t="str">
            <v/>
          </cell>
          <cell r="D37" t="str">
            <v/>
          </cell>
          <cell r="E37" t="str">
            <v/>
          </cell>
          <cell r="F37" t="str">
            <v/>
          </cell>
        </row>
        <row r="41">
          <cell r="B41" t="str">
            <v/>
          </cell>
          <cell r="C41" t="str">
            <v/>
          </cell>
          <cell r="D41" t="str">
            <v/>
          </cell>
          <cell r="E41" t="str">
            <v/>
          </cell>
          <cell r="F41" t="str">
            <v/>
          </cell>
        </row>
        <row r="42">
          <cell r="B42">
            <v>0</v>
          </cell>
          <cell r="C42">
            <v>0</v>
          </cell>
          <cell r="E42">
            <v>0</v>
          </cell>
          <cell r="F42">
            <v>0</v>
          </cell>
        </row>
        <row r="43">
          <cell r="B43">
            <v>0</v>
          </cell>
          <cell r="C43">
            <v>0</v>
          </cell>
          <cell r="D43">
            <v>0</v>
          </cell>
          <cell r="E43">
            <v>0</v>
          </cell>
          <cell r="F43">
            <v>0</v>
          </cell>
        </row>
        <row r="44">
          <cell r="B44">
            <v>0</v>
          </cell>
          <cell r="C44">
            <v>0</v>
          </cell>
          <cell r="D44">
            <v>0</v>
          </cell>
          <cell r="E44">
            <v>0</v>
          </cell>
          <cell r="F44">
            <v>0</v>
          </cell>
        </row>
        <row r="45">
          <cell r="E45" t="str">
            <v/>
          </cell>
        </row>
        <row r="46">
          <cell r="E46" t="str">
            <v/>
          </cell>
        </row>
        <row r="47">
          <cell r="E47" t="str">
            <v/>
          </cell>
          <cell r="F47" t="str">
            <v/>
          </cell>
        </row>
        <row r="48">
          <cell r="E48" t="str">
            <v/>
          </cell>
        </row>
        <row r="49">
          <cell r="B49" t="str">
            <v/>
          </cell>
          <cell r="C49" t="str">
            <v/>
          </cell>
          <cell r="D49" t="str">
            <v/>
          </cell>
          <cell r="E49" t="str">
            <v/>
          </cell>
          <cell r="F49" t="str">
            <v/>
          </cell>
        </row>
        <row r="50">
          <cell r="B50" t="str">
            <v/>
          </cell>
          <cell r="C50" t="str">
            <v/>
          </cell>
          <cell r="D50" t="str">
            <v/>
          </cell>
          <cell r="E50" t="str">
            <v/>
          </cell>
          <cell r="F50" t="str">
            <v/>
          </cell>
        </row>
        <row r="51">
          <cell r="B51" t="str">
            <v/>
          </cell>
          <cell r="C51" t="str">
            <v/>
          </cell>
          <cell r="F51" t="str">
            <v/>
          </cell>
        </row>
        <row r="52">
          <cell r="B52">
            <v>0</v>
          </cell>
          <cell r="C52" t="str">
            <v/>
          </cell>
          <cell r="F52" t="str">
            <v/>
          </cell>
          <cell r="L52" t="str">
            <v/>
          </cell>
        </row>
        <row r="53">
          <cell r="L53" t="str">
            <v/>
          </cell>
        </row>
        <row r="54">
          <cell r="L54" t="str">
            <v/>
          </cell>
        </row>
        <row r="56">
          <cell r="L56" t="str">
            <v/>
          </cell>
        </row>
        <row r="60">
          <cell r="B60">
            <v>0</v>
          </cell>
          <cell r="H60">
            <v>0</v>
          </cell>
        </row>
      </sheetData>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
  <sheetViews>
    <sheetView workbookViewId="0">
      <selection activeCell="C18" sqref="C18"/>
    </sheetView>
  </sheetViews>
  <sheetFormatPr defaultRowHeight="15"/>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AA18"/>
  <sheetViews>
    <sheetView workbookViewId="0">
      <selection activeCell="Y12" sqref="Y12"/>
    </sheetView>
  </sheetViews>
  <sheetFormatPr defaultRowHeight="15"/>
  <cols>
    <col min="5" max="5" width="0" hidden="1" customWidth="1"/>
    <col min="9" max="9" width="10.42578125" customWidth="1"/>
    <col min="17" max="17" width="10.7109375" customWidth="1"/>
  </cols>
  <sheetData>
    <row r="1" spans="1:27">
      <c r="A1" s="346" t="s">
        <v>217</v>
      </c>
      <c r="B1" s="279"/>
      <c r="C1" s="279"/>
      <c r="D1" s="279"/>
      <c r="E1" s="279"/>
      <c r="F1" s="279"/>
      <c r="G1" s="279"/>
      <c r="H1" s="279"/>
      <c r="I1" s="279"/>
      <c r="J1" s="279"/>
      <c r="K1" s="279"/>
      <c r="L1" s="279"/>
      <c r="M1" s="279"/>
      <c r="N1" s="279"/>
      <c r="O1" s="279"/>
      <c r="P1" s="279"/>
    </row>
    <row r="3" spans="1:27">
      <c r="A3" s="346" t="s">
        <v>218</v>
      </c>
      <c r="B3" s="279"/>
      <c r="C3" s="279"/>
      <c r="D3" s="279"/>
      <c r="E3" s="279"/>
      <c r="F3" s="279"/>
      <c r="G3" s="279"/>
      <c r="H3" s="279"/>
      <c r="I3" s="279"/>
      <c r="J3" s="279"/>
      <c r="K3" s="279"/>
      <c r="L3" s="279"/>
      <c r="M3" s="279"/>
      <c r="N3" s="279"/>
      <c r="O3" s="279"/>
      <c r="P3" s="279"/>
    </row>
    <row r="5" spans="1:27" ht="76.5">
      <c r="A5" s="142" t="s">
        <v>219</v>
      </c>
      <c r="B5" s="142" t="s">
        <v>220</v>
      </c>
      <c r="C5" s="142" t="s">
        <v>221</v>
      </c>
      <c r="D5" s="142" t="s">
        <v>222</v>
      </c>
      <c r="E5" s="142" t="s">
        <v>223</v>
      </c>
      <c r="F5" s="142" t="s">
        <v>224</v>
      </c>
      <c r="G5" s="142" t="s">
        <v>225</v>
      </c>
      <c r="H5" s="146" t="s">
        <v>226</v>
      </c>
      <c r="I5" s="142" t="s">
        <v>227</v>
      </c>
      <c r="J5" s="142" t="s">
        <v>228</v>
      </c>
      <c r="K5" s="142" t="s">
        <v>229</v>
      </c>
      <c r="L5" s="142" t="s">
        <v>230</v>
      </c>
      <c r="M5" s="142" t="s">
        <v>231</v>
      </c>
      <c r="N5" s="142" t="s">
        <v>232</v>
      </c>
      <c r="O5" s="142" t="s">
        <v>233</v>
      </c>
      <c r="P5" s="170" t="s">
        <v>234</v>
      </c>
      <c r="Q5" s="171" t="s">
        <v>67</v>
      </c>
      <c r="R5" s="171" t="s">
        <v>284</v>
      </c>
      <c r="S5" s="143"/>
      <c r="T5" s="143"/>
      <c r="U5" s="143"/>
      <c r="V5" s="143"/>
      <c r="X5" s="143"/>
      <c r="Y5" s="143"/>
      <c r="Z5" s="143"/>
      <c r="AA5" s="143"/>
    </row>
    <row r="6" spans="1:27">
      <c r="A6" s="144" t="s">
        <v>235</v>
      </c>
      <c r="B6" s="144" t="s">
        <v>236</v>
      </c>
      <c r="C6" s="145">
        <v>4657889</v>
      </c>
      <c r="D6" s="145">
        <v>4310000</v>
      </c>
      <c r="E6" s="145">
        <v>547001</v>
      </c>
      <c r="F6" s="145">
        <v>3762999</v>
      </c>
      <c r="G6" s="145">
        <v>4162093</v>
      </c>
      <c r="H6" s="147">
        <v>3980000</v>
      </c>
      <c r="I6" s="145">
        <v>4821984</v>
      </c>
      <c r="J6" s="173">
        <v>2626052</v>
      </c>
      <c r="K6" s="173">
        <v>2717930</v>
      </c>
      <c r="L6" s="173">
        <v>2733189</v>
      </c>
      <c r="M6" s="173">
        <v>3036567</v>
      </c>
      <c r="N6" s="173">
        <v>3037918</v>
      </c>
      <c r="O6" s="145">
        <v>3792777</v>
      </c>
      <c r="P6" s="174">
        <v>3038051</v>
      </c>
      <c r="Q6" s="22">
        <v>72522</v>
      </c>
      <c r="R6" s="23"/>
      <c r="S6" s="30"/>
      <c r="T6" s="30"/>
      <c r="U6" s="30"/>
      <c r="V6" s="30"/>
      <c r="X6" s="30"/>
      <c r="Y6" s="30"/>
      <c r="Z6" s="30"/>
      <c r="AA6" s="30"/>
    </row>
    <row r="7" spans="1:27">
      <c r="A7" s="144" t="s">
        <v>235</v>
      </c>
      <c r="B7" s="144" t="s">
        <v>237</v>
      </c>
      <c r="C7" s="145">
        <v>9898884</v>
      </c>
      <c r="D7" s="145">
        <v>10040000</v>
      </c>
      <c r="E7" s="145">
        <v>1671788</v>
      </c>
      <c r="F7" s="145">
        <v>8368212</v>
      </c>
      <c r="G7" s="145">
        <v>9411581</v>
      </c>
      <c r="H7" s="147">
        <v>8790000</v>
      </c>
      <c r="I7" s="145">
        <v>10962562</v>
      </c>
      <c r="J7" s="173">
        <v>5910673</v>
      </c>
      <c r="K7" s="173">
        <v>6349150</v>
      </c>
      <c r="L7" s="173">
        <v>6545058</v>
      </c>
      <c r="M7" s="173">
        <v>7141085</v>
      </c>
      <c r="N7" s="173">
        <v>7190755</v>
      </c>
      <c r="O7" s="145">
        <v>9334835</v>
      </c>
      <c r="P7" s="174">
        <v>7190755</v>
      </c>
      <c r="Q7" s="22">
        <v>272940</v>
      </c>
      <c r="R7" s="23"/>
      <c r="S7" s="30"/>
      <c r="T7" s="30"/>
      <c r="U7" s="30"/>
      <c r="V7" s="30"/>
      <c r="X7" s="30"/>
      <c r="Y7" s="30"/>
      <c r="Z7" s="30"/>
      <c r="AA7" s="30"/>
    </row>
    <row r="8" spans="1:27">
      <c r="A8" s="144" t="s">
        <v>235</v>
      </c>
      <c r="B8" s="144" t="s">
        <v>238</v>
      </c>
      <c r="C8" s="145">
        <v>3778499</v>
      </c>
      <c r="D8" s="145">
        <v>2720000</v>
      </c>
      <c r="E8" s="145">
        <v>402610</v>
      </c>
      <c r="F8" s="145">
        <v>2317390</v>
      </c>
      <c r="G8" s="145">
        <v>2540447</v>
      </c>
      <c r="H8" s="147">
        <v>2390000</v>
      </c>
      <c r="I8" s="145">
        <v>3498456</v>
      </c>
      <c r="J8" s="173">
        <v>1602580</v>
      </c>
      <c r="K8" s="173">
        <v>1700321</v>
      </c>
      <c r="L8" s="173">
        <v>1873559</v>
      </c>
      <c r="M8" s="173">
        <v>2005467</v>
      </c>
      <c r="N8" s="173">
        <v>1977649</v>
      </c>
      <c r="O8" s="145">
        <v>2526071</v>
      </c>
      <c r="P8" s="174">
        <v>1977649</v>
      </c>
      <c r="Q8" s="22">
        <v>50198</v>
      </c>
      <c r="R8" s="23"/>
      <c r="S8" s="30"/>
      <c r="T8" s="30"/>
      <c r="U8" s="30"/>
      <c r="V8" s="30"/>
      <c r="X8" s="30"/>
      <c r="Y8" s="30"/>
      <c r="Z8" s="30"/>
      <c r="AA8" s="30"/>
    </row>
    <row r="9" spans="1:27">
      <c r="A9" s="144" t="s">
        <v>235</v>
      </c>
      <c r="B9" s="144" t="s">
        <v>239</v>
      </c>
      <c r="C9" s="145">
        <v>6093566</v>
      </c>
      <c r="D9" s="145">
        <v>5580000</v>
      </c>
      <c r="E9" s="145">
        <v>967983</v>
      </c>
      <c r="F9" s="145">
        <v>4612017</v>
      </c>
      <c r="G9" s="145">
        <v>4949135</v>
      </c>
      <c r="H9" s="147">
        <v>4820000</v>
      </c>
      <c r="I9" s="145">
        <v>5698040</v>
      </c>
      <c r="J9" s="173">
        <v>3259468</v>
      </c>
      <c r="K9" s="173">
        <v>3148900</v>
      </c>
      <c r="L9" s="173">
        <v>3375771</v>
      </c>
      <c r="M9" s="173">
        <v>3688586</v>
      </c>
      <c r="N9" s="173">
        <v>3543787</v>
      </c>
      <c r="O9" s="145">
        <v>4820572</v>
      </c>
      <c r="P9" s="174">
        <v>3543787</v>
      </c>
      <c r="Q9" s="22">
        <v>65243</v>
      </c>
      <c r="R9" s="23"/>
      <c r="S9" s="30"/>
      <c r="T9" s="30"/>
      <c r="U9" s="30"/>
      <c r="V9" s="30"/>
      <c r="X9" s="30"/>
      <c r="Y9" s="30"/>
      <c r="Z9" s="30"/>
      <c r="AA9" s="30"/>
    </row>
    <row r="10" spans="1:27">
      <c r="A10" s="144" t="s">
        <v>235</v>
      </c>
      <c r="B10" s="144" t="s">
        <v>240</v>
      </c>
      <c r="C10" s="145">
        <v>6921196</v>
      </c>
      <c r="D10" s="145">
        <v>6430000</v>
      </c>
      <c r="E10" s="145">
        <v>1222221</v>
      </c>
      <c r="F10" s="145">
        <v>5207779</v>
      </c>
      <c r="G10" s="145">
        <v>5738604</v>
      </c>
      <c r="H10" s="147">
        <v>5390000</v>
      </c>
      <c r="I10" s="145">
        <v>7093900</v>
      </c>
      <c r="J10" s="173">
        <v>3662624</v>
      </c>
      <c r="K10" s="173">
        <v>3943431</v>
      </c>
      <c r="L10" s="173">
        <v>3859338</v>
      </c>
      <c r="M10" s="173">
        <v>4420358</v>
      </c>
      <c r="N10" s="173">
        <v>4278070</v>
      </c>
      <c r="O10" s="145">
        <v>5695696</v>
      </c>
      <c r="P10" s="174">
        <v>4278070</v>
      </c>
      <c r="Q10" s="22">
        <v>118272</v>
      </c>
      <c r="R10" s="23"/>
      <c r="S10" s="30"/>
      <c r="T10" s="30"/>
      <c r="U10" s="30"/>
      <c r="V10" s="30"/>
      <c r="X10" s="30"/>
      <c r="Y10" s="30"/>
      <c r="Z10" s="30"/>
      <c r="AA10" s="30"/>
    </row>
    <row r="11" spans="1:27">
      <c r="A11" s="144" t="s">
        <v>235</v>
      </c>
      <c r="B11" s="144" t="s">
        <v>241</v>
      </c>
      <c r="C11" s="145">
        <v>11360408</v>
      </c>
      <c r="D11" s="145">
        <v>11050000</v>
      </c>
      <c r="E11" s="145">
        <v>2239418</v>
      </c>
      <c r="F11" s="145">
        <v>8810582</v>
      </c>
      <c r="G11" s="145">
        <v>9819352</v>
      </c>
      <c r="H11" s="147">
        <v>9620000</v>
      </c>
      <c r="I11" s="145">
        <v>12138236</v>
      </c>
      <c r="J11" s="173">
        <v>6217455</v>
      </c>
      <c r="K11" s="173">
        <v>8103136</v>
      </c>
      <c r="L11" s="173">
        <v>6779016</v>
      </c>
      <c r="M11" s="173">
        <v>8845083</v>
      </c>
      <c r="N11" s="173">
        <v>7542912</v>
      </c>
      <c r="O11" s="145">
        <v>11287807</v>
      </c>
      <c r="P11" s="174">
        <v>7542912</v>
      </c>
      <c r="Q11" s="22">
        <v>127709</v>
      </c>
      <c r="R11" s="23"/>
      <c r="S11" s="30"/>
      <c r="T11" s="30"/>
      <c r="U11" s="30"/>
      <c r="V11" s="30"/>
      <c r="X11" s="30"/>
      <c r="Y11" s="30"/>
      <c r="Z11" s="30"/>
      <c r="AA11" s="30"/>
    </row>
    <row r="12" spans="1:27">
      <c r="A12" s="144" t="s">
        <v>235</v>
      </c>
      <c r="B12" s="144" t="s">
        <v>242</v>
      </c>
      <c r="C12" s="145">
        <v>26891557</v>
      </c>
      <c r="D12" s="145">
        <v>27780000</v>
      </c>
      <c r="E12" s="145">
        <v>1690102</v>
      </c>
      <c r="F12" s="145">
        <v>26089898</v>
      </c>
      <c r="G12" s="145">
        <v>26851626</v>
      </c>
      <c r="H12" s="147">
        <v>24300000</v>
      </c>
      <c r="I12" s="145">
        <v>28761730</v>
      </c>
      <c r="J12" s="173">
        <v>19992824</v>
      </c>
      <c r="K12" s="173">
        <v>18243784</v>
      </c>
      <c r="L12" s="173">
        <v>19432641</v>
      </c>
      <c r="M12" s="173">
        <v>19758335</v>
      </c>
      <c r="N12" s="173">
        <v>20184752</v>
      </c>
      <c r="O12" s="145">
        <v>24801378</v>
      </c>
      <c r="P12" s="174">
        <v>20184752</v>
      </c>
      <c r="Q12" s="22">
        <v>224042</v>
      </c>
      <c r="R12" s="23"/>
      <c r="S12" s="30"/>
      <c r="T12" s="30"/>
      <c r="U12" s="30"/>
      <c r="V12" s="30"/>
      <c r="X12" s="30"/>
      <c r="Y12" s="30"/>
      <c r="Z12" s="30"/>
      <c r="AA12" s="30"/>
    </row>
    <row r="13" spans="1:27">
      <c r="A13" s="144" t="s">
        <v>235</v>
      </c>
      <c r="B13" s="144" t="s">
        <v>243</v>
      </c>
      <c r="C13" s="145">
        <v>19760498</v>
      </c>
      <c r="D13" s="145">
        <v>15300000</v>
      </c>
      <c r="E13" s="145">
        <v>6665820</v>
      </c>
      <c r="F13" s="145">
        <v>8634180</v>
      </c>
      <c r="G13" s="145">
        <v>10533483</v>
      </c>
      <c r="H13" s="147">
        <v>9030000</v>
      </c>
      <c r="I13" s="145">
        <v>14547312</v>
      </c>
      <c r="J13" s="173">
        <v>7258992</v>
      </c>
      <c r="K13" s="173">
        <v>9873789</v>
      </c>
      <c r="L13" s="173">
        <v>5877990</v>
      </c>
      <c r="M13" s="173">
        <v>11211875</v>
      </c>
      <c r="N13" s="173">
        <v>6085462</v>
      </c>
      <c r="O13" s="145">
        <v>14752133</v>
      </c>
      <c r="P13" s="174">
        <v>6085462</v>
      </c>
      <c r="Q13" s="22">
        <v>546</v>
      </c>
      <c r="R13" s="23"/>
      <c r="S13" s="30"/>
      <c r="T13" s="30"/>
      <c r="U13" s="30"/>
      <c r="V13" s="30"/>
      <c r="X13" s="30"/>
      <c r="Y13" s="30"/>
      <c r="Z13" s="30"/>
      <c r="AA13" s="30"/>
    </row>
    <row r="14" spans="1:27">
      <c r="A14" s="144" t="s">
        <v>235</v>
      </c>
      <c r="B14" s="144" t="s">
        <v>244</v>
      </c>
      <c r="C14" s="145">
        <v>4747401</v>
      </c>
      <c r="D14" s="145">
        <v>4360000</v>
      </c>
      <c r="E14" s="145">
        <v>630837</v>
      </c>
      <c r="F14" s="145">
        <v>3729163</v>
      </c>
      <c r="G14" s="145">
        <v>4207011</v>
      </c>
      <c r="H14" s="147">
        <v>3740000</v>
      </c>
      <c r="I14" s="145">
        <v>4777515</v>
      </c>
      <c r="J14" s="173">
        <v>2730785</v>
      </c>
      <c r="K14" s="173">
        <v>2902050</v>
      </c>
      <c r="L14" s="173">
        <v>2850911</v>
      </c>
      <c r="M14" s="173">
        <v>3215292</v>
      </c>
      <c r="N14" s="173">
        <v>3110586</v>
      </c>
      <c r="O14" s="145">
        <v>3879626</v>
      </c>
      <c r="P14" s="174">
        <v>3111162</v>
      </c>
      <c r="Q14" s="22">
        <v>36634</v>
      </c>
      <c r="R14" s="172">
        <v>845474</v>
      </c>
      <c r="S14" s="30"/>
      <c r="T14" s="30"/>
      <c r="U14" s="30"/>
      <c r="V14" s="30"/>
      <c r="X14" s="30"/>
      <c r="Y14" s="30"/>
      <c r="Z14" s="30"/>
      <c r="AA14" s="30"/>
    </row>
    <row r="15" spans="1:27">
      <c r="A15" s="144" t="s">
        <v>235</v>
      </c>
      <c r="B15" s="144" t="s">
        <v>245</v>
      </c>
      <c r="C15" s="145">
        <v>5041185</v>
      </c>
      <c r="D15" s="145">
        <v>4200157</v>
      </c>
      <c r="E15" s="145">
        <v>983885</v>
      </c>
      <c r="F15" s="145">
        <v>3216272</v>
      </c>
      <c r="G15" s="145">
        <v>3547805</v>
      </c>
      <c r="H15" s="147">
        <v>3430000</v>
      </c>
      <c r="I15" s="145">
        <v>4917933</v>
      </c>
      <c r="J15" s="173">
        <v>2228845</v>
      </c>
      <c r="K15" s="173">
        <v>2736049</v>
      </c>
      <c r="L15" s="173">
        <v>2753891</v>
      </c>
      <c r="M15" s="173">
        <v>2982440</v>
      </c>
      <c r="N15" s="173">
        <v>3238961</v>
      </c>
      <c r="O15" s="145">
        <v>3942646</v>
      </c>
      <c r="P15" s="174">
        <v>3238961</v>
      </c>
      <c r="Q15" s="22">
        <v>23170</v>
      </c>
      <c r="R15" s="23"/>
      <c r="S15" s="30"/>
      <c r="T15" s="30"/>
      <c r="U15" s="30"/>
      <c r="V15" s="30"/>
      <c r="X15" s="30"/>
      <c r="Y15" s="30"/>
      <c r="Z15" s="30"/>
      <c r="AA15" s="30"/>
    </row>
    <row r="16" spans="1:27">
      <c r="A16" s="144" t="s">
        <v>235</v>
      </c>
      <c r="B16" s="144" t="s">
        <v>246</v>
      </c>
      <c r="C16" s="145">
        <v>2946670</v>
      </c>
      <c r="D16" s="145">
        <v>2947000</v>
      </c>
      <c r="E16" s="145">
        <v>239683</v>
      </c>
      <c r="F16" s="145">
        <v>2707317</v>
      </c>
      <c r="G16" s="145">
        <v>2690645</v>
      </c>
      <c r="H16" s="147">
        <v>2730000</v>
      </c>
      <c r="I16" s="145">
        <v>2977544</v>
      </c>
      <c r="J16" s="173">
        <v>2065535</v>
      </c>
      <c r="K16" s="173">
        <v>1555583</v>
      </c>
      <c r="L16" s="173">
        <v>1850369</v>
      </c>
      <c r="M16" s="173">
        <v>1749122</v>
      </c>
      <c r="N16" s="173">
        <v>2061716</v>
      </c>
      <c r="O16" s="145">
        <v>2144457</v>
      </c>
      <c r="P16" s="174">
        <v>2061716</v>
      </c>
      <c r="Q16" s="22">
        <v>0</v>
      </c>
      <c r="R16" s="23"/>
      <c r="S16" s="30"/>
      <c r="T16" s="30"/>
      <c r="U16" s="30"/>
      <c r="V16" s="30"/>
      <c r="X16" s="30"/>
      <c r="Y16" s="30"/>
      <c r="Z16" s="30"/>
      <c r="AA16" s="30"/>
    </row>
    <row r="17" spans="1:27">
      <c r="A17" s="144" t="s">
        <v>235</v>
      </c>
      <c r="B17" s="144" t="s">
        <v>247</v>
      </c>
      <c r="C17" s="145">
        <v>-70157</v>
      </c>
      <c r="D17" s="145">
        <v>-70157</v>
      </c>
      <c r="E17" s="145">
        <v>0</v>
      </c>
      <c r="F17" s="145">
        <v>-70157</v>
      </c>
      <c r="G17" s="145">
        <v>-53057</v>
      </c>
      <c r="H17" s="147">
        <v>0</v>
      </c>
      <c r="I17" s="145">
        <v>-53457</v>
      </c>
      <c r="J17" s="173">
        <v>-70157</v>
      </c>
      <c r="K17" s="173">
        <v>2815405</v>
      </c>
      <c r="L17" s="173">
        <v>3004791</v>
      </c>
      <c r="M17" s="173">
        <v>2879163</v>
      </c>
      <c r="N17" s="173">
        <v>3044441</v>
      </c>
      <c r="O17" s="145">
        <v>73130</v>
      </c>
      <c r="P17" s="174">
        <v>3044441</v>
      </c>
      <c r="Q17" s="22">
        <v>0</v>
      </c>
      <c r="R17" s="23"/>
      <c r="S17" s="30"/>
      <c r="T17" s="30"/>
      <c r="U17" s="30"/>
      <c r="V17" s="30"/>
      <c r="X17" s="30"/>
      <c r="Y17" s="30"/>
      <c r="Z17" s="30"/>
      <c r="AA17" s="30"/>
    </row>
    <row r="18" spans="1:27">
      <c r="A18" s="144" t="s">
        <v>235</v>
      </c>
      <c r="B18" s="144" t="s">
        <v>125</v>
      </c>
      <c r="C18" s="145">
        <v>102027596</v>
      </c>
      <c r="D18" s="145">
        <v>94647000</v>
      </c>
      <c r="E18" s="145">
        <v>17261348</v>
      </c>
      <c r="F18" s="145">
        <v>77385652</v>
      </c>
      <c r="G18" s="145">
        <v>84398725</v>
      </c>
      <c r="H18" s="147">
        <v>78220000</v>
      </c>
      <c r="I18" s="145">
        <v>100141755</v>
      </c>
      <c r="J18" s="173">
        <v>57485676</v>
      </c>
      <c r="K18" s="173">
        <v>64089529</v>
      </c>
      <c r="L18" s="173">
        <v>60936526</v>
      </c>
      <c r="M18" s="173">
        <v>70933373</v>
      </c>
      <c r="N18" s="173">
        <v>65297007</v>
      </c>
      <c r="O18" s="145">
        <v>87051130</v>
      </c>
      <c r="P18" s="174">
        <v>65297717</v>
      </c>
      <c r="Q18" s="22">
        <v>991276</v>
      </c>
      <c r="R18" s="23">
        <f>SUM(R6:R17)</f>
        <v>845474</v>
      </c>
      <c r="S18" s="30"/>
      <c r="T18" s="30"/>
      <c r="U18" s="30"/>
      <c r="V18" s="30"/>
      <c r="X18" s="30"/>
      <c r="Y18" s="30"/>
      <c r="Z18" s="30"/>
      <c r="AA18" s="30"/>
    </row>
  </sheetData>
  <mergeCells count="2">
    <mergeCell ref="A1:P1"/>
    <mergeCell ref="A3:P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S121"/>
  <sheetViews>
    <sheetView view="pageBreakPreview" topLeftCell="A94" zoomScale="98" zoomScaleSheetLayoutView="98" workbookViewId="0">
      <selection activeCell="P99" sqref="P99"/>
    </sheetView>
  </sheetViews>
  <sheetFormatPr defaultColWidth="9.140625" defaultRowHeight="15"/>
  <cols>
    <col min="1" max="1" width="27" style="155" customWidth="1"/>
    <col min="2" max="2" width="10" style="155" customWidth="1"/>
    <col min="3" max="3" width="11.7109375" style="71" customWidth="1"/>
    <col min="4" max="4" width="11.7109375" style="155" customWidth="1"/>
    <col min="5" max="5" width="2" style="155" hidden="1" customWidth="1"/>
    <col min="6" max="6" width="17.28515625" style="155" customWidth="1"/>
    <col min="7" max="7" width="13.42578125" style="155" customWidth="1"/>
    <col min="8" max="8" width="10.7109375" style="155" customWidth="1"/>
    <col min="9" max="9" width="11.7109375" style="155" customWidth="1"/>
    <col min="10" max="12" width="10.7109375" style="155" customWidth="1"/>
    <col min="13" max="13" width="11.28515625" style="155" customWidth="1"/>
    <col min="14" max="14" width="11.5703125" style="155" customWidth="1"/>
    <col min="15" max="15" width="11.140625" style="155" customWidth="1"/>
    <col min="16" max="16" width="98.28515625" style="149" customWidth="1"/>
    <col min="17" max="17" width="12.140625" style="149" customWidth="1"/>
    <col min="18" max="18" width="10.28515625" style="155" customWidth="1"/>
    <col min="19" max="16384" width="9.140625" style="155"/>
  </cols>
  <sheetData>
    <row r="1" spans="1:19">
      <c r="A1" s="36" t="s">
        <v>274</v>
      </c>
      <c r="B1" s="36"/>
    </row>
    <row r="2" spans="1:19">
      <c r="M2" s="36" t="s">
        <v>145</v>
      </c>
      <c r="P2" s="175" t="s">
        <v>286</v>
      </c>
    </row>
    <row r="3" spans="1:19" s="36" customFormat="1" ht="15" customHeight="1">
      <c r="A3" s="323" t="s">
        <v>146</v>
      </c>
      <c r="B3" s="327" t="s">
        <v>291</v>
      </c>
      <c r="C3" s="329" t="str">
        <f>'PU Wise OWE'!$B$7</f>
        <v>Actuals upto Feb-23</v>
      </c>
      <c r="D3" s="327" t="s">
        <v>168</v>
      </c>
      <c r="E3" s="327"/>
      <c r="F3" s="329" t="str">
        <f>'PU Wise OWE'!$B$5</f>
        <v xml:space="preserve">RG 2023-24 </v>
      </c>
      <c r="G3" s="327" t="s">
        <v>293</v>
      </c>
      <c r="H3" s="327" t="s">
        <v>300</v>
      </c>
      <c r="I3" s="329" t="str">
        <f>'PU Wise OWE'!B8</f>
        <v>Actuals upto Feb-24</v>
      </c>
      <c r="J3" s="327" t="s">
        <v>200</v>
      </c>
      <c r="K3" s="331" t="s">
        <v>201</v>
      </c>
      <c r="L3" s="331"/>
      <c r="M3" s="331" t="s">
        <v>142</v>
      </c>
      <c r="N3" s="331"/>
      <c r="O3" s="301" t="s">
        <v>298</v>
      </c>
      <c r="P3" s="176" t="s">
        <v>287</v>
      </c>
      <c r="Q3" s="156"/>
    </row>
    <row r="4" spans="1:19" ht="15.6" customHeight="1">
      <c r="A4" s="324"/>
      <c r="B4" s="328"/>
      <c r="C4" s="328"/>
      <c r="D4" s="328"/>
      <c r="E4" s="328"/>
      <c r="F4" s="328"/>
      <c r="G4" s="328"/>
      <c r="H4" s="328"/>
      <c r="I4" s="328"/>
      <c r="J4" s="328"/>
      <c r="K4" s="19" t="s">
        <v>140</v>
      </c>
      <c r="L4" s="18" t="s">
        <v>141</v>
      </c>
      <c r="M4" s="19" t="s">
        <v>140</v>
      </c>
      <c r="N4" s="18" t="s">
        <v>141</v>
      </c>
      <c r="O4" s="301"/>
      <c r="P4" s="175" t="s">
        <v>288</v>
      </c>
      <c r="R4" s="71" t="s">
        <v>275</v>
      </c>
    </row>
    <row r="5" spans="1:19" ht="15.75">
      <c r="A5" s="63" t="s">
        <v>143</v>
      </c>
      <c r="B5" s="105">
        <v>4575.6000000000004</v>
      </c>
      <c r="C5" s="72">
        <f>ROUND('PU Wise OWE'!$AD$128/10000,2)</f>
        <v>1501.13</v>
      </c>
      <c r="D5" s="68">
        <f>C5/C7</f>
        <v>0.60864435299126241</v>
      </c>
      <c r="E5" s="68"/>
      <c r="F5" s="22">
        <f>ROUND('PU Wise OWE'!$AD$126/10000,2)</f>
        <v>1844.09</v>
      </c>
      <c r="G5" s="68">
        <f>F5/F7</f>
        <v>0.6676623183840753</v>
      </c>
      <c r="H5" s="23">
        <f>ROUND('PU Wise OWE'!$AD$127/10000,2)</f>
        <v>1628.57</v>
      </c>
      <c r="I5" s="23">
        <f>ROUND('PU Wise OWE'!$AD$129/10000,2)</f>
        <v>1684.87</v>
      </c>
      <c r="J5" s="24">
        <f>I5/$I$7</f>
        <v>0.67474960252780292</v>
      </c>
      <c r="K5" s="22">
        <f>H5-I5</f>
        <v>-56.299999999999955</v>
      </c>
      <c r="L5" s="24">
        <f>K5/I5</f>
        <v>-3.3415040923038548E-2</v>
      </c>
      <c r="M5" s="22">
        <f>I5-C5</f>
        <v>183.73999999999978</v>
      </c>
      <c r="N5" s="54">
        <f>M5/C5</f>
        <v>0.12240112448622023</v>
      </c>
      <c r="O5" s="54">
        <f>I5/F5</f>
        <v>0.91365931163880287</v>
      </c>
      <c r="P5" s="149">
        <f>10.57+1.36+2.68+11.45+3.4+9.35</f>
        <v>38.809999999999995</v>
      </c>
      <c r="Q5" s="165">
        <f>Q28+I5-I28</f>
        <v>2003.6219999999998</v>
      </c>
      <c r="R5" s="70">
        <f>Q5-F5</f>
        <v>159.53199999999993</v>
      </c>
      <c r="S5" s="70"/>
    </row>
    <row r="6" spans="1:19" ht="15.75">
      <c r="A6" s="80" t="s">
        <v>139</v>
      </c>
      <c r="B6" s="105">
        <v>3242.41</v>
      </c>
      <c r="C6" s="72">
        <f>C7-C5</f>
        <v>965.2199999999998</v>
      </c>
      <c r="D6" s="68">
        <f>C6/C7</f>
        <v>0.39135564700873754</v>
      </c>
      <c r="E6" s="68"/>
      <c r="F6" s="21">
        <f t="shared" ref="F6:I6" si="0">F7-F5</f>
        <v>917.9200000000003</v>
      </c>
      <c r="G6" s="68">
        <f>F6/F7</f>
        <v>0.3323376816159247</v>
      </c>
      <c r="H6" s="21">
        <f t="shared" si="0"/>
        <v>878.6099999999999</v>
      </c>
      <c r="I6" s="21">
        <f t="shared" si="0"/>
        <v>812.16000000000031</v>
      </c>
      <c r="J6" s="24">
        <f t="shared" ref="J6:J7" si="1">I6/$I$7</f>
        <v>0.32525039747219708</v>
      </c>
      <c r="K6" s="22">
        <f t="shared" ref="K6:K7" si="2">H6-I6</f>
        <v>66.449999999999591</v>
      </c>
      <c r="L6" s="24">
        <f t="shared" ref="L6:L7" si="3">K6/I6</f>
        <v>8.1818853427895452E-2</v>
      </c>
      <c r="M6" s="22">
        <f>I6-C6</f>
        <v>-153.05999999999949</v>
      </c>
      <c r="N6" s="54">
        <f>M6/C6</f>
        <v>-0.15857524709392629</v>
      </c>
      <c r="O6" s="54">
        <f>I6/F6</f>
        <v>0.88478298762419383</v>
      </c>
      <c r="P6" s="149">
        <f>26.18+9.93</f>
        <v>36.11</v>
      </c>
      <c r="Q6" s="165">
        <f>Q85+I6-I85</f>
        <v>1171.8420000000003</v>
      </c>
      <c r="R6" s="70">
        <f>Q6-F6</f>
        <v>253.92200000000003</v>
      </c>
      <c r="S6" s="70"/>
    </row>
    <row r="7" spans="1:19">
      <c r="A7" s="27" t="s">
        <v>166</v>
      </c>
      <c r="B7" s="106">
        <f>SUM(B5:B6)</f>
        <v>7818.01</v>
      </c>
      <c r="C7" s="73">
        <f>ROUND('PU Wise OWE'!BK128/10000,2)</f>
        <v>2466.35</v>
      </c>
      <c r="D7" s="69">
        <f>SUM(D5:D6)</f>
        <v>1</v>
      </c>
      <c r="E7" s="69"/>
      <c r="F7" s="26">
        <f>ROUND('PU Wise OWE'!BK126/10000,2)</f>
        <v>2762.01</v>
      </c>
      <c r="G7" s="69">
        <f>SUM(G5:G6)</f>
        <v>1</v>
      </c>
      <c r="H7" s="25">
        <f>ROUND('PU Wise OWE'!BK127/10000,2)</f>
        <v>2507.1799999999998</v>
      </c>
      <c r="I7" s="25">
        <f>ROUND('PU Wise OWE'!BK129/10000,2)</f>
        <v>2497.0300000000002</v>
      </c>
      <c r="J7" s="56">
        <f t="shared" si="1"/>
        <v>1</v>
      </c>
      <c r="K7" s="26">
        <f t="shared" si="2"/>
        <v>10.149999999999636</v>
      </c>
      <c r="L7" s="56">
        <f t="shared" si="3"/>
        <v>4.0648290168718978E-3</v>
      </c>
      <c r="M7" s="26">
        <f>I7-C7</f>
        <v>30.680000000000291</v>
      </c>
      <c r="N7" s="57">
        <f>M7/C7</f>
        <v>1.2439434792304535E-2</v>
      </c>
      <c r="O7" s="54">
        <f>I7/F7</f>
        <v>0.90406262106219748</v>
      </c>
      <c r="Q7" s="70">
        <f>SUM(Q5:Q6)</f>
        <v>3175.4639999999999</v>
      </c>
      <c r="R7" s="70">
        <f>Q7-F7</f>
        <v>413.45399999999972</v>
      </c>
      <c r="S7" s="70"/>
    </row>
    <row r="8" spans="1:19">
      <c r="A8" s="32"/>
      <c r="B8" s="32"/>
      <c r="C8" s="74"/>
      <c r="D8" s="33"/>
      <c r="E8" s="33"/>
      <c r="F8" s="34"/>
      <c r="G8" s="34"/>
      <c r="H8" s="34"/>
      <c r="I8" s="31"/>
      <c r="J8" s="31"/>
      <c r="K8" s="31"/>
      <c r="L8" s="31"/>
      <c r="M8" s="34"/>
      <c r="N8" s="31"/>
    </row>
    <row r="9" spans="1:19" ht="14.45" customHeight="1">
      <c r="C9" s="74"/>
      <c r="D9" s="33"/>
      <c r="E9" s="33"/>
      <c r="F9" s="34"/>
      <c r="G9" s="34"/>
      <c r="H9" s="34"/>
      <c r="I9" s="31"/>
      <c r="J9" s="31"/>
      <c r="K9" s="31"/>
      <c r="L9" s="31"/>
      <c r="M9" s="34"/>
      <c r="N9" s="31"/>
    </row>
    <row r="10" spans="1:19">
      <c r="A10" s="64" t="s">
        <v>167</v>
      </c>
      <c r="B10" s="64"/>
      <c r="C10" s="75"/>
      <c r="D10" s="65"/>
      <c r="E10" s="65"/>
      <c r="F10" s="65"/>
      <c r="G10" s="65"/>
      <c r="H10" s="65"/>
      <c r="I10" s="65"/>
      <c r="J10" s="65"/>
      <c r="K10" s="65"/>
      <c r="L10" s="65"/>
      <c r="M10" s="36" t="s">
        <v>145</v>
      </c>
    </row>
    <row r="11" spans="1:19" ht="15" customHeight="1">
      <c r="A11" s="320"/>
      <c r="B11" s="320" t="s">
        <v>291</v>
      </c>
      <c r="C11" s="330" t="str">
        <f>'PU Wise OWE'!$B$7</f>
        <v>Actuals upto Feb-23</v>
      </c>
      <c r="D11" s="320" t="s">
        <v>168</v>
      </c>
      <c r="E11" s="320"/>
      <c r="F11" s="344" t="str">
        <f>'PU Wise OWE'!$B$5</f>
        <v xml:space="preserve">RG 2023-24 </v>
      </c>
      <c r="G11" s="320" t="s">
        <v>294</v>
      </c>
      <c r="H11" s="320" t="s">
        <v>300</v>
      </c>
      <c r="I11" s="330" t="str">
        <f>'PU Wise OWE'!B8</f>
        <v>Actuals upto Feb-24</v>
      </c>
      <c r="J11" s="320" t="s">
        <v>200</v>
      </c>
      <c r="K11" s="315" t="s">
        <v>201</v>
      </c>
      <c r="L11" s="315"/>
      <c r="M11" s="315" t="s">
        <v>142</v>
      </c>
      <c r="N11" s="315"/>
      <c r="O11" s="302" t="s">
        <v>298</v>
      </c>
      <c r="P11" s="348" t="s">
        <v>262</v>
      </c>
      <c r="Q11" s="164"/>
    </row>
    <row r="12" spans="1:19" ht="17.25" customHeight="1">
      <c r="A12" s="321"/>
      <c r="B12" s="321"/>
      <c r="C12" s="321"/>
      <c r="D12" s="321"/>
      <c r="E12" s="321"/>
      <c r="F12" s="345"/>
      <c r="G12" s="321"/>
      <c r="H12" s="321"/>
      <c r="I12" s="321"/>
      <c r="J12" s="321"/>
      <c r="K12" s="66" t="s">
        <v>140</v>
      </c>
      <c r="L12" s="67" t="s">
        <v>141</v>
      </c>
      <c r="M12" s="66" t="s">
        <v>140</v>
      </c>
      <c r="N12" s="67" t="s">
        <v>141</v>
      </c>
      <c r="O12" s="302"/>
      <c r="P12" s="348"/>
      <c r="Q12" s="164"/>
    </row>
    <row r="13" spans="1:19" ht="15.75">
      <c r="A13" s="20" t="s">
        <v>147</v>
      </c>
      <c r="B13" s="107">
        <v>2522.8000000000002</v>
      </c>
      <c r="C13" s="72">
        <f>ROUND('PU Wise OWE'!$C$128/10000,2)</f>
        <v>715.86</v>
      </c>
      <c r="D13" s="68">
        <f>C13/$C$7</f>
        <v>0.29025077543738725</v>
      </c>
      <c r="E13" s="21"/>
      <c r="F13" s="22">
        <f>ROUND('PU Wise OWE'!$C$126/10000,2)</f>
        <v>831.47</v>
      </c>
      <c r="G13" s="24">
        <f>F13/$F$7</f>
        <v>0.30103801217229481</v>
      </c>
      <c r="H13" s="23">
        <f>ROUND('PU Wise OWE'!$C$127/10000,2)</f>
        <v>738.29</v>
      </c>
      <c r="I13" s="23">
        <f>ROUND('PU Wise OWE'!$C$129/10000,2)</f>
        <v>752.44</v>
      </c>
      <c r="J13" s="24">
        <f>I13/$I$7</f>
        <v>0.30133398477391138</v>
      </c>
      <c r="K13" s="22">
        <f>H13-I13</f>
        <v>-14.150000000000091</v>
      </c>
      <c r="L13" s="24">
        <f>K13/I13</f>
        <v>-1.8805486151719859E-2</v>
      </c>
      <c r="M13" s="22">
        <f t="shared" ref="M13:M28" si="4">I13-C13</f>
        <v>36.580000000000041</v>
      </c>
      <c r="N13" s="54">
        <f t="shared" ref="N13:N28" si="5">M13/C13</f>
        <v>5.1099376973151228E-2</v>
      </c>
      <c r="O13" s="54">
        <f>I13/F13</f>
        <v>0.90495147149025223</v>
      </c>
      <c r="P13" s="157"/>
      <c r="Q13" s="165">
        <f>(I13/10)*12</f>
        <v>902.928</v>
      </c>
      <c r="R13" s="169">
        <f t="shared" ref="R13:R27" si="6">Q13-F13</f>
        <v>71.45799999999997</v>
      </c>
    </row>
    <row r="14" spans="1:19" ht="15.75">
      <c r="A14" s="20" t="s">
        <v>148</v>
      </c>
      <c r="B14" s="107">
        <v>441.91</v>
      </c>
      <c r="C14" s="72">
        <f>ROUND('PU Wise OWE'!$D$128/10000,2)</f>
        <v>269.64</v>
      </c>
      <c r="D14" s="68">
        <f t="shared" ref="D14:D27" si="7">C14/$C$7</f>
        <v>0.10932754880694143</v>
      </c>
      <c r="E14" s="21"/>
      <c r="F14" s="22">
        <f>ROUND('PU Wise OWE'!$D$126/10000,2)</f>
        <v>387.5</v>
      </c>
      <c r="G14" s="24">
        <f t="shared" ref="G14:G27" si="8">F14/$F$7</f>
        <v>0.14029637836213482</v>
      </c>
      <c r="H14" s="23">
        <f>ROUND('PU Wise OWE'!$D$127/10000,2)</f>
        <v>338.95</v>
      </c>
      <c r="I14" s="23">
        <f>ROUND('PU Wise OWE'!$D$129/10000,2)</f>
        <v>345.28</v>
      </c>
      <c r="J14" s="24">
        <f t="shared" ref="J14:J28" si="9">I14/$I$7</f>
        <v>0.13827627221138711</v>
      </c>
      <c r="K14" s="22">
        <f t="shared" ref="K14:K28" si="10">H14-I14</f>
        <v>-6.3299999999999841</v>
      </c>
      <c r="L14" s="24">
        <f t="shared" ref="L14:L28" si="11">K14/I14</f>
        <v>-1.8332947173308575E-2</v>
      </c>
      <c r="M14" s="22">
        <f t="shared" si="4"/>
        <v>75.639999999999986</v>
      </c>
      <c r="N14" s="54">
        <f t="shared" si="5"/>
        <v>0.28052217771843935</v>
      </c>
      <c r="O14" s="54">
        <f t="shared" ref="O14:O27" si="12">I14/F14</f>
        <v>0.89104516129032252</v>
      </c>
      <c r="P14" s="157"/>
      <c r="Q14" s="165">
        <f>(I14/10)*12</f>
        <v>414.33600000000001</v>
      </c>
      <c r="R14" s="70">
        <f t="shared" si="6"/>
        <v>26.836000000000013</v>
      </c>
    </row>
    <row r="15" spans="1:19" ht="15.75">
      <c r="A15" s="23" t="s">
        <v>169</v>
      </c>
      <c r="B15" s="22">
        <v>98.2</v>
      </c>
      <c r="C15" s="72">
        <f>ROUND('PU Wise OWE'!$E$128/10000,2)</f>
        <v>30.03</v>
      </c>
      <c r="D15" s="68">
        <f t="shared" si="7"/>
        <v>1.2175887445009833E-2</v>
      </c>
      <c r="E15" s="21"/>
      <c r="F15" s="22">
        <f>ROUND('PU Wise OWE'!$E$126/10000,2)</f>
        <v>33.61</v>
      </c>
      <c r="G15" s="24">
        <f t="shared" si="8"/>
        <v>1.2168674262584131E-2</v>
      </c>
      <c r="H15" s="23">
        <f>ROUND('PU Wise OWE'!$E$127/10000,2)</f>
        <v>30.58</v>
      </c>
      <c r="I15" s="23">
        <f>ROUND('PU Wise OWE'!$E$129/10000,2)</f>
        <v>28.97</v>
      </c>
      <c r="J15" s="24">
        <f t="shared" si="9"/>
        <v>1.160178291810671E-2</v>
      </c>
      <c r="K15" s="22">
        <f t="shared" si="10"/>
        <v>1.6099999999999994</v>
      </c>
      <c r="L15" s="24">
        <f t="shared" si="11"/>
        <v>5.5574732481877789E-2</v>
      </c>
      <c r="M15" s="22">
        <f t="shared" si="4"/>
        <v>-1.0600000000000023</v>
      </c>
      <c r="N15" s="54">
        <f t="shared" si="5"/>
        <v>-3.5298035298035373E-2</v>
      </c>
      <c r="O15" s="54">
        <f t="shared" si="12"/>
        <v>0.86194584944956854</v>
      </c>
      <c r="P15" s="157" t="s">
        <v>263</v>
      </c>
      <c r="Q15" s="165">
        <f>F15</f>
        <v>33.61</v>
      </c>
      <c r="R15" s="70">
        <f t="shared" si="6"/>
        <v>0</v>
      </c>
    </row>
    <row r="16" spans="1:19" ht="15.75">
      <c r="A16" s="23" t="s">
        <v>170</v>
      </c>
      <c r="B16" s="22">
        <v>264.85000000000002</v>
      </c>
      <c r="C16" s="72">
        <f>ROUND('PU Wise OWE'!$F$128/10000,2)</f>
        <v>92.94</v>
      </c>
      <c r="D16" s="68">
        <f t="shared" si="7"/>
        <v>3.7683216088551907E-2</v>
      </c>
      <c r="E16" s="21"/>
      <c r="F16" s="22">
        <f>ROUND('PU Wise OWE'!$F$126/10000,2)</f>
        <v>106.43</v>
      </c>
      <c r="G16" s="24">
        <f t="shared" si="8"/>
        <v>3.8533531739566473E-2</v>
      </c>
      <c r="H16" s="23">
        <f>ROUND('PU Wise OWE'!$F$127/10000,2)</f>
        <v>94.33</v>
      </c>
      <c r="I16" s="23">
        <f>ROUND('PU Wise OWE'!$F$129/10000,2)</f>
        <v>97.28</v>
      </c>
      <c r="J16" s="24">
        <f t="shared" si="9"/>
        <v>3.8958282439538167E-2</v>
      </c>
      <c r="K16" s="22">
        <f t="shared" si="10"/>
        <v>-2.9500000000000028</v>
      </c>
      <c r="L16" s="24">
        <f t="shared" si="11"/>
        <v>-3.0324835526315819E-2</v>
      </c>
      <c r="M16" s="22">
        <f t="shared" si="4"/>
        <v>4.3400000000000034</v>
      </c>
      <c r="N16" s="54">
        <f t="shared" si="5"/>
        <v>4.6696793630299153E-2</v>
      </c>
      <c r="O16" s="54">
        <f t="shared" si="12"/>
        <v>0.91402799962416603</v>
      </c>
      <c r="P16" s="157"/>
      <c r="Q16" s="165">
        <f>(I16/10)*12</f>
        <v>116.73599999999999</v>
      </c>
      <c r="R16" s="70">
        <f t="shared" si="6"/>
        <v>10.305999999999983</v>
      </c>
    </row>
    <row r="17" spans="1:18" ht="15.75">
      <c r="A17" s="23" t="s">
        <v>171</v>
      </c>
      <c r="B17" s="22">
        <v>134.78</v>
      </c>
      <c r="C17" s="72">
        <f>ROUND('PU Wise OWE'!$G$128/10000,2)</f>
        <v>40.03</v>
      </c>
      <c r="D17" s="68">
        <f t="shared" si="7"/>
        <v>1.6230462018772682E-2</v>
      </c>
      <c r="E17" s="21"/>
      <c r="F17" s="22">
        <f>ROUND('PU Wise OWE'!$G$126/10000,2)</f>
        <v>48.72</v>
      </c>
      <c r="G17" s="24">
        <f t="shared" si="8"/>
        <v>1.7639327880782471E-2</v>
      </c>
      <c r="H17" s="23">
        <f>ROUND('PU Wise OWE'!$G$127/10000,2)</f>
        <v>44.12</v>
      </c>
      <c r="I17" s="23">
        <f>ROUND('PU Wise OWE'!$G$129/10000,2)</f>
        <v>44.39</v>
      </c>
      <c r="J17" s="24">
        <f t="shared" si="9"/>
        <v>1.7777119217630543E-2</v>
      </c>
      <c r="K17" s="22">
        <f t="shared" si="10"/>
        <v>-0.27000000000000313</v>
      </c>
      <c r="L17" s="24">
        <f t="shared" si="11"/>
        <v>-6.0824510024781063E-3</v>
      </c>
      <c r="M17" s="22">
        <f t="shared" si="4"/>
        <v>4.3599999999999994</v>
      </c>
      <c r="N17" s="54">
        <f t="shared" si="5"/>
        <v>0.10891831126655006</v>
      </c>
      <c r="O17" s="54">
        <f t="shared" si="12"/>
        <v>0.91112479474548447</v>
      </c>
      <c r="P17" s="157"/>
      <c r="Q17" s="165">
        <f>(I17/10)*12</f>
        <v>53.268000000000001</v>
      </c>
      <c r="R17" s="70">
        <f t="shared" si="6"/>
        <v>4.5480000000000018</v>
      </c>
    </row>
    <row r="18" spans="1:18" ht="15.75">
      <c r="A18" s="20" t="s">
        <v>149</v>
      </c>
      <c r="B18" s="107">
        <v>247.05</v>
      </c>
      <c r="C18" s="72">
        <f>ROUND('PU Wise OWE'!$H$128/10000,2)</f>
        <v>81.08</v>
      </c>
      <c r="D18" s="68">
        <f t="shared" si="7"/>
        <v>3.2874490644069172E-2</v>
      </c>
      <c r="E18" s="21"/>
      <c r="F18" s="22">
        <f>ROUND('PU Wise OWE'!$H$126/10000,2)</f>
        <v>89.89</v>
      </c>
      <c r="G18" s="24">
        <f t="shared" si="8"/>
        <v>3.254513922831561E-2</v>
      </c>
      <c r="H18" s="23">
        <f>ROUND('PU Wise OWE'!$H$127/10000,2)</f>
        <v>83.33</v>
      </c>
      <c r="I18" s="23">
        <f>ROUND('PU Wise OWE'!$H$129/10000,2)</f>
        <v>93.05</v>
      </c>
      <c r="J18" s="24">
        <f t="shared" si="9"/>
        <v>3.7264269952703807E-2</v>
      </c>
      <c r="K18" s="22">
        <f t="shared" si="10"/>
        <v>-9.7199999999999989</v>
      </c>
      <c r="L18" s="24">
        <f t="shared" si="11"/>
        <v>-0.1044599677592692</v>
      </c>
      <c r="M18" s="22">
        <f t="shared" si="4"/>
        <v>11.969999999999999</v>
      </c>
      <c r="N18" s="54">
        <f t="shared" si="5"/>
        <v>0.14763196842624568</v>
      </c>
      <c r="O18" s="54">
        <f t="shared" si="12"/>
        <v>1.0351540772054733</v>
      </c>
      <c r="P18" s="157"/>
      <c r="Q18" s="165">
        <f>(I18/10)*12</f>
        <v>111.66</v>
      </c>
      <c r="R18" s="70">
        <f t="shared" si="6"/>
        <v>21.769999999999996</v>
      </c>
    </row>
    <row r="19" spans="1:18" ht="72" customHeight="1">
      <c r="A19" s="58" t="s">
        <v>150</v>
      </c>
      <c r="B19" s="108">
        <v>188.24</v>
      </c>
      <c r="C19" s="72">
        <f>ROUND('PU Wise OWE'!$J$128/10000,2)</f>
        <v>77.760000000000005</v>
      </c>
      <c r="D19" s="68">
        <f t="shared" si="7"/>
        <v>3.1528371885579907E-2</v>
      </c>
      <c r="E19" s="21"/>
      <c r="F19" s="22">
        <f>ROUND('PU Wise OWE'!$J$126/10000,2)</f>
        <v>85.88</v>
      </c>
      <c r="G19" s="24">
        <f t="shared" si="8"/>
        <v>3.1093297996748741E-2</v>
      </c>
      <c r="H19" s="23">
        <f>ROUND('PU Wise OWE'!$J$127/10000,2)</f>
        <v>80.790000000000006</v>
      </c>
      <c r="I19" s="23">
        <f>ROUND('PU Wise OWE'!$J$129/10000,2)</f>
        <v>80.28</v>
      </c>
      <c r="J19" s="24">
        <f t="shared" si="9"/>
        <v>3.2150194430984005E-2</v>
      </c>
      <c r="K19" s="22">
        <f t="shared" si="10"/>
        <v>0.51000000000000512</v>
      </c>
      <c r="L19" s="24">
        <f t="shared" si="11"/>
        <v>6.3527653213752509E-3</v>
      </c>
      <c r="M19" s="22">
        <f t="shared" si="4"/>
        <v>2.519999999999996</v>
      </c>
      <c r="N19" s="54">
        <f t="shared" si="5"/>
        <v>3.2407407407407357E-2</v>
      </c>
      <c r="O19" s="54">
        <f t="shared" si="12"/>
        <v>0.93479273404750818</v>
      </c>
      <c r="P19" s="158" t="s">
        <v>277</v>
      </c>
      <c r="Q19" s="165">
        <f>(I19-10.57)/10*2+I19</f>
        <v>94.222000000000008</v>
      </c>
      <c r="R19" s="169">
        <f t="shared" si="6"/>
        <v>8.342000000000013</v>
      </c>
    </row>
    <row r="20" spans="1:18" ht="48" customHeight="1">
      <c r="A20" s="20" t="s">
        <v>151</v>
      </c>
      <c r="B20" s="107">
        <v>12.03</v>
      </c>
      <c r="C20" s="72">
        <f>ROUND('PU Wise OWE'!$K$128/10000,2)</f>
        <v>2.6</v>
      </c>
      <c r="D20" s="68">
        <f t="shared" si="7"/>
        <v>1.0541893891783405E-3</v>
      </c>
      <c r="E20" s="21"/>
      <c r="F20" s="22">
        <f>ROUND('PU Wise OWE'!$K$126/10000,2)</f>
        <v>9.01</v>
      </c>
      <c r="G20" s="24">
        <f t="shared" si="8"/>
        <v>3.2621170814008636E-3</v>
      </c>
      <c r="H20" s="23">
        <f>ROUND('PU Wise OWE'!$K$127/10000,2)</f>
        <v>6.08</v>
      </c>
      <c r="I20" s="23">
        <f>ROUND('PU Wise OWE'!$K$129/10000,2)</f>
        <v>9.4499999999999993</v>
      </c>
      <c r="J20" s="24">
        <f t="shared" si="9"/>
        <v>3.7844959812256954E-3</v>
      </c>
      <c r="K20" s="22">
        <f t="shared" si="10"/>
        <v>-3.3699999999999992</v>
      </c>
      <c r="L20" s="24">
        <f t="shared" si="11"/>
        <v>-0.35661375661375655</v>
      </c>
      <c r="M20" s="22">
        <f t="shared" si="4"/>
        <v>6.85</v>
      </c>
      <c r="N20" s="54">
        <f t="shared" si="5"/>
        <v>2.6346153846153846</v>
      </c>
      <c r="O20" s="54">
        <f t="shared" si="12"/>
        <v>1.0488346281908989</v>
      </c>
      <c r="P20" s="158" t="s">
        <v>276</v>
      </c>
      <c r="Q20" s="165">
        <f>(I20-1.36)/10*2+I20</f>
        <v>11.068</v>
      </c>
      <c r="R20" s="70">
        <f t="shared" si="6"/>
        <v>2.0579999999999998</v>
      </c>
    </row>
    <row r="21" spans="1:18" ht="60">
      <c r="A21" s="20" t="s">
        <v>152</v>
      </c>
      <c r="B21" s="107">
        <v>48.93</v>
      </c>
      <c r="C21" s="72">
        <f>ROUND('PU Wise OWE'!$L$128/10000,2)</f>
        <v>16.09</v>
      </c>
      <c r="D21" s="68">
        <f t="shared" si="7"/>
        <v>6.5238104891844227E-3</v>
      </c>
      <c r="E21" s="21"/>
      <c r="F21" s="22">
        <f>ROUND('PU Wise OWE'!$L$126/10000,2)</f>
        <v>30.59</v>
      </c>
      <c r="G21" s="24">
        <f t="shared" si="8"/>
        <v>1.1075267649284397E-2</v>
      </c>
      <c r="H21" s="23">
        <f>ROUND('PU Wise OWE'!$L$127/10000,2)</f>
        <v>24.63</v>
      </c>
      <c r="I21" s="23">
        <f>ROUND('PU Wise OWE'!$L$129/10000,2)</f>
        <v>24.51</v>
      </c>
      <c r="J21" s="24">
        <f t="shared" si="9"/>
        <v>9.8156610052742652E-3</v>
      </c>
      <c r="K21" s="22">
        <f t="shared" si="10"/>
        <v>0.11999999999999744</v>
      </c>
      <c r="L21" s="24">
        <f t="shared" si="11"/>
        <v>4.895960832313237E-3</v>
      </c>
      <c r="M21" s="22">
        <f t="shared" si="4"/>
        <v>8.4200000000000017</v>
      </c>
      <c r="N21" s="54">
        <f t="shared" si="5"/>
        <v>0.52330640149160979</v>
      </c>
      <c r="O21" s="54">
        <f t="shared" si="12"/>
        <v>0.80124223602484479</v>
      </c>
      <c r="P21" s="158" t="s">
        <v>278</v>
      </c>
      <c r="Q21" s="165">
        <f>(I21-2.68)/10*2+I21</f>
        <v>28.876000000000001</v>
      </c>
      <c r="R21" s="70">
        <f t="shared" si="6"/>
        <v>-1.7139999999999986</v>
      </c>
    </row>
    <row r="22" spans="1:18" ht="45">
      <c r="A22" s="20" t="s">
        <v>174</v>
      </c>
      <c r="B22" s="107">
        <v>120.4</v>
      </c>
      <c r="C22" s="72">
        <f>ROUND('PU Wise OWE'!$M$128/10000,2)</f>
        <v>35.880000000000003</v>
      </c>
      <c r="D22" s="68">
        <f t="shared" si="7"/>
        <v>1.45478135706611E-2</v>
      </c>
      <c r="E22" s="21"/>
      <c r="F22" s="22">
        <f>ROUND('PU Wise OWE'!$M$126/10000,2)</f>
        <v>42.1</v>
      </c>
      <c r="G22" s="24">
        <f t="shared" si="8"/>
        <v>1.524252265560226E-2</v>
      </c>
      <c r="H22" s="23">
        <f>ROUND('PU Wise OWE'!$M$127/10000,2)</f>
        <v>38.630000000000003</v>
      </c>
      <c r="I22" s="23">
        <f>ROUND('PU Wise OWE'!$M$129/10000,2)</f>
        <v>39.53</v>
      </c>
      <c r="J22" s="24">
        <f t="shared" si="9"/>
        <v>1.5830806998714472E-2</v>
      </c>
      <c r="K22" s="22">
        <f t="shared" si="10"/>
        <v>-0.89999999999999858</v>
      </c>
      <c r="L22" s="24">
        <f t="shared" si="11"/>
        <v>-2.276751834050085E-2</v>
      </c>
      <c r="M22" s="22">
        <f t="shared" si="4"/>
        <v>3.6499999999999986</v>
      </c>
      <c r="N22" s="54">
        <f t="shared" si="5"/>
        <v>0.10172798216276473</v>
      </c>
      <c r="O22" s="54">
        <f t="shared" si="12"/>
        <v>0.93895486935866979</v>
      </c>
      <c r="P22" s="158" t="s">
        <v>264</v>
      </c>
      <c r="Q22" s="165">
        <f>(I22/10)*12</f>
        <v>47.436000000000007</v>
      </c>
      <c r="R22" s="70">
        <f t="shared" si="6"/>
        <v>5.3360000000000056</v>
      </c>
    </row>
    <row r="23" spans="1:18" ht="60">
      <c r="A23" s="58" t="s">
        <v>153</v>
      </c>
      <c r="B23" s="108">
        <v>88.73</v>
      </c>
      <c r="C23" s="72">
        <f>ROUND('PU Wise OWE'!$P$128/10000,2)</f>
        <v>35.409999999999997</v>
      </c>
      <c r="D23" s="68">
        <f t="shared" si="7"/>
        <v>1.4357248565694244E-2</v>
      </c>
      <c r="E23" s="21"/>
      <c r="F23" s="22">
        <f>ROUND('PU Wise OWE'!$P$126/10000,2)</f>
        <v>38.67</v>
      </c>
      <c r="G23" s="24">
        <f t="shared" si="8"/>
        <v>1.4000673422616138E-2</v>
      </c>
      <c r="H23" s="23">
        <f>ROUND('PU Wise OWE'!$P$127/10000,2)</f>
        <v>32.71</v>
      </c>
      <c r="I23" s="23">
        <f>ROUND('PU Wise OWE'!$P$129/10000,2)</f>
        <v>37.799999999999997</v>
      </c>
      <c r="J23" s="24">
        <f t="shared" si="9"/>
        <v>1.5137983924902782E-2</v>
      </c>
      <c r="K23" s="22">
        <f t="shared" si="10"/>
        <v>-5.0899999999999963</v>
      </c>
      <c r="L23" s="24">
        <f t="shared" si="11"/>
        <v>-0.13465608465608456</v>
      </c>
      <c r="M23" s="22">
        <f t="shared" si="4"/>
        <v>2.3900000000000006</v>
      </c>
      <c r="N23" s="54">
        <f t="shared" si="5"/>
        <v>6.7495057893250512E-2</v>
      </c>
      <c r="O23" s="54">
        <f t="shared" si="12"/>
        <v>0.97750193948797504</v>
      </c>
      <c r="P23" s="158" t="s">
        <v>285</v>
      </c>
      <c r="Q23" s="165">
        <f>(I23-11.45)/10*2+I23</f>
        <v>43.069999999999993</v>
      </c>
      <c r="R23" s="169">
        <f t="shared" si="6"/>
        <v>4.3999999999999915</v>
      </c>
    </row>
    <row r="24" spans="1:18" ht="34.15" customHeight="1">
      <c r="A24" s="58" t="s">
        <v>154</v>
      </c>
      <c r="B24" s="108">
        <v>81.78</v>
      </c>
      <c r="C24" s="72">
        <f>ROUND('PU Wise OWE'!$S$128/10000,2)</f>
        <v>24.39</v>
      </c>
      <c r="D24" s="68">
        <f t="shared" si="7"/>
        <v>9.8891073854075872E-3</v>
      </c>
      <c r="E24" s="21"/>
      <c r="F24" s="22">
        <f>ROUND('PU Wise OWE'!$S$126/10000,2)</f>
        <v>27.11</v>
      </c>
      <c r="G24" s="24">
        <f t="shared" si="8"/>
        <v>9.8153156577999341E-3</v>
      </c>
      <c r="H24" s="23">
        <f>ROUND('PU Wise OWE'!$S$127/10000,2)</f>
        <v>22.68</v>
      </c>
      <c r="I24" s="23">
        <f>ROUND('PU Wise OWE'!$S$129/10000,2)</f>
        <v>28.67</v>
      </c>
      <c r="J24" s="24">
        <f t="shared" si="9"/>
        <v>1.1481640188543991E-2</v>
      </c>
      <c r="K24" s="22">
        <f t="shared" si="10"/>
        <v>-5.990000000000002</v>
      </c>
      <c r="L24" s="24">
        <f t="shared" si="11"/>
        <v>-0.20892919427973497</v>
      </c>
      <c r="M24" s="22">
        <f t="shared" si="4"/>
        <v>4.2800000000000011</v>
      </c>
      <c r="N24" s="54">
        <f t="shared" si="5"/>
        <v>0.17548175481754821</v>
      </c>
      <c r="O24" s="54">
        <f t="shared" si="12"/>
        <v>1.0575433419402436</v>
      </c>
      <c r="P24" s="158" t="s">
        <v>265</v>
      </c>
      <c r="Q24" s="165">
        <f>F24</f>
        <v>27.11</v>
      </c>
      <c r="R24" s="70">
        <f t="shared" si="6"/>
        <v>0</v>
      </c>
    </row>
    <row r="25" spans="1:18" ht="28.9" customHeight="1">
      <c r="A25" s="58" t="s">
        <v>155</v>
      </c>
      <c r="B25" s="108">
        <v>90.5</v>
      </c>
      <c r="C25" s="72">
        <f>ROUND('PU Wise OWE'!$T$128/10000,2)</f>
        <v>33.090000000000003</v>
      </c>
      <c r="D25" s="68">
        <f t="shared" si="7"/>
        <v>1.3416587264581266E-2</v>
      </c>
      <c r="E25" s="21"/>
      <c r="F25" s="22">
        <f>ROUND('PU Wise OWE'!$T$126/10000,2)</f>
        <v>54.01</v>
      </c>
      <c r="G25" s="24">
        <f t="shared" si="8"/>
        <v>1.9554599729906842E-2</v>
      </c>
      <c r="H25" s="22">
        <f>ROUND('PU Wise OWE'!$T$127/10000,2)</f>
        <v>40.31</v>
      </c>
      <c r="I25" s="23">
        <f>ROUND('PU Wise OWE'!$T$129/10000,2)</f>
        <v>54.8</v>
      </c>
      <c r="J25" s="24">
        <f t="shared" si="9"/>
        <v>2.1946071933456945E-2</v>
      </c>
      <c r="K25" s="22">
        <f t="shared" si="10"/>
        <v>-14.489999999999995</v>
      </c>
      <c r="L25" s="24">
        <f t="shared" si="11"/>
        <v>-0.26441605839416049</v>
      </c>
      <c r="M25" s="22">
        <f t="shared" si="4"/>
        <v>21.709999999999994</v>
      </c>
      <c r="N25" s="54">
        <f t="shared" si="5"/>
        <v>0.65608945300695043</v>
      </c>
      <c r="O25" s="54">
        <f t="shared" si="12"/>
        <v>1.0146269209405665</v>
      </c>
      <c r="P25" s="158" t="s">
        <v>279</v>
      </c>
      <c r="Q25" s="165">
        <f>(I25-4)/10*2+I25</f>
        <v>64.959999999999994</v>
      </c>
      <c r="R25" s="70">
        <f t="shared" si="6"/>
        <v>10.949999999999996</v>
      </c>
    </row>
    <row r="26" spans="1:18" ht="42.6" customHeight="1">
      <c r="A26" s="58" t="s">
        <v>173</v>
      </c>
      <c r="B26" s="108">
        <v>41.07</v>
      </c>
      <c r="C26" s="72">
        <f>ROUND('PU Wise OWE'!$V$128/10000,2)</f>
        <v>11.83</v>
      </c>
      <c r="D26" s="68">
        <f t="shared" si="7"/>
        <v>4.7965617207614492E-3</v>
      </c>
      <c r="E26" s="22"/>
      <c r="F26" s="22">
        <f>ROUND('PU Wise OWE'!$V$126/10000,2)</f>
        <v>13.6</v>
      </c>
      <c r="G26" s="24">
        <f t="shared" si="8"/>
        <v>4.9239503115484735E-3</v>
      </c>
      <c r="H26" s="22">
        <f>ROUND('PU Wise OWE'!$V$127/10000,2)</f>
        <v>12.02</v>
      </c>
      <c r="I26" s="23">
        <f>ROUND('PU Wise OWE'!$V$129/10000,2)</f>
        <v>12.09</v>
      </c>
      <c r="J26" s="24">
        <f t="shared" si="9"/>
        <v>4.8417520013776362E-3</v>
      </c>
      <c r="K26" s="22">
        <f t="shared" si="10"/>
        <v>-7.0000000000000284E-2</v>
      </c>
      <c r="L26" s="24">
        <f t="shared" si="11"/>
        <v>-5.7899090157154907E-3</v>
      </c>
      <c r="M26" s="22">
        <f t="shared" si="4"/>
        <v>0.25999999999999979</v>
      </c>
      <c r="N26" s="54">
        <f t="shared" si="5"/>
        <v>2.1978021978021959E-2</v>
      </c>
      <c r="O26" s="54">
        <f t="shared" si="12"/>
        <v>0.88897058823529418</v>
      </c>
      <c r="P26" s="158" t="s">
        <v>282</v>
      </c>
      <c r="Q26" s="165">
        <f>(I26-3.4)/10*2+I26</f>
        <v>13.827999999999999</v>
      </c>
      <c r="R26" s="70">
        <f t="shared" si="6"/>
        <v>0.22799999999999976</v>
      </c>
    </row>
    <row r="27" spans="1:18" ht="60" customHeight="1">
      <c r="A27" s="58" t="s">
        <v>172</v>
      </c>
      <c r="B27" s="108">
        <v>169.78</v>
      </c>
      <c r="C27" s="72">
        <f>ROUND('PU Wise OWE'!$AC$128/10000,2)</f>
        <v>29.51</v>
      </c>
      <c r="D27" s="68">
        <f t="shared" si="7"/>
        <v>1.1965049567174165E-2</v>
      </c>
      <c r="E27" s="22"/>
      <c r="F27" s="22">
        <f>ROUND('PU Wise OWE'!$AC$126/10000,2)</f>
        <v>37.46</v>
      </c>
      <c r="G27" s="24">
        <f t="shared" si="8"/>
        <v>1.3562586666956309E-2</v>
      </c>
      <c r="H27" s="23">
        <f>ROUND('PU Wise OWE'!$AC$127/10000,2)</f>
        <v>34.35</v>
      </c>
      <c r="I27" s="23">
        <f>ROUND('PU Wise OWE'!$AC$129/10000,2)</f>
        <v>30.27</v>
      </c>
      <c r="J27" s="24">
        <f t="shared" si="9"/>
        <v>1.2122401412878498E-2</v>
      </c>
      <c r="K27" s="22">
        <f t="shared" si="10"/>
        <v>4.0800000000000018</v>
      </c>
      <c r="L27" s="24">
        <f t="shared" si="11"/>
        <v>0.13478691774033702</v>
      </c>
      <c r="M27" s="22">
        <f t="shared" si="4"/>
        <v>0.75999999999999801</v>
      </c>
      <c r="N27" s="54">
        <f t="shared" si="5"/>
        <v>2.5753981701118197E-2</v>
      </c>
      <c r="O27" s="54">
        <f t="shared" si="12"/>
        <v>0.80806193272824345</v>
      </c>
      <c r="P27" s="158" t="s">
        <v>281</v>
      </c>
      <c r="Q27" s="165">
        <f>(I27-9.35)/10*2+I27</f>
        <v>34.454000000000001</v>
      </c>
      <c r="R27" s="70">
        <f t="shared" si="6"/>
        <v>-3.0060000000000002</v>
      </c>
    </row>
    <row r="28" spans="1:18">
      <c r="A28" s="25" t="s">
        <v>144</v>
      </c>
      <c r="B28" s="26">
        <f>SUM(B13:B27)</f>
        <v>4551.0499999999993</v>
      </c>
      <c r="C28" s="76">
        <f>SUM(C13:C27)</f>
        <v>1496.1399999999999</v>
      </c>
      <c r="D28" s="56">
        <f>SUM(D13:D27)</f>
        <v>0.60662112027895487</v>
      </c>
      <c r="E28" s="26"/>
      <c r="F28" s="26">
        <f>F5</f>
        <v>1844.09</v>
      </c>
      <c r="G28" s="56">
        <f t="shared" ref="G28:I28" si="13">SUM(G13:G27)</f>
        <v>0.66475139481754209</v>
      </c>
      <c r="H28" s="26">
        <f>SUM(H13:H27)</f>
        <v>1621.7999999999997</v>
      </c>
      <c r="I28" s="26">
        <f t="shared" si="13"/>
        <v>1678.81</v>
      </c>
      <c r="J28" s="56">
        <f t="shared" si="9"/>
        <v>0.67232271939063604</v>
      </c>
      <c r="K28" s="26">
        <f t="shared" si="10"/>
        <v>-57.010000000000218</v>
      </c>
      <c r="L28" s="56">
        <f t="shared" si="11"/>
        <v>-3.3958577802133787E-2</v>
      </c>
      <c r="M28" s="26">
        <f t="shared" si="4"/>
        <v>182.67000000000007</v>
      </c>
      <c r="N28" s="57">
        <f t="shared" si="5"/>
        <v>0.12209418904647967</v>
      </c>
      <c r="Q28" s="76">
        <f>SUM(Q13:Q27)</f>
        <v>1997.5619999999999</v>
      </c>
      <c r="R28" s="76">
        <f>SUM(R13:R27)</f>
        <v>161.51199999999997</v>
      </c>
    </row>
    <row r="29" spans="1:18">
      <c r="I29" s="70"/>
      <c r="J29" s="70"/>
      <c r="K29" s="70"/>
      <c r="L29" s="70"/>
      <c r="Q29" s="166"/>
    </row>
    <row r="30" spans="1:18">
      <c r="Q30" s="166"/>
    </row>
    <row r="31" spans="1:18">
      <c r="A31" s="77" t="s">
        <v>175</v>
      </c>
      <c r="B31" s="77"/>
      <c r="C31" s="78"/>
      <c r="D31" s="79"/>
      <c r="M31" s="155" t="s">
        <v>145</v>
      </c>
      <c r="Q31" s="166"/>
    </row>
    <row r="32" spans="1:18" ht="15" customHeight="1">
      <c r="A32" s="289"/>
      <c r="B32" s="287" t="s">
        <v>291</v>
      </c>
      <c r="C32" s="314" t="str">
        <f>'PU Wise OWE'!$B$7</f>
        <v>Actuals upto Feb-23</v>
      </c>
      <c r="D32" s="287" t="s">
        <v>168</v>
      </c>
      <c r="E32" s="287"/>
      <c r="F32" s="340" t="str">
        <f>'PU Wise OWE'!$B$5</f>
        <v xml:space="preserve">RG 2023-24 </v>
      </c>
      <c r="G32" s="287" t="s">
        <v>294</v>
      </c>
      <c r="H32" s="287" t="s">
        <v>300</v>
      </c>
      <c r="I32" s="314" t="str">
        <f>'PU Wise OWE'!B8</f>
        <v>Actuals upto Feb-24</v>
      </c>
      <c r="J32" s="287" t="s">
        <v>200</v>
      </c>
      <c r="K32" s="286" t="s">
        <v>201</v>
      </c>
      <c r="L32" s="286"/>
      <c r="M32" s="286" t="s">
        <v>142</v>
      </c>
      <c r="N32" s="286"/>
      <c r="O32" s="289" t="s">
        <v>298</v>
      </c>
      <c r="P32" s="348" t="s">
        <v>262</v>
      </c>
      <c r="Q32" s="167"/>
    </row>
    <row r="33" spans="1:18" ht="17.25" customHeight="1">
      <c r="A33" s="289"/>
      <c r="B33" s="288"/>
      <c r="C33" s="288"/>
      <c r="D33" s="288"/>
      <c r="E33" s="288"/>
      <c r="F33" s="341"/>
      <c r="G33" s="288"/>
      <c r="H33" s="288"/>
      <c r="I33" s="288"/>
      <c r="J33" s="288"/>
      <c r="K33" s="81" t="s">
        <v>140</v>
      </c>
      <c r="L33" s="82" t="s">
        <v>141</v>
      </c>
      <c r="M33" s="81" t="s">
        <v>140</v>
      </c>
      <c r="N33" s="82" t="s">
        <v>141</v>
      </c>
      <c r="O33" s="289"/>
      <c r="P33" s="348"/>
      <c r="Q33" s="167"/>
    </row>
    <row r="34" spans="1:18" ht="15" customHeight="1">
      <c r="A34" s="86" t="s">
        <v>176</v>
      </c>
      <c r="B34" s="109">
        <v>10.44</v>
      </c>
      <c r="C34" s="72">
        <f>ROUND(('PU Wise OWE'!$AE$128+'PU Wise OWE'!$AF$128)/10000,2)</f>
        <v>2.19</v>
      </c>
      <c r="D34" s="87">
        <f>C34/$C$7</f>
        <v>8.8795183165406375E-4</v>
      </c>
      <c r="E34" s="21"/>
      <c r="F34" s="22">
        <f>ROUND(('PU Wise OWE'!$AE$126+'PU Wise OWE'!$AF$126)/10000,2)</f>
        <v>2.7</v>
      </c>
      <c r="G34" s="24">
        <f t="shared" ref="G34:G37" si="14">F34/$F$7</f>
        <v>9.7754895891035884E-4</v>
      </c>
      <c r="H34" s="23">
        <f>ROUND(('PU Wise OWE'!$AE$127+'PU Wise OWE'!$AF$127)/10000,2)</f>
        <v>2.83</v>
      </c>
      <c r="I34" s="23">
        <f>ROUND(('PU Wise OWE'!$AE$129+'PU Wise OWE'!$AF$129)/10000,2)</f>
        <v>2.62</v>
      </c>
      <c r="J34" s="24">
        <f t="shared" ref="J34:J37" si="15">I34/$I$7</f>
        <v>1.0492465048477591E-3</v>
      </c>
      <c r="K34" s="22">
        <f t="shared" ref="K34" si="16">H34-I34</f>
        <v>0.20999999999999996</v>
      </c>
      <c r="L34" s="24">
        <f t="shared" ref="L34" si="17">K34/I34</f>
        <v>8.0152671755725172E-2</v>
      </c>
      <c r="M34" s="22">
        <f>I34-C34</f>
        <v>0.43000000000000016</v>
      </c>
      <c r="N34" s="54">
        <f>M34/C34</f>
        <v>0.19634703196347039</v>
      </c>
      <c r="O34" s="54">
        <f t="shared" ref="O34:O37" si="18">I34/F34</f>
        <v>0.97037037037037033</v>
      </c>
      <c r="P34" s="351" t="s">
        <v>273</v>
      </c>
      <c r="Q34" s="165">
        <f>(I34/10)*12</f>
        <v>3.1440000000000001</v>
      </c>
      <c r="R34" s="70">
        <f>Q34-F34</f>
        <v>0.44399999999999995</v>
      </c>
    </row>
    <row r="35" spans="1:18" ht="16.5" customHeight="1">
      <c r="A35" s="86" t="s">
        <v>177</v>
      </c>
      <c r="B35" s="109">
        <v>21.76</v>
      </c>
      <c r="C35" s="72">
        <f>ROUND('PU Wise OWE'!$AG$128/10000,2)</f>
        <v>3.9</v>
      </c>
      <c r="D35" s="87">
        <f t="shared" ref="D35:D37" si="19">C35/$C$7</f>
        <v>1.5812840837675108E-3</v>
      </c>
      <c r="E35" s="21"/>
      <c r="F35" s="22">
        <f>ROUND('PU Wise OWE'!$AG$126/10000,2)</f>
        <v>3.34</v>
      </c>
      <c r="G35" s="24">
        <f t="shared" si="14"/>
        <v>1.2092642676891103E-3</v>
      </c>
      <c r="H35" s="23">
        <f>ROUND('PU Wise OWE'!$AG$127/10000,2)</f>
        <v>2.52</v>
      </c>
      <c r="I35" s="23">
        <f>ROUND('PU Wise OWE'!$AG$129/10000,2)</f>
        <v>3.82</v>
      </c>
      <c r="J35" s="24">
        <f t="shared" si="15"/>
        <v>1.5298174230986409E-3</v>
      </c>
      <c r="K35" s="22">
        <f t="shared" ref="K35:K37" si="20">H35-I35</f>
        <v>-1.2999999999999998</v>
      </c>
      <c r="L35" s="24">
        <f t="shared" ref="L35:L37" si="21">K35/I35</f>
        <v>-0.34031413612565442</v>
      </c>
      <c r="M35" s="22">
        <f>I35-C35</f>
        <v>-8.0000000000000071E-2</v>
      </c>
      <c r="N35" s="54">
        <f>M35/C35</f>
        <v>-2.051282051282053E-2</v>
      </c>
      <c r="O35" s="54">
        <f t="shared" si="18"/>
        <v>1.1437125748502994</v>
      </c>
      <c r="P35" s="352"/>
      <c r="Q35" s="165">
        <f>(I35/10)*12+6</f>
        <v>10.584</v>
      </c>
      <c r="R35" s="169">
        <f>Q35-F35</f>
        <v>7.2439999999999998</v>
      </c>
    </row>
    <row r="36" spans="1:18" ht="15.75" customHeight="1">
      <c r="A36" s="86" t="s">
        <v>178</v>
      </c>
      <c r="B36" s="109">
        <v>2.4700000000000002</v>
      </c>
      <c r="C36" s="72">
        <f>ROUND('PU Wise OWE'!$AJ$128/10000,2)</f>
        <v>0.33</v>
      </c>
      <c r="D36" s="87">
        <f t="shared" si="19"/>
        <v>1.33800960934174E-4</v>
      </c>
      <c r="E36" s="21"/>
      <c r="F36" s="22">
        <f>ROUND('PU Wise OWE'!$AJ$126/10000,2)</f>
        <v>1.31</v>
      </c>
      <c r="G36" s="24">
        <f t="shared" si="14"/>
        <v>4.7429227265650736E-4</v>
      </c>
      <c r="H36" s="23">
        <f>ROUND('PU Wise OWE'!$AJ$127/10000,2)</f>
        <v>0.69</v>
      </c>
      <c r="I36" s="23">
        <f>ROUND('PU Wise OWE'!$AJ$129/10000,2)</f>
        <v>0.52</v>
      </c>
      <c r="J36" s="24">
        <f t="shared" si="15"/>
        <v>2.0824739790871555E-4</v>
      </c>
      <c r="K36" s="22">
        <f t="shared" si="20"/>
        <v>0.16999999999999993</v>
      </c>
      <c r="L36" s="24">
        <f t="shared" si="21"/>
        <v>0.32692307692307676</v>
      </c>
      <c r="M36" s="22">
        <f>I36-C36</f>
        <v>0.19</v>
      </c>
      <c r="N36" s="54">
        <f>M36/C36</f>
        <v>0.57575757575757569</v>
      </c>
      <c r="O36" s="54">
        <f t="shared" si="18"/>
        <v>0.39694656488549618</v>
      </c>
      <c r="P36" s="352"/>
      <c r="Q36" s="165">
        <f>(I36/10)*12</f>
        <v>0.62400000000000011</v>
      </c>
      <c r="R36" s="70">
        <f>Q36-F36</f>
        <v>-0.68599999999999994</v>
      </c>
    </row>
    <row r="37" spans="1:18">
      <c r="A37" s="25" t="s">
        <v>144</v>
      </c>
      <c r="B37" s="26">
        <v>34.619999999999997</v>
      </c>
      <c r="C37" s="76">
        <f>SUM(C34:C36)</f>
        <v>6.42</v>
      </c>
      <c r="D37" s="88">
        <f t="shared" si="19"/>
        <v>2.6030368763557484E-3</v>
      </c>
      <c r="E37" s="26"/>
      <c r="F37" s="76">
        <f t="shared" ref="F37:I37" si="22">SUM(F34:F36)</f>
        <v>7.35</v>
      </c>
      <c r="G37" s="56">
        <f t="shared" si="14"/>
        <v>2.6611054992559764E-3</v>
      </c>
      <c r="H37" s="76">
        <f t="shared" si="22"/>
        <v>6.0399999999999991</v>
      </c>
      <c r="I37" s="76">
        <f t="shared" si="22"/>
        <v>6.9599999999999991</v>
      </c>
      <c r="J37" s="56">
        <f t="shared" si="15"/>
        <v>2.7873113258551152E-3</v>
      </c>
      <c r="K37" s="26">
        <f t="shared" si="20"/>
        <v>-0.91999999999999993</v>
      </c>
      <c r="L37" s="56">
        <f t="shared" si="21"/>
        <v>-0.13218390804597702</v>
      </c>
      <c r="M37" s="26">
        <f>I37-C37</f>
        <v>0.53999999999999915</v>
      </c>
      <c r="N37" s="57">
        <f>M37/C37</f>
        <v>8.4112149532710151E-2</v>
      </c>
      <c r="O37" s="54">
        <f t="shared" si="18"/>
        <v>0.946938775510204</v>
      </c>
      <c r="P37" s="353"/>
      <c r="Q37" s="76">
        <f>SUM(Q34:Q36)</f>
        <v>14.352</v>
      </c>
      <c r="R37" s="76">
        <f>SUM(R34:R36)</f>
        <v>7.0019999999999998</v>
      </c>
    </row>
    <row r="38" spans="1:18">
      <c r="Q38" s="166"/>
    </row>
    <row r="39" spans="1:18" ht="15.75" thickBot="1">
      <c r="A39" s="84"/>
      <c r="B39" s="84"/>
      <c r="C39" s="85"/>
      <c r="D39" s="84"/>
      <c r="M39" s="155" t="s">
        <v>145</v>
      </c>
      <c r="Q39" s="166"/>
    </row>
    <row r="40" spans="1:18" ht="15" customHeight="1">
      <c r="A40" s="289" t="s">
        <v>159</v>
      </c>
      <c r="B40" s="287" t="s">
        <v>291</v>
      </c>
      <c r="C40" s="314" t="str">
        <f>'PU Wise OWE'!$B$7</f>
        <v>Actuals upto Feb-23</v>
      </c>
      <c r="D40" s="287" t="s">
        <v>168</v>
      </c>
      <c r="E40" s="287"/>
      <c r="F40" s="340" t="str">
        <f>'PU Wise OWE'!$B$5</f>
        <v xml:space="preserve">RG 2023-24 </v>
      </c>
      <c r="G40" s="287" t="s">
        <v>294</v>
      </c>
      <c r="H40" s="287" t="s">
        <v>300</v>
      </c>
      <c r="I40" s="314" t="str">
        <f>'PU Wise OWE'!B8</f>
        <v>Actuals upto Feb-24</v>
      </c>
      <c r="J40" s="287" t="s">
        <v>200</v>
      </c>
      <c r="K40" s="286" t="s">
        <v>201</v>
      </c>
      <c r="L40" s="286"/>
      <c r="M40" s="286" t="s">
        <v>142</v>
      </c>
      <c r="N40" s="286"/>
      <c r="O40" s="289" t="s">
        <v>298</v>
      </c>
      <c r="P40" s="349" t="s">
        <v>262</v>
      </c>
      <c r="Q40" s="167"/>
    </row>
    <row r="41" spans="1:18" ht="30">
      <c r="A41" s="289"/>
      <c r="B41" s="288"/>
      <c r="C41" s="288"/>
      <c r="D41" s="288"/>
      <c r="E41" s="288"/>
      <c r="F41" s="341"/>
      <c r="G41" s="288"/>
      <c r="H41" s="288"/>
      <c r="I41" s="288"/>
      <c r="J41" s="288"/>
      <c r="K41" s="81" t="s">
        <v>140</v>
      </c>
      <c r="L41" s="82" t="s">
        <v>141</v>
      </c>
      <c r="M41" s="81" t="s">
        <v>140</v>
      </c>
      <c r="N41" s="82" t="s">
        <v>141</v>
      </c>
      <c r="O41" s="289"/>
      <c r="P41" s="350"/>
      <c r="Q41" s="167"/>
    </row>
    <row r="42" spans="1:18" ht="15.75">
      <c r="A42" s="27" t="s">
        <v>160</v>
      </c>
      <c r="B42" s="106">
        <v>273.47000000000003</v>
      </c>
      <c r="C42" s="72">
        <f>SUM(C43:C47)</f>
        <v>275.94</v>
      </c>
      <c r="D42" s="87">
        <f t="shared" ref="D42:D49" si="23">C42/$C$7</f>
        <v>0.11188193078841203</v>
      </c>
      <c r="E42" s="99"/>
      <c r="F42" s="21">
        <f>SUM(F43:F47)</f>
        <v>127.22999999999999</v>
      </c>
      <c r="G42" s="24">
        <f t="shared" ref="G42:G49" si="24">F42/$F$7</f>
        <v>4.6064279274875899E-2</v>
      </c>
      <c r="H42" s="21">
        <f>SUM(H43:H47)</f>
        <v>116.57</v>
      </c>
      <c r="I42" s="21">
        <f>SUM(I43:I47)</f>
        <v>129.54</v>
      </c>
      <c r="J42" s="24">
        <f t="shared" ref="J42:J49" si="25">I42/$I$7</f>
        <v>5.1877630625182712E-2</v>
      </c>
      <c r="K42" s="22">
        <f>H42-I42</f>
        <v>-12.969999999999999</v>
      </c>
      <c r="L42" s="24">
        <f>K42/I42</f>
        <v>-0.10012351397251813</v>
      </c>
      <c r="M42" s="22">
        <f t="shared" ref="M42:M49" si="26">I42-C42</f>
        <v>-146.4</v>
      </c>
      <c r="N42" s="54">
        <f t="shared" ref="N42:N49" si="27">M42/C42</f>
        <v>-0.53055011959121545</v>
      </c>
      <c r="O42" s="54">
        <f t="shared" ref="O42:O49" si="28">I42/F42</f>
        <v>1.0181560952605517</v>
      </c>
      <c r="P42" s="159"/>
      <c r="Q42" s="165">
        <v>266.16000000000003</v>
      </c>
      <c r="R42" s="70">
        <f t="shared" ref="R42:R48" si="29">Q42-F42</f>
        <v>138.93000000000004</v>
      </c>
    </row>
    <row r="43" spans="1:18" ht="15.75">
      <c r="A43" s="59" t="s">
        <v>156</v>
      </c>
      <c r="B43" s="21">
        <v>19.690000000000001</v>
      </c>
      <c r="C43" s="72">
        <f>ROUND('PU Wise OWE'!$AK$84/10000,2)</f>
        <v>61.9</v>
      </c>
      <c r="D43" s="87">
        <f t="shared" si="23"/>
        <v>2.5097816611592029E-2</v>
      </c>
      <c r="E43" s="99"/>
      <c r="F43" s="21">
        <f>ROUND('PU Wise OWE'!$AK$82/10000,2)</f>
        <v>35.549999999999997</v>
      </c>
      <c r="G43" s="24">
        <f t="shared" si="24"/>
        <v>1.2871061292319722E-2</v>
      </c>
      <c r="H43" s="21">
        <f>ROUND('PU Wise OWE'!$AK$83/10000,2)</f>
        <v>33.61</v>
      </c>
      <c r="I43" s="21">
        <f>ROUND('PU Wise OWE'!$AK$85/10000,2)</f>
        <v>32.01</v>
      </c>
      <c r="J43" s="24">
        <f t="shared" si="25"/>
        <v>1.2819229244342277E-2</v>
      </c>
      <c r="K43" s="22">
        <f t="shared" ref="K43:K49" si="30">H43-I43</f>
        <v>1.6000000000000014</v>
      </c>
      <c r="L43" s="24">
        <f t="shared" ref="L43:L49" si="31">K43/I43</f>
        <v>4.9984379881287143E-2</v>
      </c>
      <c r="M43" s="22">
        <f t="shared" si="26"/>
        <v>-29.89</v>
      </c>
      <c r="N43" s="54">
        <f t="shared" si="27"/>
        <v>-0.482875605815832</v>
      </c>
      <c r="O43" s="54">
        <f t="shared" si="28"/>
        <v>0.9004219409282701</v>
      </c>
      <c r="P43" s="159"/>
      <c r="Q43" s="165">
        <f>(I43/10)*12</f>
        <v>38.411999999999992</v>
      </c>
      <c r="R43" s="70">
        <f t="shared" si="29"/>
        <v>2.8619999999999948</v>
      </c>
    </row>
    <row r="44" spans="1:18" ht="15.75">
      <c r="A44" s="60" t="s">
        <v>163</v>
      </c>
      <c r="B44" s="110">
        <v>114.4</v>
      </c>
      <c r="C44" s="72">
        <f>ROUND('PU Wise OWE'!$AR$84/10000,2)</f>
        <v>11.68</v>
      </c>
      <c r="D44" s="87">
        <f t="shared" si="23"/>
        <v>4.7357431021550064E-3</v>
      </c>
      <c r="E44" s="99"/>
      <c r="F44" s="21">
        <f>ROUND('PU Wise OWE'!$AR$82/10000,2)</f>
        <v>12.1</v>
      </c>
      <c r="G44" s="24">
        <f t="shared" si="24"/>
        <v>4.3808675565982736E-3</v>
      </c>
      <c r="H44" s="21">
        <f>ROUND('PU Wise OWE'!$AR$83/10000,2)</f>
        <v>11.97</v>
      </c>
      <c r="I44" s="21">
        <f>ROUND('PU Wise OWE'!$AR$85/10000,2)</f>
        <v>8.69</v>
      </c>
      <c r="J44" s="24">
        <f t="shared" si="25"/>
        <v>3.4801343996668037E-3</v>
      </c>
      <c r="K44" s="22">
        <f t="shared" si="30"/>
        <v>3.2800000000000011</v>
      </c>
      <c r="L44" s="24">
        <f t="shared" si="31"/>
        <v>0.37744533947065606</v>
      </c>
      <c r="M44" s="22">
        <f t="shared" si="26"/>
        <v>-2.99</v>
      </c>
      <c r="N44" s="54">
        <f t="shared" si="27"/>
        <v>-0.25599315068493156</v>
      </c>
      <c r="O44" s="54">
        <f t="shared" si="28"/>
        <v>0.71818181818181814</v>
      </c>
      <c r="P44" s="159"/>
      <c r="Q44" s="165">
        <f>(I44/10)*12</f>
        <v>10.428000000000001</v>
      </c>
      <c r="R44" s="70">
        <f t="shared" si="29"/>
        <v>-1.6719999999999988</v>
      </c>
    </row>
    <row r="45" spans="1:18" ht="15.75">
      <c r="A45" s="60" t="s">
        <v>164</v>
      </c>
      <c r="B45" s="110">
        <v>46.69</v>
      </c>
      <c r="C45" s="72">
        <f>ROUND('PU Wise OWE'!$AU$84/10000,2)</f>
        <v>11.01</v>
      </c>
      <c r="D45" s="87">
        <f t="shared" si="23"/>
        <v>4.4640866057128956E-3</v>
      </c>
      <c r="E45" s="99"/>
      <c r="F45" s="21">
        <f>ROUND('PU Wise OWE'!$AU$82/10000,2)</f>
        <v>8.0500000000000007</v>
      </c>
      <c r="G45" s="24">
        <f t="shared" si="24"/>
        <v>2.9145441182327364E-3</v>
      </c>
      <c r="H45" s="21">
        <f>ROUND('PU Wise OWE'!$AU$83/10000,2)</f>
        <v>8.9700000000000006</v>
      </c>
      <c r="I45" s="21">
        <f>ROUND('PU Wise OWE'!$AU$85/10000,2)</f>
        <v>7.12</v>
      </c>
      <c r="J45" s="24">
        <f t="shared" si="25"/>
        <v>2.8513874482885668E-3</v>
      </c>
      <c r="K45" s="22">
        <f t="shared" si="30"/>
        <v>1.8500000000000005</v>
      </c>
      <c r="L45" s="24">
        <f t="shared" si="31"/>
        <v>0.25983146067415736</v>
      </c>
      <c r="M45" s="22">
        <f t="shared" si="26"/>
        <v>-3.8899999999999997</v>
      </c>
      <c r="N45" s="54">
        <f t="shared" si="27"/>
        <v>-0.35331516802906449</v>
      </c>
      <c r="O45" s="54">
        <f t="shared" si="28"/>
        <v>0.88447204968944093</v>
      </c>
      <c r="P45" s="159"/>
      <c r="Q45" s="165">
        <f>(I45/10)*12</f>
        <v>8.5440000000000005</v>
      </c>
      <c r="R45" s="70">
        <f t="shared" si="29"/>
        <v>0.49399999999999977</v>
      </c>
    </row>
    <row r="46" spans="1:18" ht="15.75">
      <c r="A46" s="59" t="s">
        <v>161</v>
      </c>
      <c r="B46" s="21">
        <v>54.55</v>
      </c>
      <c r="C46" s="72">
        <f>ROUND('PU Wise OWE'!$AZ$84/10000,2)</f>
        <v>39.18</v>
      </c>
      <c r="D46" s="87">
        <f t="shared" si="23"/>
        <v>1.5885823180002839E-2</v>
      </c>
      <c r="E46" s="99"/>
      <c r="F46" s="21">
        <f>ROUND('PU Wise OWE'!$AZ$82/10000,2)</f>
        <v>1.68</v>
      </c>
      <c r="G46" s="24">
        <f t="shared" si="24"/>
        <v>6.0825268554422316E-4</v>
      </c>
      <c r="H46" s="21">
        <f>ROUND('PU Wise OWE'!$AZ$83/10000,2)</f>
        <v>1.68</v>
      </c>
      <c r="I46" s="21">
        <f>ROUND('PU Wise OWE'!$AZ$85/10000,2)</f>
        <v>1.22</v>
      </c>
      <c r="J46" s="24">
        <f t="shared" si="25"/>
        <v>4.8858043355506334E-4</v>
      </c>
      <c r="K46" s="22">
        <f t="shared" si="30"/>
        <v>0.45999999999999996</v>
      </c>
      <c r="L46" s="24">
        <f t="shared" si="31"/>
        <v>0.37704918032786883</v>
      </c>
      <c r="M46" s="22">
        <f t="shared" si="26"/>
        <v>-37.96</v>
      </c>
      <c r="N46" s="54">
        <f t="shared" si="27"/>
        <v>-0.96886166411434405</v>
      </c>
      <c r="O46" s="54">
        <f t="shared" si="28"/>
        <v>0.72619047619047616</v>
      </c>
      <c r="P46" s="159"/>
      <c r="Q46" s="165">
        <f>(I46/10)*12</f>
        <v>1.464</v>
      </c>
      <c r="R46" s="169">
        <f t="shared" si="29"/>
        <v>-0.21599999999999997</v>
      </c>
    </row>
    <row r="47" spans="1:18" ht="15.75">
      <c r="A47" s="60" t="s">
        <v>162</v>
      </c>
      <c r="B47" s="110">
        <v>38.14</v>
      </c>
      <c r="C47" s="72">
        <f>ROUND('PU Wise OWE'!$BA$84/10000,2)</f>
        <v>152.16999999999999</v>
      </c>
      <c r="D47" s="87">
        <f t="shared" si="23"/>
        <v>6.1698461288949256E-2</v>
      </c>
      <c r="E47" s="99"/>
      <c r="F47" s="21">
        <f>ROUND('PU Wise OWE'!$BA$82/10000,2)</f>
        <v>69.849999999999994</v>
      </c>
      <c r="G47" s="24">
        <f t="shared" si="24"/>
        <v>2.5289553622180945E-2</v>
      </c>
      <c r="H47" s="21">
        <f>ROUND('PU Wise OWE'!$BA$83/10000,2)</f>
        <v>60.34</v>
      </c>
      <c r="I47" s="21">
        <f>ROUND('PU Wise OWE'!$BA$85/10000,2)</f>
        <v>80.5</v>
      </c>
      <c r="J47" s="24">
        <f t="shared" si="25"/>
        <v>3.2238299099330001E-2</v>
      </c>
      <c r="K47" s="22">
        <f t="shared" si="30"/>
        <v>-20.159999999999997</v>
      </c>
      <c r="L47" s="24">
        <f t="shared" si="31"/>
        <v>-0.25043478260869562</v>
      </c>
      <c r="M47" s="22">
        <f t="shared" si="26"/>
        <v>-71.669999999999987</v>
      </c>
      <c r="N47" s="54">
        <f t="shared" si="27"/>
        <v>-0.47098639679306037</v>
      </c>
      <c r="O47" s="54">
        <f t="shared" si="28"/>
        <v>1.1524695776664282</v>
      </c>
      <c r="P47" s="159"/>
      <c r="Q47" s="165">
        <f>(I47/10)*12</f>
        <v>96.600000000000009</v>
      </c>
      <c r="R47" s="70">
        <f t="shared" si="29"/>
        <v>26.750000000000014</v>
      </c>
    </row>
    <row r="48" spans="1:18" ht="15.75">
      <c r="A48" s="61" t="s">
        <v>165</v>
      </c>
      <c r="B48" s="105">
        <v>663.48</v>
      </c>
      <c r="C48" s="72">
        <f>ROUND('PU Wise OWE'!$AM$84/10000,2)-ROUND('PU Wise OWE'!$BJ$84/10000,2)</f>
        <v>350.94</v>
      </c>
      <c r="D48" s="87">
        <f t="shared" si="23"/>
        <v>0.14229124009163338</v>
      </c>
      <c r="E48" s="99"/>
      <c r="F48" s="21">
        <f>ROUND('PU Wise OWE'!$AM$82/10000,2)-ROUND('PU Wise OWE'!$BJ$82/10000,2)</f>
        <v>394.28</v>
      </c>
      <c r="G48" s="24">
        <f t="shared" si="24"/>
        <v>0.14275111241450969</v>
      </c>
      <c r="H48" s="21">
        <f>ROUND('PU Wise OWE'!$AM$83/10000,2)-ROUND('PU Wise OWE'!$BJ$83/10000,2)</f>
        <v>406.88000000000005</v>
      </c>
      <c r="I48" s="21">
        <f>ROUND('PU Wise OWE'!$AM$85/10000,2)-ROUND('PU Wise OWE'!$BJ$85/10000,2)</f>
        <v>353.59</v>
      </c>
      <c r="J48" s="24">
        <f t="shared" si="25"/>
        <v>0.14160422582027446</v>
      </c>
      <c r="K48" s="22">
        <f t="shared" si="30"/>
        <v>53.290000000000077</v>
      </c>
      <c r="L48" s="24">
        <f t="shared" si="31"/>
        <v>0.15071127577137386</v>
      </c>
      <c r="M48" s="22">
        <f t="shared" si="26"/>
        <v>2.6499999999999773</v>
      </c>
      <c r="N48" s="54">
        <f t="shared" si="27"/>
        <v>7.5511483444462794E-3</v>
      </c>
      <c r="O48" s="54">
        <f t="shared" si="28"/>
        <v>0.89679922897433295</v>
      </c>
      <c r="P48" s="159"/>
      <c r="Q48" s="165">
        <v>670.28</v>
      </c>
      <c r="R48" s="70">
        <f t="shared" si="29"/>
        <v>276</v>
      </c>
    </row>
    <row r="49" spans="1:18" s="36" customFormat="1" ht="15.75" thickBot="1">
      <c r="A49" s="62" t="s">
        <v>125</v>
      </c>
      <c r="B49" s="76">
        <f>B42+B48</f>
        <v>936.95</v>
      </c>
      <c r="C49" s="76">
        <f>C42+C48</f>
        <v>626.88</v>
      </c>
      <c r="D49" s="88">
        <f t="shared" si="23"/>
        <v>0.25417317088004543</v>
      </c>
      <c r="E49" s="100"/>
      <c r="F49" s="26">
        <f>F42+F48</f>
        <v>521.51</v>
      </c>
      <c r="G49" s="56">
        <f t="shared" si="24"/>
        <v>0.1888153916893856</v>
      </c>
      <c r="H49" s="26">
        <f>H42+H48</f>
        <v>523.45000000000005</v>
      </c>
      <c r="I49" s="26">
        <f>I42+I48</f>
        <v>483.13</v>
      </c>
      <c r="J49" s="56">
        <f t="shared" si="25"/>
        <v>0.19348185644545718</v>
      </c>
      <c r="K49" s="26">
        <f t="shared" si="30"/>
        <v>40.32000000000005</v>
      </c>
      <c r="L49" s="56">
        <f t="shared" si="31"/>
        <v>8.3455798646327184E-2</v>
      </c>
      <c r="M49" s="26">
        <f t="shared" si="26"/>
        <v>-143.75</v>
      </c>
      <c r="N49" s="57">
        <f t="shared" si="27"/>
        <v>-0.22931023481368046</v>
      </c>
      <c r="O49" s="54">
        <f t="shared" si="28"/>
        <v>0.92640601330751093</v>
      </c>
      <c r="P49" s="160"/>
      <c r="Q49" s="76">
        <f>Q42+Q48</f>
        <v>936.44</v>
      </c>
      <c r="R49" s="76">
        <f>R42+R48</f>
        <v>414.93000000000006</v>
      </c>
    </row>
    <row r="50" spans="1:18">
      <c r="Q50" s="166"/>
    </row>
    <row r="51" spans="1:18">
      <c r="A51" s="77" t="s">
        <v>179</v>
      </c>
      <c r="B51" s="77"/>
      <c r="Q51" s="166"/>
    </row>
    <row r="52" spans="1:18" ht="30" customHeight="1">
      <c r="A52" s="83" t="s">
        <v>180</v>
      </c>
      <c r="B52" s="111">
        <v>188.88</v>
      </c>
      <c r="C52" s="72">
        <f>ROUND('PU Wise OWE'!$AK$128/10000,2)-C43</f>
        <v>23.380000000000003</v>
      </c>
      <c r="D52" s="87">
        <f t="shared" ref="D52:D56" si="32">C52/$C$7</f>
        <v>9.4795953534575397E-3</v>
      </c>
      <c r="E52" s="306"/>
      <c r="F52" s="22">
        <f>ROUND('PU Wise OWE'!$AK$126/10000,2)-F43</f>
        <v>56.59</v>
      </c>
      <c r="G52" s="24">
        <f t="shared" ref="G52:G54" si="33">F52/$F$7</f>
        <v>2.0488702068421186E-2</v>
      </c>
      <c r="H52" s="22">
        <f>ROUND('PU Wise OWE'!$AK$127/10000,2)-H43</f>
        <v>46.3</v>
      </c>
      <c r="I52" s="22">
        <f>ROUND('PU Wise OWE'!$AK$129/10000,2)-I43</f>
        <v>46.160000000000004</v>
      </c>
      <c r="J52" s="24">
        <f t="shared" ref="J52:J56" si="34">I52/$I$7</f>
        <v>1.8485961322050597E-2</v>
      </c>
      <c r="K52" s="22">
        <f>H52-I52</f>
        <v>0.13999999999999346</v>
      </c>
      <c r="L52" s="24">
        <f>K52/I52</f>
        <v>3.0329289428074838E-3</v>
      </c>
      <c r="M52" s="22">
        <f>I52-C52</f>
        <v>22.78</v>
      </c>
      <c r="N52" s="54">
        <f>M52/C52</f>
        <v>0.97433704020530365</v>
      </c>
      <c r="O52" s="54">
        <f t="shared" ref="O52:O54" si="35">I52/F52</f>
        <v>0.8156918183424634</v>
      </c>
      <c r="P52" s="158" t="s">
        <v>266</v>
      </c>
      <c r="Q52" s="165">
        <f>(I52/10)*12</f>
        <v>55.39200000000001</v>
      </c>
      <c r="R52" s="169">
        <f>Q52-F52</f>
        <v>-1.1979999999999933</v>
      </c>
    </row>
    <row r="53" spans="1:18" ht="15.75">
      <c r="A53" s="20" t="s">
        <v>157</v>
      </c>
      <c r="B53" s="107">
        <v>121.46</v>
      </c>
      <c r="C53" s="72">
        <f>ROUND('PU Wise OWE'!$AL$128/10000,2)</f>
        <v>36.01</v>
      </c>
      <c r="D53" s="87">
        <f t="shared" si="32"/>
        <v>1.4600523040120016E-2</v>
      </c>
      <c r="E53" s="307"/>
      <c r="F53" s="22">
        <f>ROUND('PU Wise OWE'!$AL$126/10000,2)</f>
        <v>32.75</v>
      </c>
      <c r="G53" s="24">
        <f t="shared" si="33"/>
        <v>1.1857306816412684E-2</v>
      </c>
      <c r="H53" s="23">
        <f>ROUND('PU Wise OWE'!$AL$127/10000,2)</f>
        <v>26.35</v>
      </c>
      <c r="I53" s="23">
        <f>ROUND('PU Wise OWE'!$AL$129/10000,2)</f>
        <v>22.17</v>
      </c>
      <c r="J53" s="24">
        <f t="shared" si="34"/>
        <v>8.878547714685046E-3</v>
      </c>
      <c r="K53" s="22">
        <f t="shared" ref="K53:K54" si="36">H53-I53</f>
        <v>4.18</v>
      </c>
      <c r="L53" s="24">
        <f t="shared" ref="L53:L54" si="37">K53/I53</f>
        <v>0.18854307622913843</v>
      </c>
      <c r="M53" s="22">
        <f>I53-C53</f>
        <v>-13.839999999999996</v>
      </c>
      <c r="N53" s="54">
        <f>M53/C53</f>
        <v>-0.38433768397667306</v>
      </c>
      <c r="O53" s="54">
        <f t="shared" si="35"/>
        <v>0.6769465648854962</v>
      </c>
      <c r="P53" s="157" t="s">
        <v>267</v>
      </c>
      <c r="Q53" s="165">
        <f>(I53/10)*12</f>
        <v>26.603999999999999</v>
      </c>
      <c r="R53" s="70">
        <f>Q53-F53</f>
        <v>-6.1460000000000008</v>
      </c>
    </row>
    <row r="54" spans="1:18" s="36" customFormat="1">
      <c r="A54" s="25" t="s">
        <v>125</v>
      </c>
      <c r="B54" s="26">
        <f>SUM(B52:B53)</f>
        <v>310.33999999999997</v>
      </c>
      <c r="C54" s="76">
        <f>SUM(C52:C53)</f>
        <v>59.39</v>
      </c>
      <c r="D54" s="88">
        <f t="shared" si="32"/>
        <v>2.4080118393577554E-2</v>
      </c>
      <c r="E54" s="308"/>
      <c r="F54" s="76">
        <f t="shared" ref="F54:I54" si="38">SUM(F52:F53)</f>
        <v>89.34</v>
      </c>
      <c r="G54" s="56">
        <f t="shared" si="33"/>
        <v>3.2346008884833868E-2</v>
      </c>
      <c r="H54" s="76">
        <f t="shared" si="38"/>
        <v>72.650000000000006</v>
      </c>
      <c r="I54" s="76">
        <f t="shared" si="38"/>
        <v>68.330000000000013</v>
      </c>
      <c r="J54" s="56">
        <f t="shared" si="34"/>
        <v>2.7364509036735644E-2</v>
      </c>
      <c r="K54" s="26">
        <f t="shared" si="36"/>
        <v>4.3199999999999932</v>
      </c>
      <c r="L54" s="56">
        <f t="shared" si="37"/>
        <v>6.3222596224205951E-2</v>
      </c>
      <c r="M54" s="26">
        <f>I54-C54</f>
        <v>8.9400000000000119</v>
      </c>
      <c r="N54" s="104">
        <f>M54/C54</f>
        <v>0.15053039232193993</v>
      </c>
      <c r="O54" s="54">
        <f t="shared" si="35"/>
        <v>0.76483098276248052</v>
      </c>
      <c r="P54" s="156"/>
      <c r="Q54" s="76">
        <f>SUM(Q52:Q53)</f>
        <v>81.996000000000009</v>
      </c>
      <c r="R54" s="76">
        <f>SUM(R52:R53)</f>
        <v>-7.3439999999999941</v>
      </c>
    </row>
    <row r="55" spans="1:18">
      <c r="Q55" s="166"/>
    </row>
    <row r="56" spans="1:18" s="36" customFormat="1" ht="38.450000000000003" customHeight="1">
      <c r="A56" s="80" t="s">
        <v>158</v>
      </c>
      <c r="B56" s="112">
        <v>348.19</v>
      </c>
      <c r="C56" s="73">
        <f>ROUND('PU Wise OWE'!$AO$128/10000,2)</f>
        <v>91.71</v>
      </c>
      <c r="D56" s="88">
        <f t="shared" si="32"/>
        <v>3.7184503415979078E-2</v>
      </c>
      <c r="E56" s="55"/>
      <c r="F56" s="26">
        <f>ROUND('PU Wise OWE'!$AO$126/10000,2)</f>
        <v>90.57</v>
      </c>
      <c r="G56" s="56">
        <f t="shared" ref="G56" si="39">F56/$F$7</f>
        <v>3.2791336743893028E-2</v>
      </c>
      <c r="H56" s="25">
        <f>ROUND('PU Wise OWE'!$AO$127/10000,2)</f>
        <v>96.7</v>
      </c>
      <c r="I56" s="25">
        <f>ROUND('PU Wise OWE'!$AO$129/10000,2)</f>
        <v>83.6</v>
      </c>
      <c r="J56" s="56">
        <f t="shared" si="34"/>
        <v>3.3479773971478111E-2</v>
      </c>
      <c r="K56" s="26">
        <f>H56-I56</f>
        <v>13.100000000000009</v>
      </c>
      <c r="L56" s="56">
        <f>K56/I56</f>
        <v>0.15669856459330156</v>
      </c>
      <c r="M56" s="26">
        <f>I56-C56</f>
        <v>-8.11</v>
      </c>
      <c r="N56" s="57">
        <f>M56/C56</f>
        <v>-8.8430923563406386E-2</v>
      </c>
      <c r="O56" s="54">
        <f t="shared" ref="O56" si="40">I56/F56</f>
        <v>0.92304295020426186</v>
      </c>
      <c r="P56" s="158" t="s">
        <v>280</v>
      </c>
      <c r="Q56" s="165">
        <f>(I56-26.18)/10*2+I56</f>
        <v>95.083999999999989</v>
      </c>
      <c r="R56" s="169">
        <f>Q56-F56</f>
        <v>4.5139999999999958</v>
      </c>
    </row>
    <row r="57" spans="1:18" s="36" customFormat="1">
      <c r="A57" s="118"/>
      <c r="B57" s="119"/>
      <c r="C57" s="115"/>
      <c r="D57" s="116"/>
      <c r="E57" s="117"/>
      <c r="F57" s="93"/>
      <c r="G57" s="92"/>
      <c r="H57" s="92"/>
      <c r="I57" s="90"/>
      <c r="J57" s="92"/>
      <c r="K57" s="92"/>
      <c r="L57" s="92"/>
      <c r="M57" s="26"/>
      <c r="N57" s="57"/>
      <c r="O57" s="102"/>
      <c r="P57" s="161"/>
      <c r="Q57" s="168"/>
    </row>
    <row r="58" spans="1:18">
      <c r="B58" s="287" t="s">
        <v>291</v>
      </c>
      <c r="C58" s="314" t="str">
        <f>'PU Wise OWE'!$B$7</f>
        <v>Actuals upto Feb-23</v>
      </c>
      <c r="D58" s="287" t="s">
        <v>168</v>
      </c>
      <c r="E58" s="287"/>
      <c r="F58" s="340" t="str">
        <f>'PU Wise OWE'!$B$5</f>
        <v xml:space="preserve">RG 2023-24 </v>
      </c>
      <c r="G58" s="287" t="s">
        <v>294</v>
      </c>
      <c r="H58" s="287" t="s">
        <v>300</v>
      </c>
      <c r="I58" s="314" t="str">
        <f>'PU Wise OWE'!B8</f>
        <v>Actuals upto Feb-24</v>
      </c>
      <c r="J58" s="287" t="s">
        <v>200</v>
      </c>
      <c r="K58" s="286" t="s">
        <v>201</v>
      </c>
      <c r="L58" s="286"/>
      <c r="M58" s="286" t="s">
        <v>142</v>
      </c>
      <c r="N58" s="286"/>
      <c r="O58" s="289" t="s">
        <v>298</v>
      </c>
      <c r="P58" s="348" t="s">
        <v>262</v>
      </c>
      <c r="Q58" s="167"/>
    </row>
    <row r="59" spans="1:18" ht="30">
      <c r="A59" s="77" t="s">
        <v>181</v>
      </c>
      <c r="B59" s="288"/>
      <c r="C59" s="288"/>
      <c r="D59" s="288"/>
      <c r="E59" s="288"/>
      <c r="F59" s="341"/>
      <c r="G59" s="288"/>
      <c r="H59" s="288"/>
      <c r="I59" s="288"/>
      <c r="J59" s="288"/>
      <c r="K59" s="81" t="s">
        <v>140</v>
      </c>
      <c r="L59" s="82" t="s">
        <v>141</v>
      </c>
      <c r="M59" s="81" t="s">
        <v>140</v>
      </c>
      <c r="N59" s="82" t="s">
        <v>141</v>
      </c>
      <c r="O59" s="289"/>
      <c r="P59" s="348"/>
      <c r="Q59" s="167"/>
    </row>
    <row r="60" spans="1:18" ht="15.75">
      <c r="A60" s="23" t="s">
        <v>182</v>
      </c>
      <c r="B60" s="22">
        <v>80.099999999999994</v>
      </c>
      <c r="C60" s="72">
        <f>ROUND('PU Wise OWE'!$AM$62/10000,2)</f>
        <v>16.96</v>
      </c>
      <c r="D60" s="87">
        <f t="shared" ref="D60:D64" si="41">C60/$C$7</f>
        <v>6.8765584771017909E-3</v>
      </c>
      <c r="E60" s="303"/>
      <c r="F60" s="22">
        <f>ROUND('PU Wise OWE'!$AM$60/10000,2)</f>
        <v>22.15</v>
      </c>
      <c r="G60" s="24">
        <f t="shared" ref="G60:G64" si="42">F60/$F$7</f>
        <v>8.0195220147646091E-3</v>
      </c>
      <c r="H60" s="23">
        <f>ROUND('PU Wise OWE'!$AM$61/10000,2)</f>
        <v>20.100000000000001</v>
      </c>
      <c r="I60" s="23">
        <f>ROUND('PU Wise OWE'!$AM$63/10000,2)</f>
        <v>15.79</v>
      </c>
      <c r="J60" s="96">
        <f t="shared" ref="J60:J64" si="43">I60/$I$7</f>
        <v>6.3235123326511886E-3</v>
      </c>
      <c r="K60" s="22">
        <f>H60-I60</f>
        <v>4.3100000000000023</v>
      </c>
      <c r="L60" s="24">
        <f>K60/I60</f>
        <v>0.27295756808106414</v>
      </c>
      <c r="M60" s="22">
        <f>I60-C60</f>
        <v>-1.1700000000000017</v>
      </c>
      <c r="N60" s="54">
        <f>M60/C60</f>
        <v>-6.8985849056603876E-2</v>
      </c>
      <c r="O60" s="54">
        <f t="shared" ref="O60:O64" si="44">I60/F60</f>
        <v>0.71286681715575617</v>
      </c>
      <c r="P60" s="158"/>
      <c r="Q60" s="165">
        <f>(I60/10)*12</f>
        <v>18.948</v>
      </c>
      <c r="R60" s="70">
        <f>Q60-F60</f>
        <v>-3.2019999999999982</v>
      </c>
    </row>
    <row r="61" spans="1:18" ht="46.15" customHeight="1">
      <c r="A61" s="23" t="s">
        <v>183</v>
      </c>
      <c r="B61" s="22">
        <v>21.26</v>
      </c>
      <c r="C61" s="72">
        <f>ROUND('PU Wise OWE'!$AM$95/10000,2)</f>
        <v>3.19</v>
      </c>
      <c r="D61" s="87">
        <f t="shared" si="41"/>
        <v>1.2934092890303486E-3</v>
      </c>
      <c r="E61" s="304"/>
      <c r="F61" s="22">
        <f>ROUND('PU Wise OWE'!$AM$93/10000,2)</f>
        <v>2.2400000000000002</v>
      </c>
      <c r="G61" s="24">
        <f t="shared" si="42"/>
        <v>8.1100358072563102E-4</v>
      </c>
      <c r="H61" s="23">
        <f>ROUND('PU Wise OWE'!$AM$94/10000,2)</f>
        <v>-1.1399999999999999</v>
      </c>
      <c r="I61" s="23">
        <f>ROUND('PU Wise OWE'!$AM$96/10000,2)</f>
        <v>4.71</v>
      </c>
      <c r="J61" s="96">
        <f t="shared" si="43"/>
        <v>1.8862408541347119E-3</v>
      </c>
      <c r="K61" s="22">
        <f t="shared" ref="K61:K64" si="45">H61-I61</f>
        <v>-5.85</v>
      </c>
      <c r="L61" s="24">
        <f t="shared" ref="L61:L64" si="46">K61/I61</f>
        <v>-1.2420382165605095</v>
      </c>
      <c r="M61" s="22">
        <f>I61-C61</f>
        <v>1.52</v>
      </c>
      <c r="N61" s="54">
        <f>M61/C61</f>
        <v>0.47648902821316613</v>
      </c>
      <c r="O61" s="54">
        <f t="shared" si="44"/>
        <v>2.1026785714285712</v>
      </c>
      <c r="P61" s="158" t="s">
        <v>271</v>
      </c>
      <c r="Q61" s="165">
        <f>(I61/10)*12</f>
        <v>5.6519999999999992</v>
      </c>
      <c r="R61" s="70">
        <f>Q61-F61</f>
        <v>3.411999999999999</v>
      </c>
    </row>
    <row r="62" spans="1:18" ht="43.15" customHeight="1">
      <c r="A62" s="23" t="s">
        <v>184</v>
      </c>
      <c r="B62" s="22">
        <v>9.89</v>
      </c>
      <c r="C62" s="72">
        <f>ROUND('PU Wise OWE'!$AN$18/10000,2)</f>
        <v>3.14</v>
      </c>
      <c r="D62" s="87">
        <f t="shared" si="41"/>
        <v>1.2731364161615343E-3</v>
      </c>
      <c r="E62" s="304"/>
      <c r="F62" s="22">
        <f>ROUND('PU Wise OWE'!$AN$16/10000,2)</f>
        <v>4.63</v>
      </c>
      <c r="G62" s="24">
        <f>F62/$F$7</f>
        <v>1.6763154369462817E-3</v>
      </c>
      <c r="H62" s="23">
        <f>ROUND('PU Wise OWE'!$AN$17/10000,2)</f>
        <v>4.71</v>
      </c>
      <c r="I62" s="23">
        <f>ROUND('PU Wise OWE'!$AN$19/10000,2)</f>
        <v>3.51</v>
      </c>
      <c r="J62" s="96">
        <f t="shared" si="43"/>
        <v>1.4056699358838299E-3</v>
      </c>
      <c r="K62" s="22">
        <f t="shared" si="45"/>
        <v>1.2000000000000002</v>
      </c>
      <c r="L62" s="24">
        <f t="shared" si="46"/>
        <v>0.34188034188034194</v>
      </c>
      <c r="M62" s="22">
        <f>I62-C62</f>
        <v>0.36999999999999966</v>
      </c>
      <c r="N62" s="54">
        <f>M62/C62</f>
        <v>0.11783439490445849</v>
      </c>
      <c r="O62" s="54">
        <f t="shared" si="44"/>
        <v>0.75809935205183587</v>
      </c>
      <c r="P62" s="158" t="s">
        <v>268</v>
      </c>
      <c r="Q62" s="165">
        <f>(I62/10)*12</f>
        <v>4.2119999999999997</v>
      </c>
      <c r="R62" s="70">
        <f>Q62-F62</f>
        <v>-0.41800000000000015</v>
      </c>
    </row>
    <row r="63" spans="1:18" ht="15.75">
      <c r="A63" s="23" t="s">
        <v>185</v>
      </c>
      <c r="B63" s="22">
        <v>1.64</v>
      </c>
      <c r="C63" s="72">
        <f>ROUND('PU Wise OWE'!$AN$62/10000,2)</f>
        <v>0</v>
      </c>
      <c r="D63" s="87">
        <f t="shared" si="41"/>
        <v>0</v>
      </c>
      <c r="E63" s="304"/>
      <c r="F63" s="22">
        <f>ROUND('PU Wise OWE'!$AN$60/10000,2)</f>
        <v>0.34</v>
      </c>
      <c r="G63" s="24">
        <f>F63/$F$7</f>
        <v>1.2309875778871183E-4</v>
      </c>
      <c r="H63" s="23">
        <f>ROUND('PU Wise OWE'!$AN$61/10000,2)</f>
        <v>0.4</v>
      </c>
      <c r="I63" s="23">
        <f>ROUND('PU Wise OWE'!$AN$63/10000,2)</f>
        <v>0.51</v>
      </c>
      <c r="J63" s="96">
        <f t="shared" si="43"/>
        <v>2.0424264025662486E-4</v>
      </c>
      <c r="K63" s="22">
        <f t="shared" si="45"/>
        <v>-0.10999999999999999</v>
      </c>
      <c r="L63" s="24">
        <f t="shared" si="46"/>
        <v>-0.2156862745098039</v>
      </c>
      <c r="M63" s="22">
        <f>I63-C63</f>
        <v>0.51</v>
      </c>
      <c r="N63" s="54" t="e">
        <f>M63/C63</f>
        <v>#DIV/0!</v>
      </c>
      <c r="O63" s="54">
        <f t="shared" si="44"/>
        <v>1.5</v>
      </c>
      <c r="P63" s="157"/>
      <c r="Q63" s="165">
        <f>(I63/10)*12</f>
        <v>0.6120000000000001</v>
      </c>
      <c r="R63" s="70">
        <f>Q63-F63</f>
        <v>0.27200000000000008</v>
      </c>
    </row>
    <row r="64" spans="1:18" s="36" customFormat="1">
      <c r="A64" s="25" t="s">
        <v>125</v>
      </c>
      <c r="B64" s="26">
        <f>SUM(B60:B63)</f>
        <v>112.89</v>
      </c>
      <c r="C64" s="76">
        <f>SUM(C60:C63)</f>
        <v>23.290000000000003</v>
      </c>
      <c r="D64" s="88">
        <f t="shared" si="41"/>
        <v>9.443104182293674E-3</v>
      </c>
      <c r="E64" s="305"/>
      <c r="F64" s="26">
        <f>SUM(F60:F63)</f>
        <v>29.36</v>
      </c>
      <c r="G64" s="56">
        <f t="shared" si="42"/>
        <v>1.0629939790225234E-2</v>
      </c>
      <c r="H64" s="26">
        <f>SUM(H60:H63)</f>
        <v>24.07</v>
      </c>
      <c r="I64" s="26">
        <f>SUM(I60:I63)</f>
        <v>24.52</v>
      </c>
      <c r="J64" s="56">
        <f t="shared" si="43"/>
        <v>9.8196657629263558E-3</v>
      </c>
      <c r="K64" s="26">
        <f t="shared" si="45"/>
        <v>-0.44999999999999929</v>
      </c>
      <c r="L64" s="56">
        <f t="shared" si="46"/>
        <v>-1.8352365415986921E-2</v>
      </c>
      <c r="M64" s="26">
        <f>I64-C64</f>
        <v>1.2299999999999969</v>
      </c>
      <c r="N64" s="57">
        <f>M64/C64</f>
        <v>5.2812365822241164E-2</v>
      </c>
      <c r="O64" s="54">
        <f t="shared" si="44"/>
        <v>0.83514986376021794</v>
      </c>
      <c r="P64" s="156"/>
      <c r="Q64" s="76">
        <f>SUM(Q60:Q63)</f>
        <v>29.423999999999999</v>
      </c>
      <c r="R64" s="76">
        <f>SUM(R60:R63)</f>
        <v>6.4000000000000778E-2</v>
      </c>
    </row>
    <row r="65" spans="1:18">
      <c r="Q65" s="166"/>
    </row>
    <row r="66" spans="1:18">
      <c r="A66" s="77" t="s">
        <v>186</v>
      </c>
      <c r="B66" s="77"/>
      <c r="Q66" s="166"/>
    </row>
    <row r="67" spans="1:18" ht="27.6" customHeight="1">
      <c r="A67" s="23" t="s">
        <v>187</v>
      </c>
      <c r="B67" s="22">
        <v>1117.51</v>
      </c>
      <c r="C67" s="72">
        <f>ROUND('PU Wise OWE'!$AP$73/10000,2)</f>
        <v>0.02</v>
      </c>
      <c r="D67" s="87">
        <f t="shared" ref="D67:D69" si="47">C67/$C$7</f>
        <v>8.1091491475256963E-6</v>
      </c>
      <c r="E67" s="23"/>
      <c r="F67" s="22">
        <f>ROUND('PU Wise OWE'!$AP$71/10000,2)</f>
        <v>0.12</v>
      </c>
      <c r="G67" s="24">
        <f t="shared" ref="G67:G69" si="48">F67/$F$7</f>
        <v>4.3446620396015943E-5</v>
      </c>
      <c r="H67" s="23">
        <f>ROUND('PU Wise OWE'!$AP$72/10000,2)</f>
        <v>0.11</v>
      </c>
      <c r="I67" s="23">
        <f>ROUND('PU Wise OWE'!$AP$74/10000,2)</f>
        <v>0</v>
      </c>
      <c r="J67" s="96">
        <f t="shared" ref="J67:J69" si="49">I67/$I$7</f>
        <v>0</v>
      </c>
      <c r="K67" s="22">
        <f>H67-I67</f>
        <v>0.11</v>
      </c>
      <c r="L67" s="24" t="e">
        <f>K67/I67</f>
        <v>#DIV/0!</v>
      </c>
      <c r="M67" s="22">
        <f>I67-C67</f>
        <v>-0.02</v>
      </c>
      <c r="N67" s="54">
        <f>M67/C67</f>
        <v>-1</v>
      </c>
      <c r="O67" s="54">
        <f t="shared" ref="O67:O68" si="50">I67/F67</f>
        <v>0</v>
      </c>
      <c r="P67" s="158" t="s">
        <v>272</v>
      </c>
      <c r="Q67" s="165">
        <f>(I67-256.76-544.78)/10*2+I67</f>
        <v>-160.30799999999999</v>
      </c>
      <c r="R67" s="70">
        <f>Q67-F67</f>
        <v>-160.428</v>
      </c>
    </row>
    <row r="68" spans="1:18" ht="15.75">
      <c r="A68" s="89" t="s">
        <v>188</v>
      </c>
      <c r="B68" s="113">
        <v>38.520000000000003</v>
      </c>
      <c r="C68" s="72">
        <f>ROUND('PU Wise OWE'!$AP$128/10000,2)-C67</f>
        <v>65.19</v>
      </c>
      <c r="D68" s="87">
        <f t="shared" si="47"/>
        <v>2.6431771646360007E-2</v>
      </c>
      <c r="E68" s="23"/>
      <c r="F68" s="22">
        <f>ROUND('PU Wise OWE'!$AP$126/10000,2)-F67</f>
        <v>54.45</v>
      </c>
      <c r="G68" s="24">
        <f t="shared" si="48"/>
        <v>1.9713904004692234E-2</v>
      </c>
      <c r="H68" s="23">
        <f>ROUND('PU Wise OWE'!$AP$127/10000,2)-H67</f>
        <v>48.95</v>
      </c>
      <c r="I68" s="23">
        <f>ROUND('PU Wise OWE'!$AP$129/10000,2)-I67</f>
        <v>42.87</v>
      </c>
      <c r="J68" s="96">
        <f t="shared" si="49"/>
        <v>1.7168396054512758E-2</v>
      </c>
      <c r="K68" s="22">
        <f t="shared" ref="K68:K69" si="51">H68-I68</f>
        <v>6.0800000000000054</v>
      </c>
      <c r="L68" s="24">
        <f t="shared" ref="L68:L69" si="52">K68/I68</f>
        <v>0.14182411943083756</v>
      </c>
      <c r="M68" s="22">
        <f>I68-C68</f>
        <v>-22.32</v>
      </c>
      <c r="N68" s="54">
        <f>M68/C68</f>
        <v>-0.34238380119650252</v>
      </c>
      <c r="O68" s="54">
        <f t="shared" si="50"/>
        <v>0.78732782369145993</v>
      </c>
      <c r="P68" s="157"/>
      <c r="Q68" s="165">
        <f>(I68/10)*12</f>
        <v>51.444000000000003</v>
      </c>
      <c r="R68" s="70">
        <f>Q68-F68</f>
        <v>-3.0060000000000002</v>
      </c>
    </row>
    <row r="69" spans="1:18" s="36" customFormat="1">
      <c r="A69" s="25" t="s">
        <v>125</v>
      </c>
      <c r="B69" s="26">
        <f>SUM(B67:B68)</f>
        <v>1156.03</v>
      </c>
      <c r="C69" s="76">
        <f>SUM(C67:C68)</f>
        <v>65.209999999999994</v>
      </c>
      <c r="D69" s="88">
        <f t="shared" si="47"/>
        <v>2.643988079550753E-2</v>
      </c>
      <c r="E69" s="90"/>
      <c r="F69" s="91">
        <f>SUM(F67:F68)</f>
        <v>54.57</v>
      </c>
      <c r="G69" s="92">
        <f t="shared" si="48"/>
        <v>1.9757350625088248E-2</v>
      </c>
      <c r="H69" s="91">
        <f>SUM(H67:H68)</f>
        <v>49.06</v>
      </c>
      <c r="I69" s="91">
        <f>SUM(I67:I68)</f>
        <v>42.87</v>
      </c>
      <c r="J69" s="56">
        <f t="shared" si="49"/>
        <v>1.7168396054512758E-2</v>
      </c>
      <c r="K69" s="22">
        <f t="shared" si="51"/>
        <v>6.1900000000000048</v>
      </c>
      <c r="L69" s="24">
        <f t="shared" si="52"/>
        <v>0.14439001632843493</v>
      </c>
      <c r="M69" s="93">
        <f>I69-C69</f>
        <v>-22.339999999999996</v>
      </c>
      <c r="N69" s="103">
        <f>M69/C69</f>
        <v>-0.34258549302254254</v>
      </c>
      <c r="P69" s="162"/>
      <c r="Q69" s="76">
        <f>SUM(Q67:Q68)</f>
        <v>-108.86399999999999</v>
      </c>
      <c r="R69" s="76">
        <f>SUM(R67:R68)</f>
        <v>-163.434</v>
      </c>
    </row>
    <row r="70" spans="1:18">
      <c r="E70" s="31"/>
      <c r="F70" s="34"/>
      <c r="G70" s="34"/>
      <c r="H70" s="34"/>
      <c r="I70" s="31"/>
      <c r="J70" s="31"/>
      <c r="K70" s="31"/>
      <c r="L70" s="31"/>
      <c r="M70" s="34"/>
      <c r="N70" s="94"/>
      <c r="Q70" s="166"/>
    </row>
    <row r="71" spans="1:18">
      <c r="A71" s="77" t="s">
        <v>190</v>
      </c>
      <c r="B71" s="77"/>
      <c r="E71" s="31"/>
      <c r="F71" s="34"/>
      <c r="G71" s="34"/>
      <c r="H71" s="34"/>
      <c r="I71" s="31"/>
      <c r="J71" s="31"/>
      <c r="K71" s="31"/>
      <c r="L71" s="31"/>
      <c r="M71" s="34"/>
      <c r="N71" s="94"/>
      <c r="Q71" s="166"/>
    </row>
    <row r="72" spans="1:18" ht="38.450000000000003" customHeight="1">
      <c r="A72" s="23" t="s">
        <v>189</v>
      </c>
      <c r="B72" s="22">
        <v>12.31</v>
      </c>
      <c r="C72" s="72">
        <f>ROUND('PU Wise OWE'!$AQ$29/10000,2)+ROUND('PU Wise OWE'!$BB$29/10000,2)</f>
        <v>19.82</v>
      </c>
      <c r="D72" s="87">
        <f t="shared" ref="D72:D74" si="53">C72/$C$7</f>
        <v>8.0361668051979647E-3</v>
      </c>
      <c r="E72" s="23"/>
      <c r="F72" s="72">
        <f>ROUND('PU Wise OWE'!$AQ$27/10000,2)+ROUND('PU Wise OWE'!$BB$27/10000,2)</f>
        <v>31.37</v>
      </c>
      <c r="G72" s="24">
        <f t="shared" ref="G72:G74" si="54">F72/$F$7</f>
        <v>1.13576706818585E-2</v>
      </c>
      <c r="H72" s="72">
        <f>ROUND('PU Wise OWE'!$AQ$28/10000,2)+ROUND('PU Wise OWE'!$BB$28/10000,2)</f>
        <v>27.16</v>
      </c>
      <c r="I72" s="72">
        <f>ROUND('PU Wise OWE'!$AQ$30/10000,2)+ROUND('PU Wise OWE'!$BB$30/10000,2)</f>
        <v>20.99</v>
      </c>
      <c r="J72" s="96">
        <f t="shared" ref="J72:J74" si="55">I72/$I$7</f>
        <v>8.4059863117383442E-3</v>
      </c>
      <c r="K72" s="22">
        <f>H72-I72</f>
        <v>6.1700000000000017</v>
      </c>
      <c r="L72" s="24">
        <f>K72/I72</f>
        <v>0.29394949976179141</v>
      </c>
      <c r="M72" s="22">
        <f>I72-C72</f>
        <v>1.1699999999999982</v>
      </c>
      <c r="N72" s="54">
        <f>M72/C72</f>
        <v>5.9031281533804145E-2</v>
      </c>
      <c r="O72" s="54">
        <f t="shared" ref="O72:O73" si="56">I72/F72</f>
        <v>0.66911061523748794</v>
      </c>
      <c r="P72" s="158" t="s">
        <v>283</v>
      </c>
      <c r="Q72" s="165">
        <f>(I72/10)*12</f>
        <v>25.187999999999995</v>
      </c>
      <c r="R72" s="70">
        <f>Q72-F72</f>
        <v>-6.1820000000000057</v>
      </c>
    </row>
    <row r="73" spans="1:18" ht="52.9" customHeight="1">
      <c r="A73" s="23" t="s">
        <v>191</v>
      </c>
      <c r="B73" s="22">
        <v>114.52</v>
      </c>
      <c r="C73" s="72">
        <f>ROUND('PU Wise OWE'!$AQ$40/10000,2)+ROUND('PU Wise OWE'!$BB$40/10000,2)</f>
        <v>33</v>
      </c>
      <c r="D73" s="87">
        <f t="shared" si="53"/>
        <v>1.3380096093417398E-2</v>
      </c>
      <c r="E73" s="23"/>
      <c r="F73" s="72">
        <f>ROUND('PU Wise OWE'!$AQ$38/10000,2)+ROUND('PU Wise OWE'!$BB$38/10000,2)</f>
        <v>40.96</v>
      </c>
      <c r="G73" s="24">
        <f t="shared" si="54"/>
        <v>1.4829779761840108E-2</v>
      </c>
      <c r="H73" s="72">
        <f>ROUND('PU Wise OWE'!$AQ$39/10000,2)+ROUND('PU Wise OWE'!$BB$39/10000,2)</f>
        <v>39.340000000000003</v>
      </c>
      <c r="I73" s="72">
        <f>ROUND('PU Wise OWE'!$AQ$41/10000,2)+ROUND('PU Wise OWE'!$BB$41/10000,2)</f>
        <v>38.35</v>
      </c>
      <c r="J73" s="96">
        <f t="shared" si="55"/>
        <v>1.5358245595767771E-2</v>
      </c>
      <c r="K73" s="22">
        <f t="shared" ref="K73:K74" si="57">H73-I73</f>
        <v>0.99000000000000199</v>
      </c>
      <c r="L73" s="24">
        <f t="shared" ref="L73:L74" si="58">K73/I73</f>
        <v>2.5814863102998749E-2</v>
      </c>
      <c r="M73" s="22">
        <f>I73-C73</f>
        <v>5.3500000000000014</v>
      </c>
      <c r="N73" s="54">
        <f>M73/C73</f>
        <v>0.16212121212121217</v>
      </c>
      <c r="O73" s="54">
        <f t="shared" si="56"/>
        <v>0.936279296875</v>
      </c>
      <c r="P73" s="158" t="s">
        <v>269</v>
      </c>
      <c r="Q73" s="165">
        <f>(I73/10)*12</f>
        <v>46.019999999999996</v>
      </c>
      <c r="R73" s="70">
        <f>Q73-F73</f>
        <v>5.0599999999999952</v>
      </c>
    </row>
    <row r="74" spans="1:18" s="36" customFormat="1">
      <c r="A74" s="25" t="s">
        <v>125</v>
      </c>
      <c r="B74" s="26">
        <v>126.83</v>
      </c>
      <c r="C74" s="76">
        <f>SUM(C72:C73)</f>
        <v>52.82</v>
      </c>
      <c r="D74" s="88">
        <f t="shared" si="53"/>
        <v>2.1416262898615365E-2</v>
      </c>
      <c r="E74" s="25"/>
      <c r="F74" s="76">
        <f>SUM(F72:F73)</f>
        <v>72.33</v>
      </c>
      <c r="G74" s="56">
        <f t="shared" si="54"/>
        <v>2.6187450443698607E-2</v>
      </c>
      <c r="H74" s="76">
        <f t="shared" ref="H74:I74" si="59">SUM(H72:H73)</f>
        <v>66.5</v>
      </c>
      <c r="I74" s="76">
        <f t="shared" si="59"/>
        <v>59.34</v>
      </c>
      <c r="J74" s="56">
        <f t="shared" si="55"/>
        <v>2.3764231907506116E-2</v>
      </c>
      <c r="K74" s="26">
        <f t="shared" si="57"/>
        <v>7.1599999999999966</v>
      </c>
      <c r="L74" s="56">
        <f t="shared" si="58"/>
        <v>0.12066059993259177</v>
      </c>
      <c r="M74" s="26">
        <f>I74-C74</f>
        <v>6.5200000000000031</v>
      </c>
      <c r="N74" s="57">
        <f>M74/C74</f>
        <v>0.12343809163195765</v>
      </c>
      <c r="P74" s="162"/>
      <c r="Q74" s="76">
        <f>SUM(Q72:Q73)</f>
        <v>71.207999999999998</v>
      </c>
      <c r="R74" s="76">
        <f>SUM(R72:R73)</f>
        <v>-1.1220000000000105</v>
      </c>
    </row>
    <row r="75" spans="1:18">
      <c r="D75" s="31"/>
      <c r="E75" s="31"/>
      <c r="F75" s="34"/>
      <c r="G75" s="34"/>
      <c r="H75" s="34"/>
      <c r="I75" s="31"/>
      <c r="J75" s="31"/>
      <c r="K75" s="31"/>
      <c r="L75" s="31"/>
      <c r="M75" s="34"/>
      <c r="N75" s="94"/>
      <c r="Q75" s="166"/>
    </row>
    <row r="76" spans="1:18">
      <c r="A76" s="77" t="s">
        <v>192</v>
      </c>
      <c r="B76" s="77"/>
      <c r="D76" s="31"/>
      <c r="E76" s="31"/>
      <c r="F76" s="34"/>
      <c r="G76" s="34"/>
      <c r="H76" s="34"/>
      <c r="I76" s="31"/>
      <c r="J76" s="31"/>
      <c r="K76" s="31"/>
      <c r="L76" s="31"/>
      <c r="M76" s="34"/>
      <c r="N76" s="94"/>
      <c r="Q76" s="166"/>
    </row>
    <row r="77" spans="1:18" ht="15.75">
      <c r="A77" s="23" t="s">
        <v>194</v>
      </c>
      <c r="B77" s="22">
        <v>2</v>
      </c>
      <c r="C77" s="72">
        <f>ROUND('PU Wise OWE'!$AW$128/10000,2)</f>
        <v>0.02</v>
      </c>
      <c r="D77" s="87">
        <f t="shared" ref="D77:D83" si="60">C77/$C$7</f>
        <v>8.1091491475256963E-6</v>
      </c>
      <c r="E77" s="23"/>
      <c r="F77" s="22">
        <f>ROUND('PU Wise OWE'!$AW$126/10000,2)</f>
        <v>0.65</v>
      </c>
      <c r="G77" s="24">
        <f t="shared" ref="G77:G83" si="61">F77/$F$7</f>
        <v>2.353358604784197E-4</v>
      </c>
      <c r="H77" s="23">
        <f>ROUND('PU Wise OWE'!$AW$127/10000,2)</f>
        <v>0.49</v>
      </c>
      <c r="I77" s="23">
        <f>ROUND('PU Wise OWE'!$AW$129/10000,2)</f>
        <v>0.16</v>
      </c>
      <c r="J77" s="96">
        <f t="shared" ref="J77:J85" si="62">I77/$I$7</f>
        <v>6.4076122433450938E-5</v>
      </c>
      <c r="K77" s="22">
        <f>H77-I77</f>
        <v>0.32999999999999996</v>
      </c>
      <c r="L77" s="24">
        <f>K77/I77</f>
        <v>2.0624999999999996</v>
      </c>
      <c r="M77" s="22">
        <f t="shared" ref="M77:M83" si="63">I77-C77</f>
        <v>0.14000000000000001</v>
      </c>
      <c r="N77" s="54">
        <f t="shared" ref="N77:N83" si="64">M77/C77</f>
        <v>7.0000000000000009</v>
      </c>
      <c r="O77" s="54">
        <f t="shared" ref="O77:O82" si="65">I77/F77</f>
        <v>0.24615384615384614</v>
      </c>
      <c r="P77" s="157"/>
      <c r="Q77" s="165">
        <f t="shared" ref="Q77:Q82" si="66">(I77/10)*12</f>
        <v>0.192</v>
      </c>
      <c r="R77" s="70">
        <f t="shared" ref="R77:R82" si="67">Q77-F77</f>
        <v>-0.45800000000000002</v>
      </c>
    </row>
    <row r="78" spans="1:18" ht="15.75">
      <c r="A78" s="23" t="s">
        <v>193</v>
      </c>
      <c r="B78" s="22">
        <v>1.66</v>
      </c>
      <c r="C78" s="72">
        <f>ROUND('PU Wise OWE'!$AX$128/10000,2)</f>
        <v>7.0000000000000007E-2</v>
      </c>
      <c r="D78" s="87">
        <f t="shared" si="60"/>
        <v>2.838202201633994E-5</v>
      </c>
      <c r="E78" s="23"/>
      <c r="F78" s="22">
        <f>ROUND('PU Wise OWE'!$AW$126/10000,2)</f>
        <v>0.65</v>
      </c>
      <c r="G78" s="24">
        <f t="shared" si="61"/>
        <v>2.353358604784197E-4</v>
      </c>
      <c r="H78" s="23">
        <f>ROUND('PU Wise OWE'!$AX$127/10000,2)</f>
        <v>0.6</v>
      </c>
      <c r="I78" s="23">
        <f>ROUND('PU Wise OWE'!$AX$129/10000,2)</f>
        <v>0.26</v>
      </c>
      <c r="J78" s="96">
        <f t="shared" si="62"/>
        <v>1.0412369895435778E-4</v>
      </c>
      <c r="K78" s="22">
        <f t="shared" ref="K78:K83" si="68">H78-I78</f>
        <v>0.33999999999999997</v>
      </c>
      <c r="L78" s="24">
        <f t="shared" ref="L78:L83" si="69">K78/I78</f>
        <v>1.3076923076923075</v>
      </c>
      <c r="M78" s="22">
        <f t="shared" si="63"/>
        <v>0.19</v>
      </c>
      <c r="N78" s="54">
        <f t="shared" si="64"/>
        <v>2.714285714285714</v>
      </c>
      <c r="O78" s="54">
        <f t="shared" si="65"/>
        <v>0.4</v>
      </c>
      <c r="P78" s="157"/>
      <c r="Q78" s="165">
        <f t="shared" si="66"/>
        <v>0.31200000000000006</v>
      </c>
      <c r="R78" s="70">
        <f t="shared" si="67"/>
        <v>-0.33799999999999997</v>
      </c>
    </row>
    <row r="79" spans="1:18" ht="34.15" customHeight="1">
      <c r="A79" s="23" t="s">
        <v>195</v>
      </c>
      <c r="B79" s="22">
        <v>16.940000000000001</v>
      </c>
      <c r="C79" s="72">
        <f>ROUND('PU Wise OWE'!$BC$128/10000,2)</f>
        <v>5.65</v>
      </c>
      <c r="D79" s="87">
        <f t="shared" si="60"/>
        <v>2.2908346341760093E-3</v>
      </c>
      <c r="E79" s="23"/>
      <c r="F79" s="22">
        <f>ROUND('PU Wise OWE'!$BC$126/10000,2)</f>
        <v>6.24</v>
      </c>
      <c r="G79" s="24">
        <f t="shared" si="61"/>
        <v>2.2592242605928292E-3</v>
      </c>
      <c r="H79" s="23">
        <f>ROUND('PU Wise OWE'!$BC$127/10000,2)</f>
        <v>5.76</v>
      </c>
      <c r="I79" s="23">
        <f>ROUND('PU Wise OWE'!$BC$129/10000,2)</f>
        <v>5.71</v>
      </c>
      <c r="J79" s="96">
        <f t="shared" si="62"/>
        <v>2.2867166193437801E-3</v>
      </c>
      <c r="K79" s="22">
        <f t="shared" si="68"/>
        <v>4.9999999999999822E-2</v>
      </c>
      <c r="L79" s="24">
        <f t="shared" si="69"/>
        <v>8.7565674255691457E-3</v>
      </c>
      <c r="M79" s="22">
        <f t="shared" si="63"/>
        <v>5.9999999999999609E-2</v>
      </c>
      <c r="N79" s="54">
        <f t="shared" si="64"/>
        <v>1.0619469026548603E-2</v>
      </c>
      <c r="O79" s="54">
        <f t="shared" si="65"/>
        <v>0.91506410256410253</v>
      </c>
      <c r="P79" s="158" t="s">
        <v>270</v>
      </c>
      <c r="Q79" s="165">
        <f t="shared" si="66"/>
        <v>6.8519999999999994</v>
      </c>
      <c r="R79" s="70">
        <f t="shared" si="67"/>
        <v>0.61199999999999921</v>
      </c>
    </row>
    <row r="80" spans="1:18" ht="52.9" customHeight="1">
      <c r="A80" s="23" t="s">
        <v>196</v>
      </c>
      <c r="B80" s="22">
        <v>16.95</v>
      </c>
      <c r="C80" s="72">
        <f>ROUND('PU Wise OWE'!$BD$128/10000,2)</f>
        <v>5.65</v>
      </c>
      <c r="D80" s="87">
        <f t="shared" si="60"/>
        <v>2.2908346341760093E-3</v>
      </c>
      <c r="E80" s="23"/>
      <c r="F80" s="22">
        <f>ROUND('PU Wise OWE'!$BD$126/10000,2)</f>
        <v>6.19</v>
      </c>
      <c r="G80" s="24">
        <f t="shared" si="61"/>
        <v>2.2411215020944892E-3</v>
      </c>
      <c r="H80" s="23">
        <f>ROUND('PU Wise OWE'!$BD$127/10000,2)</f>
        <v>5.76</v>
      </c>
      <c r="I80" s="23">
        <f>ROUND('PU Wise OWE'!$BD$129/10000,2)</f>
        <v>5.71</v>
      </c>
      <c r="J80" s="96">
        <f t="shared" si="62"/>
        <v>2.2867166193437801E-3</v>
      </c>
      <c r="K80" s="22">
        <f t="shared" si="68"/>
        <v>4.9999999999999822E-2</v>
      </c>
      <c r="L80" s="24">
        <f t="shared" si="69"/>
        <v>8.7565674255691457E-3</v>
      </c>
      <c r="M80" s="22">
        <f t="shared" si="63"/>
        <v>5.9999999999999609E-2</v>
      </c>
      <c r="N80" s="54">
        <f t="shared" si="64"/>
        <v>1.0619469026548603E-2</v>
      </c>
      <c r="O80" s="54">
        <f t="shared" si="65"/>
        <v>0.92245557350565421</v>
      </c>
      <c r="P80" s="158" t="s">
        <v>270</v>
      </c>
      <c r="Q80" s="165">
        <f t="shared" si="66"/>
        <v>6.8519999999999994</v>
      </c>
      <c r="R80" s="70">
        <f t="shared" si="67"/>
        <v>0.66199999999999903</v>
      </c>
    </row>
    <row r="81" spans="1:18" ht="43.9" customHeight="1">
      <c r="A81" s="23" t="s">
        <v>197</v>
      </c>
      <c r="B81" s="22">
        <v>17.329999999999998</v>
      </c>
      <c r="C81" s="72">
        <f>ROUND('PU Wise OWE'!$BF$128/10000,2)</f>
        <v>7.37</v>
      </c>
      <c r="D81" s="87">
        <f t="shared" si="60"/>
        <v>2.9882214608632192E-3</v>
      </c>
      <c r="E81" s="23"/>
      <c r="F81" s="22">
        <f>ROUND('PU Wise OWE'!$BF$126/10000,2)</f>
        <v>9.08</v>
      </c>
      <c r="G81" s="24">
        <f t="shared" si="61"/>
        <v>3.2874609432985394E-3</v>
      </c>
      <c r="H81" s="23">
        <f>ROUND('PU Wise OWE'!$BF$127/10000,2)</f>
        <v>7.3</v>
      </c>
      <c r="I81" s="23">
        <f>ROUND('PU Wise OWE'!$BF$129/10000,2)</f>
        <v>7.56</v>
      </c>
      <c r="J81" s="96">
        <f t="shared" si="62"/>
        <v>3.0275967849805567E-3</v>
      </c>
      <c r="K81" s="22">
        <f t="shared" si="68"/>
        <v>-0.25999999999999979</v>
      </c>
      <c r="L81" s="24">
        <f t="shared" si="69"/>
        <v>-3.4391534391534362E-2</v>
      </c>
      <c r="M81" s="22">
        <f t="shared" si="63"/>
        <v>0.1899999999999995</v>
      </c>
      <c r="N81" s="54">
        <f t="shared" si="64"/>
        <v>2.5780189959294368E-2</v>
      </c>
      <c r="O81" s="54">
        <f t="shared" si="65"/>
        <v>0.8325991189427312</v>
      </c>
      <c r="P81" s="158" t="s">
        <v>270</v>
      </c>
      <c r="Q81" s="165">
        <f t="shared" si="66"/>
        <v>9.0719999999999992</v>
      </c>
      <c r="R81" s="70">
        <f t="shared" si="67"/>
        <v>-8.0000000000008953E-3</v>
      </c>
    </row>
    <row r="82" spans="1:18" ht="15.75">
      <c r="A82" s="23" t="s">
        <v>198</v>
      </c>
      <c r="B82" s="22">
        <v>166.71</v>
      </c>
      <c r="C82" s="72">
        <f>ROUND('PU Wise OWE'!$BG$128/10000,2)-ROUND('PU Wise OWE'!$BG$117/10000,2)</f>
        <v>23.050000000000011</v>
      </c>
      <c r="D82" s="87">
        <f t="shared" si="60"/>
        <v>9.345794392523369E-3</v>
      </c>
      <c r="E82" s="23"/>
      <c r="F82" s="22">
        <f>ROUND('PU Wise OWE'!$BG$126/10000,2)-ROUND('PU Wise OWE'!$BG$115/10000,2)</f>
        <v>39.79000000000002</v>
      </c>
      <c r="G82" s="24">
        <f t="shared" si="61"/>
        <v>1.4406175212978959E-2</v>
      </c>
      <c r="H82" s="23">
        <f>ROUND('PU Wise OWE'!$BG$127/10000,2)-ROUND('PU Wise OWE'!$BG$116/10000,2)</f>
        <v>27.569999999999997</v>
      </c>
      <c r="I82" s="23">
        <f>ROUND('PU Wise OWE'!$BG$129/10000,2)-ROUND('PU Wise OWE'!$BG$118/10000,2)</f>
        <v>24.560000000000002</v>
      </c>
      <c r="J82" s="96">
        <f t="shared" si="62"/>
        <v>9.8356847935347196E-3</v>
      </c>
      <c r="K82" s="22">
        <f t="shared" si="68"/>
        <v>3.0099999999999945</v>
      </c>
      <c r="L82" s="24">
        <f t="shared" si="69"/>
        <v>0.12255700325732875</v>
      </c>
      <c r="M82" s="22">
        <f t="shared" si="63"/>
        <v>1.5099999999999909</v>
      </c>
      <c r="N82" s="54">
        <f t="shared" si="64"/>
        <v>6.5509761388285903E-2</v>
      </c>
      <c r="O82" s="54">
        <f t="shared" si="65"/>
        <v>0.61724051269163083</v>
      </c>
      <c r="P82" s="158"/>
      <c r="Q82" s="165">
        <f t="shared" si="66"/>
        <v>29.472000000000005</v>
      </c>
      <c r="R82" s="169">
        <f t="shared" si="67"/>
        <v>-10.318000000000016</v>
      </c>
    </row>
    <row r="83" spans="1:18" s="36" customFormat="1">
      <c r="A83" s="25" t="s">
        <v>125</v>
      </c>
      <c r="B83" s="26">
        <f>SUM(B77:B82)</f>
        <v>221.59</v>
      </c>
      <c r="C83" s="76">
        <f>SUM(C77:C82)</f>
        <v>41.810000000000016</v>
      </c>
      <c r="D83" s="88">
        <f t="shared" si="60"/>
        <v>1.6952176292902476E-2</v>
      </c>
      <c r="E83" s="25"/>
      <c r="F83" s="76">
        <f>SUM(F77:F82)</f>
        <v>62.600000000000023</v>
      </c>
      <c r="G83" s="56">
        <f t="shared" si="61"/>
        <v>2.2664653639921657E-2</v>
      </c>
      <c r="H83" s="76">
        <f>SUM(H77:H82)</f>
        <v>47.48</v>
      </c>
      <c r="I83" s="76">
        <f>SUM(I77:I82)</f>
        <v>43.96</v>
      </c>
      <c r="J83" s="56">
        <f t="shared" si="62"/>
        <v>1.7604914638590645E-2</v>
      </c>
      <c r="K83" s="26">
        <f t="shared" si="68"/>
        <v>3.519999999999996</v>
      </c>
      <c r="L83" s="56">
        <f t="shared" si="69"/>
        <v>8.007279344858953E-2</v>
      </c>
      <c r="M83" s="26">
        <f t="shared" si="63"/>
        <v>2.1499999999999844</v>
      </c>
      <c r="N83" s="57">
        <f t="shared" si="64"/>
        <v>5.1423104520449257E-2</v>
      </c>
      <c r="O83" s="25"/>
      <c r="P83" s="156"/>
      <c r="Q83" s="76">
        <f>SUM(Q77:Q82)</f>
        <v>52.752000000000002</v>
      </c>
      <c r="R83" s="76">
        <f>SUM(R77:R82)</f>
        <v>-9.8480000000000185</v>
      </c>
    </row>
    <row r="84" spans="1:18">
      <c r="Q84" s="166"/>
    </row>
    <row r="85" spans="1:18" s="36" customFormat="1" ht="30">
      <c r="A85" s="95" t="s">
        <v>199</v>
      </c>
      <c r="B85" s="114">
        <v>5247.44</v>
      </c>
      <c r="C85" s="76">
        <f>C37+C49+C54+C56+C64+C69+C74+C83</f>
        <v>967.53000000000009</v>
      </c>
      <c r="D85" s="88">
        <f t="shared" ref="D85" si="70">C85/$C$7</f>
        <v>0.39229225373527687</v>
      </c>
      <c r="E85" s="25"/>
      <c r="F85" s="76">
        <f>F37+F49+F54+F56+F64+F69+F74+F83</f>
        <v>927.63000000000011</v>
      </c>
      <c r="G85" s="56">
        <f t="shared" ref="G85" si="71">F85/$F$7</f>
        <v>0.33585323731630229</v>
      </c>
      <c r="H85" s="76">
        <f>H37+H49+H54+H56+H64+H69+H74+H83</f>
        <v>885.95</v>
      </c>
      <c r="I85" s="76">
        <f>I37+I49+I54+I56+I64+I69+I74+I83</f>
        <v>812.71</v>
      </c>
      <c r="J85" s="56">
        <f t="shared" si="62"/>
        <v>0.32547065914306195</v>
      </c>
      <c r="K85" s="26">
        <f t="shared" ref="K85" si="72">H85-I85</f>
        <v>73.240000000000009</v>
      </c>
      <c r="L85" s="56">
        <f t="shared" ref="L85" si="73">K85/I85</f>
        <v>9.0118246360940568E-2</v>
      </c>
      <c r="M85" s="26">
        <f>I85-C85</f>
        <v>-154.82000000000005</v>
      </c>
      <c r="N85" s="57">
        <f>M85/C85</f>
        <v>-0.16001571010718019</v>
      </c>
      <c r="O85" s="54">
        <f t="shared" ref="O85" si="74">I85/F85</f>
        <v>0.87611439905997002</v>
      </c>
      <c r="P85" s="156"/>
      <c r="Q85" s="76">
        <f>Q37+Q49+Q54+Q56+Q64+Q69+Q74+Q83</f>
        <v>1172.3920000000001</v>
      </c>
      <c r="R85" s="169">
        <f>Q85-F85</f>
        <v>244.76199999999994</v>
      </c>
    </row>
    <row r="86" spans="1:18">
      <c r="Q86" s="166"/>
    </row>
    <row r="87" spans="1:18" s="149" customFormat="1">
      <c r="A87" s="79"/>
      <c r="B87" s="287" t="s">
        <v>291</v>
      </c>
      <c r="C87" s="314" t="s">
        <v>295</v>
      </c>
      <c r="D87" s="287" t="s">
        <v>168</v>
      </c>
      <c r="E87" s="287"/>
      <c r="F87" s="340" t="s">
        <v>297</v>
      </c>
      <c r="G87" s="287" t="s">
        <v>299</v>
      </c>
      <c r="H87" s="153"/>
      <c r="I87" s="314" t="s">
        <v>296</v>
      </c>
      <c r="J87" s="287" t="s">
        <v>200</v>
      </c>
      <c r="K87" s="153"/>
      <c r="L87" s="153"/>
      <c r="M87" s="286" t="s">
        <v>142</v>
      </c>
      <c r="N87" s="286"/>
      <c r="O87" s="289" t="s">
        <v>298</v>
      </c>
      <c r="Q87" s="166"/>
    </row>
    <row r="88" spans="1:18" s="149" customFormat="1">
      <c r="A88" s="135" t="s">
        <v>248</v>
      </c>
      <c r="B88" s="288"/>
      <c r="C88" s="288"/>
      <c r="D88" s="288"/>
      <c r="E88" s="288"/>
      <c r="F88" s="341"/>
      <c r="G88" s="288"/>
      <c r="H88" s="154"/>
      <c r="I88" s="347"/>
      <c r="J88" s="288"/>
      <c r="K88" s="154"/>
      <c r="L88" s="154"/>
      <c r="M88" s="81" t="s">
        <v>140</v>
      </c>
      <c r="N88" s="82" t="s">
        <v>141</v>
      </c>
      <c r="O88" s="289"/>
      <c r="Q88" s="166"/>
    </row>
    <row r="89" spans="1:18" s="149" customFormat="1" ht="15.75">
      <c r="A89" s="23" t="s">
        <v>249</v>
      </c>
      <c r="B89" s="23">
        <v>0</v>
      </c>
      <c r="C89" s="150">
        <v>0</v>
      </c>
      <c r="D89" s="87">
        <f t="shared" ref="D89:D102" si="75">C89/$C$7</f>
        <v>0</v>
      </c>
      <c r="E89" s="23"/>
      <c r="F89" s="22">
        <v>0.69</v>
      </c>
      <c r="G89" s="24">
        <f t="shared" ref="G89:G102" si="76">F89/$F$7</f>
        <v>2.4981806727709163E-4</v>
      </c>
      <c r="H89" s="24"/>
      <c r="I89" s="23">
        <v>0</v>
      </c>
      <c r="J89" s="96">
        <f t="shared" ref="J89:J102" si="77">I89/$I$7</f>
        <v>0</v>
      </c>
      <c r="K89" s="96"/>
      <c r="L89" s="96"/>
      <c r="M89" s="22">
        <f>I89-C89</f>
        <v>0</v>
      </c>
      <c r="N89" s="54">
        <v>0</v>
      </c>
      <c r="O89" s="54">
        <f t="shared" ref="O89:O102" si="78">I89/F89</f>
        <v>0</v>
      </c>
      <c r="Q89" s="165"/>
    </row>
    <row r="90" spans="1:18" s="149" customFormat="1" ht="15.75">
      <c r="A90" s="23" t="s">
        <v>250</v>
      </c>
      <c r="B90" s="23">
        <v>33.630000000000003</v>
      </c>
      <c r="C90" s="151">
        <v>1.86</v>
      </c>
      <c r="D90" s="87">
        <f t="shared" si="75"/>
        <v>7.5415087071988983E-4</v>
      </c>
      <c r="E90" s="23"/>
      <c r="F90" s="22">
        <v>33.28</v>
      </c>
      <c r="G90" s="24">
        <f t="shared" si="76"/>
        <v>1.2049196056495088E-2</v>
      </c>
      <c r="H90" s="24"/>
      <c r="I90" s="22">
        <v>2.77</v>
      </c>
      <c r="J90" s="96">
        <f t="shared" si="77"/>
        <v>1.1093178696291192E-3</v>
      </c>
      <c r="K90" s="96"/>
      <c r="L90" s="96"/>
      <c r="M90" s="22">
        <f t="shared" ref="M90:M102" si="79">I90-C90</f>
        <v>0.90999999999999992</v>
      </c>
      <c r="N90" s="54">
        <f t="shared" ref="N90:N102" si="80">M90/C90</f>
        <v>0.48924731182795694</v>
      </c>
      <c r="O90" s="54">
        <f t="shared" si="78"/>
        <v>8.3233173076923073E-2</v>
      </c>
      <c r="Q90" s="165"/>
    </row>
    <row r="91" spans="1:18" s="149" customFormat="1" ht="15.75">
      <c r="A91" s="23" t="s">
        <v>260</v>
      </c>
      <c r="B91" s="23">
        <v>7.44</v>
      </c>
      <c r="C91" s="151">
        <v>0.04</v>
      </c>
      <c r="D91" s="87">
        <f t="shared" si="75"/>
        <v>1.6218298295051393E-5</v>
      </c>
      <c r="E91" s="23"/>
      <c r="F91" s="22">
        <v>0.53</v>
      </c>
      <c r="G91" s="24">
        <f t="shared" si="76"/>
        <v>1.9188924008240374E-4</v>
      </c>
      <c r="H91" s="24"/>
      <c r="I91" s="22">
        <v>0</v>
      </c>
      <c r="J91" s="96">
        <f t="shared" si="77"/>
        <v>0</v>
      </c>
      <c r="K91" s="96"/>
      <c r="L91" s="96"/>
      <c r="M91" s="22">
        <f t="shared" si="79"/>
        <v>-0.04</v>
      </c>
      <c r="N91" s="54">
        <f t="shared" si="80"/>
        <v>-1</v>
      </c>
      <c r="O91" s="54">
        <f t="shared" si="78"/>
        <v>0</v>
      </c>
      <c r="Q91" s="165"/>
    </row>
    <row r="92" spans="1:18" s="149" customFormat="1" ht="15.75">
      <c r="A92" s="152" t="s">
        <v>251</v>
      </c>
      <c r="B92" s="25">
        <f>SUM(B89:B91)</f>
        <v>41.07</v>
      </c>
      <c r="C92" s="25">
        <f>SUM(C89:C91)</f>
        <v>1.9000000000000001</v>
      </c>
      <c r="D92" s="88">
        <f t="shared" si="75"/>
        <v>7.7036916901494117E-4</v>
      </c>
      <c r="E92" s="25">
        <f t="shared" ref="E92:F92" si="81">SUM(E89:E90)</f>
        <v>0</v>
      </c>
      <c r="F92" s="26">
        <f t="shared" si="81"/>
        <v>33.97</v>
      </c>
      <c r="G92" s="56">
        <f t="shared" si="76"/>
        <v>1.2299014123772179E-2</v>
      </c>
      <c r="H92" s="56"/>
      <c r="I92" s="26">
        <f>SUM(I89:I91)</f>
        <v>2.77</v>
      </c>
      <c r="J92" s="56">
        <f t="shared" si="77"/>
        <v>1.1093178696291192E-3</v>
      </c>
      <c r="K92" s="56"/>
      <c r="L92" s="56"/>
      <c r="M92" s="26">
        <f t="shared" si="79"/>
        <v>0.86999999999999988</v>
      </c>
      <c r="N92" s="57">
        <f t="shared" si="80"/>
        <v>0.45789473684210519</v>
      </c>
      <c r="O92" s="57">
        <f t="shared" si="78"/>
        <v>8.1542537533117465E-2</v>
      </c>
      <c r="Q92" s="165"/>
    </row>
    <row r="93" spans="1:18" s="149" customFormat="1" ht="15.75">
      <c r="A93" s="23" t="s">
        <v>252</v>
      </c>
      <c r="B93" s="25">
        <v>0</v>
      </c>
      <c r="C93" s="150">
        <v>0</v>
      </c>
      <c r="D93" s="87">
        <f t="shared" si="75"/>
        <v>0</v>
      </c>
      <c r="E93" s="23"/>
      <c r="F93" s="22">
        <v>0</v>
      </c>
      <c r="G93" s="24">
        <f t="shared" si="76"/>
        <v>0</v>
      </c>
      <c r="H93" s="24"/>
      <c r="I93" s="22">
        <v>0</v>
      </c>
      <c r="J93" s="96">
        <f t="shared" si="77"/>
        <v>0</v>
      </c>
      <c r="K93" s="96"/>
      <c r="L93" s="96"/>
      <c r="M93" s="22">
        <f t="shared" si="79"/>
        <v>0</v>
      </c>
      <c r="N93" s="54">
        <v>0</v>
      </c>
      <c r="O93" s="54">
        <v>0</v>
      </c>
      <c r="Q93" s="165"/>
    </row>
    <row r="94" spans="1:18" s="149" customFormat="1" ht="15.75">
      <c r="A94" s="23" t="s">
        <v>253</v>
      </c>
      <c r="B94" s="25">
        <v>13.17</v>
      </c>
      <c r="C94" s="151">
        <v>0.17</v>
      </c>
      <c r="D94" s="87">
        <f t="shared" si="75"/>
        <v>6.8927767753968418E-5</v>
      </c>
      <c r="E94" s="23"/>
      <c r="F94" s="22">
        <v>14.55</v>
      </c>
      <c r="G94" s="24">
        <f t="shared" si="76"/>
        <v>5.2679027230169333E-3</v>
      </c>
      <c r="H94" s="24"/>
      <c r="I94" s="22">
        <v>3.38</v>
      </c>
      <c r="J94" s="96">
        <f t="shared" si="77"/>
        <v>1.353608086406651E-3</v>
      </c>
      <c r="K94" s="96"/>
      <c r="L94" s="96"/>
      <c r="M94" s="22">
        <f t="shared" si="79"/>
        <v>3.21</v>
      </c>
      <c r="N94" s="54">
        <f t="shared" si="80"/>
        <v>18.882352941176467</v>
      </c>
      <c r="O94" s="54">
        <f t="shared" si="78"/>
        <v>0.23230240549828177</v>
      </c>
      <c r="Q94" s="165"/>
    </row>
    <row r="95" spans="1:18" s="149" customFormat="1" ht="15.75">
      <c r="A95" s="23" t="s">
        <v>261</v>
      </c>
      <c r="B95" s="25">
        <v>-0.3</v>
      </c>
      <c r="C95" s="151">
        <v>0</v>
      </c>
      <c r="D95" s="87">
        <f t="shared" si="75"/>
        <v>0</v>
      </c>
      <c r="E95" s="23"/>
      <c r="F95" s="22">
        <v>0.05</v>
      </c>
      <c r="G95" s="24">
        <f t="shared" si="76"/>
        <v>1.8102758498339977E-5</v>
      </c>
      <c r="H95" s="24"/>
      <c r="I95" s="22">
        <v>0</v>
      </c>
      <c r="J95" s="96">
        <f t="shared" si="77"/>
        <v>0</v>
      </c>
      <c r="K95" s="96"/>
      <c r="L95" s="96"/>
      <c r="M95" s="22">
        <f t="shared" si="79"/>
        <v>0</v>
      </c>
      <c r="N95" s="54">
        <v>0</v>
      </c>
      <c r="O95" s="54">
        <f t="shared" si="78"/>
        <v>0</v>
      </c>
      <c r="Q95" s="165"/>
    </row>
    <row r="96" spans="1:18" s="149" customFormat="1" ht="15.75">
      <c r="A96" s="152" t="s">
        <v>254</v>
      </c>
      <c r="B96" s="25">
        <f>SUM(B93:B95)</f>
        <v>12.87</v>
      </c>
      <c r="C96" s="25">
        <f>SUM(C93:C95)</f>
        <v>0.17</v>
      </c>
      <c r="D96" s="88">
        <f t="shared" si="75"/>
        <v>6.8927767753968418E-5</v>
      </c>
      <c r="E96" s="25">
        <f t="shared" ref="E96" si="82">SUM(E93:E94)</f>
        <v>0</v>
      </c>
      <c r="F96" s="26">
        <f>SUM(F93:F95)</f>
        <v>14.600000000000001</v>
      </c>
      <c r="G96" s="56">
        <f t="shared" si="76"/>
        <v>5.2860054815152737E-3</v>
      </c>
      <c r="H96" s="56"/>
      <c r="I96" s="26">
        <f>SUM(I93:I95)</f>
        <v>3.38</v>
      </c>
      <c r="J96" s="56">
        <f t="shared" si="77"/>
        <v>1.353608086406651E-3</v>
      </c>
      <c r="K96" s="56"/>
      <c r="L96" s="56"/>
      <c r="M96" s="26">
        <f t="shared" si="79"/>
        <v>3.21</v>
      </c>
      <c r="N96" s="57">
        <f t="shared" si="80"/>
        <v>18.882352941176467</v>
      </c>
      <c r="O96" s="57">
        <f t="shared" si="78"/>
        <v>0.23150684931506846</v>
      </c>
      <c r="Q96" s="165"/>
    </row>
    <row r="97" spans="1:17" s="149" customFormat="1" ht="15.75">
      <c r="A97" s="23" t="s">
        <v>255</v>
      </c>
      <c r="B97" s="26">
        <v>24.12</v>
      </c>
      <c r="C97" s="151">
        <v>1.61</v>
      </c>
      <c r="D97" s="87">
        <f t="shared" si="75"/>
        <v>6.5278650637581859E-4</v>
      </c>
      <c r="E97" s="23"/>
      <c r="F97" s="22">
        <v>17.600000000000001</v>
      </c>
      <c r="G97" s="24">
        <f t="shared" si="76"/>
        <v>6.3721709914156717E-3</v>
      </c>
      <c r="H97" s="24"/>
      <c r="I97" s="22">
        <v>0.15</v>
      </c>
      <c r="J97" s="96">
        <f t="shared" si="77"/>
        <v>6.007136478136025E-5</v>
      </c>
      <c r="K97" s="96"/>
      <c r="L97" s="96"/>
      <c r="M97" s="22">
        <f t="shared" si="79"/>
        <v>-1.4600000000000002</v>
      </c>
      <c r="N97" s="54">
        <f t="shared" si="80"/>
        <v>-0.90683229813664601</v>
      </c>
      <c r="O97" s="54">
        <f t="shared" si="78"/>
        <v>8.5227272727272721E-3</v>
      </c>
      <c r="Q97" s="165"/>
    </row>
    <row r="98" spans="1:17" s="149" customFormat="1" ht="15.75">
      <c r="A98" s="23" t="s">
        <v>256</v>
      </c>
      <c r="B98" s="25">
        <v>145.66</v>
      </c>
      <c r="C98" s="151">
        <v>4.3499999999999996</v>
      </c>
      <c r="D98" s="87">
        <f t="shared" si="75"/>
        <v>1.7637399395868387E-3</v>
      </c>
      <c r="E98" s="23"/>
      <c r="F98" s="22">
        <v>11.56</v>
      </c>
      <c r="G98" s="24">
        <f t="shared" si="76"/>
        <v>4.1853577648162024E-3</v>
      </c>
      <c r="H98" s="24"/>
      <c r="I98" s="22">
        <v>6.27</v>
      </c>
      <c r="J98" s="96">
        <f t="shared" si="77"/>
        <v>2.5109830478608581E-3</v>
      </c>
      <c r="K98" s="96"/>
      <c r="L98" s="96"/>
      <c r="M98" s="22">
        <f t="shared" si="79"/>
        <v>1.92</v>
      </c>
      <c r="N98" s="54">
        <f t="shared" si="80"/>
        <v>0.44137931034482758</v>
      </c>
      <c r="O98" s="54">
        <f t="shared" si="78"/>
        <v>0.54238754325259508</v>
      </c>
      <c r="Q98" s="165"/>
    </row>
    <row r="99" spans="1:17" s="149" customFormat="1" ht="15.75">
      <c r="A99" s="152" t="s">
        <v>257</v>
      </c>
      <c r="B99" s="25">
        <f t="shared" ref="B99:I102" si="83">SUM(B97:B98)</f>
        <v>169.78</v>
      </c>
      <c r="C99" s="26">
        <f t="shared" si="83"/>
        <v>5.96</v>
      </c>
      <c r="D99" s="88">
        <f t="shared" si="75"/>
        <v>2.4165264459626574E-3</v>
      </c>
      <c r="E99" s="25">
        <f t="shared" si="83"/>
        <v>0</v>
      </c>
      <c r="F99" s="26">
        <f t="shared" si="83"/>
        <v>29.160000000000004</v>
      </c>
      <c r="G99" s="56">
        <f t="shared" si="76"/>
        <v>1.0557528756231876E-2</v>
      </c>
      <c r="H99" s="56"/>
      <c r="I99" s="26">
        <f t="shared" si="83"/>
        <v>6.42</v>
      </c>
      <c r="J99" s="56">
        <f t="shared" si="77"/>
        <v>2.5710544126422187E-3</v>
      </c>
      <c r="K99" s="56"/>
      <c r="L99" s="56"/>
      <c r="M99" s="26">
        <f t="shared" si="79"/>
        <v>0.45999999999999996</v>
      </c>
      <c r="N99" s="57">
        <f t="shared" si="80"/>
        <v>7.7181208053691275E-2</v>
      </c>
      <c r="O99" s="57">
        <f t="shared" si="78"/>
        <v>0.22016460905349791</v>
      </c>
      <c r="Q99" s="165"/>
    </row>
    <row r="100" spans="1:17" s="149" customFormat="1" ht="15.75">
      <c r="A100" s="23" t="s">
        <v>258</v>
      </c>
      <c r="B100" s="26">
        <v>12.31</v>
      </c>
      <c r="C100" s="151">
        <v>4.28</v>
      </c>
      <c r="D100" s="87">
        <f t="shared" si="75"/>
        <v>1.7353579175704991E-3</v>
      </c>
      <c r="E100" s="23"/>
      <c r="F100" s="22">
        <v>13.17</v>
      </c>
      <c r="G100" s="24">
        <f t="shared" si="76"/>
        <v>4.7682665884627492E-3</v>
      </c>
      <c r="H100" s="24"/>
      <c r="I100" s="22">
        <v>1.93</v>
      </c>
      <c r="J100" s="96">
        <f t="shared" si="77"/>
        <v>7.7291822685350185E-4</v>
      </c>
      <c r="K100" s="96"/>
      <c r="L100" s="96"/>
      <c r="M100" s="22">
        <f t="shared" si="79"/>
        <v>-2.3500000000000005</v>
      </c>
      <c r="N100" s="54">
        <f t="shared" si="80"/>
        <v>-0.54906542056074781</v>
      </c>
      <c r="O100" s="54">
        <f t="shared" si="78"/>
        <v>0.14654517843583903</v>
      </c>
      <c r="Q100" s="165"/>
    </row>
    <row r="101" spans="1:17" s="149" customFormat="1" ht="15.75">
      <c r="A101" s="23" t="s">
        <v>259</v>
      </c>
      <c r="B101" s="25">
        <v>101.34</v>
      </c>
      <c r="C101" s="151">
        <v>1.64</v>
      </c>
      <c r="D101" s="87">
        <f t="shared" si="75"/>
        <v>6.6495023009710704E-4</v>
      </c>
      <c r="E101" s="23"/>
      <c r="F101" s="22">
        <v>65.03</v>
      </c>
      <c r="G101" s="24">
        <f t="shared" si="76"/>
        <v>2.3544447702940972E-2</v>
      </c>
      <c r="H101" s="24"/>
      <c r="I101" s="22">
        <v>5.95</v>
      </c>
      <c r="J101" s="96">
        <f t="shared" si="77"/>
        <v>2.3828308029939568E-3</v>
      </c>
      <c r="K101" s="96"/>
      <c r="L101" s="96"/>
      <c r="M101" s="22">
        <f t="shared" si="79"/>
        <v>4.3100000000000005</v>
      </c>
      <c r="N101" s="54">
        <f t="shared" si="80"/>
        <v>2.6280487804878052</v>
      </c>
      <c r="O101" s="54">
        <f t="shared" si="78"/>
        <v>9.1496232508073191E-2</v>
      </c>
      <c r="Q101" s="165"/>
    </row>
    <row r="102" spans="1:17" s="149" customFormat="1" ht="15.75">
      <c r="A102" s="152" t="s">
        <v>289</v>
      </c>
      <c r="B102" s="25">
        <f t="shared" si="83"/>
        <v>113.65</v>
      </c>
      <c r="C102" s="26">
        <f t="shared" si="83"/>
        <v>5.92</v>
      </c>
      <c r="D102" s="88">
        <f t="shared" si="75"/>
        <v>2.4003081476676059E-3</v>
      </c>
      <c r="E102" s="25">
        <f t="shared" si="83"/>
        <v>0</v>
      </c>
      <c r="F102" s="26">
        <f t="shared" si="83"/>
        <v>78.2</v>
      </c>
      <c r="G102" s="56">
        <f t="shared" si="76"/>
        <v>2.8312714291403723E-2</v>
      </c>
      <c r="H102" s="56"/>
      <c r="I102" s="26">
        <f t="shared" si="83"/>
        <v>7.88</v>
      </c>
      <c r="J102" s="56">
        <f t="shared" si="77"/>
        <v>3.1557490298474585E-3</v>
      </c>
      <c r="K102" s="56"/>
      <c r="L102" s="56"/>
      <c r="M102" s="26">
        <f t="shared" si="79"/>
        <v>1.96</v>
      </c>
      <c r="N102" s="57">
        <f t="shared" si="80"/>
        <v>0.33108108108108109</v>
      </c>
      <c r="O102" s="57">
        <f t="shared" si="78"/>
        <v>0.10076726342710997</v>
      </c>
      <c r="Q102" s="165"/>
    </row>
    <row r="103" spans="1:17">
      <c r="Q103" s="166"/>
    </row>
    <row r="104" spans="1:17">
      <c r="A104" s="79"/>
      <c r="B104" s="287" t="s">
        <v>291</v>
      </c>
      <c r="C104" s="314" t="str">
        <f>'PU Wise OWE'!$B$7</f>
        <v>Actuals upto Feb-23</v>
      </c>
      <c r="D104" s="287" t="s">
        <v>168</v>
      </c>
      <c r="E104" s="287"/>
      <c r="F104" s="340" t="str">
        <f>'PU Wise OWE'!$B$5</f>
        <v xml:space="preserve">RG 2023-24 </v>
      </c>
      <c r="G104" s="287" t="s">
        <v>299</v>
      </c>
      <c r="H104" s="153"/>
      <c r="I104" s="314" t="str">
        <f>I40</f>
        <v>Actuals upto Feb-24</v>
      </c>
      <c r="J104" s="287" t="s">
        <v>200</v>
      </c>
      <c r="K104" s="153"/>
      <c r="L104" s="153"/>
      <c r="M104" s="286" t="s">
        <v>142</v>
      </c>
      <c r="N104" s="286"/>
      <c r="O104" s="289" t="s">
        <v>298</v>
      </c>
      <c r="Q104" s="166"/>
    </row>
    <row r="105" spans="1:17">
      <c r="A105" s="135" t="s">
        <v>186</v>
      </c>
      <c r="B105" s="288"/>
      <c r="C105" s="288"/>
      <c r="D105" s="288"/>
      <c r="E105" s="288"/>
      <c r="F105" s="341"/>
      <c r="G105" s="288"/>
      <c r="H105" s="154"/>
      <c r="I105" s="288"/>
      <c r="J105" s="288"/>
      <c r="K105" s="154"/>
      <c r="L105" s="154"/>
      <c r="M105" s="81" t="s">
        <v>140</v>
      </c>
      <c r="N105" s="82" t="s">
        <v>141</v>
      </c>
      <c r="O105" s="289"/>
      <c r="Q105" s="166"/>
    </row>
    <row r="106" spans="1:17" ht="15.75">
      <c r="A106" s="23" t="s">
        <v>212</v>
      </c>
      <c r="B106" s="23">
        <v>305.92</v>
      </c>
      <c r="C106" s="111">
        <v>19.18</v>
      </c>
      <c r="D106" s="87">
        <f t="shared" ref="D106:D109" si="84">C106/$C$7</f>
        <v>7.7766740324771424E-3</v>
      </c>
      <c r="E106" s="23"/>
      <c r="F106" s="20">
        <v>115.89</v>
      </c>
      <c r="G106" s="24">
        <f t="shared" ref="G106:G109" si="85">F106/$F$7</f>
        <v>4.1958573647452396E-2</v>
      </c>
      <c r="H106" s="24"/>
      <c r="I106" s="107">
        <v>28.26</v>
      </c>
      <c r="J106" s="96">
        <f t="shared" ref="J106:J109" si="86">I106/$I$7</f>
        <v>1.1317445124808272E-2</v>
      </c>
      <c r="K106" s="96"/>
      <c r="L106" s="96"/>
      <c r="M106" s="22">
        <f>I106-C106</f>
        <v>9.0800000000000018</v>
      </c>
      <c r="N106" s="54">
        <f>M106/C106</f>
        <v>0.47340980187695525</v>
      </c>
      <c r="O106" s="54">
        <f t="shared" ref="O106:O109" si="87">I106/F106</f>
        <v>0.24385192855293814</v>
      </c>
      <c r="Q106" s="165"/>
    </row>
    <row r="107" spans="1:17" ht="15.75">
      <c r="A107" s="23" t="s">
        <v>211</v>
      </c>
      <c r="B107" s="23">
        <v>266.58999999999997</v>
      </c>
      <c r="C107" s="83">
        <v>27.95</v>
      </c>
      <c r="D107" s="87">
        <f t="shared" si="84"/>
        <v>1.133253593366716E-2</v>
      </c>
      <c r="E107" s="23"/>
      <c r="F107" s="107">
        <v>750</v>
      </c>
      <c r="G107" s="24">
        <f t="shared" si="85"/>
        <v>0.27154137747509965</v>
      </c>
      <c r="H107" s="24"/>
      <c r="I107" s="107">
        <v>40.58</v>
      </c>
      <c r="J107" s="96">
        <f t="shared" si="86"/>
        <v>1.6251306552183993E-2</v>
      </c>
      <c r="K107" s="96"/>
      <c r="L107" s="96"/>
      <c r="M107" s="22">
        <f t="shared" ref="M107:M109" si="88">I107-C107</f>
        <v>12.629999999999999</v>
      </c>
      <c r="N107" s="54">
        <f t="shared" ref="N107:N109" si="89">M107/C107</f>
        <v>0.45187835420393557</v>
      </c>
      <c r="O107" s="54">
        <f t="shared" si="87"/>
        <v>5.4106666666666664E-2</v>
      </c>
      <c r="Q107" s="165"/>
    </row>
    <row r="108" spans="1:17" ht="15.75">
      <c r="A108" s="89" t="s">
        <v>210</v>
      </c>
      <c r="B108" s="23">
        <v>544.78</v>
      </c>
      <c r="C108" s="83">
        <v>165.44</v>
      </c>
      <c r="D108" s="87">
        <f t="shared" si="84"/>
        <v>6.7078881748332556E-2</v>
      </c>
      <c r="E108" s="23"/>
      <c r="F108" s="107">
        <v>676.5</v>
      </c>
      <c r="G108" s="24">
        <f t="shared" si="85"/>
        <v>0.24493032248253988</v>
      </c>
      <c r="H108" s="24"/>
      <c r="I108" s="20">
        <v>301.26</v>
      </c>
      <c r="J108" s="96">
        <f t="shared" si="86"/>
        <v>0.12064732902688392</v>
      </c>
      <c r="K108" s="96"/>
      <c r="L108" s="96"/>
      <c r="M108" s="22">
        <f t="shared" si="88"/>
        <v>135.82</v>
      </c>
      <c r="N108" s="54">
        <f t="shared" si="89"/>
        <v>0.82096228239845259</v>
      </c>
      <c r="O108" s="54">
        <f t="shared" si="87"/>
        <v>0.44532150776053214</v>
      </c>
      <c r="Q108" s="165"/>
    </row>
    <row r="109" spans="1:17" ht="15.75">
      <c r="A109" s="25" t="s">
        <v>125</v>
      </c>
      <c r="B109" s="25">
        <f>SUM(B106:B108)</f>
        <v>1117.29</v>
      </c>
      <c r="C109" s="141">
        <f>+C106+C107+C108</f>
        <v>212.57</v>
      </c>
      <c r="D109" s="88">
        <f t="shared" si="84"/>
        <v>8.6188091714476861E-2</v>
      </c>
      <c r="E109" s="25"/>
      <c r="F109" s="141">
        <f>+F106+F107+F108</f>
        <v>1542.3899999999999</v>
      </c>
      <c r="G109" s="56">
        <f t="shared" si="85"/>
        <v>0.5584302736050919</v>
      </c>
      <c r="H109" s="56"/>
      <c r="I109" s="106">
        <f>SUM(I106:I108)</f>
        <v>370.1</v>
      </c>
      <c r="J109" s="56">
        <f t="shared" si="86"/>
        <v>0.14821608070387621</v>
      </c>
      <c r="K109" s="56"/>
      <c r="L109" s="56"/>
      <c r="M109" s="26">
        <f t="shared" si="88"/>
        <v>157.53000000000003</v>
      </c>
      <c r="N109" s="57">
        <f t="shared" si="89"/>
        <v>0.74107352871995125</v>
      </c>
      <c r="O109" s="57">
        <f t="shared" si="87"/>
        <v>0.23995228184830039</v>
      </c>
      <c r="Q109" s="165"/>
    </row>
    <row r="110" spans="1:17">
      <c r="C110" s="139"/>
      <c r="Q110" s="166"/>
    </row>
    <row r="111" spans="1:17">
      <c r="A111" s="135" t="s">
        <v>213</v>
      </c>
      <c r="B111" s="23"/>
      <c r="C111" s="83"/>
      <c r="D111" s="23"/>
      <c r="E111" s="23"/>
      <c r="F111" s="23"/>
      <c r="G111" s="23"/>
      <c r="H111" s="23"/>
      <c r="I111" s="23"/>
      <c r="J111" s="23"/>
      <c r="K111" s="23"/>
      <c r="L111" s="23"/>
      <c r="M111" s="23"/>
      <c r="N111" s="23"/>
      <c r="O111" s="23"/>
      <c r="Q111" s="166"/>
    </row>
    <row r="112" spans="1:17" ht="15.75">
      <c r="A112" s="23" t="s">
        <v>214</v>
      </c>
      <c r="B112" s="22">
        <v>28.69</v>
      </c>
      <c r="C112" s="111">
        <v>5.63</v>
      </c>
      <c r="D112" s="87">
        <f t="shared" ref="D112:D115" si="90">C112/$C$7</f>
        <v>2.2827254850284833E-3</v>
      </c>
      <c r="E112" s="23"/>
      <c r="F112" s="22">
        <v>27.91</v>
      </c>
      <c r="G112" s="24">
        <f t="shared" ref="G112:G115" si="91">F112/$F$7</f>
        <v>1.0104959793773374E-2</v>
      </c>
      <c r="H112" s="24"/>
      <c r="I112" s="23">
        <v>0.22</v>
      </c>
      <c r="J112" s="96">
        <f t="shared" ref="J112:J115" si="92">I112/$I$7</f>
        <v>8.8104668345995039E-5</v>
      </c>
      <c r="K112" s="96"/>
      <c r="L112" s="96"/>
      <c r="M112" s="22">
        <f>I112-C112</f>
        <v>-5.41</v>
      </c>
      <c r="N112" s="54">
        <f>M112/C112</f>
        <v>-0.96092362344582594</v>
      </c>
      <c r="O112" s="54">
        <f t="shared" ref="O112:O115" si="93">I112/F112</f>
        <v>7.8824793980652088E-3</v>
      </c>
      <c r="Q112" s="165"/>
    </row>
    <row r="113" spans="1:17" ht="15.75">
      <c r="A113" s="23" t="s">
        <v>215</v>
      </c>
      <c r="B113" s="22">
        <v>38.6</v>
      </c>
      <c r="C113" s="83">
        <v>2.54</v>
      </c>
      <c r="D113" s="87">
        <f t="shared" si="90"/>
        <v>1.0298619417357633E-3</v>
      </c>
      <c r="E113" s="23"/>
      <c r="F113" s="23">
        <v>33.72</v>
      </c>
      <c r="G113" s="24">
        <f t="shared" si="91"/>
        <v>1.2208500331280479E-2</v>
      </c>
      <c r="H113" s="24"/>
      <c r="I113" s="22">
        <v>0.11</v>
      </c>
      <c r="J113" s="96">
        <f t="shared" si="92"/>
        <v>4.4052334172997519E-5</v>
      </c>
      <c r="K113" s="96"/>
      <c r="L113" s="96"/>
      <c r="M113" s="22">
        <f t="shared" ref="M113:M115" si="94">I113-C113</f>
        <v>-2.4300000000000002</v>
      </c>
      <c r="N113" s="54">
        <f t="shared" ref="N113:N115" si="95">M113/C113</f>
        <v>-0.95669291338582685</v>
      </c>
      <c r="O113" s="54">
        <f t="shared" si="93"/>
        <v>3.2621589561091344E-3</v>
      </c>
      <c r="Q113" s="165"/>
    </row>
    <row r="114" spans="1:17" ht="15.75">
      <c r="A114" s="89" t="s">
        <v>216</v>
      </c>
      <c r="B114" s="23">
        <v>33.32</v>
      </c>
      <c r="C114" s="83">
        <v>2.81</v>
      </c>
      <c r="D114" s="87">
        <f t="shared" si="90"/>
        <v>1.1393354552273604E-3</v>
      </c>
      <c r="E114" s="23"/>
      <c r="F114" s="23">
        <v>33.19</v>
      </c>
      <c r="G114" s="24">
        <f t="shared" si="91"/>
        <v>1.2016611091198075E-2</v>
      </c>
      <c r="H114" s="24"/>
      <c r="I114" s="22">
        <v>3.03</v>
      </c>
      <c r="J114" s="96">
        <f t="shared" si="92"/>
        <v>1.213441568583477E-3</v>
      </c>
      <c r="K114" s="96"/>
      <c r="L114" s="96"/>
      <c r="M114" s="22">
        <f t="shared" si="94"/>
        <v>0.21999999999999975</v>
      </c>
      <c r="N114" s="54">
        <f t="shared" si="95"/>
        <v>7.8291814946619132E-2</v>
      </c>
      <c r="O114" s="54">
        <f t="shared" si="93"/>
        <v>9.1292557999397408E-2</v>
      </c>
      <c r="Q114" s="165"/>
    </row>
    <row r="115" spans="1:17" ht="15.75">
      <c r="A115" s="25" t="s">
        <v>125</v>
      </c>
      <c r="B115" s="26">
        <f>SUM(B112:B114)</f>
        <v>100.61000000000001</v>
      </c>
      <c r="C115" s="148">
        <f>SUM(C112:C114)</f>
        <v>10.98</v>
      </c>
      <c r="D115" s="88">
        <f t="shared" si="90"/>
        <v>4.451922881991607E-3</v>
      </c>
      <c r="E115" s="25"/>
      <c r="F115" s="25">
        <f>SUM(F112:F114)</f>
        <v>94.82</v>
      </c>
      <c r="G115" s="56">
        <f t="shared" si="91"/>
        <v>3.433007121625193E-2</v>
      </c>
      <c r="H115" s="56"/>
      <c r="I115" s="25">
        <f>SUM(I112:I114)</f>
        <v>3.36</v>
      </c>
      <c r="J115" s="56">
        <f t="shared" si="92"/>
        <v>1.3455985711024695E-3</v>
      </c>
      <c r="K115" s="56"/>
      <c r="L115" s="56"/>
      <c r="M115" s="26">
        <f t="shared" si="94"/>
        <v>-7.620000000000001</v>
      </c>
      <c r="N115" s="57">
        <f t="shared" si="95"/>
        <v>-0.69398907103825147</v>
      </c>
      <c r="O115" s="57">
        <f t="shared" si="93"/>
        <v>3.543556211769669E-2</v>
      </c>
      <c r="Q115" s="165"/>
    </row>
    <row r="118" spans="1:17">
      <c r="B118" s="34"/>
      <c r="C118" s="140"/>
      <c r="D118" s="31"/>
      <c r="E118" s="31"/>
      <c r="F118" s="31"/>
    </row>
    <row r="119" spans="1:17">
      <c r="B119" s="31"/>
      <c r="C119" s="140"/>
      <c r="D119" s="31"/>
      <c r="E119" s="31"/>
      <c r="F119" s="31"/>
    </row>
    <row r="120" spans="1:17">
      <c r="B120" s="31"/>
      <c r="C120" s="140"/>
      <c r="D120" s="31"/>
      <c r="E120" s="31"/>
      <c r="F120" s="31"/>
    </row>
    <row r="121" spans="1:17">
      <c r="B121" s="31"/>
      <c r="C121" s="140"/>
      <c r="D121" s="31"/>
      <c r="E121" s="31"/>
      <c r="F121" s="31"/>
    </row>
  </sheetData>
  <mergeCells count="91">
    <mergeCell ref="F3:F4"/>
    <mergeCell ref="G3:G4"/>
    <mergeCell ref="I3:I4"/>
    <mergeCell ref="J3:J4"/>
    <mergeCell ref="M3:N3"/>
    <mergeCell ref="H3:H4"/>
    <mergeCell ref="A3:A4"/>
    <mergeCell ref="B3:B4"/>
    <mergeCell ref="C3:C4"/>
    <mergeCell ref="D3:D4"/>
    <mergeCell ref="E3:E4"/>
    <mergeCell ref="P11:P12"/>
    <mergeCell ref="A11:A12"/>
    <mergeCell ref="B11:B12"/>
    <mergeCell ref="C11:C12"/>
    <mergeCell ref="D11:D12"/>
    <mergeCell ref="E11:E12"/>
    <mergeCell ref="F11:F12"/>
    <mergeCell ref="G11:G12"/>
    <mergeCell ref="I11:I12"/>
    <mergeCell ref="J11:J12"/>
    <mergeCell ref="M11:N11"/>
    <mergeCell ref="O11:O12"/>
    <mergeCell ref="H11:H12"/>
    <mergeCell ref="K11:L11"/>
    <mergeCell ref="P34:P37"/>
    <mergeCell ref="P32:P33"/>
    <mergeCell ref="A32:A33"/>
    <mergeCell ref="B32:B33"/>
    <mergeCell ref="C32:C33"/>
    <mergeCell ref="D32:D33"/>
    <mergeCell ref="E32:E33"/>
    <mergeCell ref="F32:F33"/>
    <mergeCell ref="G32:G33"/>
    <mergeCell ref="I32:I33"/>
    <mergeCell ref="J32:J33"/>
    <mergeCell ref="M32:N32"/>
    <mergeCell ref="O32:O33"/>
    <mergeCell ref="H32:H33"/>
    <mergeCell ref="K32:L32"/>
    <mergeCell ref="A40:A41"/>
    <mergeCell ref="B40:B41"/>
    <mergeCell ref="C40:C41"/>
    <mergeCell ref="D40:D41"/>
    <mergeCell ref="E40:E41"/>
    <mergeCell ref="P58:P59"/>
    <mergeCell ref="E60:E64"/>
    <mergeCell ref="M40:N40"/>
    <mergeCell ref="O40:O41"/>
    <mergeCell ref="P40:P41"/>
    <mergeCell ref="E52:E54"/>
    <mergeCell ref="G58:G59"/>
    <mergeCell ref="E58:E59"/>
    <mergeCell ref="F58:F59"/>
    <mergeCell ref="M58:N58"/>
    <mergeCell ref="H40:H41"/>
    <mergeCell ref="F40:F41"/>
    <mergeCell ref="G40:G41"/>
    <mergeCell ref="I40:I41"/>
    <mergeCell ref="J40:J41"/>
    <mergeCell ref="K58:L58"/>
    <mergeCell ref="G87:G88"/>
    <mergeCell ref="B104:B105"/>
    <mergeCell ref="C104:C105"/>
    <mergeCell ref="D104:D105"/>
    <mergeCell ref="E104:E105"/>
    <mergeCell ref="F104:F105"/>
    <mergeCell ref="B58:B59"/>
    <mergeCell ref="C58:C59"/>
    <mergeCell ref="D58:D59"/>
    <mergeCell ref="I104:I105"/>
    <mergeCell ref="J104:J105"/>
    <mergeCell ref="I87:I88"/>
    <mergeCell ref="J87:J88"/>
    <mergeCell ref="I58:I59"/>
    <mergeCell ref="J58:J59"/>
    <mergeCell ref="H58:H59"/>
    <mergeCell ref="G104:G105"/>
    <mergeCell ref="B87:B88"/>
    <mergeCell ref="C87:C88"/>
    <mergeCell ref="D87:D88"/>
    <mergeCell ref="E87:E88"/>
    <mergeCell ref="F87:F88"/>
    <mergeCell ref="M104:N104"/>
    <mergeCell ref="O104:O105"/>
    <mergeCell ref="K3:L3"/>
    <mergeCell ref="O87:O88"/>
    <mergeCell ref="O58:O59"/>
    <mergeCell ref="M87:N87"/>
    <mergeCell ref="O3:O4"/>
    <mergeCell ref="K40:L40"/>
  </mergeCells>
  <conditionalFormatting sqref="O13:O27">
    <cfRule type="cellIs" dxfId="2" priority="12" operator="greaterThan">
      <formula>0.42</formula>
    </cfRule>
  </conditionalFormatting>
  <conditionalFormatting sqref="O34:O37 O42:O49 O52:O54 O60:O64 O67:O68 O72:O73 O77:O82 O56 O106:O109 O112:O115">
    <cfRule type="cellIs" dxfId="1" priority="11" operator="greaterThan">
      <formula>0.5</formula>
    </cfRule>
  </conditionalFormatting>
  <conditionalFormatting sqref="O89:O102">
    <cfRule type="cellIs" dxfId="0" priority="1" operator="greaterThan">
      <formula>0.85</formula>
    </cfRule>
  </conditionalFormatting>
  <pageMargins left="0.2" right="0" top="0.25" bottom="0" header="0.3" footer="0"/>
  <pageSetup paperSize="9" scale="56" orientation="landscape" r:id="rId1"/>
  <rowBreaks count="2" manualBreakCount="2">
    <brk id="28" max="16383" man="1"/>
    <brk id="70" max="16383" man="1"/>
  </rowBreaks>
</worksheet>
</file>

<file path=xl/worksheets/sheet2.xml><?xml version="1.0" encoding="utf-8"?>
<worksheet xmlns="http://schemas.openxmlformats.org/spreadsheetml/2006/main" xmlns:r="http://schemas.openxmlformats.org/officeDocument/2006/relationships">
  <dimension ref="A1"/>
  <sheetViews>
    <sheetView workbookViewId="0">
      <selection activeCell="G27" sqref="G27"/>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61"/>
  <sheetViews>
    <sheetView workbookViewId="0">
      <selection sqref="A1:XFD1048576"/>
    </sheetView>
  </sheetViews>
  <sheetFormatPr defaultRowHeight="15"/>
  <cols>
    <col min="1" max="1" width="14.7109375" style="275" customWidth="1"/>
    <col min="2" max="12" width="10.85546875" style="275" customWidth="1"/>
    <col min="13" max="13" width="9.28515625" style="275" customWidth="1"/>
    <col min="14" max="256" width="9.140625" style="275"/>
    <col min="257" max="257" width="14.7109375" style="275" customWidth="1"/>
    <col min="258" max="268" width="10.85546875" style="275" customWidth="1"/>
    <col min="269" max="269" width="9.28515625" style="275" customWidth="1"/>
    <col min="270" max="512" width="9.140625" style="275"/>
    <col min="513" max="513" width="14.7109375" style="275" customWidth="1"/>
    <col min="514" max="524" width="10.85546875" style="275" customWidth="1"/>
    <col min="525" max="525" width="9.28515625" style="275" customWidth="1"/>
    <col min="526" max="768" width="9.140625" style="275"/>
    <col min="769" max="769" width="14.7109375" style="275" customWidth="1"/>
    <col min="770" max="780" width="10.85546875" style="275" customWidth="1"/>
    <col min="781" max="781" width="9.28515625" style="275" customWidth="1"/>
    <col min="782" max="1024" width="9.140625" style="275"/>
    <col min="1025" max="1025" width="14.7109375" style="275" customWidth="1"/>
    <col min="1026" max="1036" width="10.85546875" style="275" customWidth="1"/>
    <col min="1037" max="1037" width="9.28515625" style="275" customWidth="1"/>
    <col min="1038" max="1280" width="9.140625" style="275"/>
    <col min="1281" max="1281" width="14.7109375" style="275" customWidth="1"/>
    <col min="1282" max="1292" width="10.85546875" style="275" customWidth="1"/>
    <col min="1293" max="1293" width="9.28515625" style="275" customWidth="1"/>
    <col min="1294" max="1536" width="9.140625" style="275"/>
    <col min="1537" max="1537" width="14.7109375" style="275" customWidth="1"/>
    <col min="1538" max="1548" width="10.85546875" style="275" customWidth="1"/>
    <col min="1549" max="1549" width="9.28515625" style="275" customWidth="1"/>
    <col min="1550" max="1792" width="9.140625" style="275"/>
    <col min="1793" max="1793" width="14.7109375" style="275" customWidth="1"/>
    <col min="1794" max="1804" width="10.85546875" style="275" customWidth="1"/>
    <col min="1805" max="1805" width="9.28515625" style="275" customWidth="1"/>
    <col min="1806" max="2048" width="9.140625" style="275"/>
    <col min="2049" max="2049" width="14.7109375" style="275" customWidth="1"/>
    <col min="2050" max="2060" width="10.85546875" style="275" customWidth="1"/>
    <col min="2061" max="2061" width="9.28515625" style="275" customWidth="1"/>
    <col min="2062" max="2304" width="9.140625" style="275"/>
    <col min="2305" max="2305" width="14.7109375" style="275" customWidth="1"/>
    <col min="2306" max="2316" width="10.85546875" style="275" customWidth="1"/>
    <col min="2317" max="2317" width="9.28515625" style="275" customWidth="1"/>
    <col min="2318" max="2560" width="9.140625" style="275"/>
    <col min="2561" max="2561" width="14.7109375" style="275" customWidth="1"/>
    <col min="2562" max="2572" width="10.85546875" style="275" customWidth="1"/>
    <col min="2573" max="2573" width="9.28515625" style="275" customWidth="1"/>
    <col min="2574" max="2816" width="9.140625" style="275"/>
    <col min="2817" max="2817" width="14.7109375" style="275" customWidth="1"/>
    <col min="2818" max="2828" width="10.85546875" style="275" customWidth="1"/>
    <col min="2829" max="2829" width="9.28515625" style="275" customWidth="1"/>
    <col min="2830" max="3072" width="9.140625" style="275"/>
    <col min="3073" max="3073" width="14.7109375" style="275" customWidth="1"/>
    <col min="3074" max="3084" width="10.85546875" style="275" customWidth="1"/>
    <col min="3085" max="3085" width="9.28515625" style="275" customWidth="1"/>
    <col min="3086" max="3328" width="9.140625" style="275"/>
    <col min="3329" max="3329" width="14.7109375" style="275" customWidth="1"/>
    <col min="3330" max="3340" width="10.85546875" style="275" customWidth="1"/>
    <col min="3341" max="3341" width="9.28515625" style="275" customWidth="1"/>
    <col min="3342" max="3584" width="9.140625" style="275"/>
    <col min="3585" max="3585" width="14.7109375" style="275" customWidth="1"/>
    <col min="3586" max="3596" width="10.85546875" style="275" customWidth="1"/>
    <col min="3597" max="3597" width="9.28515625" style="275" customWidth="1"/>
    <col min="3598" max="3840" width="9.140625" style="275"/>
    <col min="3841" max="3841" width="14.7109375" style="275" customWidth="1"/>
    <col min="3842" max="3852" width="10.85546875" style="275" customWidth="1"/>
    <col min="3853" max="3853" width="9.28515625" style="275" customWidth="1"/>
    <col min="3854" max="4096" width="9.140625" style="275"/>
    <col min="4097" max="4097" width="14.7109375" style="275" customWidth="1"/>
    <col min="4098" max="4108" width="10.85546875" style="275" customWidth="1"/>
    <col min="4109" max="4109" width="9.28515625" style="275" customWidth="1"/>
    <col min="4110" max="4352" width="9.140625" style="275"/>
    <col min="4353" max="4353" width="14.7109375" style="275" customWidth="1"/>
    <col min="4354" max="4364" width="10.85546875" style="275" customWidth="1"/>
    <col min="4365" max="4365" width="9.28515625" style="275" customWidth="1"/>
    <col min="4366" max="4608" width="9.140625" style="275"/>
    <col min="4609" max="4609" width="14.7109375" style="275" customWidth="1"/>
    <col min="4610" max="4620" width="10.85546875" style="275" customWidth="1"/>
    <col min="4621" max="4621" width="9.28515625" style="275" customWidth="1"/>
    <col min="4622" max="4864" width="9.140625" style="275"/>
    <col min="4865" max="4865" width="14.7109375" style="275" customWidth="1"/>
    <col min="4866" max="4876" width="10.85546875" style="275" customWidth="1"/>
    <col min="4877" max="4877" width="9.28515625" style="275" customWidth="1"/>
    <col min="4878" max="5120" width="9.140625" style="275"/>
    <col min="5121" max="5121" width="14.7109375" style="275" customWidth="1"/>
    <col min="5122" max="5132" width="10.85546875" style="275" customWidth="1"/>
    <col min="5133" max="5133" width="9.28515625" style="275" customWidth="1"/>
    <col min="5134" max="5376" width="9.140625" style="275"/>
    <col min="5377" max="5377" width="14.7109375" style="275" customWidth="1"/>
    <col min="5378" max="5388" width="10.85546875" style="275" customWidth="1"/>
    <col min="5389" max="5389" width="9.28515625" style="275" customWidth="1"/>
    <col min="5390" max="5632" width="9.140625" style="275"/>
    <col min="5633" max="5633" width="14.7109375" style="275" customWidth="1"/>
    <col min="5634" max="5644" width="10.85546875" style="275" customWidth="1"/>
    <col min="5645" max="5645" width="9.28515625" style="275" customWidth="1"/>
    <col min="5646" max="5888" width="9.140625" style="275"/>
    <col min="5889" max="5889" width="14.7109375" style="275" customWidth="1"/>
    <col min="5890" max="5900" width="10.85546875" style="275" customWidth="1"/>
    <col min="5901" max="5901" width="9.28515625" style="275" customWidth="1"/>
    <col min="5902" max="6144" width="9.140625" style="275"/>
    <col min="6145" max="6145" width="14.7109375" style="275" customWidth="1"/>
    <col min="6146" max="6156" width="10.85546875" style="275" customWidth="1"/>
    <col min="6157" max="6157" width="9.28515625" style="275" customWidth="1"/>
    <col min="6158" max="6400" width="9.140625" style="275"/>
    <col min="6401" max="6401" width="14.7109375" style="275" customWidth="1"/>
    <col min="6402" max="6412" width="10.85546875" style="275" customWidth="1"/>
    <col min="6413" max="6413" width="9.28515625" style="275" customWidth="1"/>
    <col min="6414" max="6656" width="9.140625" style="275"/>
    <col min="6657" max="6657" width="14.7109375" style="275" customWidth="1"/>
    <col min="6658" max="6668" width="10.85546875" style="275" customWidth="1"/>
    <col min="6669" max="6669" width="9.28515625" style="275" customWidth="1"/>
    <col min="6670" max="6912" width="9.140625" style="275"/>
    <col min="6913" max="6913" width="14.7109375" style="275" customWidth="1"/>
    <col min="6914" max="6924" width="10.85546875" style="275" customWidth="1"/>
    <col min="6925" max="6925" width="9.28515625" style="275" customWidth="1"/>
    <col min="6926" max="7168" width="9.140625" style="275"/>
    <col min="7169" max="7169" width="14.7109375" style="275" customWidth="1"/>
    <col min="7170" max="7180" width="10.85546875" style="275" customWidth="1"/>
    <col min="7181" max="7181" width="9.28515625" style="275" customWidth="1"/>
    <col min="7182" max="7424" width="9.140625" style="275"/>
    <col min="7425" max="7425" width="14.7109375" style="275" customWidth="1"/>
    <col min="7426" max="7436" width="10.85546875" style="275" customWidth="1"/>
    <col min="7437" max="7437" width="9.28515625" style="275" customWidth="1"/>
    <col min="7438" max="7680" width="9.140625" style="275"/>
    <col min="7681" max="7681" width="14.7109375" style="275" customWidth="1"/>
    <col min="7682" max="7692" width="10.85546875" style="275" customWidth="1"/>
    <col min="7693" max="7693" width="9.28515625" style="275" customWidth="1"/>
    <col min="7694" max="7936" width="9.140625" style="275"/>
    <col min="7937" max="7937" width="14.7109375" style="275" customWidth="1"/>
    <col min="7938" max="7948" width="10.85546875" style="275" customWidth="1"/>
    <col min="7949" max="7949" width="9.28515625" style="275" customWidth="1"/>
    <col min="7950" max="8192" width="9.140625" style="275"/>
    <col min="8193" max="8193" width="14.7109375" style="275" customWidth="1"/>
    <col min="8194" max="8204" width="10.85546875" style="275" customWidth="1"/>
    <col min="8205" max="8205" width="9.28515625" style="275" customWidth="1"/>
    <col min="8206" max="8448" width="9.140625" style="275"/>
    <col min="8449" max="8449" width="14.7109375" style="275" customWidth="1"/>
    <col min="8450" max="8460" width="10.85546875" style="275" customWidth="1"/>
    <col min="8461" max="8461" width="9.28515625" style="275" customWidth="1"/>
    <col min="8462" max="8704" width="9.140625" style="275"/>
    <col min="8705" max="8705" width="14.7109375" style="275" customWidth="1"/>
    <col min="8706" max="8716" width="10.85546875" style="275" customWidth="1"/>
    <col min="8717" max="8717" width="9.28515625" style="275" customWidth="1"/>
    <col min="8718" max="8960" width="9.140625" style="275"/>
    <col min="8961" max="8961" width="14.7109375" style="275" customWidth="1"/>
    <col min="8962" max="8972" width="10.85546875" style="275" customWidth="1"/>
    <col min="8973" max="8973" width="9.28515625" style="275" customWidth="1"/>
    <col min="8974" max="9216" width="9.140625" style="275"/>
    <col min="9217" max="9217" width="14.7109375" style="275" customWidth="1"/>
    <col min="9218" max="9228" width="10.85546875" style="275" customWidth="1"/>
    <col min="9229" max="9229" width="9.28515625" style="275" customWidth="1"/>
    <col min="9230" max="9472" width="9.140625" style="275"/>
    <col min="9473" max="9473" width="14.7109375" style="275" customWidth="1"/>
    <col min="9474" max="9484" width="10.85546875" style="275" customWidth="1"/>
    <col min="9485" max="9485" width="9.28515625" style="275" customWidth="1"/>
    <col min="9486" max="9728" width="9.140625" style="275"/>
    <col min="9729" max="9729" width="14.7109375" style="275" customWidth="1"/>
    <col min="9730" max="9740" width="10.85546875" style="275" customWidth="1"/>
    <col min="9741" max="9741" width="9.28515625" style="275" customWidth="1"/>
    <col min="9742" max="9984" width="9.140625" style="275"/>
    <col min="9985" max="9985" width="14.7109375" style="275" customWidth="1"/>
    <col min="9986" max="9996" width="10.85546875" style="275" customWidth="1"/>
    <col min="9997" max="9997" width="9.28515625" style="275" customWidth="1"/>
    <col min="9998" max="10240" width="9.140625" style="275"/>
    <col min="10241" max="10241" width="14.7109375" style="275" customWidth="1"/>
    <col min="10242" max="10252" width="10.85546875" style="275" customWidth="1"/>
    <col min="10253" max="10253" width="9.28515625" style="275" customWidth="1"/>
    <col min="10254" max="10496" width="9.140625" style="275"/>
    <col min="10497" max="10497" width="14.7109375" style="275" customWidth="1"/>
    <col min="10498" max="10508" width="10.85546875" style="275" customWidth="1"/>
    <col min="10509" max="10509" width="9.28515625" style="275" customWidth="1"/>
    <col min="10510" max="10752" width="9.140625" style="275"/>
    <col min="10753" max="10753" width="14.7109375" style="275" customWidth="1"/>
    <col min="10754" max="10764" width="10.85546875" style="275" customWidth="1"/>
    <col min="10765" max="10765" width="9.28515625" style="275" customWidth="1"/>
    <col min="10766" max="11008" width="9.140625" style="275"/>
    <col min="11009" max="11009" width="14.7109375" style="275" customWidth="1"/>
    <col min="11010" max="11020" width="10.85546875" style="275" customWidth="1"/>
    <col min="11021" max="11021" width="9.28515625" style="275" customWidth="1"/>
    <col min="11022" max="11264" width="9.140625" style="275"/>
    <col min="11265" max="11265" width="14.7109375" style="275" customWidth="1"/>
    <col min="11266" max="11276" width="10.85546875" style="275" customWidth="1"/>
    <col min="11277" max="11277" width="9.28515625" style="275" customWidth="1"/>
    <col min="11278" max="11520" width="9.140625" style="275"/>
    <col min="11521" max="11521" width="14.7109375" style="275" customWidth="1"/>
    <col min="11522" max="11532" width="10.85546875" style="275" customWidth="1"/>
    <col min="11533" max="11533" width="9.28515625" style="275" customWidth="1"/>
    <col min="11534" max="11776" width="9.140625" style="275"/>
    <col min="11777" max="11777" width="14.7109375" style="275" customWidth="1"/>
    <col min="11778" max="11788" width="10.85546875" style="275" customWidth="1"/>
    <col min="11789" max="11789" width="9.28515625" style="275" customWidth="1"/>
    <col min="11790" max="12032" width="9.140625" style="275"/>
    <col min="12033" max="12033" width="14.7109375" style="275" customWidth="1"/>
    <col min="12034" max="12044" width="10.85546875" style="275" customWidth="1"/>
    <col min="12045" max="12045" width="9.28515625" style="275" customWidth="1"/>
    <col min="12046" max="12288" width="9.140625" style="275"/>
    <col min="12289" max="12289" width="14.7109375" style="275" customWidth="1"/>
    <col min="12290" max="12300" width="10.85546875" style="275" customWidth="1"/>
    <col min="12301" max="12301" width="9.28515625" style="275" customWidth="1"/>
    <col min="12302" max="12544" width="9.140625" style="275"/>
    <col min="12545" max="12545" width="14.7109375" style="275" customWidth="1"/>
    <col min="12546" max="12556" width="10.85546875" style="275" customWidth="1"/>
    <col min="12557" max="12557" width="9.28515625" style="275" customWidth="1"/>
    <col min="12558" max="12800" width="9.140625" style="275"/>
    <col min="12801" max="12801" width="14.7109375" style="275" customWidth="1"/>
    <col min="12802" max="12812" width="10.85546875" style="275" customWidth="1"/>
    <col min="12813" max="12813" width="9.28515625" style="275" customWidth="1"/>
    <col min="12814" max="13056" width="9.140625" style="275"/>
    <col min="13057" max="13057" width="14.7109375" style="275" customWidth="1"/>
    <col min="13058" max="13068" width="10.85546875" style="275" customWidth="1"/>
    <col min="13069" max="13069" width="9.28515625" style="275" customWidth="1"/>
    <col min="13070" max="13312" width="9.140625" style="275"/>
    <col min="13313" max="13313" width="14.7109375" style="275" customWidth="1"/>
    <col min="13314" max="13324" width="10.85546875" style="275" customWidth="1"/>
    <col min="13325" max="13325" width="9.28515625" style="275" customWidth="1"/>
    <col min="13326" max="13568" width="9.140625" style="275"/>
    <col min="13569" max="13569" width="14.7109375" style="275" customWidth="1"/>
    <col min="13570" max="13580" width="10.85546875" style="275" customWidth="1"/>
    <col min="13581" max="13581" width="9.28515625" style="275" customWidth="1"/>
    <col min="13582" max="13824" width="9.140625" style="275"/>
    <col min="13825" max="13825" width="14.7109375" style="275" customWidth="1"/>
    <col min="13826" max="13836" width="10.85546875" style="275" customWidth="1"/>
    <col min="13837" max="13837" width="9.28515625" style="275" customWidth="1"/>
    <col min="13838" max="14080" width="9.140625" style="275"/>
    <col min="14081" max="14081" width="14.7109375" style="275" customWidth="1"/>
    <col min="14082" max="14092" width="10.85546875" style="275" customWidth="1"/>
    <col min="14093" max="14093" width="9.28515625" style="275" customWidth="1"/>
    <col min="14094" max="14336" width="9.140625" style="275"/>
    <col min="14337" max="14337" width="14.7109375" style="275" customWidth="1"/>
    <col min="14338" max="14348" width="10.85546875" style="275" customWidth="1"/>
    <col min="14349" max="14349" width="9.28515625" style="275" customWidth="1"/>
    <col min="14350" max="14592" width="9.140625" style="275"/>
    <col min="14593" max="14593" width="14.7109375" style="275" customWidth="1"/>
    <col min="14594" max="14604" width="10.85546875" style="275" customWidth="1"/>
    <col min="14605" max="14605" width="9.28515625" style="275" customWidth="1"/>
    <col min="14606" max="14848" width="9.140625" style="275"/>
    <col min="14849" max="14849" width="14.7109375" style="275" customWidth="1"/>
    <col min="14850" max="14860" width="10.85546875" style="275" customWidth="1"/>
    <col min="14861" max="14861" width="9.28515625" style="275" customWidth="1"/>
    <col min="14862" max="15104" width="9.140625" style="275"/>
    <col min="15105" max="15105" width="14.7109375" style="275" customWidth="1"/>
    <col min="15106" max="15116" width="10.85546875" style="275" customWidth="1"/>
    <col min="15117" max="15117" width="9.28515625" style="275" customWidth="1"/>
    <col min="15118" max="15360" width="9.140625" style="275"/>
    <col min="15361" max="15361" width="14.7109375" style="275" customWidth="1"/>
    <col min="15362" max="15372" width="10.85546875" style="275" customWidth="1"/>
    <col min="15373" max="15373" width="9.28515625" style="275" customWidth="1"/>
    <col min="15374" max="15616" width="9.140625" style="275"/>
    <col min="15617" max="15617" width="14.7109375" style="275" customWidth="1"/>
    <col min="15618" max="15628" width="10.85546875" style="275" customWidth="1"/>
    <col min="15629" max="15629" width="9.28515625" style="275" customWidth="1"/>
    <col min="15630" max="15872" width="9.140625" style="275"/>
    <col min="15873" max="15873" width="14.7109375" style="275" customWidth="1"/>
    <col min="15874" max="15884" width="10.85546875" style="275" customWidth="1"/>
    <col min="15885" max="15885" width="9.28515625" style="275" customWidth="1"/>
    <col min="15886" max="16128" width="9.140625" style="275"/>
    <col min="16129" max="16129" width="14.7109375" style="275" customWidth="1"/>
    <col min="16130" max="16140" width="10.85546875" style="275" customWidth="1"/>
    <col min="16141" max="16141" width="9.28515625" style="275" customWidth="1"/>
    <col min="16142" max="16384" width="9.140625" style="275"/>
  </cols>
  <sheetData>
    <row r="1" spans="1:13">
      <c r="A1" s="278" t="s">
        <v>322</v>
      </c>
      <c r="B1" s="279"/>
      <c r="C1" s="279"/>
      <c r="D1" s="279"/>
      <c r="E1" s="279"/>
      <c r="F1" s="279"/>
      <c r="G1" s="279"/>
      <c r="H1" s="279"/>
      <c r="I1" s="279"/>
      <c r="J1" s="279"/>
      <c r="K1" s="279"/>
      <c r="L1" s="279"/>
      <c r="M1" s="279"/>
    </row>
    <row r="2" spans="1:13">
      <c r="A2" s="278" t="s">
        <v>323</v>
      </c>
      <c r="B2" s="279"/>
      <c r="C2" s="279"/>
      <c r="D2" s="279"/>
      <c r="E2" s="279"/>
      <c r="F2" s="279"/>
      <c r="G2" s="279"/>
      <c r="H2" s="279"/>
      <c r="I2" s="279"/>
      <c r="J2" s="279"/>
      <c r="K2" s="279"/>
      <c r="L2" s="279"/>
      <c r="M2" s="279"/>
    </row>
    <row r="3" spans="1:13">
      <c r="A3" s="274" t="s">
        <v>0</v>
      </c>
      <c r="B3" s="274" t="s">
        <v>1</v>
      </c>
      <c r="C3" s="274" t="s">
        <v>2</v>
      </c>
      <c r="D3" s="274" t="s">
        <v>3</v>
      </c>
      <c r="E3" s="274" t="s">
        <v>4</v>
      </c>
      <c r="F3" s="274" t="s">
        <v>5</v>
      </c>
      <c r="G3" s="274" t="s">
        <v>6</v>
      </c>
      <c r="H3" s="274" t="s">
        <v>7</v>
      </c>
      <c r="I3" s="274" t="s">
        <v>8</v>
      </c>
      <c r="J3" s="274" t="s">
        <v>9</v>
      </c>
      <c r="K3" s="274" t="s">
        <v>10</v>
      </c>
      <c r="L3" s="274" t="s">
        <v>11</v>
      </c>
      <c r="M3" s="274" t="s">
        <v>12</v>
      </c>
    </row>
    <row r="4" spans="1:13">
      <c r="A4" s="274" t="s">
        <v>13</v>
      </c>
      <c r="B4" s="29">
        <v>431785</v>
      </c>
      <c r="C4" s="29">
        <v>1707475</v>
      </c>
      <c r="D4" s="29">
        <v>479332</v>
      </c>
      <c r="E4" s="29">
        <v>137072</v>
      </c>
      <c r="F4" s="29">
        <v>560668</v>
      </c>
      <c r="G4" s="29">
        <v>1564582</v>
      </c>
      <c r="H4" s="29">
        <v>1630969</v>
      </c>
      <c r="I4" s="29">
        <v>6056</v>
      </c>
      <c r="J4" s="29">
        <v>242918</v>
      </c>
      <c r="K4" s="29">
        <v>397733</v>
      </c>
      <c r="L4" s="28" t="s">
        <v>14</v>
      </c>
      <c r="M4" s="29">
        <v>7158590</v>
      </c>
    </row>
    <row r="5" spans="1:13">
      <c r="A5" s="274" t="s">
        <v>15</v>
      </c>
      <c r="B5" s="29">
        <v>160974</v>
      </c>
      <c r="C5" s="29">
        <v>509494</v>
      </c>
      <c r="D5" s="29">
        <v>173125</v>
      </c>
      <c r="E5" s="29">
        <v>51625</v>
      </c>
      <c r="F5" s="29">
        <v>210232</v>
      </c>
      <c r="G5" s="29">
        <v>714923</v>
      </c>
      <c r="H5" s="29">
        <v>648552</v>
      </c>
      <c r="I5" s="29">
        <v>2286</v>
      </c>
      <c r="J5" s="29">
        <v>87311</v>
      </c>
      <c r="K5" s="29">
        <v>137891</v>
      </c>
      <c r="L5" s="28" t="s">
        <v>14</v>
      </c>
      <c r="M5" s="29">
        <v>2696413</v>
      </c>
    </row>
    <row r="6" spans="1:13">
      <c r="A6" s="274" t="s">
        <v>16</v>
      </c>
      <c r="B6" s="29">
        <v>13711</v>
      </c>
      <c r="C6" s="29">
        <v>80264</v>
      </c>
      <c r="D6" s="29">
        <v>21483</v>
      </c>
      <c r="E6" s="29">
        <v>7624</v>
      </c>
      <c r="F6" s="29">
        <v>28731</v>
      </c>
      <c r="G6" s="29">
        <v>61202</v>
      </c>
      <c r="H6" s="29">
        <v>70065</v>
      </c>
      <c r="I6" s="29">
        <v>214</v>
      </c>
      <c r="J6" s="29">
        <v>9631</v>
      </c>
      <c r="K6" s="29">
        <v>7374</v>
      </c>
      <c r="L6" s="28" t="s">
        <v>14</v>
      </c>
      <c r="M6" s="29">
        <v>300300</v>
      </c>
    </row>
    <row r="7" spans="1:13">
      <c r="A7" s="274" t="s">
        <v>17</v>
      </c>
      <c r="B7" s="29">
        <v>60361</v>
      </c>
      <c r="C7" s="29">
        <v>133521</v>
      </c>
      <c r="D7" s="29">
        <v>67270</v>
      </c>
      <c r="E7" s="29">
        <v>18301</v>
      </c>
      <c r="F7" s="29">
        <v>54703</v>
      </c>
      <c r="G7" s="29">
        <v>302427</v>
      </c>
      <c r="H7" s="29">
        <v>229931</v>
      </c>
      <c r="I7" s="29">
        <v>1042</v>
      </c>
      <c r="J7" s="29">
        <v>28403</v>
      </c>
      <c r="K7" s="29">
        <v>33448</v>
      </c>
      <c r="L7" s="28" t="s">
        <v>14</v>
      </c>
      <c r="M7" s="29">
        <v>929408</v>
      </c>
    </row>
    <row r="8" spans="1:13">
      <c r="A8" s="274" t="s">
        <v>18</v>
      </c>
      <c r="B8" s="29">
        <v>20063</v>
      </c>
      <c r="C8" s="29">
        <v>90930</v>
      </c>
      <c r="D8" s="29">
        <v>28267</v>
      </c>
      <c r="E8" s="29">
        <v>9127</v>
      </c>
      <c r="F8" s="29">
        <v>35913</v>
      </c>
      <c r="G8" s="29">
        <v>91735</v>
      </c>
      <c r="H8" s="29">
        <v>90589</v>
      </c>
      <c r="I8" s="29">
        <v>258</v>
      </c>
      <c r="J8" s="29">
        <v>14270</v>
      </c>
      <c r="K8" s="29">
        <v>19192</v>
      </c>
      <c r="L8" s="28" t="s">
        <v>14</v>
      </c>
      <c r="M8" s="29">
        <v>400344</v>
      </c>
    </row>
    <row r="9" spans="1:13">
      <c r="A9" s="274" t="s">
        <v>19</v>
      </c>
      <c r="B9" s="28" t="s">
        <v>14</v>
      </c>
      <c r="C9" s="28" t="s">
        <v>14</v>
      </c>
      <c r="D9" s="28" t="s">
        <v>14</v>
      </c>
      <c r="E9" s="28" t="s">
        <v>14</v>
      </c>
      <c r="F9" s="28" t="s">
        <v>14</v>
      </c>
      <c r="G9" s="28" t="s">
        <v>14</v>
      </c>
      <c r="H9" s="28" t="s">
        <v>14</v>
      </c>
      <c r="I9" s="28" t="s">
        <v>14</v>
      </c>
      <c r="J9" s="28" t="s">
        <v>14</v>
      </c>
      <c r="K9" s="28" t="s">
        <v>14</v>
      </c>
      <c r="L9" s="29">
        <v>810796</v>
      </c>
      <c r="M9" s="29">
        <v>810796</v>
      </c>
    </row>
    <row r="10" spans="1:13">
      <c r="A10" s="274"/>
      <c r="B10" s="28"/>
      <c r="C10" s="28"/>
      <c r="D10" s="28"/>
      <c r="E10" s="28"/>
      <c r="F10" s="28"/>
      <c r="G10" s="28"/>
      <c r="H10" s="28"/>
      <c r="I10" s="28"/>
      <c r="J10" s="28"/>
      <c r="K10" s="28"/>
      <c r="L10" s="29"/>
      <c r="M10" s="29"/>
    </row>
    <row r="11" spans="1:13">
      <c r="A11" s="274" t="s">
        <v>20</v>
      </c>
      <c r="B11" s="29">
        <v>0</v>
      </c>
      <c r="C11" s="28" t="s">
        <v>14</v>
      </c>
      <c r="D11" s="28" t="s">
        <v>14</v>
      </c>
      <c r="E11" s="28" t="s">
        <v>14</v>
      </c>
      <c r="F11" s="29">
        <v>661</v>
      </c>
      <c r="G11" s="29">
        <v>570659</v>
      </c>
      <c r="H11" s="29">
        <v>205863</v>
      </c>
      <c r="I11" s="29">
        <v>465</v>
      </c>
      <c r="J11" s="28" t="s">
        <v>14</v>
      </c>
      <c r="K11" s="29">
        <v>-8</v>
      </c>
      <c r="L11" s="28" t="s">
        <v>14</v>
      </c>
      <c r="M11" s="29">
        <v>777640</v>
      </c>
    </row>
    <row r="12" spans="1:13">
      <c r="A12" s="274" t="s">
        <v>21</v>
      </c>
      <c r="B12" s="29">
        <v>194</v>
      </c>
      <c r="C12" s="28" t="s">
        <v>14</v>
      </c>
      <c r="D12" s="29">
        <v>55</v>
      </c>
      <c r="E12" s="29">
        <v>301</v>
      </c>
      <c r="F12" s="29">
        <v>203</v>
      </c>
      <c r="G12" s="29">
        <v>3533</v>
      </c>
      <c r="H12" s="29">
        <v>21751</v>
      </c>
      <c r="I12" s="28" t="s">
        <v>14</v>
      </c>
      <c r="J12" s="29">
        <v>12</v>
      </c>
      <c r="K12" s="28" t="s">
        <v>14</v>
      </c>
      <c r="L12" s="28" t="s">
        <v>14</v>
      </c>
      <c r="M12" s="29">
        <v>26048</v>
      </c>
    </row>
    <row r="13" spans="1:13">
      <c r="A13" s="274" t="s">
        <v>22</v>
      </c>
      <c r="B13" s="29">
        <v>600</v>
      </c>
      <c r="C13" s="29">
        <v>30620</v>
      </c>
      <c r="D13" s="29">
        <v>3371</v>
      </c>
      <c r="E13" s="29">
        <v>5121</v>
      </c>
      <c r="F13" s="29">
        <v>6045</v>
      </c>
      <c r="G13" s="29">
        <v>50333</v>
      </c>
      <c r="H13" s="29">
        <v>63160</v>
      </c>
      <c r="I13" s="29">
        <v>37</v>
      </c>
      <c r="J13" s="29">
        <v>1462</v>
      </c>
      <c r="K13" s="29">
        <v>148</v>
      </c>
      <c r="L13" s="28" t="s">
        <v>14</v>
      </c>
      <c r="M13" s="29">
        <v>160898</v>
      </c>
    </row>
    <row r="14" spans="1:13">
      <c r="A14" s="274" t="s">
        <v>23</v>
      </c>
      <c r="B14" s="29">
        <v>1578</v>
      </c>
      <c r="C14" s="29">
        <v>138590</v>
      </c>
      <c r="D14" s="29">
        <v>2958</v>
      </c>
      <c r="E14" s="29">
        <v>3607</v>
      </c>
      <c r="F14" s="29">
        <v>10101</v>
      </c>
      <c r="G14" s="29">
        <v>85118</v>
      </c>
      <c r="H14" s="29">
        <v>57671</v>
      </c>
      <c r="I14" s="29">
        <v>26</v>
      </c>
      <c r="J14" s="29">
        <v>20939</v>
      </c>
      <c r="K14" s="29">
        <v>38221</v>
      </c>
      <c r="L14" s="28" t="s">
        <v>14</v>
      </c>
      <c r="M14" s="29">
        <v>358810</v>
      </c>
    </row>
    <row r="15" spans="1:13">
      <c r="A15" s="274" t="s">
        <v>24</v>
      </c>
      <c r="B15" s="29">
        <v>229</v>
      </c>
      <c r="C15" s="29">
        <v>268</v>
      </c>
      <c r="D15" s="29">
        <v>122</v>
      </c>
      <c r="E15" s="29">
        <v>7</v>
      </c>
      <c r="F15" s="29">
        <v>152</v>
      </c>
      <c r="G15" s="29">
        <v>263</v>
      </c>
      <c r="H15" s="29">
        <v>95</v>
      </c>
      <c r="I15" s="29">
        <v>27</v>
      </c>
      <c r="J15" s="29">
        <v>2466</v>
      </c>
      <c r="K15" s="29">
        <v>93</v>
      </c>
      <c r="L15" s="28" t="s">
        <v>14</v>
      </c>
      <c r="M15" s="29">
        <v>3722</v>
      </c>
    </row>
    <row r="16" spans="1:13">
      <c r="A16" s="274" t="s">
        <v>25</v>
      </c>
      <c r="B16" s="29">
        <v>4375</v>
      </c>
      <c r="C16" s="29">
        <v>2543</v>
      </c>
      <c r="D16" s="29">
        <v>1419</v>
      </c>
      <c r="E16" s="29">
        <v>453</v>
      </c>
      <c r="F16" s="29">
        <v>2771</v>
      </c>
      <c r="G16" s="29">
        <v>4041</v>
      </c>
      <c r="H16" s="29">
        <v>5695</v>
      </c>
      <c r="I16" s="29">
        <v>46</v>
      </c>
      <c r="J16" s="29">
        <v>750</v>
      </c>
      <c r="K16" s="29">
        <v>3545</v>
      </c>
      <c r="L16" s="28" t="s">
        <v>14</v>
      </c>
      <c r="M16" s="29">
        <v>25637</v>
      </c>
    </row>
    <row r="17" spans="1:13">
      <c r="A17" s="274" t="s">
        <v>26</v>
      </c>
      <c r="B17" s="29">
        <v>13218</v>
      </c>
      <c r="C17" s="29">
        <v>117621</v>
      </c>
      <c r="D17" s="29">
        <v>4065</v>
      </c>
      <c r="E17" s="29">
        <v>6609</v>
      </c>
      <c r="F17" s="29">
        <v>60956</v>
      </c>
      <c r="G17" s="29">
        <v>6998</v>
      </c>
      <c r="H17" s="29">
        <v>92809</v>
      </c>
      <c r="I17" s="29">
        <v>25</v>
      </c>
      <c r="J17" s="29">
        <v>3520</v>
      </c>
      <c r="K17" s="29">
        <v>48310</v>
      </c>
      <c r="L17" s="28" t="s">
        <v>14</v>
      </c>
      <c r="M17" s="29">
        <v>354131</v>
      </c>
    </row>
    <row r="18" spans="1:13">
      <c r="A18" s="274"/>
      <c r="B18" s="29"/>
      <c r="C18" s="29"/>
      <c r="D18" s="29"/>
      <c r="E18" s="29"/>
      <c r="F18" s="29"/>
      <c r="G18" s="29"/>
      <c r="H18" s="29"/>
      <c r="I18" s="29"/>
      <c r="J18" s="29"/>
      <c r="K18" s="29"/>
      <c r="L18" s="28"/>
      <c r="M18" s="29"/>
    </row>
    <row r="19" spans="1:13">
      <c r="A19" s="274" t="s">
        <v>27</v>
      </c>
      <c r="B19" s="29">
        <v>3271</v>
      </c>
      <c r="C19" s="29">
        <v>1784</v>
      </c>
      <c r="D19" s="29">
        <v>894</v>
      </c>
      <c r="E19" s="29">
        <v>30</v>
      </c>
      <c r="F19" s="29">
        <v>1667</v>
      </c>
      <c r="G19" s="29">
        <v>2069</v>
      </c>
      <c r="H19" s="29">
        <v>3292</v>
      </c>
      <c r="I19" s="28" t="s">
        <v>14</v>
      </c>
      <c r="J19" s="29">
        <v>62</v>
      </c>
      <c r="K19" s="29">
        <v>2888</v>
      </c>
      <c r="L19" s="28" t="s">
        <v>14</v>
      </c>
      <c r="M19" s="29">
        <v>15956</v>
      </c>
    </row>
    <row r="20" spans="1:13">
      <c r="A20" s="274" t="s">
        <v>28</v>
      </c>
      <c r="B20" s="29">
        <v>1518</v>
      </c>
      <c r="C20" s="29">
        <v>615</v>
      </c>
      <c r="D20" s="29">
        <v>100</v>
      </c>
      <c r="E20" s="28" t="s">
        <v>14</v>
      </c>
      <c r="F20" s="29">
        <v>1429</v>
      </c>
      <c r="G20" s="29">
        <v>1678</v>
      </c>
      <c r="H20" s="29">
        <v>416</v>
      </c>
      <c r="I20" s="28" t="s">
        <v>14</v>
      </c>
      <c r="J20" s="29">
        <v>44</v>
      </c>
      <c r="K20" s="29">
        <v>170</v>
      </c>
      <c r="L20" s="28" t="s">
        <v>14</v>
      </c>
      <c r="M20" s="29">
        <v>5970</v>
      </c>
    </row>
    <row r="21" spans="1:13">
      <c r="A21" s="274" t="s">
        <v>29</v>
      </c>
      <c r="B21" s="29">
        <v>2806</v>
      </c>
      <c r="C21" s="29">
        <v>1973</v>
      </c>
      <c r="D21" s="29">
        <v>1417</v>
      </c>
      <c r="E21" s="29">
        <v>143</v>
      </c>
      <c r="F21" s="29">
        <v>1518</v>
      </c>
      <c r="G21" s="29">
        <v>3988</v>
      </c>
      <c r="H21" s="29">
        <v>6002</v>
      </c>
      <c r="I21" s="28" t="s">
        <v>14</v>
      </c>
      <c r="J21" s="29">
        <v>924</v>
      </c>
      <c r="K21" s="29">
        <v>1116</v>
      </c>
      <c r="L21" s="28" t="s">
        <v>14</v>
      </c>
      <c r="M21" s="29">
        <v>19888</v>
      </c>
    </row>
    <row r="22" spans="1:13">
      <c r="A22" s="274" t="s">
        <v>30</v>
      </c>
      <c r="B22" s="29">
        <v>8441</v>
      </c>
      <c r="C22" s="29">
        <v>14313</v>
      </c>
      <c r="D22" s="29">
        <v>734</v>
      </c>
      <c r="E22" s="28" t="s">
        <v>14</v>
      </c>
      <c r="F22" s="29">
        <v>4259</v>
      </c>
      <c r="G22" s="29">
        <v>150</v>
      </c>
      <c r="H22" s="29">
        <v>10409</v>
      </c>
      <c r="I22" s="28" t="s">
        <v>14</v>
      </c>
      <c r="J22" s="29">
        <v>713</v>
      </c>
      <c r="K22" s="28" t="s">
        <v>14</v>
      </c>
      <c r="L22" s="28" t="s">
        <v>14</v>
      </c>
      <c r="M22" s="29">
        <v>39019</v>
      </c>
    </row>
    <row r="23" spans="1:13">
      <c r="A23" s="274"/>
      <c r="B23" s="29"/>
      <c r="C23" s="29"/>
      <c r="D23" s="29"/>
      <c r="E23" s="28"/>
      <c r="F23" s="29"/>
      <c r="G23" s="29"/>
      <c r="H23" s="29"/>
      <c r="I23" s="28"/>
      <c r="J23" s="29"/>
      <c r="K23" s="28"/>
      <c r="L23" s="28"/>
      <c r="M23" s="29"/>
    </row>
    <row r="24" spans="1:13">
      <c r="A24" s="274"/>
      <c r="B24" s="29"/>
      <c r="C24" s="29"/>
      <c r="D24" s="29"/>
      <c r="E24" s="28"/>
      <c r="F24" s="29"/>
      <c r="G24" s="29"/>
      <c r="H24" s="29"/>
      <c r="I24" s="28"/>
      <c r="J24" s="29"/>
      <c r="K24" s="28"/>
      <c r="L24" s="28"/>
      <c r="M24" s="29"/>
    </row>
    <row r="25" spans="1:13">
      <c r="A25" s="274" t="s">
        <v>31</v>
      </c>
      <c r="B25" s="29">
        <v>2774</v>
      </c>
      <c r="C25" s="29">
        <v>135</v>
      </c>
      <c r="D25" s="29">
        <v>138</v>
      </c>
      <c r="E25" s="28" t="s">
        <v>14</v>
      </c>
      <c r="F25" s="29">
        <v>6</v>
      </c>
      <c r="G25" s="28" t="s">
        <v>14</v>
      </c>
      <c r="H25" s="29">
        <v>258</v>
      </c>
      <c r="I25" s="28" t="s">
        <v>14</v>
      </c>
      <c r="J25" s="28" t="s">
        <v>14</v>
      </c>
      <c r="K25" s="28" t="s">
        <v>14</v>
      </c>
      <c r="L25" s="28" t="s">
        <v>14</v>
      </c>
      <c r="M25" s="29">
        <v>3311</v>
      </c>
    </row>
    <row r="26" spans="1:13">
      <c r="A26" s="274" t="s">
        <v>33</v>
      </c>
      <c r="B26" s="28" t="s">
        <v>14</v>
      </c>
      <c r="C26" s="28" t="s">
        <v>14</v>
      </c>
      <c r="D26" s="28" t="s">
        <v>14</v>
      </c>
      <c r="E26" s="28" t="s">
        <v>14</v>
      </c>
      <c r="F26" s="28" t="s">
        <v>14</v>
      </c>
      <c r="G26" s="28" t="s">
        <v>14</v>
      </c>
      <c r="H26" s="28" t="s">
        <v>14</v>
      </c>
      <c r="I26" s="28" t="s">
        <v>14</v>
      </c>
      <c r="J26" s="29">
        <v>243941</v>
      </c>
      <c r="K26" s="28" t="s">
        <v>14</v>
      </c>
      <c r="L26" s="28" t="s">
        <v>14</v>
      </c>
      <c r="M26" s="29">
        <v>243941</v>
      </c>
    </row>
    <row r="27" spans="1:13">
      <c r="A27" s="274" t="s">
        <v>34</v>
      </c>
      <c r="B27" s="28" t="s">
        <v>14</v>
      </c>
      <c r="C27" s="28" t="s">
        <v>14</v>
      </c>
      <c r="D27" s="28" t="s">
        <v>14</v>
      </c>
      <c r="E27" s="28" t="s">
        <v>14</v>
      </c>
      <c r="F27" s="28" t="s">
        <v>14</v>
      </c>
      <c r="G27" s="28" t="s">
        <v>14</v>
      </c>
      <c r="H27" s="28" t="s">
        <v>14</v>
      </c>
      <c r="I27" s="28" t="s">
        <v>14</v>
      </c>
      <c r="J27" s="29">
        <v>330855</v>
      </c>
      <c r="K27" s="28" t="s">
        <v>14</v>
      </c>
      <c r="L27" s="28" t="s">
        <v>14</v>
      </c>
      <c r="M27" s="29">
        <v>330855</v>
      </c>
    </row>
    <row r="28" spans="1:13">
      <c r="A28" s="274" t="s">
        <v>35</v>
      </c>
      <c r="B28" s="29">
        <v>966</v>
      </c>
      <c r="C28" s="29">
        <v>4337</v>
      </c>
      <c r="D28" s="29">
        <v>162352</v>
      </c>
      <c r="E28" s="29">
        <v>48604</v>
      </c>
      <c r="F28" s="29">
        <v>3762</v>
      </c>
      <c r="G28" s="29">
        <v>5193</v>
      </c>
      <c r="H28" s="29">
        <v>7648</v>
      </c>
      <c r="I28" s="29">
        <v>619026</v>
      </c>
      <c r="J28" s="29">
        <v>705</v>
      </c>
      <c r="K28" s="29">
        <v>162</v>
      </c>
      <c r="L28" s="28" t="s">
        <v>14</v>
      </c>
      <c r="M28" s="29">
        <v>852755</v>
      </c>
    </row>
    <row r="29" spans="1:13">
      <c r="A29" s="274" t="s">
        <v>36</v>
      </c>
      <c r="B29" s="29">
        <v>2933</v>
      </c>
      <c r="C29" s="29">
        <v>82324</v>
      </c>
      <c r="D29" s="29">
        <v>34036</v>
      </c>
      <c r="E29" s="29">
        <v>9554</v>
      </c>
      <c r="F29" s="29">
        <v>135032</v>
      </c>
      <c r="G29" s="29">
        <v>10966</v>
      </c>
      <c r="H29" s="29">
        <v>15541</v>
      </c>
      <c r="I29" s="28" t="s">
        <v>14</v>
      </c>
      <c r="J29" s="29">
        <v>67034</v>
      </c>
      <c r="K29" s="29">
        <v>2643</v>
      </c>
      <c r="L29" s="28" t="s">
        <v>14</v>
      </c>
      <c r="M29" s="29">
        <v>360064</v>
      </c>
    </row>
    <row r="30" spans="1:13">
      <c r="A30" s="274"/>
      <c r="B30" s="29"/>
      <c r="C30" s="29"/>
      <c r="D30" s="29"/>
      <c r="E30" s="29"/>
      <c r="F30" s="29"/>
      <c r="G30" s="29"/>
      <c r="H30" s="29"/>
      <c r="I30" s="28"/>
      <c r="J30" s="29"/>
      <c r="K30" s="29"/>
      <c r="L30" s="28"/>
      <c r="M30" s="29"/>
    </row>
    <row r="31" spans="1:13">
      <c r="A31" s="274" t="s">
        <v>37</v>
      </c>
      <c r="B31" s="28" t="s">
        <v>14</v>
      </c>
      <c r="C31" s="28" t="s">
        <v>14</v>
      </c>
      <c r="D31" s="28" t="s">
        <v>14</v>
      </c>
      <c r="E31" s="28" t="s">
        <v>14</v>
      </c>
      <c r="F31" s="28" t="s">
        <v>14</v>
      </c>
      <c r="G31" s="29">
        <v>169638</v>
      </c>
      <c r="H31" s="28" t="s">
        <v>14</v>
      </c>
      <c r="I31" s="29">
        <v>3704497</v>
      </c>
      <c r="J31" s="29">
        <v>31938</v>
      </c>
      <c r="K31" s="28" t="s">
        <v>14</v>
      </c>
      <c r="L31" s="28" t="s">
        <v>14</v>
      </c>
      <c r="M31" s="29">
        <v>3906073</v>
      </c>
    </row>
    <row r="32" spans="1:13">
      <c r="A32" s="274" t="s">
        <v>38</v>
      </c>
      <c r="B32" s="28" t="s">
        <v>14</v>
      </c>
      <c r="C32" s="29">
        <v>31431</v>
      </c>
      <c r="D32" s="29">
        <v>320</v>
      </c>
      <c r="E32" s="28" t="s">
        <v>14</v>
      </c>
      <c r="F32" s="29">
        <v>1739</v>
      </c>
      <c r="G32" s="28" t="s">
        <v>14</v>
      </c>
      <c r="H32" s="28" t="s">
        <v>14</v>
      </c>
      <c r="I32" s="28" t="s">
        <v>14</v>
      </c>
      <c r="J32" s="29">
        <v>12</v>
      </c>
      <c r="K32" s="28" t="s">
        <v>14</v>
      </c>
      <c r="L32" s="28" t="s">
        <v>14</v>
      </c>
      <c r="M32" s="29">
        <v>33501</v>
      </c>
    </row>
    <row r="33" spans="1:13">
      <c r="A33" s="274" t="s">
        <v>40</v>
      </c>
      <c r="B33" s="29">
        <v>16072</v>
      </c>
      <c r="C33" s="29">
        <v>373836</v>
      </c>
      <c r="D33" s="29">
        <v>82189</v>
      </c>
      <c r="E33" s="29">
        <v>43782</v>
      </c>
      <c r="F33" s="29">
        <v>128966</v>
      </c>
      <c r="G33" s="29">
        <v>102920</v>
      </c>
      <c r="H33" s="29">
        <v>106925</v>
      </c>
      <c r="I33" s="28" t="s">
        <v>14</v>
      </c>
      <c r="J33" s="29">
        <v>55654</v>
      </c>
      <c r="K33" s="29">
        <v>6736</v>
      </c>
      <c r="L33" s="28" t="s">
        <v>14</v>
      </c>
      <c r="M33" s="29">
        <v>917080</v>
      </c>
    </row>
    <row r="34" spans="1:13">
      <c r="A34" s="274" t="s">
        <v>41</v>
      </c>
      <c r="B34" s="28" t="s">
        <v>14</v>
      </c>
      <c r="C34" s="29">
        <v>38885</v>
      </c>
      <c r="D34" s="29">
        <v>-9482</v>
      </c>
      <c r="E34" s="29">
        <v>63541</v>
      </c>
      <c r="F34" s="29">
        <v>295745</v>
      </c>
      <c r="G34" s="29">
        <v>4755</v>
      </c>
      <c r="H34" s="29">
        <v>247</v>
      </c>
      <c r="I34" s="29">
        <v>258449</v>
      </c>
      <c r="J34" s="28" t="s">
        <v>14</v>
      </c>
      <c r="K34" s="28" t="s">
        <v>14</v>
      </c>
      <c r="L34" s="28" t="s">
        <v>14</v>
      </c>
      <c r="M34" s="29">
        <v>652141</v>
      </c>
    </row>
    <row r="35" spans="1:13">
      <c r="A35" s="274" t="s">
        <v>308</v>
      </c>
      <c r="B35" s="28" t="s">
        <v>14</v>
      </c>
      <c r="C35" s="28" t="s">
        <v>14</v>
      </c>
      <c r="D35" s="28" t="s">
        <v>14</v>
      </c>
      <c r="E35" s="29">
        <v>118279</v>
      </c>
      <c r="F35" s="28" t="s">
        <v>14</v>
      </c>
      <c r="G35" s="28" t="s">
        <v>14</v>
      </c>
      <c r="H35" s="28" t="s">
        <v>14</v>
      </c>
      <c r="I35" s="28" t="s">
        <v>14</v>
      </c>
      <c r="J35" s="28" t="s">
        <v>14</v>
      </c>
      <c r="K35" s="28" t="s">
        <v>14</v>
      </c>
      <c r="L35" s="28" t="s">
        <v>14</v>
      </c>
      <c r="M35" s="29">
        <v>118279</v>
      </c>
    </row>
    <row r="36" spans="1:13">
      <c r="A36" s="274" t="s">
        <v>42</v>
      </c>
      <c r="B36" s="28" t="s">
        <v>14</v>
      </c>
      <c r="C36" s="28" t="s">
        <v>14</v>
      </c>
      <c r="D36" s="28" t="s">
        <v>14</v>
      </c>
      <c r="E36" s="29">
        <v>184231</v>
      </c>
      <c r="F36" s="28" t="s">
        <v>14</v>
      </c>
      <c r="G36" s="28" t="s">
        <v>14</v>
      </c>
      <c r="H36" s="28" t="s">
        <v>14</v>
      </c>
      <c r="I36" s="28" t="s">
        <v>14</v>
      </c>
      <c r="J36" s="28" t="s">
        <v>14</v>
      </c>
      <c r="K36" s="28" t="s">
        <v>14</v>
      </c>
      <c r="L36" s="28" t="s">
        <v>14</v>
      </c>
      <c r="M36" s="29">
        <v>184231</v>
      </c>
    </row>
    <row r="37" spans="1:13">
      <c r="A37" s="274" t="s">
        <v>43</v>
      </c>
      <c r="B37" s="28" t="s">
        <v>14</v>
      </c>
      <c r="C37" s="28" t="s">
        <v>14</v>
      </c>
      <c r="D37" s="28" t="s">
        <v>14</v>
      </c>
      <c r="E37" s="28" t="s">
        <v>14</v>
      </c>
      <c r="F37" s="28" t="s">
        <v>14</v>
      </c>
      <c r="G37" s="28" t="s">
        <v>14</v>
      </c>
      <c r="H37" s="28" t="s">
        <v>14</v>
      </c>
      <c r="I37" s="29">
        <v>116845</v>
      </c>
      <c r="J37" s="28" t="s">
        <v>14</v>
      </c>
      <c r="K37" s="28" t="s">
        <v>14</v>
      </c>
      <c r="L37" s="28" t="s">
        <v>14</v>
      </c>
      <c r="M37" s="29">
        <v>116845</v>
      </c>
    </row>
    <row r="38" spans="1:13">
      <c r="A38" s="274"/>
      <c r="B38" s="28"/>
      <c r="C38" s="28"/>
      <c r="D38" s="28"/>
      <c r="E38" s="28"/>
      <c r="F38" s="28"/>
      <c r="G38" s="28"/>
      <c r="H38" s="28"/>
      <c r="I38" s="29"/>
      <c r="J38" s="28"/>
      <c r="K38" s="28"/>
      <c r="L38" s="28"/>
      <c r="M38" s="29"/>
    </row>
    <row r="39" spans="1:13">
      <c r="A39" s="274" t="s">
        <v>311</v>
      </c>
      <c r="B39" s="29">
        <v>21</v>
      </c>
      <c r="C39" s="28" t="s">
        <v>14</v>
      </c>
      <c r="D39" s="28" t="s">
        <v>14</v>
      </c>
      <c r="E39" s="28" t="s">
        <v>14</v>
      </c>
      <c r="F39" s="28" t="s">
        <v>14</v>
      </c>
      <c r="G39" s="28" t="s">
        <v>14</v>
      </c>
      <c r="H39" s="28" t="s">
        <v>14</v>
      </c>
      <c r="I39" s="28" t="s">
        <v>14</v>
      </c>
      <c r="J39" s="28" t="s">
        <v>14</v>
      </c>
      <c r="K39" s="28" t="s">
        <v>14</v>
      </c>
      <c r="L39" s="28" t="s">
        <v>14</v>
      </c>
      <c r="M39" s="29">
        <v>21</v>
      </c>
    </row>
    <row r="40" spans="1:13">
      <c r="A40" s="274"/>
      <c r="B40" s="29"/>
      <c r="C40" s="28"/>
      <c r="D40" s="28"/>
      <c r="E40" s="28"/>
      <c r="F40" s="28"/>
      <c r="G40" s="28"/>
      <c r="H40" s="28"/>
      <c r="I40" s="28"/>
      <c r="J40" s="28"/>
      <c r="K40" s="28"/>
      <c r="L40" s="28"/>
      <c r="M40" s="29"/>
    </row>
    <row r="41" spans="1:13">
      <c r="A41" s="274" t="s">
        <v>44</v>
      </c>
      <c r="B41" s="28" t="s">
        <v>14</v>
      </c>
      <c r="C41" s="28" t="s">
        <v>14</v>
      </c>
      <c r="D41" s="28" t="s">
        <v>14</v>
      </c>
      <c r="E41" s="28" t="s">
        <v>14</v>
      </c>
      <c r="F41" s="28" t="s">
        <v>14</v>
      </c>
      <c r="G41" s="28" t="s">
        <v>14</v>
      </c>
      <c r="H41" s="28" t="s">
        <v>14</v>
      </c>
      <c r="I41" s="29">
        <v>110121</v>
      </c>
      <c r="J41" s="28" t="s">
        <v>14</v>
      </c>
      <c r="K41" s="28" t="s">
        <v>14</v>
      </c>
      <c r="L41" s="28" t="s">
        <v>14</v>
      </c>
      <c r="M41" s="29">
        <v>110121</v>
      </c>
    </row>
    <row r="42" spans="1:13">
      <c r="A42" s="274" t="s">
        <v>45</v>
      </c>
      <c r="B42" s="29">
        <v>0</v>
      </c>
      <c r="C42" s="29">
        <v>0</v>
      </c>
      <c r="D42" s="29">
        <v>0</v>
      </c>
      <c r="E42" s="29">
        <v>0</v>
      </c>
      <c r="F42" s="29">
        <v>0</v>
      </c>
      <c r="G42" s="29">
        <v>0</v>
      </c>
      <c r="H42" s="29">
        <v>0</v>
      </c>
      <c r="I42" s="28" t="s">
        <v>14</v>
      </c>
      <c r="J42" s="29">
        <v>0</v>
      </c>
      <c r="K42" s="29">
        <v>0</v>
      </c>
      <c r="L42" s="28" t="s">
        <v>14</v>
      </c>
      <c r="M42" s="29">
        <v>0</v>
      </c>
    </row>
    <row r="43" spans="1:13">
      <c r="A43" s="274" t="s">
        <v>46</v>
      </c>
      <c r="B43" s="29">
        <v>0</v>
      </c>
      <c r="C43" s="29">
        <v>0</v>
      </c>
      <c r="D43" s="29">
        <v>0</v>
      </c>
      <c r="E43" s="29">
        <v>0</v>
      </c>
      <c r="F43" s="29">
        <v>0</v>
      </c>
      <c r="G43" s="29">
        <v>0</v>
      </c>
      <c r="H43" s="29">
        <v>0</v>
      </c>
      <c r="I43" s="28" t="s">
        <v>14</v>
      </c>
      <c r="J43" s="29">
        <v>0</v>
      </c>
      <c r="K43" s="29">
        <v>0</v>
      </c>
      <c r="L43" s="28" t="s">
        <v>14</v>
      </c>
      <c r="M43" s="29">
        <v>0</v>
      </c>
    </row>
    <row r="44" spans="1:13">
      <c r="A44" s="274" t="s">
        <v>47</v>
      </c>
      <c r="B44" s="29">
        <v>0</v>
      </c>
      <c r="C44" s="29">
        <v>0</v>
      </c>
      <c r="D44" s="29">
        <v>0</v>
      </c>
      <c r="E44" s="29">
        <v>0</v>
      </c>
      <c r="F44" s="29">
        <v>0</v>
      </c>
      <c r="G44" s="29">
        <v>0</v>
      </c>
      <c r="H44" s="29">
        <v>0</v>
      </c>
      <c r="I44" s="28" t="s">
        <v>14</v>
      </c>
      <c r="J44" s="29">
        <v>0</v>
      </c>
      <c r="K44" s="29">
        <v>0</v>
      </c>
      <c r="L44" s="28" t="s">
        <v>14</v>
      </c>
      <c r="M44" s="29">
        <v>0</v>
      </c>
    </row>
    <row r="45" spans="1:13">
      <c r="A45" s="274" t="s">
        <v>48</v>
      </c>
      <c r="B45" s="29">
        <v>124</v>
      </c>
      <c r="C45" s="28" t="s">
        <v>14</v>
      </c>
      <c r="D45" s="28" t="s">
        <v>14</v>
      </c>
      <c r="E45" s="28" t="s">
        <v>14</v>
      </c>
      <c r="F45" s="28" t="s">
        <v>14</v>
      </c>
      <c r="G45" s="28" t="s">
        <v>14</v>
      </c>
      <c r="H45" s="28" t="s">
        <v>14</v>
      </c>
      <c r="I45" s="28" t="s">
        <v>14</v>
      </c>
      <c r="J45" s="28" t="s">
        <v>14</v>
      </c>
      <c r="K45" s="29">
        <v>29</v>
      </c>
      <c r="L45" s="28" t="s">
        <v>14</v>
      </c>
      <c r="M45" s="29">
        <v>154</v>
      </c>
    </row>
    <row r="46" spans="1:13">
      <c r="A46" s="274" t="s">
        <v>49</v>
      </c>
      <c r="B46" s="29">
        <v>76</v>
      </c>
      <c r="C46" s="29">
        <v>25</v>
      </c>
      <c r="D46" s="28" t="s">
        <v>14</v>
      </c>
      <c r="E46" s="28" t="s">
        <v>14</v>
      </c>
      <c r="F46" s="28" t="s">
        <v>14</v>
      </c>
      <c r="G46" s="28" t="s">
        <v>14</v>
      </c>
      <c r="H46" s="29">
        <v>565</v>
      </c>
      <c r="I46" s="28" t="s">
        <v>14</v>
      </c>
      <c r="J46" s="28" t="s">
        <v>14</v>
      </c>
      <c r="K46" s="28" t="s">
        <v>14</v>
      </c>
      <c r="L46" s="28" t="s">
        <v>14</v>
      </c>
      <c r="M46" s="29">
        <v>666</v>
      </c>
    </row>
    <row r="47" spans="1:13">
      <c r="A47" s="274" t="s">
        <v>50</v>
      </c>
      <c r="B47" s="29">
        <v>961</v>
      </c>
      <c r="C47" s="28" t="s">
        <v>14</v>
      </c>
      <c r="D47" s="29">
        <v>115</v>
      </c>
      <c r="E47" s="28" t="s">
        <v>14</v>
      </c>
      <c r="F47" s="28" t="s">
        <v>14</v>
      </c>
      <c r="G47" s="28" t="s">
        <v>14</v>
      </c>
      <c r="H47" s="28" t="s">
        <v>14</v>
      </c>
      <c r="I47" s="28" t="s">
        <v>14</v>
      </c>
      <c r="J47" s="29">
        <v>445</v>
      </c>
      <c r="K47" s="29">
        <v>106</v>
      </c>
      <c r="L47" s="28" t="s">
        <v>14</v>
      </c>
      <c r="M47" s="29">
        <v>1627</v>
      </c>
    </row>
    <row r="48" spans="1:13">
      <c r="A48" s="274" t="s">
        <v>51</v>
      </c>
      <c r="B48" s="29">
        <v>109</v>
      </c>
      <c r="C48" s="29">
        <v>52</v>
      </c>
      <c r="D48" s="28" t="s">
        <v>14</v>
      </c>
      <c r="E48" s="28" t="s">
        <v>14</v>
      </c>
      <c r="F48" s="28" t="s">
        <v>14</v>
      </c>
      <c r="G48" s="29">
        <v>188</v>
      </c>
      <c r="H48" s="29">
        <v>96</v>
      </c>
      <c r="I48" s="28" t="s">
        <v>14</v>
      </c>
      <c r="J48" s="28" t="s">
        <v>14</v>
      </c>
      <c r="K48" s="29">
        <v>24</v>
      </c>
      <c r="L48" s="28" t="s">
        <v>14</v>
      </c>
      <c r="M48" s="29">
        <v>468</v>
      </c>
    </row>
    <row r="49" spans="1:13">
      <c r="A49" s="274" t="s">
        <v>52</v>
      </c>
      <c r="B49" s="28" t="s">
        <v>14</v>
      </c>
      <c r="C49" s="28" t="s">
        <v>14</v>
      </c>
      <c r="D49" s="28" t="s">
        <v>14</v>
      </c>
      <c r="E49" s="28" t="s">
        <v>14</v>
      </c>
      <c r="F49" s="28" t="s">
        <v>14</v>
      </c>
      <c r="G49" s="28" t="s">
        <v>14</v>
      </c>
      <c r="H49" s="28" t="s">
        <v>14</v>
      </c>
      <c r="I49" s="29">
        <v>391810</v>
      </c>
      <c r="J49" s="28" t="s">
        <v>14</v>
      </c>
      <c r="K49" s="28" t="s">
        <v>14</v>
      </c>
      <c r="L49" s="28" t="s">
        <v>14</v>
      </c>
      <c r="M49" s="29">
        <v>391810</v>
      </c>
    </row>
    <row r="50" spans="1:13">
      <c r="A50" s="274" t="s">
        <v>53</v>
      </c>
      <c r="B50" s="28" t="s">
        <v>14</v>
      </c>
      <c r="C50" s="28" t="s">
        <v>14</v>
      </c>
      <c r="D50" s="28" t="s">
        <v>14</v>
      </c>
      <c r="E50" s="28" t="s">
        <v>14</v>
      </c>
      <c r="F50" s="28" t="s">
        <v>14</v>
      </c>
      <c r="G50" s="28" t="s">
        <v>14</v>
      </c>
      <c r="H50" s="28" t="s">
        <v>14</v>
      </c>
      <c r="I50" s="29">
        <v>1521716</v>
      </c>
      <c r="J50" s="28" t="s">
        <v>14</v>
      </c>
      <c r="K50" s="28" t="s">
        <v>14</v>
      </c>
      <c r="L50" s="28" t="s">
        <v>14</v>
      </c>
      <c r="M50" s="29">
        <v>1521716</v>
      </c>
    </row>
    <row r="51" spans="1:13">
      <c r="A51" s="274" t="s">
        <v>54</v>
      </c>
      <c r="B51" s="28" t="s">
        <v>14</v>
      </c>
      <c r="C51" s="28" t="s">
        <v>14</v>
      </c>
      <c r="D51" s="29">
        <v>149382</v>
      </c>
      <c r="E51" s="29">
        <v>145764</v>
      </c>
      <c r="F51" s="28" t="s">
        <v>14</v>
      </c>
      <c r="G51" s="28" t="s">
        <v>14</v>
      </c>
      <c r="H51" s="28" t="s">
        <v>14</v>
      </c>
      <c r="I51" s="28" t="s">
        <v>14</v>
      </c>
      <c r="J51" s="28" t="s">
        <v>14</v>
      </c>
      <c r="K51" s="28" t="s">
        <v>14</v>
      </c>
      <c r="L51" s="28" t="s">
        <v>14</v>
      </c>
      <c r="M51" s="29">
        <v>295146</v>
      </c>
    </row>
    <row r="52" spans="1:13">
      <c r="A52" s="274" t="s">
        <v>55</v>
      </c>
      <c r="B52" s="28" t="s">
        <v>14</v>
      </c>
      <c r="C52" s="28" t="s">
        <v>14</v>
      </c>
      <c r="D52" s="29">
        <v>198228</v>
      </c>
      <c r="E52" s="29">
        <v>145845</v>
      </c>
      <c r="F52" s="28" t="s">
        <v>14</v>
      </c>
      <c r="G52" s="28" t="s">
        <v>14</v>
      </c>
      <c r="H52" s="28" t="s">
        <v>14</v>
      </c>
      <c r="I52" s="28" t="s">
        <v>14</v>
      </c>
      <c r="J52" s="28" t="s">
        <v>14</v>
      </c>
      <c r="K52" s="28" t="s">
        <v>14</v>
      </c>
      <c r="L52" s="28" t="s">
        <v>14</v>
      </c>
      <c r="M52" s="29">
        <v>344073</v>
      </c>
    </row>
    <row r="53" spans="1:13">
      <c r="A53" s="274" t="s">
        <v>56</v>
      </c>
      <c r="B53" s="29">
        <v>867</v>
      </c>
      <c r="C53" s="29">
        <v>20819</v>
      </c>
      <c r="D53" s="29">
        <v>3630</v>
      </c>
      <c r="E53" s="29">
        <v>873</v>
      </c>
      <c r="F53" s="29">
        <v>9124</v>
      </c>
      <c r="G53" s="29">
        <v>4208</v>
      </c>
      <c r="H53" s="29">
        <v>8697</v>
      </c>
      <c r="I53" s="29">
        <v>8</v>
      </c>
      <c r="J53" s="29">
        <v>7904</v>
      </c>
      <c r="K53" s="29">
        <v>380</v>
      </c>
      <c r="L53" s="28" t="s">
        <v>14</v>
      </c>
      <c r="M53" s="29">
        <v>56508</v>
      </c>
    </row>
    <row r="54" spans="1:13">
      <c r="A54" s="274" t="s">
        <v>57</v>
      </c>
      <c r="B54" s="29">
        <v>867</v>
      </c>
      <c r="C54" s="29">
        <v>20819</v>
      </c>
      <c r="D54" s="29">
        <v>3630</v>
      </c>
      <c r="E54" s="29">
        <v>873</v>
      </c>
      <c r="F54" s="29">
        <v>9124</v>
      </c>
      <c r="G54" s="29">
        <v>4208</v>
      </c>
      <c r="H54" s="29">
        <v>8697</v>
      </c>
      <c r="I54" s="29">
        <v>8</v>
      </c>
      <c r="J54" s="29">
        <v>7904</v>
      </c>
      <c r="K54" s="29">
        <v>380</v>
      </c>
      <c r="L54" s="28" t="s">
        <v>14</v>
      </c>
      <c r="M54" s="29">
        <v>56508</v>
      </c>
    </row>
    <row r="55" spans="1:13">
      <c r="A55" s="274"/>
      <c r="B55" s="29"/>
      <c r="C55" s="29"/>
      <c r="D55" s="29"/>
      <c r="E55" s="29"/>
      <c r="F55" s="29"/>
      <c r="G55" s="29"/>
      <c r="H55" s="29"/>
      <c r="I55" s="29"/>
      <c r="J55" s="29"/>
      <c r="K55" s="29"/>
      <c r="L55" s="28"/>
      <c r="M55" s="29"/>
    </row>
    <row r="56" spans="1:13">
      <c r="A56" s="274" t="s">
        <v>58</v>
      </c>
      <c r="B56" s="29">
        <v>245</v>
      </c>
      <c r="C56" s="29">
        <v>7087</v>
      </c>
      <c r="D56" s="29">
        <v>7151</v>
      </c>
      <c r="E56" s="29">
        <v>5213</v>
      </c>
      <c r="F56" s="29">
        <v>34823</v>
      </c>
      <c r="G56" s="29">
        <v>10598</v>
      </c>
      <c r="H56" s="29">
        <v>6350</v>
      </c>
      <c r="I56" s="28" t="s">
        <v>14</v>
      </c>
      <c r="J56" s="29">
        <v>2115</v>
      </c>
      <c r="K56" s="29">
        <v>137</v>
      </c>
      <c r="L56" s="28" t="s">
        <v>14</v>
      </c>
      <c r="M56" s="29">
        <v>73719</v>
      </c>
    </row>
    <row r="57" spans="1:13">
      <c r="A57" s="274" t="s">
        <v>59</v>
      </c>
      <c r="B57" s="29">
        <v>0</v>
      </c>
      <c r="C57" s="29">
        <v>0</v>
      </c>
      <c r="D57" s="29">
        <v>0</v>
      </c>
      <c r="E57" s="29">
        <v>0</v>
      </c>
      <c r="F57" s="29">
        <v>0</v>
      </c>
      <c r="G57" s="29">
        <v>0</v>
      </c>
      <c r="H57" s="29">
        <v>0</v>
      </c>
      <c r="I57" s="29">
        <v>0</v>
      </c>
      <c r="J57" s="29">
        <v>0</v>
      </c>
      <c r="K57" s="29">
        <v>0</v>
      </c>
      <c r="L57" s="29">
        <v>0</v>
      </c>
      <c r="M57" s="29">
        <v>0</v>
      </c>
    </row>
    <row r="58" spans="1:13">
      <c r="A58" s="274" t="s">
        <v>60</v>
      </c>
      <c r="B58" s="29">
        <v>9103</v>
      </c>
      <c r="C58" s="29">
        <v>2652</v>
      </c>
      <c r="D58" s="29">
        <v>32</v>
      </c>
      <c r="E58" s="29">
        <v>4</v>
      </c>
      <c r="F58" s="29">
        <v>84456</v>
      </c>
      <c r="G58" s="29">
        <v>89</v>
      </c>
      <c r="H58" s="29">
        <v>20409</v>
      </c>
      <c r="I58" s="29">
        <v>-12454</v>
      </c>
      <c r="J58" s="29">
        <v>5209</v>
      </c>
      <c r="K58" s="29">
        <v>121028</v>
      </c>
      <c r="L58" s="29">
        <v>1728169</v>
      </c>
      <c r="M58" s="29">
        <v>1958698</v>
      </c>
    </row>
    <row r="59" spans="1:13">
      <c r="A59" s="274" t="s">
        <v>61</v>
      </c>
      <c r="B59" s="29">
        <v>758243</v>
      </c>
      <c r="C59" s="29">
        <v>3412412</v>
      </c>
      <c r="D59" s="29">
        <v>1416333</v>
      </c>
      <c r="E59" s="29">
        <v>1006583</v>
      </c>
      <c r="F59" s="29">
        <v>1682788</v>
      </c>
      <c r="G59" s="29">
        <v>3776461</v>
      </c>
      <c r="H59" s="29">
        <v>3312702</v>
      </c>
      <c r="I59" s="29">
        <v>6720509</v>
      </c>
      <c r="J59" s="29">
        <v>1167142</v>
      </c>
      <c r="K59" s="29">
        <v>821745</v>
      </c>
      <c r="L59" s="29">
        <v>2538965</v>
      </c>
      <c r="M59" s="29">
        <v>26613884</v>
      </c>
    </row>
    <row r="60" spans="1:13">
      <c r="A60" s="274" t="s">
        <v>62</v>
      </c>
      <c r="B60" s="29">
        <v>0</v>
      </c>
      <c r="C60" s="29">
        <v>7050</v>
      </c>
      <c r="D60" s="29">
        <v>0</v>
      </c>
      <c r="E60" s="29">
        <v>0</v>
      </c>
      <c r="F60" s="29">
        <v>15106</v>
      </c>
      <c r="G60" s="29">
        <v>6953</v>
      </c>
      <c r="H60" s="29">
        <v>0</v>
      </c>
      <c r="I60" s="29">
        <v>195084</v>
      </c>
      <c r="J60" s="29">
        <v>0</v>
      </c>
      <c r="K60" s="29">
        <v>0</v>
      </c>
      <c r="L60" s="29">
        <v>1726223</v>
      </c>
      <c r="M60" s="29">
        <v>1950417</v>
      </c>
    </row>
    <row r="61" spans="1:13">
      <c r="A61" s="274" t="s">
        <v>63</v>
      </c>
      <c r="B61" s="29">
        <v>758243</v>
      </c>
      <c r="C61" s="29">
        <v>3405362</v>
      </c>
      <c r="D61" s="29">
        <v>1416333</v>
      </c>
      <c r="E61" s="29">
        <v>1006583</v>
      </c>
      <c r="F61" s="29">
        <v>1667682</v>
      </c>
      <c r="G61" s="29">
        <v>3769508</v>
      </c>
      <c r="H61" s="29">
        <v>3312702</v>
      </c>
      <c r="I61" s="29">
        <v>6525425</v>
      </c>
      <c r="J61" s="29">
        <v>1167142</v>
      </c>
      <c r="K61" s="29">
        <v>821745</v>
      </c>
      <c r="L61" s="29">
        <v>812741</v>
      </c>
      <c r="M61" s="29">
        <v>24663467</v>
      </c>
    </row>
  </sheetData>
  <mergeCells count="2">
    <mergeCell ref="A1:M1"/>
    <mergeCell ref="A2:M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M61"/>
  <sheetViews>
    <sheetView topLeftCell="A46" workbookViewId="0">
      <selection sqref="A1:XFD1048576"/>
    </sheetView>
  </sheetViews>
  <sheetFormatPr defaultRowHeight="15"/>
  <cols>
    <col min="1" max="1" width="14.7109375" style="276" customWidth="1"/>
    <col min="2" max="12" width="10.85546875" style="276" customWidth="1"/>
    <col min="13" max="13" width="9.28515625" style="276" customWidth="1"/>
    <col min="14" max="256" width="9.140625" style="276"/>
    <col min="257" max="257" width="14.7109375" style="276" customWidth="1"/>
    <col min="258" max="268" width="10.85546875" style="276" customWidth="1"/>
    <col min="269" max="269" width="9.28515625" style="276" customWidth="1"/>
    <col min="270" max="512" width="9.140625" style="276"/>
    <col min="513" max="513" width="14.7109375" style="276" customWidth="1"/>
    <col min="514" max="524" width="10.85546875" style="276" customWidth="1"/>
    <col min="525" max="525" width="9.28515625" style="276" customWidth="1"/>
    <col min="526" max="768" width="9.140625" style="276"/>
    <col min="769" max="769" width="14.7109375" style="276" customWidth="1"/>
    <col min="770" max="780" width="10.85546875" style="276" customWidth="1"/>
    <col min="781" max="781" width="9.28515625" style="276" customWidth="1"/>
    <col min="782" max="1024" width="9.140625" style="276"/>
    <col min="1025" max="1025" width="14.7109375" style="276" customWidth="1"/>
    <col min="1026" max="1036" width="10.85546875" style="276" customWidth="1"/>
    <col min="1037" max="1037" width="9.28515625" style="276" customWidth="1"/>
    <col min="1038" max="1280" width="9.140625" style="276"/>
    <col min="1281" max="1281" width="14.7109375" style="276" customWidth="1"/>
    <col min="1282" max="1292" width="10.85546875" style="276" customWidth="1"/>
    <col min="1293" max="1293" width="9.28515625" style="276" customWidth="1"/>
    <col min="1294" max="1536" width="9.140625" style="276"/>
    <col min="1537" max="1537" width="14.7109375" style="276" customWidth="1"/>
    <col min="1538" max="1548" width="10.85546875" style="276" customWidth="1"/>
    <col min="1549" max="1549" width="9.28515625" style="276" customWidth="1"/>
    <col min="1550" max="1792" width="9.140625" style="276"/>
    <col min="1793" max="1793" width="14.7109375" style="276" customWidth="1"/>
    <col min="1794" max="1804" width="10.85546875" style="276" customWidth="1"/>
    <col min="1805" max="1805" width="9.28515625" style="276" customWidth="1"/>
    <col min="1806" max="2048" width="9.140625" style="276"/>
    <col min="2049" max="2049" width="14.7109375" style="276" customWidth="1"/>
    <col min="2050" max="2060" width="10.85546875" style="276" customWidth="1"/>
    <col min="2061" max="2061" width="9.28515625" style="276" customWidth="1"/>
    <col min="2062" max="2304" width="9.140625" style="276"/>
    <col min="2305" max="2305" width="14.7109375" style="276" customWidth="1"/>
    <col min="2306" max="2316" width="10.85546875" style="276" customWidth="1"/>
    <col min="2317" max="2317" width="9.28515625" style="276" customWidth="1"/>
    <col min="2318" max="2560" width="9.140625" style="276"/>
    <col min="2561" max="2561" width="14.7109375" style="276" customWidth="1"/>
    <col min="2562" max="2572" width="10.85546875" style="276" customWidth="1"/>
    <col min="2573" max="2573" width="9.28515625" style="276" customWidth="1"/>
    <col min="2574" max="2816" width="9.140625" style="276"/>
    <col min="2817" max="2817" width="14.7109375" style="276" customWidth="1"/>
    <col min="2818" max="2828" width="10.85546875" style="276" customWidth="1"/>
    <col min="2829" max="2829" width="9.28515625" style="276" customWidth="1"/>
    <col min="2830" max="3072" width="9.140625" style="276"/>
    <col min="3073" max="3073" width="14.7109375" style="276" customWidth="1"/>
    <col min="3074" max="3084" width="10.85546875" style="276" customWidth="1"/>
    <col min="3085" max="3085" width="9.28515625" style="276" customWidth="1"/>
    <col min="3086" max="3328" width="9.140625" style="276"/>
    <col min="3329" max="3329" width="14.7109375" style="276" customWidth="1"/>
    <col min="3330" max="3340" width="10.85546875" style="276" customWidth="1"/>
    <col min="3341" max="3341" width="9.28515625" style="276" customWidth="1"/>
    <col min="3342" max="3584" width="9.140625" style="276"/>
    <col min="3585" max="3585" width="14.7109375" style="276" customWidth="1"/>
    <col min="3586" max="3596" width="10.85546875" style="276" customWidth="1"/>
    <col min="3597" max="3597" width="9.28515625" style="276" customWidth="1"/>
    <col min="3598" max="3840" width="9.140625" style="276"/>
    <col min="3841" max="3841" width="14.7109375" style="276" customWidth="1"/>
    <col min="3842" max="3852" width="10.85546875" style="276" customWidth="1"/>
    <col min="3853" max="3853" width="9.28515625" style="276" customWidth="1"/>
    <col min="3854" max="4096" width="9.140625" style="276"/>
    <col min="4097" max="4097" width="14.7109375" style="276" customWidth="1"/>
    <col min="4098" max="4108" width="10.85546875" style="276" customWidth="1"/>
    <col min="4109" max="4109" width="9.28515625" style="276" customWidth="1"/>
    <col min="4110" max="4352" width="9.140625" style="276"/>
    <col min="4353" max="4353" width="14.7109375" style="276" customWidth="1"/>
    <col min="4354" max="4364" width="10.85546875" style="276" customWidth="1"/>
    <col min="4365" max="4365" width="9.28515625" style="276" customWidth="1"/>
    <col min="4366" max="4608" width="9.140625" style="276"/>
    <col min="4609" max="4609" width="14.7109375" style="276" customWidth="1"/>
    <col min="4610" max="4620" width="10.85546875" style="276" customWidth="1"/>
    <col min="4621" max="4621" width="9.28515625" style="276" customWidth="1"/>
    <col min="4622" max="4864" width="9.140625" style="276"/>
    <col min="4865" max="4865" width="14.7109375" style="276" customWidth="1"/>
    <col min="4866" max="4876" width="10.85546875" style="276" customWidth="1"/>
    <col min="4877" max="4877" width="9.28515625" style="276" customWidth="1"/>
    <col min="4878" max="5120" width="9.140625" style="276"/>
    <col min="5121" max="5121" width="14.7109375" style="276" customWidth="1"/>
    <col min="5122" max="5132" width="10.85546875" style="276" customWidth="1"/>
    <col min="5133" max="5133" width="9.28515625" style="276" customWidth="1"/>
    <col min="5134" max="5376" width="9.140625" style="276"/>
    <col min="5377" max="5377" width="14.7109375" style="276" customWidth="1"/>
    <col min="5378" max="5388" width="10.85546875" style="276" customWidth="1"/>
    <col min="5389" max="5389" width="9.28515625" style="276" customWidth="1"/>
    <col min="5390" max="5632" width="9.140625" style="276"/>
    <col min="5633" max="5633" width="14.7109375" style="276" customWidth="1"/>
    <col min="5634" max="5644" width="10.85546875" style="276" customWidth="1"/>
    <col min="5645" max="5645" width="9.28515625" style="276" customWidth="1"/>
    <col min="5646" max="5888" width="9.140625" style="276"/>
    <col min="5889" max="5889" width="14.7109375" style="276" customWidth="1"/>
    <col min="5890" max="5900" width="10.85546875" style="276" customWidth="1"/>
    <col min="5901" max="5901" width="9.28515625" style="276" customWidth="1"/>
    <col min="5902" max="6144" width="9.140625" style="276"/>
    <col min="6145" max="6145" width="14.7109375" style="276" customWidth="1"/>
    <col min="6146" max="6156" width="10.85546875" style="276" customWidth="1"/>
    <col min="6157" max="6157" width="9.28515625" style="276" customWidth="1"/>
    <col min="6158" max="6400" width="9.140625" style="276"/>
    <col min="6401" max="6401" width="14.7109375" style="276" customWidth="1"/>
    <col min="6402" max="6412" width="10.85546875" style="276" customWidth="1"/>
    <col min="6413" max="6413" width="9.28515625" style="276" customWidth="1"/>
    <col min="6414" max="6656" width="9.140625" style="276"/>
    <col min="6657" max="6657" width="14.7109375" style="276" customWidth="1"/>
    <col min="6658" max="6668" width="10.85546875" style="276" customWidth="1"/>
    <col min="6669" max="6669" width="9.28515625" style="276" customWidth="1"/>
    <col min="6670" max="6912" width="9.140625" style="276"/>
    <col min="6913" max="6913" width="14.7109375" style="276" customWidth="1"/>
    <col min="6914" max="6924" width="10.85546875" style="276" customWidth="1"/>
    <col min="6925" max="6925" width="9.28515625" style="276" customWidth="1"/>
    <col min="6926" max="7168" width="9.140625" style="276"/>
    <col min="7169" max="7169" width="14.7109375" style="276" customWidth="1"/>
    <col min="7170" max="7180" width="10.85546875" style="276" customWidth="1"/>
    <col min="7181" max="7181" width="9.28515625" style="276" customWidth="1"/>
    <col min="7182" max="7424" width="9.140625" style="276"/>
    <col min="7425" max="7425" width="14.7109375" style="276" customWidth="1"/>
    <col min="7426" max="7436" width="10.85546875" style="276" customWidth="1"/>
    <col min="7437" max="7437" width="9.28515625" style="276" customWidth="1"/>
    <col min="7438" max="7680" width="9.140625" style="276"/>
    <col min="7681" max="7681" width="14.7109375" style="276" customWidth="1"/>
    <col min="7682" max="7692" width="10.85546875" style="276" customWidth="1"/>
    <col min="7693" max="7693" width="9.28515625" style="276" customWidth="1"/>
    <col min="7694" max="7936" width="9.140625" style="276"/>
    <col min="7937" max="7937" width="14.7109375" style="276" customWidth="1"/>
    <col min="7938" max="7948" width="10.85546875" style="276" customWidth="1"/>
    <col min="7949" max="7949" width="9.28515625" style="276" customWidth="1"/>
    <col min="7950" max="8192" width="9.140625" style="276"/>
    <col min="8193" max="8193" width="14.7109375" style="276" customWidth="1"/>
    <col min="8194" max="8204" width="10.85546875" style="276" customWidth="1"/>
    <col min="8205" max="8205" width="9.28515625" style="276" customWidth="1"/>
    <col min="8206" max="8448" width="9.140625" style="276"/>
    <col min="8449" max="8449" width="14.7109375" style="276" customWidth="1"/>
    <col min="8450" max="8460" width="10.85546875" style="276" customWidth="1"/>
    <col min="8461" max="8461" width="9.28515625" style="276" customWidth="1"/>
    <col min="8462" max="8704" width="9.140625" style="276"/>
    <col min="8705" max="8705" width="14.7109375" style="276" customWidth="1"/>
    <col min="8706" max="8716" width="10.85546875" style="276" customWidth="1"/>
    <col min="8717" max="8717" width="9.28515625" style="276" customWidth="1"/>
    <col min="8718" max="8960" width="9.140625" style="276"/>
    <col min="8961" max="8961" width="14.7109375" style="276" customWidth="1"/>
    <col min="8962" max="8972" width="10.85546875" style="276" customWidth="1"/>
    <col min="8973" max="8973" width="9.28515625" style="276" customWidth="1"/>
    <col min="8974" max="9216" width="9.140625" style="276"/>
    <col min="9217" max="9217" width="14.7109375" style="276" customWidth="1"/>
    <col min="9218" max="9228" width="10.85546875" style="276" customWidth="1"/>
    <col min="9229" max="9229" width="9.28515625" style="276" customWidth="1"/>
    <col min="9230" max="9472" width="9.140625" style="276"/>
    <col min="9473" max="9473" width="14.7109375" style="276" customWidth="1"/>
    <col min="9474" max="9484" width="10.85546875" style="276" customWidth="1"/>
    <col min="9485" max="9485" width="9.28515625" style="276" customWidth="1"/>
    <col min="9486" max="9728" width="9.140625" style="276"/>
    <col min="9729" max="9729" width="14.7109375" style="276" customWidth="1"/>
    <col min="9730" max="9740" width="10.85546875" style="276" customWidth="1"/>
    <col min="9741" max="9741" width="9.28515625" style="276" customWidth="1"/>
    <col min="9742" max="9984" width="9.140625" style="276"/>
    <col min="9985" max="9985" width="14.7109375" style="276" customWidth="1"/>
    <col min="9986" max="9996" width="10.85546875" style="276" customWidth="1"/>
    <col min="9997" max="9997" width="9.28515625" style="276" customWidth="1"/>
    <col min="9998" max="10240" width="9.140625" style="276"/>
    <col min="10241" max="10241" width="14.7109375" style="276" customWidth="1"/>
    <col min="10242" max="10252" width="10.85546875" style="276" customWidth="1"/>
    <col min="10253" max="10253" width="9.28515625" style="276" customWidth="1"/>
    <col min="10254" max="10496" width="9.140625" style="276"/>
    <col min="10497" max="10497" width="14.7109375" style="276" customWidth="1"/>
    <col min="10498" max="10508" width="10.85546875" style="276" customWidth="1"/>
    <col min="10509" max="10509" width="9.28515625" style="276" customWidth="1"/>
    <col min="10510" max="10752" width="9.140625" style="276"/>
    <col min="10753" max="10753" width="14.7109375" style="276" customWidth="1"/>
    <col min="10754" max="10764" width="10.85546875" style="276" customWidth="1"/>
    <col min="10765" max="10765" width="9.28515625" style="276" customWidth="1"/>
    <col min="10766" max="11008" width="9.140625" style="276"/>
    <col min="11009" max="11009" width="14.7109375" style="276" customWidth="1"/>
    <col min="11010" max="11020" width="10.85546875" style="276" customWidth="1"/>
    <col min="11021" max="11021" width="9.28515625" style="276" customWidth="1"/>
    <col min="11022" max="11264" width="9.140625" style="276"/>
    <col min="11265" max="11265" width="14.7109375" style="276" customWidth="1"/>
    <col min="11266" max="11276" width="10.85546875" style="276" customWidth="1"/>
    <col min="11277" max="11277" width="9.28515625" style="276" customWidth="1"/>
    <col min="11278" max="11520" width="9.140625" style="276"/>
    <col min="11521" max="11521" width="14.7109375" style="276" customWidth="1"/>
    <col min="11522" max="11532" width="10.85546875" style="276" customWidth="1"/>
    <col min="11533" max="11533" width="9.28515625" style="276" customWidth="1"/>
    <col min="11534" max="11776" width="9.140625" style="276"/>
    <col min="11777" max="11777" width="14.7109375" style="276" customWidth="1"/>
    <col min="11778" max="11788" width="10.85546875" style="276" customWidth="1"/>
    <col min="11789" max="11789" width="9.28515625" style="276" customWidth="1"/>
    <col min="11790" max="12032" width="9.140625" style="276"/>
    <col min="12033" max="12033" width="14.7109375" style="276" customWidth="1"/>
    <col min="12034" max="12044" width="10.85546875" style="276" customWidth="1"/>
    <col min="12045" max="12045" width="9.28515625" style="276" customWidth="1"/>
    <col min="12046" max="12288" width="9.140625" style="276"/>
    <col min="12289" max="12289" width="14.7109375" style="276" customWidth="1"/>
    <col min="12290" max="12300" width="10.85546875" style="276" customWidth="1"/>
    <col min="12301" max="12301" width="9.28515625" style="276" customWidth="1"/>
    <col min="12302" max="12544" width="9.140625" style="276"/>
    <col min="12545" max="12545" width="14.7109375" style="276" customWidth="1"/>
    <col min="12546" max="12556" width="10.85546875" style="276" customWidth="1"/>
    <col min="12557" max="12557" width="9.28515625" style="276" customWidth="1"/>
    <col min="12558" max="12800" width="9.140625" style="276"/>
    <col min="12801" max="12801" width="14.7109375" style="276" customWidth="1"/>
    <col min="12802" max="12812" width="10.85546875" style="276" customWidth="1"/>
    <col min="12813" max="12813" width="9.28515625" style="276" customWidth="1"/>
    <col min="12814" max="13056" width="9.140625" style="276"/>
    <col min="13057" max="13057" width="14.7109375" style="276" customWidth="1"/>
    <col min="13058" max="13068" width="10.85546875" style="276" customWidth="1"/>
    <col min="13069" max="13069" width="9.28515625" style="276" customWidth="1"/>
    <col min="13070" max="13312" width="9.140625" style="276"/>
    <col min="13313" max="13313" width="14.7109375" style="276" customWidth="1"/>
    <col min="13314" max="13324" width="10.85546875" style="276" customWidth="1"/>
    <col min="13325" max="13325" width="9.28515625" style="276" customWidth="1"/>
    <col min="13326" max="13568" width="9.140625" style="276"/>
    <col min="13569" max="13569" width="14.7109375" style="276" customWidth="1"/>
    <col min="13570" max="13580" width="10.85546875" style="276" customWidth="1"/>
    <col min="13581" max="13581" width="9.28515625" style="276" customWidth="1"/>
    <col min="13582" max="13824" width="9.140625" style="276"/>
    <col min="13825" max="13825" width="14.7109375" style="276" customWidth="1"/>
    <col min="13826" max="13836" width="10.85546875" style="276" customWidth="1"/>
    <col min="13837" max="13837" width="9.28515625" style="276" customWidth="1"/>
    <col min="13838" max="14080" width="9.140625" style="276"/>
    <col min="14081" max="14081" width="14.7109375" style="276" customWidth="1"/>
    <col min="14082" max="14092" width="10.85546875" style="276" customWidth="1"/>
    <col min="14093" max="14093" width="9.28515625" style="276" customWidth="1"/>
    <col min="14094" max="14336" width="9.140625" style="276"/>
    <col min="14337" max="14337" width="14.7109375" style="276" customWidth="1"/>
    <col min="14338" max="14348" width="10.85546875" style="276" customWidth="1"/>
    <col min="14349" max="14349" width="9.28515625" style="276" customWidth="1"/>
    <col min="14350" max="14592" width="9.140625" style="276"/>
    <col min="14593" max="14593" width="14.7109375" style="276" customWidth="1"/>
    <col min="14594" max="14604" width="10.85546875" style="276" customWidth="1"/>
    <col min="14605" max="14605" width="9.28515625" style="276" customWidth="1"/>
    <col min="14606" max="14848" width="9.140625" style="276"/>
    <col min="14849" max="14849" width="14.7109375" style="276" customWidth="1"/>
    <col min="14850" max="14860" width="10.85546875" style="276" customWidth="1"/>
    <col min="14861" max="14861" width="9.28515625" style="276" customWidth="1"/>
    <col min="14862" max="15104" width="9.140625" style="276"/>
    <col min="15105" max="15105" width="14.7109375" style="276" customWidth="1"/>
    <col min="15106" max="15116" width="10.85546875" style="276" customWidth="1"/>
    <col min="15117" max="15117" width="9.28515625" style="276" customWidth="1"/>
    <col min="15118" max="15360" width="9.140625" style="276"/>
    <col min="15361" max="15361" width="14.7109375" style="276" customWidth="1"/>
    <col min="15362" max="15372" width="10.85546875" style="276" customWidth="1"/>
    <col min="15373" max="15373" width="9.28515625" style="276" customWidth="1"/>
    <col min="15374" max="15616" width="9.140625" style="276"/>
    <col min="15617" max="15617" width="14.7109375" style="276" customWidth="1"/>
    <col min="15618" max="15628" width="10.85546875" style="276" customWidth="1"/>
    <col min="15629" max="15629" width="9.28515625" style="276" customWidth="1"/>
    <col min="15630" max="15872" width="9.140625" style="276"/>
    <col min="15873" max="15873" width="14.7109375" style="276" customWidth="1"/>
    <col min="15874" max="15884" width="10.85546875" style="276" customWidth="1"/>
    <col min="15885" max="15885" width="9.28515625" style="276" customWidth="1"/>
    <col min="15886" max="16128" width="9.140625" style="276"/>
    <col min="16129" max="16129" width="14.7109375" style="276" customWidth="1"/>
    <col min="16130" max="16140" width="10.85546875" style="276" customWidth="1"/>
    <col min="16141" max="16141" width="9.28515625" style="276" customWidth="1"/>
    <col min="16142" max="16384" width="9.140625" style="276"/>
  </cols>
  <sheetData>
    <row r="1" spans="1:13">
      <c r="A1" s="280" t="s">
        <v>324</v>
      </c>
      <c r="B1" s="281"/>
      <c r="C1" s="281"/>
      <c r="D1" s="281"/>
      <c r="E1" s="281"/>
      <c r="F1" s="281"/>
      <c r="G1" s="281"/>
      <c r="H1" s="281"/>
      <c r="I1" s="281"/>
      <c r="J1" s="281"/>
      <c r="K1" s="281"/>
      <c r="L1" s="281"/>
      <c r="M1" s="281"/>
    </row>
    <row r="2" spans="1:13">
      <c r="A2" s="282" t="s">
        <v>325</v>
      </c>
      <c r="B2" s="283"/>
      <c r="C2" s="283"/>
      <c r="D2" s="283"/>
      <c r="E2" s="283"/>
      <c r="F2" s="283"/>
      <c r="G2" s="283"/>
      <c r="H2" s="283"/>
      <c r="I2" s="283"/>
      <c r="J2" s="283"/>
      <c r="K2" s="283"/>
      <c r="L2" s="283"/>
      <c r="M2" s="283"/>
    </row>
    <row r="3" spans="1:13">
      <c r="A3" s="277" t="s">
        <v>0</v>
      </c>
      <c r="B3" s="277" t="s">
        <v>1</v>
      </c>
      <c r="C3" s="277" t="s">
        <v>2</v>
      </c>
      <c r="D3" s="277" t="s">
        <v>3</v>
      </c>
      <c r="E3" s="277" t="s">
        <v>4</v>
      </c>
      <c r="F3" s="277" t="s">
        <v>5</v>
      </c>
      <c r="G3" s="277" t="s">
        <v>6</v>
      </c>
      <c r="H3" s="277" t="s">
        <v>7</v>
      </c>
      <c r="I3" s="277" t="s">
        <v>8</v>
      </c>
      <c r="J3" s="277" t="s">
        <v>9</v>
      </c>
      <c r="K3" s="277" t="s">
        <v>10</v>
      </c>
      <c r="L3" s="277" t="s">
        <v>11</v>
      </c>
      <c r="M3" s="277" t="s">
        <v>12</v>
      </c>
    </row>
    <row r="4" spans="1:13">
      <c r="A4" s="277" t="s">
        <v>13</v>
      </c>
      <c r="B4" s="29">
        <v>444978</v>
      </c>
      <c r="C4" s="29">
        <v>1914486</v>
      </c>
      <c r="D4" s="29">
        <v>461458</v>
      </c>
      <c r="E4" s="29">
        <v>147737</v>
      </c>
      <c r="F4" s="29">
        <v>575106</v>
      </c>
      <c r="G4" s="29">
        <v>1639245</v>
      </c>
      <c r="H4" s="29">
        <v>1671626</v>
      </c>
      <c r="I4" s="29">
        <v>6898</v>
      </c>
      <c r="J4" s="29">
        <v>235958</v>
      </c>
      <c r="K4" s="29">
        <v>426883</v>
      </c>
      <c r="L4" s="28" t="s">
        <v>14</v>
      </c>
      <c r="M4" s="29">
        <v>7524375</v>
      </c>
    </row>
    <row r="5" spans="1:13">
      <c r="A5" s="277" t="s">
        <v>15</v>
      </c>
      <c r="B5" s="29">
        <v>202365</v>
      </c>
      <c r="C5" s="29">
        <v>676512</v>
      </c>
      <c r="D5" s="29">
        <v>208377</v>
      </c>
      <c r="E5" s="29">
        <v>67709</v>
      </c>
      <c r="F5" s="29">
        <v>263404</v>
      </c>
      <c r="G5" s="29">
        <v>919688</v>
      </c>
      <c r="H5" s="29">
        <v>821024</v>
      </c>
      <c r="I5" s="29">
        <v>3141</v>
      </c>
      <c r="J5" s="29">
        <v>103736</v>
      </c>
      <c r="K5" s="29">
        <v>186836</v>
      </c>
      <c r="L5" s="28" t="s">
        <v>14</v>
      </c>
      <c r="M5" s="29">
        <v>3452791</v>
      </c>
    </row>
    <row r="6" spans="1:13">
      <c r="A6" s="277" t="s">
        <v>16</v>
      </c>
      <c r="B6" s="29">
        <v>13045</v>
      </c>
      <c r="C6" s="29">
        <v>80538</v>
      </c>
      <c r="D6" s="29">
        <v>21211</v>
      </c>
      <c r="E6" s="29">
        <v>7923</v>
      </c>
      <c r="F6" s="29">
        <v>28493</v>
      </c>
      <c r="G6" s="29">
        <v>62902</v>
      </c>
      <c r="H6" s="29">
        <v>61235</v>
      </c>
      <c r="I6" s="29">
        <v>183</v>
      </c>
      <c r="J6" s="29">
        <v>8711</v>
      </c>
      <c r="K6" s="29">
        <v>5425</v>
      </c>
      <c r="L6" s="28" t="s">
        <v>14</v>
      </c>
      <c r="M6" s="29">
        <v>289668</v>
      </c>
    </row>
    <row r="7" spans="1:13">
      <c r="A7" s="277" t="s">
        <v>17</v>
      </c>
      <c r="B7" s="29">
        <v>61573</v>
      </c>
      <c r="C7" s="29">
        <v>149858</v>
      </c>
      <c r="D7" s="29">
        <v>65676</v>
      </c>
      <c r="E7" s="29">
        <v>19558</v>
      </c>
      <c r="F7" s="29">
        <v>55415</v>
      </c>
      <c r="G7" s="29">
        <v>320539</v>
      </c>
      <c r="H7" s="29">
        <v>238534</v>
      </c>
      <c r="I7" s="29">
        <v>1182</v>
      </c>
      <c r="J7" s="29">
        <v>28762</v>
      </c>
      <c r="K7" s="29">
        <v>31724</v>
      </c>
      <c r="L7" s="28" t="s">
        <v>14</v>
      </c>
      <c r="M7" s="29">
        <v>972822</v>
      </c>
    </row>
    <row r="8" spans="1:13">
      <c r="A8" s="277" t="s">
        <v>18</v>
      </c>
      <c r="B8" s="29">
        <v>21997</v>
      </c>
      <c r="C8" s="29">
        <v>104313</v>
      </c>
      <c r="D8" s="29">
        <v>30000</v>
      </c>
      <c r="E8" s="29">
        <v>10267</v>
      </c>
      <c r="F8" s="29">
        <v>39409</v>
      </c>
      <c r="G8" s="29">
        <v>103964</v>
      </c>
      <c r="H8" s="29">
        <v>99374</v>
      </c>
      <c r="I8" s="29">
        <v>313</v>
      </c>
      <c r="J8" s="29">
        <v>14957</v>
      </c>
      <c r="K8" s="29">
        <v>19299</v>
      </c>
      <c r="L8" s="28" t="s">
        <v>14</v>
      </c>
      <c r="M8" s="29">
        <v>443892</v>
      </c>
    </row>
    <row r="9" spans="1:13">
      <c r="A9" s="277" t="s">
        <v>19</v>
      </c>
      <c r="B9" s="28" t="s">
        <v>14</v>
      </c>
      <c r="C9" s="28" t="s">
        <v>14</v>
      </c>
      <c r="D9" s="28" t="s">
        <v>14</v>
      </c>
      <c r="E9" s="28" t="s">
        <v>14</v>
      </c>
      <c r="F9" s="28" t="s">
        <v>14</v>
      </c>
      <c r="G9" s="28" t="s">
        <v>14</v>
      </c>
      <c r="H9" s="28" t="s">
        <v>14</v>
      </c>
      <c r="I9" s="28" t="s">
        <v>14</v>
      </c>
      <c r="J9" s="28" t="s">
        <v>14</v>
      </c>
      <c r="K9" s="28" t="s">
        <v>14</v>
      </c>
      <c r="L9" s="29">
        <v>930493</v>
      </c>
      <c r="M9" s="29">
        <v>930493</v>
      </c>
    </row>
    <row r="10" spans="1:13">
      <c r="A10" s="277"/>
      <c r="B10" s="28"/>
      <c r="C10" s="28"/>
      <c r="D10" s="28"/>
      <c r="E10" s="28"/>
      <c r="F10" s="28"/>
      <c r="G10" s="28"/>
      <c r="H10" s="28"/>
      <c r="I10" s="28"/>
      <c r="J10" s="28"/>
      <c r="K10" s="28"/>
      <c r="L10" s="29"/>
      <c r="M10" s="29"/>
    </row>
    <row r="11" spans="1:13">
      <c r="A11" s="277" t="s">
        <v>20</v>
      </c>
      <c r="B11" s="29">
        <v>0</v>
      </c>
      <c r="C11" s="28" t="s">
        <v>14</v>
      </c>
      <c r="D11" s="28" t="s">
        <v>14</v>
      </c>
      <c r="E11" s="28" t="s">
        <v>14</v>
      </c>
      <c r="F11" s="29">
        <v>563</v>
      </c>
      <c r="G11" s="29">
        <v>589198</v>
      </c>
      <c r="H11" s="29">
        <v>212415</v>
      </c>
      <c r="I11" s="29">
        <v>578</v>
      </c>
      <c r="J11" s="28" t="s">
        <v>14</v>
      </c>
      <c r="K11" s="28" t="s">
        <v>14</v>
      </c>
      <c r="L11" s="28" t="s">
        <v>14</v>
      </c>
      <c r="M11" s="29">
        <v>802753</v>
      </c>
    </row>
    <row r="12" spans="1:13">
      <c r="A12" s="277" t="s">
        <v>21</v>
      </c>
      <c r="B12" s="29">
        <v>55</v>
      </c>
      <c r="C12" s="28" t="s">
        <v>14</v>
      </c>
      <c r="D12" s="29">
        <v>0</v>
      </c>
      <c r="E12" s="29">
        <v>230</v>
      </c>
      <c r="F12" s="29">
        <v>544</v>
      </c>
      <c r="G12" s="29">
        <v>53735</v>
      </c>
      <c r="H12" s="29">
        <v>39972</v>
      </c>
      <c r="I12" s="28" t="s">
        <v>14</v>
      </c>
      <c r="J12" s="28" t="s">
        <v>14</v>
      </c>
      <c r="K12" s="28" t="s">
        <v>14</v>
      </c>
      <c r="L12" s="28" t="s">
        <v>14</v>
      </c>
      <c r="M12" s="29">
        <v>94537</v>
      </c>
    </row>
    <row r="13" spans="1:13">
      <c r="A13" s="277" t="s">
        <v>22</v>
      </c>
      <c r="B13" s="29">
        <v>1262</v>
      </c>
      <c r="C13" s="29">
        <v>46988</v>
      </c>
      <c r="D13" s="29">
        <v>3859</v>
      </c>
      <c r="E13" s="29">
        <v>7459</v>
      </c>
      <c r="F13" s="29">
        <v>8753</v>
      </c>
      <c r="G13" s="29">
        <v>77330</v>
      </c>
      <c r="H13" s="29">
        <v>97744</v>
      </c>
      <c r="I13" s="29">
        <v>46</v>
      </c>
      <c r="J13" s="29">
        <v>1617</v>
      </c>
      <c r="K13" s="29">
        <v>75</v>
      </c>
      <c r="L13" s="28" t="s">
        <v>14</v>
      </c>
      <c r="M13" s="29">
        <v>245133</v>
      </c>
    </row>
    <row r="14" spans="1:13">
      <c r="A14" s="277" t="s">
        <v>23</v>
      </c>
      <c r="B14" s="29">
        <v>1829</v>
      </c>
      <c r="C14" s="29">
        <v>151093</v>
      </c>
      <c r="D14" s="29">
        <v>2444</v>
      </c>
      <c r="E14" s="29">
        <v>4203</v>
      </c>
      <c r="F14" s="29">
        <v>11440</v>
      </c>
      <c r="G14" s="29">
        <v>106411</v>
      </c>
      <c r="H14" s="29">
        <v>64776</v>
      </c>
      <c r="I14" s="29">
        <v>21</v>
      </c>
      <c r="J14" s="29">
        <v>19875</v>
      </c>
      <c r="K14" s="29">
        <v>33194</v>
      </c>
      <c r="L14" s="28" t="s">
        <v>14</v>
      </c>
      <c r="M14" s="29">
        <v>395284</v>
      </c>
    </row>
    <row r="15" spans="1:13">
      <c r="A15" s="277" t="s">
        <v>24</v>
      </c>
      <c r="B15" s="29">
        <v>155</v>
      </c>
      <c r="C15" s="29">
        <v>125</v>
      </c>
      <c r="D15" s="29">
        <v>82</v>
      </c>
      <c r="E15" s="29">
        <v>11</v>
      </c>
      <c r="F15" s="29">
        <v>67</v>
      </c>
      <c r="G15" s="29">
        <v>301</v>
      </c>
      <c r="H15" s="29">
        <v>259</v>
      </c>
      <c r="I15" s="28" t="s">
        <v>14</v>
      </c>
      <c r="J15" s="29">
        <v>3398</v>
      </c>
      <c r="K15" s="29">
        <v>148</v>
      </c>
      <c r="L15" s="28" t="s">
        <v>14</v>
      </c>
      <c r="M15" s="29">
        <v>4545</v>
      </c>
    </row>
    <row r="16" spans="1:13">
      <c r="A16" s="277" t="s">
        <v>25</v>
      </c>
      <c r="B16" s="29">
        <v>3655</v>
      </c>
      <c r="C16" s="29">
        <v>3598</v>
      </c>
      <c r="D16" s="29">
        <v>1678</v>
      </c>
      <c r="E16" s="29">
        <v>308</v>
      </c>
      <c r="F16" s="29">
        <v>3472</v>
      </c>
      <c r="G16" s="29">
        <v>6139</v>
      </c>
      <c r="H16" s="29">
        <v>6457</v>
      </c>
      <c r="I16" s="28" t="s">
        <v>14</v>
      </c>
      <c r="J16" s="29">
        <v>462</v>
      </c>
      <c r="K16" s="29">
        <v>3075</v>
      </c>
      <c r="L16" s="28" t="s">
        <v>14</v>
      </c>
      <c r="M16" s="29">
        <v>28843</v>
      </c>
    </row>
    <row r="17" spans="1:13">
      <c r="A17" s="277" t="s">
        <v>26</v>
      </c>
      <c r="B17" s="29">
        <v>13845</v>
      </c>
      <c r="C17" s="29">
        <v>137783</v>
      </c>
      <c r="D17" s="29">
        <v>4876</v>
      </c>
      <c r="E17" s="29">
        <v>7633</v>
      </c>
      <c r="F17" s="29">
        <v>63282</v>
      </c>
      <c r="G17" s="29">
        <v>9373</v>
      </c>
      <c r="H17" s="29">
        <v>94436</v>
      </c>
      <c r="I17" s="29">
        <v>18</v>
      </c>
      <c r="J17" s="29">
        <v>3080</v>
      </c>
      <c r="K17" s="29">
        <v>43644</v>
      </c>
      <c r="L17" s="28" t="s">
        <v>14</v>
      </c>
      <c r="M17" s="29">
        <v>377970</v>
      </c>
    </row>
    <row r="18" spans="1:13">
      <c r="A18" s="277"/>
      <c r="B18" s="29"/>
      <c r="C18" s="29"/>
      <c r="D18" s="29"/>
      <c r="E18" s="29"/>
      <c r="F18" s="29"/>
      <c r="G18" s="29"/>
      <c r="H18" s="29"/>
      <c r="I18" s="29"/>
      <c r="J18" s="29"/>
      <c r="K18" s="29"/>
      <c r="L18" s="28"/>
      <c r="M18" s="29"/>
    </row>
    <row r="19" spans="1:13">
      <c r="A19" s="277" t="s">
        <v>27</v>
      </c>
      <c r="B19" s="29">
        <v>3513</v>
      </c>
      <c r="C19" s="29">
        <v>2390</v>
      </c>
      <c r="D19" s="29">
        <v>972</v>
      </c>
      <c r="E19" s="28" t="s">
        <v>14</v>
      </c>
      <c r="F19" s="29">
        <v>3163</v>
      </c>
      <c r="G19" s="29">
        <v>1542</v>
      </c>
      <c r="H19" s="29">
        <v>4603</v>
      </c>
      <c r="I19" s="28" t="s">
        <v>14</v>
      </c>
      <c r="J19" s="29">
        <v>75</v>
      </c>
      <c r="K19" s="29">
        <v>3558</v>
      </c>
      <c r="L19" s="28" t="s">
        <v>14</v>
      </c>
      <c r="M19" s="29">
        <v>19816</v>
      </c>
    </row>
    <row r="20" spans="1:13">
      <c r="A20" s="277" t="s">
        <v>28</v>
      </c>
      <c r="B20" s="29">
        <v>1263</v>
      </c>
      <c r="C20" s="29">
        <v>1211</v>
      </c>
      <c r="D20" s="29">
        <v>82</v>
      </c>
      <c r="E20" s="28" t="s">
        <v>14</v>
      </c>
      <c r="F20" s="29">
        <v>720</v>
      </c>
      <c r="G20" s="29">
        <v>1399</v>
      </c>
      <c r="H20" s="29">
        <v>1554</v>
      </c>
      <c r="I20" s="28" t="s">
        <v>14</v>
      </c>
      <c r="J20" s="29">
        <v>26</v>
      </c>
      <c r="K20" s="29">
        <v>129</v>
      </c>
      <c r="L20" s="28" t="s">
        <v>14</v>
      </c>
      <c r="M20" s="29">
        <v>6385</v>
      </c>
    </row>
    <row r="21" spans="1:13">
      <c r="A21" s="277" t="s">
        <v>29</v>
      </c>
      <c r="B21" s="29">
        <v>3601</v>
      </c>
      <c r="C21" s="29">
        <v>2536</v>
      </c>
      <c r="D21" s="29">
        <v>1772</v>
      </c>
      <c r="E21" s="29">
        <v>476</v>
      </c>
      <c r="F21" s="29">
        <v>2712</v>
      </c>
      <c r="G21" s="29">
        <v>6090</v>
      </c>
      <c r="H21" s="29">
        <v>7146</v>
      </c>
      <c r="I21" s="29">
        <v>43</v>
      </c>
      <c r="J21" s="29">
        <v>1448</v>
      </c>
      <c r="K21" s="29">
        <v>1416</v>
      </c>
      <c r="L21" s="28" t="s">
        <v>14</v>
      </c>
      <c r="M21" s="29">
        <v>27240</v>
      </c>
    </row>
    <row r="22" spans="1:13">
      <c r="A22" s="277" t="s">
        <v>30</v>
      </c>
      <c r="B22" s="29">
        <v>1401</v>
      </c>
      <c r="C22" s="29">
        <v>22437</v>
      </c>
      <c r="D22" s="29">
        <v>2377</v>
      </c>
      <c r="E22" s="28" t="s">
        <v>14</v>
      </c>
      <c r="F22" s="29">
        <v>5175</v>
      </c>
      <c r="G22" s="29">
        <v>50</v>
      </c>
      <c r="H22" s="29">
        <v>6264</v>
      </c>
      <c r="I22" s="28" t="s">
        <v>14</v>
      </c>
      <c r="J22" s="29">
        <v>477</v>
      </c>
      <c r="K22" s="28" t="s">
        <v>14</v>
      </c>
      <c r="L22" s="28" t="s">
        <v>14</v>
      </c>
      <c r="M22" s="29">
        <v>38181</v>
      </c>
    </row>
    <row r="23" spans="1:13">
      <c r="A23" s="277" t="s">
        <v>309</v>
      </c>
      <c r="B23" s="28" t="s">
        <v>14</v>
      </c>
      <c r="C23" s="28" t="s">
        <v>14</v>
      </c>
      <c r="D23" s="29">
        <v>0</v>
      </c>
      <c r="E23" s="28" t="s">
        <v>14</v>
      </c>
      <c r="F23" s="29">
        <v>128</v>
      </c>
      <c r="G23" s="28" t="s">
        <v>14</v>
      </c>
      <c r="H23" s="28" t="s">
        <v>14</v>
      </c>
      <c r="I23" s="28" t="s">
        <v>14</v>
      </c>
      <c r="J23" s="28" t="s">
        <v>14</v>
      </c>
      <c r="K23" s="28" t="s">
        <v>14</v>
      </c>
      <c r="L23" s="28" t="s">
        <v>14</v>
      </c>
      <c r="M23" s="29">
        <v>128</v>
      </c>
    </row>
    <row r="24" spans="1:13">
      <c r="A24" s="277" t="s">
        <v>310</v>
      </c>
      <c r="B24" s="28" t="s">
        <v>14</v>
      </c>
      <c r="C24" s="29">
        <v>423</v>
      </c>
      <c r="D24" s="28" t="s">
        <v>14</v>
      </c>
      <c r="E24" s="28" t="s">
        <v>14</v>
      </c>
      <c r="F24" s="28" t="s">
        <v>14</v>
      </c>
      <c r="G24" s="28" t="s">
        <v>14</v>
      </c>
      <c r="H24" s="28" t="s">
        <v>14</v>
      </c>
      <c r="I24" s="28" t="s">
        <v>14</v>
      </c>
      <c r="J24" s="28" t="s">
        <v>14</v>
      </c>
      <c r="K24" s="28" t="s">
        <v>14</v>
      </c>
      <c r="L24" s="28" t="s">
        <v>14</v>
      </c>
      <c r="M24" s="29">
        <v>423</v>
      </c>
    </row>
    <row r="25" spans="1:13">
      <c r="A25" s="277" t="s">
        <v>31</v>
      </c>
      <c r="B25" s="29">
        <v>2882</v>
      </c>
      <c r="C25" s="29">
        <v>450</v>
      </c>
      <c r="D25" s="29">
        <v>750</v>
      </c>
      <c r="E25" s="28" t="s">
        <v>14</v>
      </c>
      <c r="F25" s="28" t="s">
        <v>14</v>
      </c>
      <c r="G25" s="28" t="s">
        <v>14</v>
      </c>
      <c r="H25" s="29">
        <v>1072</v>
      </c>
      <c r="I25" s="28" t="s">
        <v>14</v>
      </c>
      <c r="J25" s="28" t="s">
        <v>14</v>
      </c>
      <c r="K25" s="28" t="s">
        <v>14</v>
      </c>
      <c r="L25" s="28" t="s">
        <v>14</v>
      </c>
      <c r="M25" s="29">
        <v>5154</v>
      </c>
    </row>
    <row r="26" spans="1:13">
      <c r="A26" s="277" t="s">
        <v>33</v>
      </c>
      <c r="B26" s="28" t="s">
        <v>14</v>
      </c>
      <c r="C26" s="28" t="s">
        <v>14</v>
      </c>
      <c r="D26" s="28" t="s">
        <v>14</v>
      </c>
      <c r="E26" s="28" t="s">
        <v>14</v>
      </c>
      <c r="F26" s="28" t="s">
        <v>14</v>
      </c>
      <c r="G26" s="28" t="s">
        <v>14</v>
      </c>
      <c r="H26" s="28" t="s">
        <v>14</v>
      </c>
      <c r="I26" s="28" t="s">
        <v>14</v>
      </c>
      <c r="J26" s="29">
        <v>286695</v>
      </c>
      <c r="K26" s="28" t="s">
        <v>14</v>
      </c>
      <c r="L26" s="28" t="s">
        <v>14</v>
      </c>
      <c r="M26" s="29">
        <v>286695</v>
      </c>
    </row>
    <row r="27" spans="1:13">
      <c r="A27" s="277" t="s">
        <v>34</v>
      </c>
      <c r="B27" s="28" t="s">
        <v>14</v>
      </c>
      <c r="C27" s="28" t="s">
        <v>14</v>
      </c>
      <c r="D27" s="28" t="s">
        <v>14</v>
      </c>
      <c r="E27" s="28" t="s">
        <v>14</v>
      </c>
      <c r="F27" s="28" t="s">
        <v>14</v>
      </c>
      <c r="G27" s="28" t="s">
        <v>14</v>
      </c>
      <c r="H27" s="28" t="s">
        <v>14</v>
      </c>
      <c r="I27" s="28" t="s">
        <v>14</v>
      </c>
      <c r="J27" s="29">
        <v>547963</v>
      </c>
      <c r="K27" s="28" t="s">
        <v>14</v>
      </c>
      <c r="L27" s="28" t="s">
        <v>14</v>
      </c>
      <c r="M27" s="29">
        <v>547963</v>
      </c>
    </row>
    <row r="28" spans="1:13">
      <c r="A28" s="277" t="s">
        <v>35</v>
      </c>
      <c r="B28" s="29">
        <v>200</v>
      </c>
      <c r="C28" s="29">
        <v>58059</v>
      </c>
      <c r="D28" s="29">
        <v>254876</v>
      </c>
      <c r="E28" s="29">
        <v>91224</v>
      </c>
      <c r="F28" s="29">
        <v>38233</v>
      </c>
      <c r="G28" s="29">
        <v>6057</v>
      </c>
      <c r="H28" s="29">
        <v>10977</v>
      </c>
      <c r="I28" s="29">
        <v>320051</v>
      </c>
      <c r="J28" s="29">
        <v>1310</v>
      </c>
      <c r="K28" s="29">
        <v>747</v>
      </c>
      <c r="L28" s="28" t="s">
        <v>14</v>
      </c>
      <c r="M28" s="29">
        <v>781734</v>
      </c>
    </row>
    <row r="29" spans="1:13">
      <c r="A29" s="277" t="s">
        <v>36</v>
      </c>
      <c r="B29" s="29">
        <v>3576</v>
      </c>
      <c r="C29" s="29">
        <v>12968</v>
      </c>
      <c r="D29" s="29">
        <v>36036</v>
      </c>
      <c r="E29" s="29">
        <v>14089</v>
      </c>
      <c r="F29" s="29">
        <v>32681</v>
      </c>
      <c r="G29" s="29">
        <v>13059</v>
      </c>
      <c r="H29" s="29">
        <v>16017</v>
      </c>
      <c r="I29" s="28" t="s">
        <v>14</v>
      </c>
      <c r="J29" s="29">
        <v>92263</v>
      </c>
      <c r="K29" s="29">
        <v>1027</v>
      </c>
      <c r="L29" s="28" t="s">
        <v>14</v>
      </c>
      <c r="M29" s="29">
        <v>221717</v>
      </c>
    </row>
    <row r="30" spans="1:13">
      <c r="A30" s="277"/>
      <c r="B30" s="29"/>
      <c r="C30" s="29"/>
      <c r="D30" s="29"/>
      <c r="E30" s="29"/>
      <c r="F30" s="29"/>
      <c r="G30" s="29"/>
      <c r="H30" s="29"/>
      <c r="I30" s="28"/>
      <c r="J30" s="29"/>
      <c r="K30" s="29"/>
      <c r="L30" s="28"/>
      <c r="M30" s="29"/>
    </row>
    <row r="31" spans="1:13">
      <c r="A31" s="277" t="s">
        <v>37</v>
      </c>
      <c r="B31" s="28" t="s">
        <v>14</v>
      </c>
      <c r="C31" s="28" t="s">
        <v>14</v>
      </c>
      <c r="D31" s="28" t="s">
        <v>14</v>
      </c>
      <c r="E31" s="28" t="s">
        <v>14</v>
      </c>
      <c r="F31" s="28" t="s">
        <v>14</v>
      </c>
      <c r="G31" s="29">
        <v>157928</v>
      </c>
      <c r="H31" s="28" t="s">
        <v>14</v>
      </c>
      <c r="I31" s="29">
        <v>3734619</v>
      </c>
      <c r="J31" s="29">
        <v>47142</v>
      </c>
      <c r="K31" s="28" t="s">
        <v>14</v>
      </c>
      <c r="L31" s="28" t="s">
        <v>14</v>
      </c>
      <c r="M31" s="29">
        <v>3939689</v>
      </c>
    </row>
    <row r="32" spans="1:13">
      <c r="A32" s="277" t="s">
        <v>38</v>
      </c>
      <c r="B32" s="28" t="s">
        <v>14</v>
      </c>
      <c r="C32" s="29">
        <v>35052</v>
      </c>
      <c r="D32" s="29">
        <v>280</v>
      </c>
      <c r="E32" s="28" t="s">
        <v>14</v>
      </c>
      <c r="F32" s="29">
        <v>2201</v>
      </c>
      <c r="G32" s="29">
        <v>5098</v>
      </c>
      <c r="H32" s="28" t="s">
        <v>14</v>
      </c>
      <c r="I32" s="28" t="s">
        <v>14</v>
      </c>
      <c r="J32" s="29">
        <v>19</v>
      </c>
      <c r="K32" s="28" t="s">
        <v>14</v>
      </c>
      <c r="L32" s="28" t="s">
        <v>14</v>
      </c>
      <c r="M32" s="29">
        <v>42650</v>
      </c>
    </row>
    <row r="33" spans="1:13">
      <c r="A33" s="277" t="s">
        <v>40</v>
      </c>
      <c r="B33" s="29">
        <v>17153</v>
      </c>
      <c r="C33" s="29">
        <v>235001</v>
      </c>
      <c r="D33" s="29">
        <v>53490</v>
      </c>
      <c r="E33" s="29">
        <v>43123</v>
      </c>
      <c r="F33" s="29">
        <v>192746</v>
      </c>
      <c r="G33" s="29">
        <v>127571</v>
      </c>
      <c r="H33" s="29">
        <v>84695</v>
      </c>
      <c r="I33" s="28" t="s">
        <v>14</v>
      </c>
      <c r="J33" s="29">
        <v>67942</v>
      </c>
      <c r="K33" s="29">
        <v>14282</v>
      </c>
      <c r="L33" s="28" t="s">
        <v>14</v>
      </c>
      <c r="M33" s="29">
        <v>836001</v>
      </c>
    </row>
    <row r="34" spans="1:13">
      <c r="A34" s="277" t="s">
        <v>41</v>
      </c>
      <c r="B34" s="28" t="s">
        <v>14</v>
      </c>
      <c r="C34" s="29">
        <v>100644</v>
      </c>
      <c r="D34" s="29">
        <v>-77248</v>
      </c>
      <c r="E34" s="29">
        <v>71626</v>
      </c>
      <c r="F34" s="29">
        <v>327722</v>
      </c>
      <c r="G34" s="29">
        <v>1227</v>
      </c>
      <c r="H34" s="28" t="s">
        <v>14</v>
      </c>
      <c r="I34" s="29">
        <v>4772</v>
      </c>
      <c r="J34" s="28" t="s">
        <v>14</v>
      </c>
      <c r="K34" s="28" t="s">
        <v>14</v>
      </c>
      <c r="L34" s="28" t="s">
        <v>14</v>
      </c>
      <c r="M34" s="29">
        <v>428744</v>
      </c>
    </row>
    <row r="35" spans="1:13">
      <c r="A35" s="277" t="s">
        <v>308</v>
      </c>
      <c r="B35" s="28" t="s">
        <v>14</v>
      </c>
      <c r="C35" s="28" t="s">
        <v>14</v>
      </c>
      <c r="D35" s="28" t="s">
        <v>14</v>
      </c>
      <c r="E35" s="29">
        <v>120876</v>
      </c>
      <c r="F35" s="28" t="s">
        <v>14</v>
      </c>
      <c r="G35" s="28" t="s">
        <v>14</v>
      </c>
      <c r="H35" s="28" t="s">
        <v>14</v>
      </c>
      <c r="I35" s="28" t="s">
        <v>14</v>
      </c>
      <c r="J35" s="28" t="s">
        <v>14</v>
      </c>
      <c r="K35" s="28" t="s">
        <v>14</v>
      </c>
      <c r="L35" s="28" t="s">
        <v>14</v>
      </c>
      <c r="M35" s="29">
        <v>120876</v>
      </c>
    </row>
    <row r="36" spans="1:13">
      <c r="A36" s="277" t="s">
        <v>42</v>
      </c>
      <c r="B36" s="28" t="s">
        <v>14</v>
      </c>
      <c r="C36" s="28" t="s">
        <v>14</v>
      </c>
      <c r="D36" s="28" t="s">
        <v>14</v>
      </c>
      <c r="E36" s="29">
        <v>235916</v>
      </c>
      <c r="F36" s="28" t="s">
        <v>14</v>
      </c>
      <c r="G36" s="28" t="s">
        <v>14</v>
      </c>
      <c r="H36" s="28" t="s">
        <v>14</v>
      </c>
      <c r="I36" s="28" t="s">
        <v>14</v>
      </c>
      <c r="J36" s="28" t="s">
        <v>14</v>
      </c>
      <c r="K36" s="28" t="s">
        <v>14</v>
      </c>
      <c r="L36" s="28" t="s">
        <v>14</v>
      </c>
      <c r="M36" s="29">
        <v>235916</v>
      </c>
    </row>
    <row r="37" spans="1:13">
      <c r="A37" s="277" t="s">
        <v>43</v>
      </c>
      <c r="B37" s="28" t="s">
        <v>14</v>
      </c>
      <c r="C37" s="28" t="s">
        <v>14</v>
      </c>
      <c r="D37" s="28" t="s">
        <v>14</v>
      </c>
      <c r="E37" s="28" t="s">
        <v>14</v>
      </c>
      <c r="F37" s="28" t="s">
        <v>14</v>
      </c>
      <c r="G37" s="28" t="s">
        <v>14</v>
      </c>
      <c r="H37" s="28" t="s">
        <v>14</v>
      </c>
      <c r="I37" s="29">
        <v>86893</v>
      </c>
      <c r="J37" s="28" t="s">
        <v>14</v>
      </c>
      <c r="K37" s="28" t="s">
        <v>14</v>
      </c>
      <c r="L37" s="28" t="s">
        <v>14</v>
      </c>
      <c r="M37" s="29">
        <v>86893</v>
      </c>
    </row>
    <row r="38" spans="1:13">
      <c r="A38" s="277"/>
      <c r="B38" s="28"/>
      <c r="C38" s="28"/>
      <c r="D38" s="28"/>
      <c r="E38" s="28"/>
      <c r="F38" s="28"/>
      <c r="G38" s="28"/>
      <c r="H38" s="28"/>
      <c r="I38" s="29"/>
      <c r="J38" s="28"/>
      <c r="K38" s="28"/>
      <c r="L38" s="28"/>
      <c r="M38" s="29"/>
    </row>
    <row r="39" spans="1:13">
      <c r="A39" s="277"/>
      <c r="B39" s="28"/>
      <c r="C39" s="28"/>
      <c r="D39" s="28"/>
      <c r="E39" s="28"/>
      <c r="F39" s="28"/>
      <c r="G39" s="28"/>
      <c r="H39" s="28"/>
      <c r="I39" s="29"/>
      <c r="J39" s="28"/>
      <c r="K39" s="28"/>
      <c r="L39" s="28"/>
      <c r="M39" s="29"/>
    </row>
    <row r="40" spans="1:13">
      <c r="A40" s="277"/>
      <c r="B40" s="28"/>
      <c r="C40" s="28"/>
      <c r="D40" s="28"/>
      <c r="E40" s="28"/>
      <c r="F40" s="28"/>
      <c r="G40" s="28"/>
      <c r="H40" s="28"/>
      <c r="I40" s="29"/>
      <c r="J40" s="28"/>
      <c r="K40" s="28"/>
      <c r="L40" s="28"/>
      <c r="M40" s="29"/>
    </row>
    <row r="41" spans="1:13">
      <c r="A41" s="277" t="s">
        <v>44</v>
      </c>
      <c r="B41" s="28" t="s">
        <v>14</v>
      </c>
      <c r="C41" s="28" t="s">
        <v>14</v>
      </c>
      <c r="D41" s="28" t="s">
        <v>14</v>
      </c>
      <c r="E41" s="28" t="s">
        <v>14</v>
      </c>
      <c r="F41" s="28" t="s">
        <v>14</v>
      </c>
      <c r="G41" s="28" t="s">
        <v>14</v>
      </c>
      <c r="H41" s="28" t="s">
        <v>14</v>
      </c>
      <c r="I41" s="29">
        <v>71235</v>
      </c>
      <c r="J41" s="28" t="s">
        <v>14</v>
      </c>
      <c r="K41" s="28" t="s">
        <v>14</v>
      </c>
      <c r="L41" s="28" t="s">
        <v>14</v>
      </c>
      <c r="M41" s="29">
        <v>71235</v>
      </c>
    </row>
    <row r="42" spans="1:13">
      <c r="A42" s="277" t="s">
        <v>45</v>
      </c>
      <c r="B42" s="29">
        <v>0</v>
      </c>
      <c r="C42" s="29">
        <v>0</v>
      </c>
      <c r="D42" s="29">
        <v>0</v>
      </c>
      <c r="E42" s="29">
        <v>0</v>
      </c>
      <c r="F42" s="29">
        <v>0</v>
      </c>
      <c r="G42" s="29">
        <v>0</v>
      </c>
      <c r="H42" s="29">
        <v>0</v>
      </c>
      <c r="I42" s="28" t="s">
        <v>14</v>
      </c>
      <c r="J42" s="29">
        <v>0</v>
      </c>
      <c r="K42" s="29">
        <v>0</v>
      </c>
      <c r="L42" s="28" t="s">
        <v>14</v>
      </c>
      <c r="M42" s="29">
        <v>0</v>
      </c>
    </row>
    <row r="43" spans="1:13">
      <c r="A43" s="277" t="s">
        <v>46</v>
      </c>
      <c r="B43" s="29">
        <v>0</v>
      </c>
      <c r="C43" s="29">
        <v>0</v>
      </c>
      <c r="D43" s="29">
        <v>0</v>
      </c>
      <c r="E43" s="29">
        <v>0</v>
      </c>
      <c r="F43" s="29">
        <v>0</v>
      </c>
      <c r="G43" s="29">
        <v>0</v>
      </c>
      <c r="H43" s="29">
        <v>0</v>
      </c>
      <c r="I43" s="28" t="s">
        <v>14</v>
      </c>
      <c r="J43" s="29">
        <v>0</v>
      </c>
      <c r="K43" s="29">
        <v>0</v>
      </c>
      <c r="L43" s="28" t="s">
        <v>14</v>
      </c>
      <c r="M43" s="29">
        <v>0</v>
      </c>
    </row>
    <row r="44" spans="1:13">
      <c r="A44" s="277" t="s">
        <v>47</v>
      </c>
      <c r="B44" s="29">
        <v>0</v>
      </c>
      <c r="C44" s="29">
        <v>0</v>
      </c>
      <c r="D44" s="29">
        <v>0</v>
      </c>
      <c r="E44" s="29">
        <v>0</v>
      </c>
      <c r="F44" s="29">
        <v>0</v>
      </c>
      <c r="G44" s="29">
        <v>0</v>
      </c>
      <c r="H44" s="29">
        <v>0</v>
      </c>
      <c r="I44" s="28" t="s">
        <v>14</v>
      </c>
      <c r="J44" s="29">
        <v>0</v>
      </c>
      <c r="K44" s="29">
        <v>0</v>
      </c>
      <c r="L44" s="28" t="s">
        <v>14</v>
      </c>
      <c r="M44" s="29">
        <v>0</v>
      </c>
    </row>
    <row r="45" spans="1:13">
      <c r="A45" s="277" t="s">
        <v>48</v>
      </c>
      <c r="B45" s="29">
        <v>791</v>
      </c>
      <c r="C45" s="28" t="s">
        <v>14</v>
      </c>
      <c r="D45" s="29">
        <v>115</v>
      </c>
      <c r="E45" s="28" t="s">
        <v>14</v>
      </c>
      <c r="F45" s="28" t="s">
        <v>14</v>
      </c>
      <c r="G45" s="29">
        <v>303</v>
      </c>
      <c r="H45" s="29">
        <v>242</v>
      </c>
      <c r="I45" s="28" t="s">
        <v>14</v>
      </c>
      <c r="J45" s="28" t="s">
        <v>14</v>
      </c>
      <c r="K45" s="29">
        <v>177</v>
      </c>
      <c r="L45" s="28" t="s">
        <v>14</v>
      </c>
      <c r="M45" s="29">
        <v>1628</v>
      </c>
    </row>
    <row r="46" spans="1:13">
      <c r="A46" s="277" t="s">
        <v>49</v>
      </c>
      <c r="B46" s="29">
        <v>275</v>
      </c>
      <c r="C46" s="29">
        <v>388</v>
      </c>
      <c r="D46" s="29">
        <v>368</v>
      </c>
      <c r="E46" s="28" t="s">
        <v>14</v>
      </c>
      <c r="F46" s="28" t="s">
        <v>14</v>
      </c>
      <c r="G46" s="28" t="s">
        <v>14</v>
      </c>
      <c r="H46" s="29">
        <v>1479</v>
      </c>
      <c r="I46" s="28" t="s">
        <v>14</v>
      </c>
      <c r="J46" s="29">
        <v>65</v>
      </c>
      <c r="K46" s="29">
        <v>9</v>
      </c>
      <c r="L46" s="28" t="s">
        <v>14</v>
      </c>
      <c r="M46" s="29">
        <v>2584</v>
      </c>
    </row>
    <row r="47" spans="1:13">
      <c r="A47" s="277" t="s">
        <v>50</v>
      </c>
      <c r="B47" s="29">
        <v>248</v>
      </c>
      <c r="C47" s="28" t="s">
        <v>14</v>
      </c>
      <c r="D47" s="28" t="s">
        <v>14</v>
      </c>
      <c r="E47" s="28" t="s">
        <v>14</v>
      </c>
      <c r="F47" s="28" t="s">
        <v>14</v>
      </c>
      <c r="G47" s="28" t="s">
        <v>14</v>
      </c>
      <c r="H47" s="28" t="s">
        <v>14</v>
      </c>
      <c r="I47" s="28" t="s">
        <v>14</v>
      </c>
      <c r="J47" s="28" t="s">
        <v>14</v>
      </c>
      <c r="K47" s="28" t="s">
        <v>14</v>
      </c>
      <c r="L47" s="28" t="s">
        <v>14</v>
      </c>
      <c r="M47" s="29">
        <v>248</v>
      </c>
    </row>
    <row r="48" spans="1:13">
      <c r="A48" s="277" t="s">
        <v>51</v>
      </c>
      <c r="B48" s="29">
        <v>158</v>
      </c>
      <c r="C48" s="28" t="s">
        <v>14</v>
      </c>
      <c r="D48" s="28" t="s">
        <v>14</v>
      </c>
      <c r="E48" s="28" t="s">
        <v>14</v>
      </c>
      <c r="F48" s="28" t="s">
        <v>14</v>
      </c>
      <c r="G48" s="28" t="s">
        <v>14</v>
      </c>
      <c r="H48" s="29">
        <v>4</v>
      </c>
      <c r="I48" s="28" t="s">
        <v>14</v>
      </c>
      <c r="J48" s="29">
        <v>1</v>
      </c>
      <c r="K48" s="28" t="s">
        <v>14</v>
      </c>
      <c r="L48" s="28" t="s">
        <v>14</v>
      </c>
      <c r="M48" s="29">
        <v>163</v>
      </c>
    </row>
    <row r="49" spans="1:13">
      <c r="A49" s="277" t="s">
        <v>52</v>
      </c>
      <c r="B49" s="28" t="s">
        <v>14</v>
      </c>
      <c r="C49" s="28" t="s">
        <v>14</v>
      </c>
      <c r="D49" s="28" t="s">
        <v>14</v>
      </c>
      <c r="E49" s="28" t="s">
        <v>14</v>
      </c>
      <c r="F49" s="28" t="s">
        <v>14</v>
      </c>
      <c r="G49" s="28" t="s">
        <v>14</v>
      </c>
      <c r="H49" s="28" t="s">
        <v>14</v>
      </c>
      <c r="I49" s="29">
        <v>12165</v>
      </c>
      <c r="J49" s="28" t="s">
        <v>14</v>
      </c>
      <c r="K49" s="28" t="s">
        <v>14</v>
      </c>
      <c r="L49" s="28" t="s">
        <v>14</v>
      </c>
      <c r="M49" s="29">
        <v>12165</v>
      </c>
    </row>
    <row r="50" spans="1:13">
      <c r="A50" s="277" t="s">
        <v>53</v>
      </c>
      <c r="B50" s="28" t="s">
        <v>14</v>
      </c>
      <c r="C50" s="28" t="s">
        <v>14</v>
      </c>
      <c r="D50" s="28" t="s">
        <v>14</v>
      </c>
      <c r="E50" s="28" t="s">
        <v>14</v>
      </c>
      <c r="F50" s="28" t="s">
        <v>14</v>
      </c>
      <c r="G50" s="28" t="s">
        <v>14</v>
      </c>
      <c r="H50" s="28" t="s">
        <v>14</v>
      </c>
      <c r="I50" s="29">
        <v>805019</v>
      </c>
      <c r="J50" s="28" t="s">
        <v>14</v>
      </c>
      <c r="K50" s="28" t="s">
        <v>14</v>
      </c>
      <c r="L50" s="28" t="s">
        <v>14</v>
      </c>
      <c r="M50" s="29">
        <v>805019</v>
      </c>
    </row>
    <row r="51" spans="1:13">
      <c r="A51" s="277" t="s">
        <v>54</v>
      </c>
      <c r="B51" s="28" t="s">
        <v>14</v>
      </c>
      <c r="C51" s="28" t="s">
        <v>14</v>
      </c>
      <c r="D51" s="29">
        <v>135129</v>
      </c>
      <c r="E51" s="29">
        <v>167559</v>
      </c>
      <c r="F51" s="28" t="s">
        <v>14</v>
      </c>
      <c r="G51" s="28" t="s">
        <v>14</v>
      </c>
      <c r="H51" s="28" t="s">
        <v>14</v>
      </c>
      <c r="I51" s="28" t="s">
        <v>14</v>
      </c>
      <c r="J51" s="28" t="s">
        <v>14</v>
      </c>
      <c r="K51" s="28" t="s">
        <v>14</v>
      </c>
      <c r="L51" s="28" t="s">
        <v>14</v>
      </c>
      <c r="M51" s="29">
        <v>302688</v>
      </c>
    </row>
    <row r="52" spans="1:13">
      <c r="A52" s="277" t="s">
        <v>55</v>
      </c>
      <c r="B52" s="28" t="s">
        <v>14</v>
      </c>
      <c r="C52" s="28" t="s">
        <v>14</v>
      </c>
      <c r="D52" s="29">
        <v>209916</v>
      </c>
      <c r="E52" s="29">
        <v>147617</v>
      </c>
      <c r="F52" s="28" t="s">
        <v>14</v>
      </c>
      <c r="G52" s="28" t="s">
        <v>14</v>
      </c>
      <c r="H52" s="28" t="s">
        <v>14</v>
      </c>
      <c r="I52" s="28" t="s">
        <v>14</v>
      </c>
      <c r="J52" s="28" t="s">
        <v>14</v>
      </c>
      <c r="K52" s="28" t="s">
        <v>14</v>
      </c>
      <c r="L52" s="28" t="s">
        <v>14</v>
      </c>
      <c r="M52" s="29">
        <v>357533</v>
      </c>
    </row>
    <row r="53" spans="1:13">
      <c r="A53" s="277" t="s">
        <v>56</v>
      </c>
      <c r="B53" s="29">
        <v>967</v>
      </c>
      <c r="C53" s="29">
        <v>18659</v>
      </c>
      <c r="D53" s="29">
        <v>2273</v>
      </c>
      <c r="E53" s="29">
        <v>596</v>
      </c>
      <c r="F53" s="29">
        <v>9501</v>
      </c>
      <c r="G53" s="29">
        <v>5950</v>
      </c>
      <c r="H53" s="29">
        <v>7513</v>
      </c>
      <c r="I53" s="29">
        <v>2</v>
      </c>
      <c r="J53" s="29">
        <v>10873</v>
      </c>
      <c r="K53" s="29">
        <v>730</v>
      </c>
      <c r="L53" s="28" t="s">
        <v>14</v>
      </c>
      <c r="M53" s="29">
        <v>57063</v>
      </c>
    </row>
    <row r="54" spans="1:13">
      <c r="A54" s="277" t="s">
        <v>57</v>
      </c>
      <c r="B54" s="29">
        <v>967</v>
      </c>
      <c r="C54" s="29">
        <v>18659</v>
      </c>
      <c r="D54" s="29">
        <v>2273</v>
      </c>
      <c r="E54" s="29">
        <v>596</v>
      </c>
      <c r="F54" s="29">
        <v>9501</v>
      </c>
      <c r="G54" s="29">
        <v>5950</v>
      </c>
      <c r="H54" s="29">
        <v>7513</v>
      </c>
      <c r="I54" s="29">
        <v>2</v>
      </c>
      <c r="J54" s="29">
        <v>10873</v>
      </c>
      <c r="K54" s="29">
        <v>730</v>
      </c>
      <c r="L54" s="28" t="s">
        <v>14</v>
      </c>
      <c r="M54" s="29">
        <v>57063</v>
      </c>
    </row>
    <row r="55" spans="1:13">
      <c r="A55" s="277"/>
      <c r="B55" s="29"/>
      <c r="C55" s="29"/>
      <c r="D55" s="29"/>
      <c r="E55" s="29"/>
      <c r="F55" s="29"/>
      <c r="G55" s="29"/>
      <c r="H55" s="29"/>
      <c r="I55" s="29"/>
      <c r="J55" s="29"/>
      <c r="K55" s="29"/>
      <c r="L55" s="28"/>
      <c r="M55" s="29"/>
    </row>
    <row r="56" spans="1:13">
      <c r="A56" s="277" t="s">
        <v>58</v>
      </c>
      <c r="B56" s="29">
        <v>119</v>
      </c>
      <c r="C56" s="29">
        <v>5790</v>
      </c>
      <c r="D56" s="29">
        <v>7642</v>
      </c>
      <c r="E56" s="29">
        <v>6033</v>
      </c>
      <c r="F56" s="29">
        <v>39015</v>
      </c>
      <c r="G56" s="29">
        <v>10297</v>
      </c>
      <c r="H56" s="29">
        <v>4335</v>
      </c>
      <c r="I56" s="28" t="s">
        <v>14</v>
      </c>
      <c r="J56" s="29">
        <v>1848</v>
      </c>
      <c r="K56" s="29">
        <v>498</v>
      </c>
      <c r="L56" s="28" t="s">
        <v>14</v>
      </c>
      <c r="M56" s="29">
        <v>75576</v>
      </c>
    </row>
    <row r="57" spans="1:13">
      <c r="A57" s="277" t="s">
        <v>59</v>
      </c>
      <c r="B57" s="29">
        <v>0</v>
      </c>
      <c r="C57" s="29">
        <v>0</v>
      </c>
      <c r="D57" s="29">
        <v>0</v>
      </c>
      <c r="E57" s="29">
        <v>0</v>
      </c>
      <c r="F57" s="29">
        <v>0</v>
      </c>
      <c r="G57" s="29">
        <v>0</v>
      </c>
      <c r="H57" s="29">
        <v>0</v>
      </c>
      <c r="I57" s="29">
        <v>0</v>
      </c>
      <c r="J57" s="29">
        <v>0</v>
      </c>
      <c r="K57" s="29">
        <v>0</v>
      </c>
      <c r="L57" s="29">
        <v>0</v>
      </c>
      <c r="M57" s="29">
        <v>0</v>
      </c>
    </row>
    <row r="58" spans="1:13">
      <c r="A58" s="277" t="s">
        <v>60</v>
      </c>
      <c r="B58" s="29">
        <v>7599</v>
      </c>
      <c r="C58" s="29">
        <v>4</v>
      </c>
      <c r="D58" s="29">
        <v>28</v>
      </c>
      <c r="E58" s="29">
        <v>61</v>
      </c>
      <c r="F58" s="29">
        <v>98986</v>
      </c>
      <c r="G58" s="29">
        <v>47</v>
      </c>
      <c r="H58" s="29">
        <v>22703</v>
      </c>
      <c r="I58" s="29">
        <v>1630</v>
      </c>
      <c r="J58" s="29">
        <v>10877</v>
      </c>
      <c r="K58" s="29">
        <v>103644</v>
      </c>
      <c r="L58" s="29">
        <v>1494636</v>
      </c>
      <c r="M58" s="29">
        <v>1740214</v>
      </c>
    </row>
    <row r="59" spans="1:13">
      <c r="A59" s="277" t="s">
        <v>61</v>
      </c>
      <c r="B59" s="29">
        <v>809472</v>
      </c>
      <c r="C59" s="29">
        <v>3779962</v>
      </c>
      <c r="D59" s="29">
        <v>1430792</v>
      </c>
      <c r="E59" s="29">
        <v>1172830</v>
      </c>
      <c r="F59" s="29">
        <v>1812431</v>
      </c>
      <c r="G59" s="29">
        <v>4231392</v>
      </c>
      <c r="H59" s="29">
        <v>3583970</v>
      </c>
      <c r="I59" s="29">
        <v>5048809</v>
      </c>
      <c r="J59" s="29">
        <v>1500454</v>
      </c>
      <c r="K59" s="29">
        <v>877250</v>
      </c>
      <c r="L59" s="29">
        <v>2425130</v>
      </c>
      <c r="M59" s="29">
        <v>26672493</v>
      </c>
    </row>
    <row r="60" spans="1:13">
      <c r="A60" s="277" t="s">
        <v>62</v>
      </c>
      <c r="B60" s="29">
        <v>0</v>
      </c>
      <c r="C60" s="29">
        <v>0</v>
      </c>
      <c r="D60" s="29">
        <v>0</v>
      </c>
      <c r="E60" s="29">
        <v>0</v>
      </c>
      <c r="F60" s="29">
        <v>918</v>
      </c>
      <c r="G60" s="29">
        <v>10397</v>
      </c>
      <c r="H60" s="29">
        <v>0</v>
      </c>
      <c r="I60" s="29">
        <v>198663</v>
      </c>
      <c r="J60" s="29">
        <v>0</v>
      </c>
      <c r="K60" s="29">
        <v>0</v>
      </c>
      <c r="L60" s="29">
        <v>1492236</v>
      </c>
      <c r="M60" s="29">
        <v>1702214</v>
      </c>
    </row>
    <row r="61" spans="1:13">
      <c r="A61" s="277" t="s">
        <v>63</v>
      </c>
      <c r="B61" s="29">
        <v>809472</v>
      </c>
      <c r="C61" s="29">
        <v>3779962</v>
      </c>
      <c r="D61" s="29">
        <v>1430792</v>
      </c>
      <c r="E61" s="29">
        <v>1172830</v>
      </c>
      <c r="F61" s="29">
        <v>1811513</v>
      </c>
      <c r="G61" s="29">
        <v>4220995</v>
      </c>
      <c r="H61" s="29">
        <v>3583970</v>
      </c>
      <c r="I61" s="29">
        <v>4850146</v>
      </c>
      <c r="J61" s="29">
        <v>1500454</v>
      </c>
      <c r="K61" s="29">
        <v>877250</v>
      </c>
      <c r="L61" s="29">
        <v>932894</v>
      </c>
      <c r="M61" s="29">
        <v>24970279</v>
      </c>
    </row>
  </sheetData>
  <mergeCells count="2">
    <mergeCell ref="A1:M1"/>
    <mergeCell ref="A2:M2"/>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Q135"/>
  <sheetViews>
    <sheetView view="pageBreakPreview" zoomScale="120" zoomScaleSheetLayoutView="120" workbookViewId="0">
      <pane xSplit="2" ySplit="4" topLeftCell="BH78" activePane="bottomRight" state="frozen"/>
      <selection pane="topRight" activeCell="C1" sqref="C1"/>
      <selection pane="bottomLeft" activeCell="A6" sqref="A6"/>
      <selection pane="bottomRight" activeCell="BJ85" sqref="BJ85"/>
    </sheetView>
  </sheetViews>
  <sheetFormatPr defaultRowHeight="15"/>
  <cols>
    <col min="1" max="1" width="10.5703125" style="132" customWidth="1"/>
    <col min="2" max="2" width="27.28515625" bestFit="1" customWidth="1"/>
    <col min="3" max="3" width="12.140625"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style="179" customWidth="1"/>
    <col min="23" max="23" width="12" bestFit="1" customWidth="1"/>
    <col min="24" max="24" width="10.140625" customWidth="1"/>
    <col min="25" max="25" width="13.7109375" bestFit="1" customWidth="1"/>
    <col min="26" max="27" width="10.28515625" customWidth="1"/>
    <col min="28" max="28" width="10.28515625" style="184" customWidth="1"/>
    <col min="29" max="29" width="12.7109375" style="179" customWidth="1"/>
    <col min="30" max="30" width="14.85546875" style="41" customWidth="1"/>
    <col min="31" max="31" width="9.5703125" bestFit="1" customWidth="1"/>
    <col min="32" max="32" width="9.28515625" bestFit="1" customWidth="1"/>
    <col min="33" max="33" width="10.28515625" customWidth="1"/>
    <col min="34" max="34" width="9.28515625" bestFit="1" customWidth="1"/>
    <col min="35" max="35" width="12" customWidth="1"/>
    <col min="36" max="36" width="12.42578125" customWidth="1"/>
    <col min="37" max="37" width="12.85546875" customWidth="1"/>
    <col min="38" max="38" width="12.140625" customWidth="1"/>
    <col min="39" max="39" width="10.85546875" customWidth="1"/>
    <col min="40" max="40" width="10.140625" customWidth="1"/>
    <col min="41" max="41" width="11" style="179" customWidth="1"/>
    <col min="42" max="42" width="11.7109375" customWidth="1"/>
    <col min="43" max="43" width="10.7109375" style="179" customWidth="1"/>
    <col min="44" max="44" width="9.7109375" bestFit="1" customWidth="1"/>
    <col min="47" max="47" width="9.28515625" bestFit="1" customWidth="1"/>
    <col min="49" max="49" width="11.85546875" customWidth="1"/>
    <col min="50" max="50" width="11.28515625" customWidth="1"/>
    <col min="51" max="51" width="12.28515625" customWidth="1"/>
    <col min="52" max="52" width="11.140625" customWidth="1"/>
    <col min="53" max="53" width="10.28515625" customWidth="1"/>
    <col min="54" max="54" width="14" style="179" customWidth="1"/>
    <col min="55" max="55" width="13.28515625" customWidth="1"/>
    <col min="56" max="56" width="11" customWidth="1"/>
    <col min="57" max="57" width="12.7109375" customWidth="1"/>
    <col min="58" max="58" width="14" customWidth="1"/>
    <col min="59" max="59" width="16.28515625" customWidth="1"/>
    <col min="60" max="60" width="16.28515625" style="179" customWidth="1"/>
    <col min="61" max="61" width="16.28515625" style="47" customWidth="1"/>
    <col min="62" max="62" width="13.28515625" customWidth="1"/>
    <col min="63" max="63" width="13.5703125" style="53" customWidth="1"/>
    <col min="64" max="64" width="11.28515625" customWidth="1"/>
    <col min="65" max="65" width="11.42578125" customWidth="1"/>
    <col min="68" max="68" width="8.42578125" bestFit="1" customWidth="1"/>
  </cols>
  <sheetData>
    <row r="1" spans="1:67" ht="15.75">
      <c r="A1" s="121"/>
      <c r="B1" s="192"/>
      <c r="C1" s="284" t="s">
        <v>317</v>
      </c>
      <c r="D1" s="284"/>
      <c r="E1" s="284"/>
      <c r="F1" s="284"/>
      <c r="G1" s="284"/>
      <c r="H1" s="284"/>
      <c r="I1" s="284"/>
      <c r="J1" s="284"/>
      <c r="K1" s="284"/>
      <c r="L1" s="1"/>
      <c r="M1" s="1"/>
      <c r="N1" s="1"/>
      <c r="O1" s="1"/>
      <c r="P1" s="1"/>
      <c r="Q1" s="1"/>
      <c r="R1" s="1"/>
      <c r="S1" s="1"/>
      <c r="T1" s="1"/>
      <c r="U1" s="1"/>
      <c r="V1" s="177"/>
      <c r="W1" s="1"/>
      <c r="X1" s="1"/>
      <c r="Y1" s="1"/>
      <c r="Z1" s="1"/>
      <c r="AA1" s="1"/>
      <c r="AB1" s="1"/>
      <c r="AC1" s="177"/>
      <c r="AD1" s="2"/>
      <c r="AE1" s="1"/>
      <c r="AF1" s="1"/>
      <c r="AG1" s="1"/>
      <c r="AH1" s="1"/>
      <c r="AI1" s="1"/>
      <c r="AJ1" s="1"/>
      <c r="AK1" s="1"/>
      <c r="AL1" s="1"/>
      <c r="AM1" s="1"/>
      <c r="AN1" s="1"/>
      <c r="AO1" s="177"/>
      <c r="AP1" s="1"/>
      <c r="AQ1" s="177"/>
      <c r="AR1" s="1"/>
      <c r="AS1" s="1"/>
      <c r="AT1" s="1"/>
      <c r="AU1" s="1"/>
      <c r="AV1" s="1"/>
      <c r="AW1" s="2"/>
      <c r="AX1" s="1"/>
      <c r="AY1" s="1"/>
      <c r="AZ1" s="1"/>
      <c r="BA1" s="1"/>
      <c r="BB1" s="177"/>
      <c r="BD1" s="1"/>
      <c r="BE1" s="1"/>
      <c r="BF1" s="1"/>
      <c r="BG1" s="1"/>
      <c r="BH1" s="177"/>
      <c r="BI1" s="42"/>
      <c r="BJ1" s="1"/>
      <c r="BK1" s="48"/>
    </row>
    <row r="2" spans="1:67" ht="15.75">
      <c r="A2" s="121"/>
      <c r="B2" s="1"/>
      <c r="C2" s="1"/>
      <c r="D2" s="1"/>
      <c r="E2" s="1"/>
      <c r="F2" s="1"/>
      <c r="G2" s="1"/>
      <c r="H2" s="1"/>
      <c r="I2" s="1"/>
      <c r="J2" s="1"/>
      <c r="K2" s="1"/>
      <c r="L2" s="1"/>
      <c r="M2" s="285" t="s">
        <v>64</v>
      </c>
      <c r="N2" s="285"/>
      <c r="O2" s="285"/>
      <c r="P2" s="1"/>
      <c r="Q2" s="1"/>
      <c r="R2" s="1"/>
      <c r="S2" s="1"/>
      <c r="T2" s="1"/>
      <c r="U2" s="1"/>
      <c r="V2" s="177"/>
      <c r="W2" s="1"/>
      <c r="X2" s="1"/>
      <c r="Y2" s="1"/>
      <c r="Z2" s="1"/>
      <c r="AA2" s="1"/>
      <c r="AB2" s="1"/>
      <c r="AC2" s="177"/>
      <c r="AD2" s="2"/>
      <c r="AE2" s="1"/>
      <c r="AF2" s="1"/>
      <c r="AG2" s="1"/>
      <c r="AH2" s="1"/>
      <c r="AI2" s="1"/>
      <c r="AJ2" s="1"/>
      <c r="AK2" s="1"/>
      <c r="AL2" s="1"/>
      <c r="AM2" s="1"/>
      <c r="AN2" s="1"/>
      <c r="AO2" s="177"/>
      <c r="AP2" s="1"/>
      <c r="AQ2" s="285" t="s">
        <v>64</v>
      </c>
      <c r="AR2" s="285"/>
      <c r="AS2" s="285"/>
      <c r="AT2" s="1"/>
      <c r="AU2" s="1"/>
      <c r="AV2" s="1"/>
      <c r="AW2" s="2"/>
      <c r="AX2" s="1"/>
      <c r="AY2" s="1"/>
      <c r="AZ2" s="1"/>
      <c r="BA2" s="1"/>
      <c r="BB2" s="177"/>
      <c r="BC2" s="1"/>
      <c r="BD2" s="1"/>
      <c r="BE2" s="1"/>
      <c r="BF2" s="1"/>
      <c r="BG2" s="1"/>
      <c r="BH2" s="177"/>
      <c r="BI2" s="285" t="s">
        <v>64</v>
      </c>
      <c r="BJ2" s="285"/>
      <c r="BK2" s="285"/>
    </row>
    <row r="3" spans="1:67" ht="37.5" customHeight="1">
      <c r="A3" s="39"/>
      <c r="B3" s="3"/>
      <c r="C3" s="3" t="s">
        <v>65</v>
      </c>
      <c r="D3" s="3" t="s">
        <v>66</v>
      </c>
      <c r="E3" s="3" t="s">
        <v>67</v>
      </c>
      <c r="F3" s="3" t="s">
        <v>68</v>
      </c>
      <c r="G3" s="3" t="s">
        <v>69</v>
      </c>
      <c r="H3" s="3" t="s">
        <v>70</v>
      </c>
      <c r="I3" s="3" t="s">
        <v>71</v>
      </c>
      <c r="J3" s="3" t="s">
        <v>72</v>
      </c>
      <c r="K3" s="3" t="s">
        <v>73</v>
      </c>
      <c r="L3" s="3" t="s">
        <v>74</v>
      </c>
      <c r="M3" s="3" t="s">
        <v>75</v>
      </c>
      <c r="N3" s="3" t="s">
        <v>76</v>
      </c>
      <c r="O3" s="3" t="s">
        <v>77</v>
      </c>
      <c r="P3" s="3" t="s">
        <v>78</v>
      </c>
      <c r="Q3" s="3" t="s">
        <v>79</v>
      </c>
      <c r="R3" s="3" t="s">
        <v>80</v>
      </c>
      <c r="S3" s="3" t="s">
        <v>81</v>
      </c>
      <c r="T3" s="3" t="s">
        <v>82</v>
      </c>
      <c r="U3" s="3" t="s">
        <v>98</v>
      </c>
      <c r="V3" s="39" t="s">
        <v>83</v>
      </c>
      <c r="W3" s="3" t="s">
        <v>84</v>
      </c>
      <c r="X3" s="3" t="s">
        <v>85</v>
      </c>
      <c r="Y3" s="3" t="s">
        <v>86</v>
      </c>
      <c r="Z3" s="3" t="s">
        <v>87</v>
      </c>
      <c r="AA3" s="3" t="s">
        <v>88</v>
      </c>
      <c r="AB3" s="3" t="s">
        <v>292</v>
      </c>
      <c r="AC3" s="39" t="s">
        <v>114</v>
      </c>
      <c r="AD3" s="4" t="s">
        <v>89</v>
      </c>
      <c r="AE3" s="3" t="s">
        <v>90</v>
      </c>
      <c r="AF3" s="3" t="s">
        <v>91</v>
      </c>
      <c r="AG3" s="3" t="s">
        <v>92</v>
      </c>
      <c r="AH3" s="3" t="s">
        <v>93</v>
      </c>
      <c r="AI3" s="3" t="s">
        <v>94</v>
      </c>
      <c r="AJ3" s="3" t="s">
        <v>95</v>
      </c>
      <c r="AK3" s="3" t="s">
        <v>96</v>
      </c>
      <c r="AL3" s="3" t="s">
        <v>97</v>
      </c>
      <c r="AM3" s="3" t="s">
        <v>99</v>
      </c>
      <c r="AN3" s="3" t="s">
        <v>100</v>
      </c>
      <c r="AO3" s="39" t="s">
        <v>101</v>
      </c>
      <c r="AP3" s="3" t="s">
        <v>102</v>
      </c>
      <c r="AQ3" s="39" t="s">
        <v>103</v>
      </c>
      <c r="AR3" s="3" t="s">
        <v>104</v>
      </c>
      <c r="AS3" s="3" t="s">
        <v>105</v>
      </c>
      <c r="AT3" s="3" t="s">
        <v>106</v>
      </c>
      <c r="AU3" s="39" t="s">
        <v>107</v>
      </c>
      <c r="AV3" s="39" t="s">
        <v>108</v>
      </c>
      <c r="AW3" s="39" t="s">
        <v>109</v>
      </c>
      <c r="AX3" s="3" t="s">
        <v>110</v>
      </c>
      <c r="AY3" s="3" t="s">
        <v>111</v>
      </c>
      <c r="AZ3" s="3" t="s">
        <v>112</v>
      </c>
      <c r="BA3" s="3" t="s">
        <v>113</v>
      </c>
      <c r="BB3" s="39" t="s">
        <v>115</v>
      </c>
      <c r="BC3" s="3" t="s">
        <v>116</v>
      </c>
      <c r="BD3" s="3" t="s">
        <v>117</v>
      </c>
      <c r="BE3" s="3" t="s">
        <v>118</v>
      </c>
      <c r="BF3" s="3" t="s">
        <v>119</v>
      </c>
      <c r="BG3" s="3" t="s">
        <v>120</v>
      </c>
      <c r="BH3" s="39" t="s">
        <v>139</v>
      </c>
      <c r="BI3" s="43" t="s">
        <v>121</v>
      </c>
      <c r="BJ3" s="3" t="s">
        <v>122</v>
      </c>
      <c r="BK3" s="49" t="s">
        <v>123</v>
      </c>
    </row>
    <row r="4" spans="1:67" s="132" customFormat="1" ht="15.75">
      <c r="A4" s="130" t="s">
        <v>202</v>
      </c>
      <c r="B4" s="130" t="s">
        <v>124</v>
      </c>
      <c r="C4" s="130">
        <v>1</v>
      </c>
      <c r="D4" s="130">
        <v>2</v>
      </c>
      <c r="E4" s="130">
        <v>3</v>
      </c>
      <c r="F4" s="130">
        <v>4</v>
      </c>
      <c r="G4" s="130">
        <v>7</v>
      </c>
      <c r="H4" s="130">
        <v>8</v>
      </c>
      <c r="I4" s="130">
        <v>9</v>
      </c>
      <c r="J4" s="130">
        <v>10</v>
      </c>
      <c r="K4" s="130">
        <v>11</v>
      </c>
      <c r="L4" s="130">
        <v>12</v>
      </c>
      <c r="M4" s="130">
        <v>13</v>
      </c>
      <c r="N4" s="130">
        <v>14</v>
      </c>
      <c r="O4" s="130">
        <v>15</v>
      </c>
      <c r="P4" s="130">
        <v>16</v>
      </c>
      <c r="Q4" s="130">
        <v>17</v>
      </c>
      <c r="R4" s="130">
        <v>20</v>
      </c>
      <c r="S4" s="130">
        <v>25</v>
      </c>
      <c r="T4" s="130">
        <v>26</v>
      </c>
      <c r="U4" s="131">
        <v>29</v>
      </c>
      <c r="V4" s="131">
        <v>34</v>
      </c>
      <c r="W4" s="130">
        <v>39</v>
      </c>
      <c r="X4" s="130">
        <v>40</v>
      </c>
      <c r="Y4" s="130">
        <v>42</v>
      </c>
      <c r="Z4" s="130">
        <v>43</v>
      </c>
      <c r="AA4" s="130">
        <v>44</v>
      </c>
      <c r="AB4" s="130">
        <v>53</v>
      </c>
      <c r="AC4" s="131">
        <v>63</v>
      </c>
      <c r="AD4" s="136"/>
      <c r="AE4" s="130">
        <v>18</v>
      </c>
      <c r="AF4" s="130">
        <v>19</v>
      </c>
      <c r="AG4" s="130">
        <v>21</v>
      </c>
      <c r="AH4" s="130">
        <v>22</v>
      </c>
      <c r="AI4" s="130">
        <v>23</v>
      </c>
      <c r="AJ4" s="130">
        <v>24</v>
      </c>
      <c r="AK4" s="130">
        <v>27</v>
      </c>
      <c r="AL4" s="130">
        <v>28</v>
      </c>
      <c r="AM4" s="131">
        <v>30</v>
      </c>
      <c r="AN4" s="130">
        <v>31</v>
      </c>
      <c r="AO4" s="131">
        <v>32</v>
      </c>
      <c r="AP4" s="130">
        <v>33</v>
      </c>
      <c r="AQ4" s="131">
        <v>35</v>
      </c>
      <c r="AR4" s="130">
        <v>36</v>
      </c>
      <c r="AS4" s="130">
        <v>37</v>
      </c>
      <c r="AT4" s="130">
        <v>38</v>
      </c>
      <c r="AU4" s="131">
        <v>41</v>
      </c>
      <c r="AV4" s="131">
        <v>48</v>
      </c>
      <c r="AW4" s="131">
        <v>50</v>
      </c>
      <c r="AX4" s="130">
        <v>51</v>
      </c>
      <c r="AY4" s="130">
        <v>52</v>
      </c>
      <c r="AZ4" s="130">
        <v>60</v>
      </c>
      <c r="BA4" s="130">
        <v>61</v>
      </c>
      <c r="BB4" s="131">
        <v>64</v>
      </c>
      <c r="BC4" s="130">
        <v>72</v>
      </c>
      <c r="BD4" s="130">
        <v>73</v>
      </c>
      <c r="BE4" s="130">
        <v>74</v>
      </c>
      <c r="BF4" s="130">
        <v>75</v>
      </c>
      <c r="BG4" s="130">
        <v>99</v>
      </c>
      <c r="BH4" s="131"/>
      <c r="BI4" s="137" t="s">
        <v>125</v>
      </c>
      <c r="BJ4" s="130">
        <v>98</v>
      </c>
      <c r="BK4" s="138"/>
    </row>
    <row r="5" spans="1:67" s="234" customFormat="1" ht="15.75">
      <c r="A5" s="221" t="s">
        <v>126</v>
      </c>
      <c r="B5" s="222" t="s">
        <v>312</v>
      </c>
      <c r="C5" s="223">
        <v>522611</v>
      </c>
      <c r="D5" s="224">
        <v>236267</v>
      </c>
      <c r="E5" s="224">
        <v>20015</v>
      </c>
      <c r="F5" s="224">
        <v>65998</v>
      </c>
      <c r="G5" s="224">
        <v>23760</v>
      </c>
      <c r="H5" s="224">
        <v>0</v>
      </c>
      <c r="I5" s="224">
        <v>0</v>
      </c>
      <c r="J5" s="224">
        <v>0</v>
      </c>
      <c r="K5" s="224">
        <v>192</v>
      </c>
      <c r="L5" s="224">
        <v>1099</v>
      </c>
      <c r="M5" s="224">
        <v>2600</v>
      </c>
      <c r="N5" s="224">
        <v>7507</v>
      </c>
      <c r="O5" s="224">
        <v>5178</v>
      </c>
      <c r="P5" s="224">
        <v>16322</v>
      </c>
      <c r="Q5" s="224">
        <v>0</v>
      </c>
      <c r="R5" s="224">
        <v>4509</v>
      </c>
      <c r="S5" s="224">
        <v>0</v>
      </c>
      <c r="T5" s="224">
        <v>0</v>
      </c>
      <c r="U5" s="224">
        <v>0</v>
      </c>
      <c r="V5" s="224">
        <v>0</v>
      </c>
      <c r="W5" s="224">
        <v>0</v>
      </c>
      <c r="X5" s="224">
        <v>0</v>
      </c>
      <c r="Y5" s="224">
        <v>0</v>
      </c>
      <c r="Z5" s="224">
        <v>0</v>
      </c>
      <c r="AA5" s="224">
        <v>0</v>
      </c>
      <c r="AB5" s="224">
        <v>0</v>
      </c>
      <c r="AC5" s="224">
        <v>0</v>
      </c>
      <c r="AD5" s="225">
        <f t="shared" ref="AD5" si="0">SUM(C5:AC5)</f>
        <v>906058</v>
      </c>
      <c r="AE5" s="224">
        <v>4135</v>
      </c>
      <c r="AF5" s="224">
        <v>2953</v>
      </c>
      <c r="AG5" s="224">
        <v>2224</v>
      </c>
      <c r="AH5" s="224">
        <v>0</v>
      </c>
      <c r="AI5" s="224">
        <v>0</v>
      </c>
      <c r="AJ5" s="224">
        <v>1790</v>
      </c>
      <c r="AK5" s="224">
        <v>188</v>
      </c>
      <c r="AL5" s="224">
        <v>1610</v>
      </c>
      <c r="AM5" s="224">
        <v>0</v>
      </c>
      <c r="AN5" s="224">
        <v>0</v>
      </c>
      <c r="AO5" s="224">
        <v>16007</v>
      </c>
      <c r="AP5" s="224">
        <v>0</v>
      </c>
      <c r="AQ5" s="224">
        <v>0</v>
      </c>
      <c r="AR5" s="224">
        <v>0</v>
      </c>
      <c r="AS5" s="224">
        <v>0</v>
      </c>
      <c r="AT5" s="224">
        <v>0</v>
      </c>
      <c r="AU5" s="224">
        <v>0</v>
      </c>
      <c r="AV5" s="224">
        <v>0</v>
      </c>
      <c r="AW5" s="224">
        <v>2410</v>
      </c>
      <c r="AX5" s="224">
        <v>1660</v>
      </c>
      <c r="AY5" s="224">
        <v>790</v>
      </c>
      <c r="AZ5" s="224">
        <v>0</v>
      </c>
      <c r="BA5" s="224">
        <v>0</v>
      </c>
      <c r="BB5" s="224">
        <v>0</v>
      </c>
      <c r="BC5" s="224">
        <v>781</v>
      </c>
      <c r="BD5" s="224">
        <v>782</v>
      </c>
      <c r="BE5" s="224">
        <v>0</v>
      </c>
      <c r="BF5" s="224">
        <v>631</v>
      </c>
      <c r="BG5" s="224">
        <v>6495</v>
      </c>
      <c r="BH5" s="222">
        <f>SUM(AE5:BG5)</f>
        <v>42456</v>
      </c>
      <c r="BI5" s="226">
        <f>AD5+BH5</f>
        <v>948514</v>
      </c>
      <c r="BJ5" s="227">
        <v>0</v>
      </c>
      <c r="BK5" s="225">
        <f t="shared" ref="BK5:BK6" si="1">BI5-BJ5</f>
        <v>948514</v>
      </c>
      <c r="BL5" s="234">
        <v>1</v>
      </c>
      <c r="BM5" s="235"/>
    </row>
    <row r="6" spans="1:67" s="41" customFormat="1" ht="15.75">
      <c r="A6" s="136"/>
      <c r="B6" s="218" t="s">
        <v>318</v>
      </c>
      <c r="C6" s="10">
        <v>487856</v>
      </c>
      <c r="D6" s="10">
        <v>209431</v>
      </c>
      <c r="E6" s="10">
        <v>19442</v>
      </c>
      <c r="F6" s="10">
        <v>59987</v>
      </c>
      <c r="G6" s="10">
        <v>21717</v>
      </c>
      <c r="H6" s="10">
        <v>0</v>
      </c>
      <c r="I6" s="10">
        <f>IF('[1]Upto Month Current'!$B$10="",0,'[1]Upto Month Current'!$B$10)</f>
        <v>0</v>
      </c>
      <c r="J6" s="10">
        <f>IF('[1]Upto Month Current'!$B$11="",0,'[1]Upto Month Current'!$B$11)</f>
        <v>0</v>
      </c>
      <c r="K6" s="10">
        <v>189</v>
      </c>
      <c r="L6" s="10">
        <v>1027</v>
      </c>
      <c r="M6" s="10">
        <v>1762</v>
      </c>
      <c r="N6" s="10">
        <v>6164</v>
      </c>
      <c r="O6" s="10">
        <v>4257</v>
      </c>
      <c r="P6" s="10">
        <v>10770</v>
      </c>
      <c r="Q6" s="10">
        <v>0</v>
      </c>
      <c r="R6" s="10">
        <v>2788</v>
      </c>
      <c r="S6" s="10">
        <v>0</v>
      </c>
      <c r="T6" s="10">
        <f>IF('[1]Upto Month Current'!$B$27="",0,'[1]Upto Month Current'!$B$27)</f>
        <v>0</v>
      </c>
      <c r="U6" s="10">
        <f>IF('[1]Upto Month Current'!$B$30="",0,'[1]Upto Month Current'!$B$30)</f>
        <v>0</v>
      </c>
      <c r="V6" s="10">
        <f>IF('[1]Upto Month Current'!$B$35="",0,'[1]Upto Month Current'!$B$35)</f>
        <v>0</v>
      </c>
      <c r="W6" s="10">
        <f>IF('[1]Upto Month Current'!$B$39="",0,'[1]Upto Month Current'!$B$39)</f>
        <v>0</v>
      </c>
      <c r="X6" s="10">
        <f>IF('[1]Upto Month Current'!$B$40="",0,'[1]Upto Month Current'!$B$40)</f>
        <v>0</v>
      </c>
      <c r="Y6" s="10">
        <f>IF('[1]Upto Month Current'!$B$42="",0,'[1]Upto Month Current'!$B$42)</f>
        <v>0</v>
      </c>
      <c r="Z6" s="10">
        <f>IF('[1]Upto Month Current'!$B$43="",0,'[1]Upto Month Current'!$B$43)</f>
        <v>0</v>
      </c>
      <c r="AA6" s="10">
        <f>IF('[1]Upto Month Current'!$B$44="",0,'[1]Upto Month Current'!$B$44)</f>
        <v>0</v>
      </c>
      <c r="AB6" s="10">
        <v>0</v>
      </c>
      <c r="AC6" s="10">
        <f>IF('[1]Upto Month Current'!$B$51="",0,'[1]Upto Month Current'!$B$51)</f>
        <v>0</v>
      </c>
      <c r="AD6" s="123">
        <f t="shared" ref="AD6" si="2">SUM(C6:AC6)</f>
        <v>825390</v>
      </c>
      <c r="AE6" s="10">
        <v>5230</v>
      </c>
      <c r="AF6" s="10">
        <v>2724</v>
      </c>
      <c r="AG6" s="10">
        <v>7230</v>
      </c>
      <c r="AH6" s="10">
        <f>IF('[1]Upto Month Current'!$B$23="",0,'[1]Upto Month Current'!$B$23)</f>
        <v>0</v>
      </c>
      <c r="AI6" s="10">
        <f>IF('[1]Upto Month Current'!$B$24="",0,'[1]Upto Month Current'!$B$24)</f>
        <v>0</v>
      </c>
      <c r="AJ6" s="10">
        <v>1607</v>
      </c>
      <c r="AK6" s="10">
        <v>486</v>
      </c>
      <c r="AL6" s="10">
        <v>1339</v>
      </c>
      <c r="AM6" s="10">
        <v>0</v>
      </c>
      <c r="AN6" s="10">
        <v>0</v>
      </c>
      <c r="AO6" s="10">
        <v>13107</v>
      </c>
      <c r="AP6" s="10">
        <f>IF('[1]Upto Month Current'!$B$34="",0,'[1]Upto Month Current'!$B$34)</f>
        <v>0</v>
      </c>
      <c r="AQ6" s="10">
        <f>IF('[1]Upto Month Current'!$B$36="",0,'[1]Upto Month Current'!$B$36)</f>
        <v>0</v>
      </c>
      <c r="AR6" s="10">
        <f>IF('[1]Upto Month Current'!$B$37="",0,'[1]Upto Month Current'!$B$37)</f>
        <v>0</v>
      </c>
      <c r="AS6" s="10">
        <v>0</v>
      </c>
      <c r="AT6" s="10">
        <f>IF('[1]Upto Month Current'!$B$38="",0,'[1]Upto Month Current'!$B$38)</f>
        <v>0</v>
      </c>
      <c r="AU6" s="10">
        <f>IF('[1]Upto Month Current'!$B$41="",0,'[1]Upto Month Current'!$B$41)</f>
        <v>0</v>
      </c>
      <c r="AV6" s="10">
        <v>0</v>
      </c>
      <c r="AW6" s="10">
        <v>1812</v>
      </c>
      <c r="AX6" s="10">
        <v>1354</v>
      </c>
      <c r="AY6" s="10">
        <v>594</v>
      </c>
      <c r="AZ6" s="10">
        <f>IF('[1]Upto Month Current'!$B$49="",0,'[1]Upto Month Current'!$B$49)</f>
        <v>0</v>
      </c>
      <c r="BA6" s="10">
        <f>IF('[1]Upto Month Current'!$B$50="",0,'[1]Upto Month Current'!$B$50)</f>
        <v>0</v>
      </c>
      <c r="BB6" s="10">
        <f>IF('[1]Upto Month Current'!$B$52="",0,'[1]Upto Month Current'!$B$52)</f>
        <v>0</v>
      </c>
      <c r="BC6" s="10">
        <v>281</v>
      </c>
      <c r="BD6" s="10">
        <v>275</v>
      </c>
      <c r="BE6" s="10">
        <f>IF('[1]Upto Month Current'!$B$55="",0,'[1]Upto Month Current'!$B$55)</f>
        <v>0</v>
      </c>
      <c r="BF6" s="10">
        <v>554</v>
      </c>
      <c r="BG6" s="10">
        <v>3595</v>
      </c>
      <c r="BH6" s="10">
        <f>SUM(AE6:BG6)</f>
        <v>40188</v>
      </c>
      <c r="BI6" s="220">
        <f>AD6+BH6</f>
        <v>865578</v>
      </c>
      <c r="BJ6" s="10">
        <f>IF('[1]Upto Month Current'!$B$60="",0,'[1]Upto Month Current'!$B$60)</f>
        <v>0</v>
      </c>
      <c r="BK6" s="10">
        <f t="shared" si="1"/>
        <v>865578</v>
      </c>
      <c r="BL6" s="41">
        <v>0</v>
      </c>
      <c r="BM6" s="219"/>
    </row>
    <row r="7" spans="1:67" ht="15.75">
      <c r="A7" s="130"/>
      <c r="B7" s="12" t="s">
        <v>319</v>
      </c>
      <c r="C7" s="9">
        <f>IF('Upto Month COPPY'!$B$4="",0,'Upto Month COPPY'!$B$4)</f>
        <v>431785</v>
      </c>
      <c r="D7" s="9">
        <f>IF('Upto Month COPPY'!$B$5="",0,'Upto Month COPPY'!$B$5)</f>
        <v>160974</v>
      </c>
      <c r="E7" s="9">
        <f>IF('Upto Month COPPY'!$B$6="",0,'Upto Month COPPY'!$B$6)</f>
        <v>13711</v>
      </c>
      <c r="F7" s="9">
        <f>IF('Upto Month COPPY'!$B$7="",0,'Upto Month COPPY'!$B$7)</f>
        <v>60361</v>
      </c>
      <c r="G7" s="9">
        <f>IF('Upto Month COPPY'!$B$8="",0,'Upto Month COPPY'!$B$8)</f>
        <v>20063</v>
      </c>
      <c r="H7" s="9">
        <f>IF('Upto Month COPPY'!$B$9="",0,'Upto Month COPPY'!$B$9)</f>
        <v>0</v>
      </c>
      <c r="I7" s="9">
        <f>IF('Upto Month COPPY'!$B$10="",0,'Upto Month COPPY'!$B$10)</f>
        <v>0</v>
      </c>
      <c r="J7" s="9">
        <f>IF('Upto Month COPPY'!$B$11="",0,'Upto Month COPPY'!$B$11)</f>
        <v>0</v>
      </c>
      <c r="K7" s="9">
        <f>IF('Upto Month COPPY'!$B$12="",0,'Upto Month COPPY'!$B$12)</f>
        <v>194</v>
      </c>
      <c r="L7" s="9">
        <f>IF('Upto Month COPPY'!$B$13="",0,'Upto Month COPPY'!$B$13)</f>
        <v>600</v>
      </c>
      <c r="M7" s="9">
        <f>IF('Upto Month COPPY'!$B$14="",0,'Upto Month COPPY'!$B$14)</f>
        <v>1578</v>
      </c>
      <c r="N7" s="9">
        <f>IF('Upto Month COPPY'!$B$15="",0,'Upto Month COPPY'!$B$15)</f>
        <v>229</v>
      </c>
      <c r="O7" s="9">
        <f>IF('Upto Month COPPY'!$B$16="",0,'Upto Month COPPY'!$B$16)</f>
        <v>4375</v>
      </c>
      <c r="P7" s="9">
        <f>IF('Upto Month COPPY'!$B$17="",0,'Upto Month COPPY'!$B$17)</f>
        <v>13218</v>
      </c>
      <c r="Q7" s="9">
        <f>IF('Upto Month COPPY'!$B$18="",0,'Upto Month COPPY'!$B$18)</f>
        <v>0</v>
      </c>
      <c r="R7" s="9">
        <f>IF('Upto Month COPPY'!$B$21="",0,'Upto Month COPPY'!$B$21)</f>
        <v>2806</v>
      </c>
      <c r="S7" s="9">
        <f>IF('Upto Month COPPY'!$B$26="",0,'Upto Month COPPY'!$B$26)</f>
        <v>0</v>
      </c>
      <c r="T7" s="9">
        <f>IF('Upto Month COPPY'!$B$27="",0,'Upto Month COPPY'!$B$27)</f>
        <v>0</v>
      </c>
      <c r="U7" s="9">
        <f>IF('Upto Month COPPY'!$B$30="",0,'Upto Month COPPY'!$B$30)</f>
        <v>0</v>
      </c>
      <c r="V7" s="9">
        <f>IF('Upto Month COPPY'!$B$35="",0,'Upto Month COPPY'!$B$35)</f>
        <v>0</v>
      </c>
      <c r="W7" s="9">
        <f>IF('Upto Month COPPY'!$B$39="",0,'Upto Month COPPY'!$B$39)</f>
        <v>21</v>
      </c>
      <c r="X7" s="9">
        <f>IF('Upto Month COPPY'!$B$40="",0,'Upto Month COPPY'!$B$40)</f>
        <v>0</v>
      </c>
      <c r="Y7" s="9">
        <f>IF('Upto Month COPPY'!$B$42="",0,'Upto Month COPPY'!$B$42)</f>
        <v>0</v>
      </c>
      <c r="Z7" s="9">
        <f>IF('Upto Month COPPY'!$B$43="",0,'Upto Month COPPY'!$B$43)</f>
        <v>0</v>
      </c>
      <c r="AA7" s="9">
        <f>IF('Upto Month COPPY'!$B$44="",0,'Upto Month COPPY'!$B$44)</f>
        <v>0</v>
      </c>
      <c r="AB7" s="9">
        <f>IF('Upto Month COPPY'!$B$48="",0,'Upto Month COPPY'!$B$48)</f>
        <v>109</v>
      </c>
      <c r="AC7" s="9">
        <f>IF('Upto Month COPPY'!$B$51="",0,'Upto Month COPPY'!$B$51)</f>
        <v>0</v>
      </c>
      <c r="AD7" s="123">
        <f t="shared" ref="AD7:AD8" si="3">SUM(C7:AC7)</f>
        <v>710024</v>
      </c>
      <c r="AE7" s="9">
        <f>IF('Upto Month COPPY'!$B$19="",0,'Upto Month COPPY'!$B$19)</f>
        <v>3271</v>
      </c>
      <c r="AF7" s="9">
        <f>IF('Upto Month COPPY'!$B$20="",0,'Upto Month COPPY'!$B$20)</f>
        <v>1518</v>
      </c>
      <c r="AG7" s="9">
        <f>IF('Upto Month COPPY'!$B$22="",0,'Upto Month COPPY'!$B$22)</f>
        <v>8441</v>
      </c>
      <c r="AH7" s="9">
        <f>IF('Upto Month COPPY'!$B$23="",0,'Upto Month COPPY'!$B$23)</f>
        <v>0</v>
      </c>
      <c r="AI7" s="9">
        <f>IF('Upto Month COPPY'!$B$24="",0,'Upto Month COPPY'!$B$24)</f>
        <v>0</v>
      </c>
      <c r="AJ7" s="9">
        <f>IF('Upto Month COPPY'!$B$25="",0,'Upto Month COPPY'!$B$25)</f>
        <v>2774</v>
      </c>
      <c r="AK7" s="9">
        <f>IF('Upto Month COPPY'!$B$28="",0,'Upto Month COPPY'!$B$28)</f>
        <v>966</v>
      </c>
      <c r="AL7" s="9">
        <f>IF('Upto Month COPPY'!$B$29="",0,'Upto Month COPPY'!$B$29)</f>
        <v>2933</v>
      </c>
      <c r="AM7" s="9">
        <f>IF('Upto Month COPPY'!$B$31="",0,'Upto Month COPPY'!$B$31)</f>
        <v>0</v>
      </c>
      <c r="AN7" s="9">
        <f>IF('Upto Month COPPY'!$B$32="",0,'Upto Month COPPY'!$B$32)</f>
        <v>0</v>
      </c>
      <c r="AO7" s="9">
        <f>IF('Upto Month COPPY'!$B$33="",0,'Upto Month COPPY'!$B$33)</f>
        <v>16072</v>
      </c>
      <c r="AP7" s="9">
        <f>IF('Upto Month COPPY'!$B$34="",0,'Upto Month COPPY'!$B$34)</f>
        <v>0</v>
      </c>
      <c r="AQ7" s="9">
        <f>IF('Upto Month COPPY'!$B$36="",0,'Upto Month COPPY'!$B$36)</f>
        <v>0</v>
      </c>
      <c r="AR7" s="9">
        <f>IF('Upto Month COPPY'!$B$37="",0,'Upto Month COPPY'!$B$37)</f>
        <v>0</v>
      </c>
      <c r="AS7" s="9">
        <v>0</v>
      </c>
      <c r="AT7" s="9">
        <f>IF('Upto Month COPPY'!$B$38="",0,'Upto Month COPPY'!$B$38)</f>
        <v>0</v>
      </c>
      <c r="AU7" s="9">
        <f>IF('Upto Month COPPY'!$B$41="",0,'Upto Month COPPY'!$B$41)</f>
        <v>0</v>
      </c>
      <c r="AV7" s="9">
        <v>0</v>
      </c>
      <c r="AW7" s="9">
        <f>IF('Upto Month COPPY'!$B$45="",0,'Upto Month COPPY'!$B$45)</f>
        <v>124</v>
      </c>
      <c r="AX7" s="9">
        <f>IF('Upto Month COPPY'!$B$46="",0,'Upto Month COPPY'!$B$46)</f>
        <v>76</v>
      </c>
      <c r="AY7" s="9">
        <f>IF('Upto Month COPPY'!$B$47="",0,'Upto Month COPPY'!$B$47)</f>
        <v>961</v>
      </c>
      <c r="AZ7" s="9">
        <f>IF('Upto Month COPPY'!$B$49="",0,'Upto Month COPPY'!$B$49)</f>
        <v>0</v>
      </c>
      <c r="BA7" s="9">
        <f>IF('Upto Month COPPY'!$B$50="",0,'Upto Month COPPY'!$B$50)</f>
        <v>0</v>
      </c>
      <c r="BB7" s="9">
        <f>IF('Upto Month COPPY'!$B$52="",0,'Upto Month COPPY'!$B$52)</f>
        <v>0</v>
      </c>
      <c r="BC7" s="9">
        <f>IF('Upto Month COPPY'!$B$53="",0,'Upto Month COPPY'!$B$53)</f>
        <v>867</v>
      </c>
      <c r="BD7" s="9">
        <f>IF('Upto Month COPPY'!$B$54="",0,'Upto Month COPPY'!$B$54)</f>
        <v>867</v>
      </c>
      <c r="BE7" s="9">
        <f>IF('Upto Month COPPY'!$B$55="",0,'Upto Month COPPY'!$B$55)</f>
        <v>0</v>
      </c>
      <c r="BF7" s="9">
        <f>IF('Upto Month COPPY'!$B$56="",0,'Upto Month COPPY'!$B$56)</f>
        <v>245</v>
      </c>
      <c r="BG7" s="9">
        <f>IF('Upto Month COPPY'!$B$58="",0,'Upto Month COPPY'!$B$58)</f>
        <v>9103</v>
      </c>
      <c r="BH7" s="9">
        <f>SUM(AE7:BG7)</f>
        <v>48218</v>
      </c>
      <c r="BI7" s="127">
        <f>AD7+BH7</f>
        <v>758242</v>
      </c>
      <c r="BJ7" s="9">
        <f>IF('Upto Month COPPY'!$B$60="",0,'Upto Month COPPY'!$B$60)</f>
        <v>0</v>
      </c>
      <c r="BK7" s="51">
        <f t="shared" ref="BK7" si="4">BI7-BJ7</f>
        <v>758242</v>
      </c>
      <c r="BL7">
        <f>'Upto Month COPPY'!$B$61</f>
        <v>758243</v>
      </c>
      <c r="BM7" s="30">
        <f t="shared" ref="BM7:BM11" si="5">BK7-AD7</f>
        <v>48218</v>
      </c>
    </row>
    <row r="8" spans="1:67" ht="15.75" customHeight="1">
      <c r="A8" s="130"/>
      <c r="B8" s="183" t="s">
        <v>320</v>
      </c>
      <c r="C8" s="9">
        <f>IF('Upto Month Current'!$B$4="",0,'Upto Month Current'!$B$4)</f>
        <v>444978</v>
      </c>
      <c r="D8" s="9">
        <f>IF('Upto Month Current'!$B$5="",0,'Upto Month Current'!$B$5)</f>
        <v>202365</v>
      </c>
      <c r="E8" s="9">
        <f>IF('Upto Month Current'!$B$6="",0,'Upto Month Current'!$B$6)</f>
        <v>13045</v>
      </c>
      <c r="F8" s="9">
        <f>IF('Upto Month Current'!$B$7="",0,'Upto Month Current'!$B$7)</f>
        <v>61573</v>
      </c>
      <c r="G8" s="9">
        <f>IF('Upto Month Current'!$B$8="",0,'Upto Month Current'!$B$8)</f>
        <v>21997</v>
      </c>
      <c r="H8" s="9">
        <f>IF('Upto Month Current'!$B$9="",0,'Upto Month Current'!$B$9)</f>
        <v>0</v>
      </c>
      <c r="I8" s="9">
        <f>IF('Upto Month Current'!$B$10="",0,'Upto Month Current'!$B$10)</f>
        <v>0</v>
      </c>
      <c r="J8" s="9">
        <f>IF('Upto Month Current'!$B$11="",0,'Upto Month Current'!$B$11)</f>
        <v>0</v>
      </c>
      <c r="K8" s="9">
        <f>IF('Upto Month Current'!$B$12="",0,'Upto Month Current'!$B$12)</f>
        <v>55</v>
      </c>
      <c r="L8" s="9">
        <f>IF('Upto Month Current'!$B$13="",0,'Upto Month Current'!$B$13)</f>
        <v>1262</v>
      </c>
      <c r="M8" s="9">
        <f>IF('Upto Month Current'!$B$14="",0,'Upto Month Current'!$B$14)</f>
        <v>1829</v>
      </c>
      <c r="N8" s="9">
        <f>IF('Upto Month Current'!$B$15="",0,'Upto Month Current'!$B$15)</f>
        <v>155</v>
      </c>
      <c r="O8" s="9">
        <f>IF('Upto Month Current'!$B$16="",0,'Upto Month Current'!$B$16)</f>
        <v>3655</v>
      </c>
      <c r="P8" s="9">
        <f>IF('Upto Month Current'!$B$17="",0,'Upto Month Current'!$B$17)</f>
        <v>13845</v>
      </c>
      <c r="Q8" s="9">
        <f>IF('Upto Month Current'!$B$18="",0,'Upto Month Current'!$B$18)</f>
        <v>0</v>
      </c>
      <c r="R8" s="9">
        <f>IF('Upto Month Current'!$B$21="",0,'Upto Month Current'!$B$21)</f>
        <v>3601</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0</v>
      </c>
      <c r="Z8" s="9">
        <f>IF('Upto Month Current'!$B$43="",0,'Upto Month Current'!$B$43)</f>
        <v>0</v>
      </c>
      <c r="AA8" s="9">
        <f>IF('Upto Month Current'!$B$44="",0,'Upto Month Current'!$B$44)</f>
        <v>0</v>
      </c>
      <c r="AB8" s="9">
        <f>IF('Upto Month Current'!$B$48="",0,'Upto Month Current'!$B$48)</f>
        <v>158</v>
      </c>
      <c r="AC8" s="9">
        <f>IF('Upto Month Current'!$B$51="",0,'Upto Month Current'!$B$51)</f>
        <v>0</v>
      </c>
      <c r="AD8" s="123">
        <f t="shared" si="3"/>
        <v>768518</v>
      </c>
      <c r="AE8" s="9">
        <f>IF('Upto Month Current'!$B$19="",0,'Upto Month Current'!$B$19)</f>
        <v>3513</v>
      </c>
      <c r="AF8" s="9">
        <f>IF('Upto Month Current'!$B$20="",0,'Upto Month Current'!$B$20)</f>
        <v>1263</v>
      </c>
      <c r="AG8" s="9">
        <f>IF('Upto Month Current'!$B$22="",0,'Upto Month Current'!$B$22)</f>
        <v>1401</v>
      </c>
      <c r="AH8" s="9">
        <f>IF('Upto Month Current'!$B$23="",0,'Upto Month Current'!$B$23)</f>
        <v>0</v>
      </c>
      <c r="AI8" s="9">
        <f>IF('Upto Month Current'!$B$24="",0,'Upto Month Current'!$B$24)</f>
        <v>0</v>
      </c>
      <c r="AJ8" s="9">
        <f>IF('Upto Month Current'!$B$25="",0,'Upto Month Current'!$B$25)</f>
        <v>2882</v>
      </c>
      <c r="AK8" s="9">
        <f>IF('Upto Month Current'!$B$28="",0,'Upto Month Current'!$B$28)</f>
        <v>200</v>
      </c>
      <c r="AL8" s="9">
        <f>IF('Upto Month Current'!$B$29="",0,'Upto Month Current'!$B$29)</f>
        <v>3576</v>
      </c>
      <c r="AM8" s="9">
        <f>IF('Upto Month Current'!$B$31="",0,'Upto Month Current'!$B$31)</f>
        <v>0</v>
      </c>
      <c r="AN8" s="9">
        <f>IF('Upto Month Current'!$B$32="",0,'Upto Month Current'!$B$32)</f>
        <v>0</v>
      </c>
      <c r="AO8" s="9">
        <f>IF('Upto Month Current'!$B$33="",0,'Upto Month Current'!$B$33)</f>
        <v>17153</v>
      </c>
      <c r="AP8" s="9">
        <f>IF('Upto Month Current'!$B$34="",0,'Upto Month Current'!$B$34)</f>
        <v>0</v>
      </c>
      <c r="AQ8" s="9">
        <f>IF('Upto Month Current'!$B$36="",0,'Upto Month Current'!$B$36)</f>
        <v>0</v>
      </c>
      <c r="AR8" s="9">
        <f>IF('Upto Month Current'!$B$37="",0,'Upto Month Current'!$B$37)</f>
        <v>0</v>
      </c>
      <c r="AS8" s="9">
        <v>0</v>
      </c>
      <c r="AT8" s="9">
        <f>IF('Upto Month Current'!$B$38="",0,'Upto Month Current'!$B$38)</f>
        <v>0</v>
      </c>
      <c r="AU8" s="9">
        <f>IF('Upto Month Current'!$B$41="",0,'Upto Month Current'!$B$41)</f>
        <v>0</v>
      </c>
      <c r="AV8" s="9">
        <v>0</v>
      </c>
      <c r="AW8" s="9">
        <f>IF('Upto Month Current'!$B$45="",0,'Upto Month Current'!$B$45)</f>
        <v>791</v>
      </c>
      <c r="AX8" s="9">
        <f>IF('Upto Month Current'!$B$46="",0,'Upto Month Current'!$B$46)</f>
        <v>275</v>
      </c>
      <c r="AY8" s="9">
        <f>IF('Upto Month Current'!$B$47="",0,'Upto Month Current'!$B$47)</f>
        <v>248</v>
      </c>
      <c r="AZ8" s="9">
        <f>IF('Upto Month Current'!$B$49="",0,'Upto Month Current'!$B$49)</f>
        <v>0</v>
      </c>
      <c r="BA8" s="9">
        <f>IF('Upto Month Current'!$B$50="",0,'Upto Month Current'!$B$50)</f>
        <v>0</v>
      </c>
      <c r="BB8" s="9">
        <f>IF('Upto Month Current'!$B$52="",0,'Upto Month Current'!$B$52)</f>
        <v>0</v>
      </c>
      <c r="BC8" s="9">
        <f>IF('Upto Month Current'!$B$53="",0,'Upto Month Current'!$B$53)</f>
        <v>967</v>
      </c>
      <c r="BD8" s="9">
        <f>IF('Upto Month Current'!$B$54="",0,'Upto Month Current'!$B$54)</f>
        <v>967</v>
      </c>
      <c r="BE8" s="9">
        <f>IF('Upto Month Current'!$B$55="",0,'Upto Month Current'!$B$55)</f>
        <v>0</v>
      </c>
      <c r="BF8" s="9">
        <f>IF('Upto Month Current'!$B$56="",0,'Upto Month Current'!$B$56)</f>
        <v>119</v>
      </c>
      <c r="BG8" s="9">
        <f>IF('Upto Month Current'!$B$58="",0,'Upto Month Current'!$B$58)</f>
        <v>7599</v>
      </c>
      <c r="BH8" s="9">
        <f>SUM(AE8:BG8)</f>
        <v>40954</v>
      </c>
      <c r="BI8" s="127">
        <f>AD8+BH8</f>
        <v>809472</v>
      </c>
      <c r="BJ8" s="9">
        <f>IF('Upto Month Current'!$B$60="",0,'Upto Month Current'!$B$60)</f>
        <v>0</v>
      </c>
      <c r="BK8" s="51">
        <f t="shared" ref="BK8" si="6">BI8-BJ8</f>
        <v>809472</v>
      </c>
      <c r="BL8">
        <f>'Upto Month Current'!$B$61</f>
        <v>809472</v>
      </c>
      <c r="BM8" s="30">
        <f t="shared" si="5"/>
        <v>40954</v>
      </c>
    </row>
    <row r="9" spans="1:67" ht="15.75">
      <c r="A9" s="130"/>
      <c r="B9" s="5" t="s">
        <v>127</v>
      </c>
      <c r="C9" s="11">
        <f>C8-C6</f>
        <v>-42878</v>
      </c>
      <c r="D9" s="11">
        <f t="shared" ref="D9:BK9" si="7">D8-D6</f>
        <v>-7066</v>
      </c>
      <c r="E9" s="11">
        <f t="shared" si="7"/>
        <v>-6397</v>
      </c>
      <c r="F9" s="11">
        <f t="shared" si="7"/>
        <v>1586</v>
      </c>
      <c r="G9" s="11">
        <f t="shared" si="7"/>
        <v>280</v>
      </c>
      <c r="H9" s="11">
        <f t="shared" si="7"/>
        <v>0</v>
      </c>
      <c r="I9" s="11">
        <f t="shared" si="7"/>
        <v>0</v>
      </c>
      <c r="J9" s="11">
        <f t="shared" si="7"/>
        <v>0</v>
      </c>
      <c r="K9" s="11">
        <f t="shared" si="7"/>
        <v>-134</v>
      </c>
      <c r="L9" s="11">
        <f t="shared" si="7"/>
        <v>235</v>
      </c>
      <c r="M9" s="11">
        <f t="shared" si="7"/>
        <v>67</v>
      </c>
      <c r="N9" s="11">
        <f t="shared" si="7"/>
        <v>-6009</v>
      </c>
      <c r="O9" s="11">
        <f t="shared" si="7"/>
        <v>-602</v>
      </c>
      <c r="P9" s="11">
        <f t="shared" si="7"/>
        <v>3075</v>
      </c>
      <c r="Q9" s="11">
        <f t="shared" si="7"/>
        <v>0</v>
      </c>
      <c r="R9" s="11">
        <f t="shared" si="7"/>
        <v>813</v>
      </c>
      <c r="S9" s="11">
        <f t="shared" si="7"/>
        <v>0</v>
      </c>
      <c r="T9" s="11">
        <f t="shared" si="7"/>
        <v>0</v>
      </c>
      <c r="U9" s="11">
        <f t="shared" ref="U9" si="8">U8-U6</f>
        <v>0</v>
      </c>
      <c r="V9" s="9">
        <f t="shared" si="7"/>
        <v>0</v>
      </c>
      <c r="W9" s="11">
        <f t="shared" si="7"/>
        <v>0</v>
      </c>
      <c r="X9" s="11">
        <f t="shared" si="7"/>
        <v>0</v>
      </c>
      <c r="Y9" s="11">
        <f t="shared" si="7"/>
        <v>0</v>
      </c>
      <c r="Z9" s="11">
        <f t="shared" si="7"/>
        <v>0</v>
      </c>
      <c r="AA9" s="11">
        <f t="shared" si="7"/>
        <v>0</v>
      </c>
      <c r="AB9" s="11">
        <f t="shared" ref="AB9" si="9">AB8-AB6</f>
        <v>158</v>
      </c>
      <c r="AC9" s="9">
        <f t="shared" ref="AC9" si="10">AC8-AC6</f>
        <v>0</v>
      </c>
      <c r="AD9" s="10">
        <f t="shared" si="7"/>
        <v>-56872</v>
      </c>
      <c r="AE9" s="11">
        <f t="shared" si="7"/>
        <v>-1717</v>
      </c>
      <c r="AF9" s="11">
        <f t="shared" si="7"/>
        <v>-1461</v>
      </c>
      <c r="AG9" s="11">
        <f t="shared" si="7"/>
        <v>-5829</v>
      </c>
      <c r="AH9" s="11">
        <f t="shared" si="7"/>
        <v>0</v>
      </c>
      <c r="AI9" s="11">
        <f t="shared" si="7"/>
        <v>0</v>
      </c>
      <c r="AJ9" s="11">
        <f t="shared" si="7"/>
        <v>1275</v>
      </c>
      <c r="AK9" s="11">
        <f t="shared" si="7"/>
        <v>-286</v>
      </c>
      <c r="AL9" s="11">
        <f t="shared" si="7"/>
        <v>2237</v>
      </c>
      <c r="AM9" s="11">
        <f t="shared" si="7"/>
        <v>0</v>
      </c>
      <c r="AN9" s="11">
        <f t="shared" si="7"/>
        <v>0</v>
      </c>
      <c r="AO9" s="9">
        <f t="shared" si="7"/>
        <v>4046</v>
      </c>
      <c r="AP9" s="11">
        <f t="shared" si="7"/>
        <v>0</v>
      </c>
      <c r="AQ9" s="9">
        <f t="shared" si="7"/>
        <v>0</v>
      </c>
      <c r="AR9" s="11">
        <f t="shared" si="7"/>
        <v>0</v>
      </c>
      <c r="AS9" s="11">
        <f t="shared" si="7"/>
        <v>0</v>
      </c>
      <c r="AT9" s="11">
        <f t="shared" si="7"/>
        <v>0</v>
      </c>
      <c r="AU9" s="11">
        <f t="shared" si="7"/>
        <v>0</v>
      </c>
      <c r="AV9" s="11">
        <f t="shared" si="7"/>
        <v>0</v>
      </c>
      <c r="AW9" s="11">
        <f t="shared" si="7"/>
        <v>-1021</v>
      </c>
      <c r="AX9" s="11">
        <f t="shared" si="7"/>
        <v>-1079</v>
      </c>
      <c r="AY9" s="11">
        <f t="shared" si="7"/>
        <v>-346</v>
      </c>
      <c r="AZ9" s="11">
        <f t="shared" si="7"/>
        <v>0</v>
      </c>
      <c r="BA9" s="11">
        <f t="shared" si="7"/>
        <v>0</v>
      </c>
      <c r="BB9" s="9">
        <f t="shared" si="7"/>
        <v>0</v>
      </c>
      <c r="BC9" s="11">
        <f t="shared" si="7"/>
        <v>686</v>
      </c>
      <c r="BD9" s="11">
        <f t="shared" si="7"/>
        <v>692</v>
      </c>
      <c r="BE9" s="11">
        <f t="shared" si="7"/>
        <v>0</v>
      </c>
      <c r="BF9" s="11">
        <f t="shared" si="7"/>
        <v>-435</v>
      </c>
      <c r="BG9" s="11">
        <f t="shared" si="7"/>
        <v>4004</v>
      </c>
      <c r="BH9" s="9">
        <f t="shared" si="7"/>
        <v>766</v>
      </c>
      <c r="BI9" s="45">
        <f t="shared" si="7"/>
        <v>-56106</v>
      </c>
      <c r="BJ9" s="11">
        <f t="shared" si="7"/>
        <v>0</v>
      </c>
      <c r="BK9" s="51">
        <f t="shared" si="7"/>
        <v>-56106</v>
      </c>
      <c r="BM9" s="30">
        <f t="shared" si="5"/>
        <v>766</v>
      </c>
    </row>
    <row r="10" spans="1:67" ht="15.75">
      <c r="A10" s="130"/>
      <c r="B10" s="5" t="s">
        <v>128</v>
      </c>
      <c r="C10" s="13">
        <f>C9/C6</f>
        <v>-8.7890689055786952E-2</v>
      </c>
      <c r="D10" s="13">
        <f t="shared" ref="D10:BM10" si="11">D9/D6</f>
        <v>-3.373903576834375E-2</v>
      </c>
      <c r="E10" s="13">
        <f t="shared" si="11"/>
        <v>-0.3290299351918527</v>
      </c>
      <c r="F10" s="13">
        <f t="shared" si="11"/>
        <v>2.6439061796722622E-2</v>
      </c>
      <c r="G10" s="13">
        <f t="shared" si="11"/>
        <v>1.2893125201455082E-2</v>
      </c>
      <c r="H10" s="13" t="e">
        <f t="shared" si="11"/>
        <v>#DIV/0!</v>
      </c>
      <c r="I10" s="13" t="e">
        <f t="shared" si="11"/>
        <v>#DIV/0!</v>
      </c>
      <c r="J10" s="13" t="e">
        <f t="shared" si="11"/>
        <v>#DIV/0!</v>
      </c>
      <c r="K10" s="13">
        <f t="shared" si="11"/>
        <v>-0.70899470899470896</v>
      </c>
      <c r="L10" s="13">
        <f t="shared" si="11"/>
        <v>0.22882181110029212</v>
      </c>
      <c r="M10" s="13">
        <f t="shared" si="11"/>
        <v>3.8024971623155504E-2</v>
      </c>
      <c r="N10" s="13">
        <f t="shared" si="11"/>
        <v>-0.97485399091499025</v>
      </c>
      <c r="O10" s="13">
        <f t="shared" si="11"/>
        <v>-0.14141414141414141</v>
      </c>
      <c r="P10" s="13">
        <f t="shared" si="11"/>
        <v>0.28551532033426186</v>
      </c>
      <c r="Q10" s="13" t="e">
        <f t="shared" si="11"/>
        <v>#DIV/0!</v>
      </c>
      <c r="R10" s="13">
        <f t="shared" si="11"/>
        <v>0.29160688665710188</v>
      </c>
      <c r="S10" s="13" t="e">
        <f t="shared" si="11"/>
        <v>#DIV/0!</v>
      </c>
      <c r="T10" s="13" t="e">
        <f t="shared" si="11"/>
        <v>#DIV/0!</v>
      </c>
      <c r="U10" s="13" t="e">
        <f t="shared" ref="U10" si="12">U9/U6</f>
        <v>#DIV/0!</v>
      </c>
      <c r="V10" s="163" t="e">
        <f t="shared" si="11"/>
        <v>#DIV/0!</v>
      </c>
      <c r="W10" s="13" t="e">
        <f t="shared" si="11"/>
        <v>#DIV/0!</v>
      </c>
      <c r="X10" s="13" t="e">
        <f t="shared" si="11"/>
        <v>#DIV/0!</v>
      </c>
      <c r="Y10" s="13" t="e">
        <f t="shared" si="11"/>
        <v>#DIV/0!</v>
      </c>
      <c r="Z10" s="13" t="e">
        <f t="shared" si="11"/>
        <v>#DIV/0!</v>
      </c>
      <c r="AA10" s="13" t="e">
        <f t="shared" si="11"/>
        <v>#DIV/0!</v>
      </c>
      <c r="AB10" s="13" t="e">
        <f t="shared" ref="AB10" si="13">AB9/AB6</f>
        <v>#DIV/0!</v>
      </c>
      <c r="AC10" s="163" t="e">
        <f t="shared" ref="AC10" si="14">AC9/AC6</f>
        <v>#DIV/0!</v>
      </c>
      <c r="AD10" s="14">
        <f t="shared" si="11"/>
        <v>-6.8903185160954214E-2</v>
      </c>
      <c r="AE10" s="13">
        <f t="shared" si="11"/>
        <v>-0.3282982791586998</v>
      </c>
      <c r="AF10" s="13">
        <f t="shared" si="11"/>
        <v>-0.53634361233480177</v>
      </c>
      <c r="AG10" s="13">
        <f t="shared" si="11"/>
        <v>-0.80622406639004152</v>
      </c>
      <c r="AH10" s="13" t="e">
        <f t="shared" si="11"/>
        <v>#DIV/0!</v>
      </c>
      <c r="AI10" s="13" t="e">
        <f t="shared" si="11"/>
        <v>#DIV/0!</v>
      </c>
      <c r="AJ10" s="13">
        <f t="shared" si="11"/>
        <v>0.79340385812072189</v>
      </c>
      <c r="AK10" s="13">
        <f t="shared" si="11"/>
        <v>-0.58847736625514402</v>
      </c>
      <c r="AL10" s="13">
        <f t="shared" si="11"/>
        <v>1.6706497386109036</v>
      </c>
      <c r="AM10" s="13" t="e">
        <f t="shared" si="11"/>
        <v>#DIV/0!</v>
      </c>
      <c r="AN10" s="13" t="e">
        <f t="shared" si="11"/>
        <v>#DIV/0!</v>
      </c>
      <c r="AO10" s="163">
        <f t="shared" si="11"/>
        <v>0.30869001297016863</v>
      </c>
      <c r="AP10" s="13" t="e">
        <f t="shared" si="11"/>
        <v>#DIV/0!</v>
      </c>
      <c r="AQ10" s="163" t="e">
        <f t="shared" si="11"/>
        <v>#DIV/0!</v>
      </c>
      <c r="AR10" s="13" t="e">
        <f t="shared" si="11"/>
        <v>#DIV/0!</v>
      </c>
      <c r="AS10" s="13" t="e">
        <f t="shared" si="11"/>
        <v>#DIV/0!</v>
      </c>
      <c r="AT10" s="13" t="e">
        <f t="shared" si="11"/>
        <v>#DIV/0!</v>
      </c>
      <c r="AU10" s="13" t="e">
        <f t="shared" si="11"/>
        <v>#DIV/0!</v>
      </c>
      <c r="AV10" s="13" t="e">
        <f t="shared" si="11"/>
        <v>#DIV/0!</v>
      </c>
      <c r="AW10" s="13">
        <f t="shared" si="11"/>
        <v>-0.56346578366445921</v>
      </c>
      <c r="AX10" s="13">
        <f t="shared" si="11"/>
        <v>-0.79689807976366323</v>
      </c>
      <c r="AY10" s="13">
        <f t="shared" si="11"/>
        <v>-0.5824915824915825</v>
      </c>
      <c r="AZ10" s="13" t="e">
        <f t="shared" si="11"/>
        <v>#DIV/0!</v>
      </c>
      <c r="BA10" s="13" t="e">
        <f t="shared" si="11"/>
        <v>#DIV/0!</v>
      </c>
      <c r="BB10" s="163" t="e">
        <f t="shared" si="11"/>
        <v>#DIV/0!</v>
      </c>
      <c r="BC10" s="13">
        <f t="shared" si="11"/>
        <v>2.4412811387900355</v>
      </c>
      <c r="BD10" s="13">
        <f t="shared" si="11"/>
        <v>2.5163636363636366</v>
      </c>
      <c r="BE10" s="13" t="e">
        <f t="shared" si="11"/>
        <v>#DIV/0!</v>
      </c>
      <c r="BF10" s="13">
        <f t="shared" si="11"/>
        <v>-0.78519855595667865</v>
      </c>
      <c r="BG10" s="13">
        <f t="shared" si="11"/>
        <v>1.1137691237830321</v>
      </c>
      <c r="BH10" s="163">
        <f t="shared" si="11"/>
        <v>1.9060416044590425E-2</v>
      </c>
      <c r="BI10" s="46">
        <f t="shared" si="11"/>
        <v>-6.4819115088414911E-2</v>
      </c>
      <c r="BJ10" s="13" t="e">
        <f t="shared" si="11"/>
        <v>#DIV/0!</v>
      </c>
      <c r="BK10" s="52">
        <f t="shared" si="11"/>
        <v>-6.4819115088414911E-2</v>
      </c>
      <c r="BM10" s="163" t="e">
        <f t="shared" si="11"/>
        <v>#DIV/0!</v>
      </c>
    </row>
    <row r="11" spans="1:67" ht="15.75">
      <c r="A11" s="130"/>
      <c r="B11" s="5" t="s">
        <v>129</v>
      </c>
      <c r="C11" s="11">
        <f>C8-C7</f>
        <v>13193</v>
      </c>
      <c r="D11" s="11">
        <f t="shared" ref="D11:BK11" si="15">D8-D7</f>
        <v>41391</v>
      </c>
      <c r="E11" s="11">
        <f t="shared" si="15"/>
        <v>-666</v>
      </c>
      <c r="F11" s="11">
        <f t="shared" si="15"/>
        <v>1212</v>
      </c>
      <c r="G11" s="11">
        <f t="shared" si="15"/>
        <v>1934</v>
      </c>
      <c r="H11" s="11">
        <f t="shared" si="15"/>
        <v>0</v>
      </c>
      <c r="I11" s="11">
        <f t="shared" si="15"/>
        <v>0</v>
      </c>
      <c r="J11" s="11">
        <f t="shared" si="15"/>
        <v>0</v>
      </c>
      <c r="K11" s="11">
        <f t="shared" si="15"/>
        <v>-139</v>
      </c>
      <c r="L11" s="11">
        <f t="shared" si="15"/>
        <v>662</v>
      </c>
      <c r="M11" s="11">
        <f t="shared" si="15"/>
        <v>251</v>
      </c>
      <c r="N11" s="11">
        <f t="shared" si="15"/>
        <v>-74</v>
      </c>
      <c r="O11" s="11">
        <f t="shared" si="15"/>
        <v>-720</v>
      </c>
      <c r="P11" s="11">
        <f t="shared" si="15"/>
        <v>627</v>
      </c>
      <c r="Q11" s="11">
        <f t="shared" si="15"/>
        <v>0</v>
      </c>
      <c r="R11" s="11">
        <f t="shared" si="15"/>
        <v>795</v>
      </c>
      <c r="S11" s="11">
        <f t="shared" si="15"/>
        <v>0</v>
      </c>
      <c r="T11" s="11">
        <f t="shared" si="15"/>
        <v>0</v>
      </c>
      <c r="U11" s="11">
        <f t="shared" ref="U11" si="16">U8-U7</f>
        <v>0</v>
      </c>
      <c r="V11" s="9">
        <f t="shared" si="15"/>
        <v>0</v>
      </c>
      <c r="W11" s="11">
        <f t="shared" si="15"/>
        <v>-21</v>
      </c>
      <c r="X11" s="11">
        <f t="shared" si="15"/>
        <v>0</v>
      </c>
      <c r="Y11" s="11">
        <f t="shared" si="15"/>
        <v>0</v>
      </c>
      <c r="Z11" s="11">
        <f t="shared" si="15"/>
        <v>0</v>
      </c>
      <c r="AA11" s="11">
        <f t="shared" si="15"/>
        <v>0</v>
      </c>
      <c r="AB11" s="11">
        <f t="shared" ref="AB11" si="17">AB8-AB7</f>
        <v>49</v>
      </c>
      <c r="AC11" s="9">
        <f t="shared" ref="AC11" si="18">AC8-AC7</f>
        <v>0</v>
      </c>
      <c r="AD11" s="10">
        <f t="shared" si="15"/>
        <v>58494</v>
      </c>
      <c r="AE11" s="11">
        <f t="shared" si="15"/>
        <v>242</v>
      </c>
      <c r="AF11" s="11">
        <f t="shared" si="15"/>
        <v>-255</v>
      </c>
      <c r="AG11" s="11">
        <f t="shared" si="15"/>
        <v>-7040</v>
      </c>
      <c r="AH11" s="11">
        <f t="shared" si="15"/>
        <v>0</v>
      </c>
      <c r="AI11" s="11">
        <f t="shared" si="15"/>
        <v>0</v>
      </c>
      <c r="AJ11" s="11">
        <f t="shared" si="15"/>
        <v>108</v>
      </c>
      <c r="AK11" s="11">
        <f t="shared" si="15"/>
        <v>-766</v>
      </c>
      <c r="AL11" s="11">
        <f t="shared" si="15"/>
        <v>643</v>
      </c>
      <c r="AM11" s="11">
        <f t="shared" si="15"/>
        <v>0</v>
      </c>
      <c r="AN11" s="11">
        <f t="shared" si="15"/>
        <v>0</v>
      </c>
      <c r="AO11" s="9">
        <f t="shared" si="15"/>
        <v>1081</v>
      </c>
      <c r="AP11" s="11">
        <f t="shared" si="15"/>
        <v>0</v>
      </c>
      <c r="AQ11" s="9">
        <f t="shared" si="15"/>
        <v>0</v>
      </c>
      <c r="AR11" s="11">
        <f t="shared" si="15"/>
        <v>0</v>
      </c>
      <c r="AS11" s="11">
        <f t="shared" si="15"/>
        <v>0</v>
      </c>
      <c r="AT11" s="11">
        <f t="shared" si="15"/>
        <v>0</v>
      </c>
      <c r="AU11" s="11">
        <f t="shared" si="15"/>
        <v>0</v>
      </c>
      <c r="AV11" s="11">
        <f t="shared" si="15"/>
        <v>0</v>
      </c>
      <c r="AW11" s="11">
        <f t="shared" si="15"/>
        <v>667</v>
      </c>
      <c r="AX11" s="11">
        <f t="shared" si="15"/>
        <v>199</v>
      </c>
      <c r="AY11" s="11">
        <f t="shared" si="15"/>
        <v>-713</v>
      </c>
      <c r="AZ11" s="11">
        <f t="shared" si="15"/>
        <v>0</v>
      </c>
      <c r="BA11" s="11">
        <f t="shared" si="15"/>
        <v>0</v>
      </c>
      <c r="BB11" s="9">
        <f t="shared" si="15"/>
        <v>0</v>
      </c>
      <c r="BC11" s="11">
        <f t="shared" si="15"/>
        <v>100</v>
      </c>
      <c r="BD11" s="11">
        <f t="shared" si="15"/>
        <v>100</v>
      </c>
      <c r="BE11" s="11">
        <f t="shared" si="15"/>
        <v>0</v>
      </c>
      <c r="BF11" s="11">
        <f t="shared" si="15"/>
        <v>-126</v>
      </c>
      <c r="BG11" s="11">
        <f t="shared" si="15"/>
        <v>-1504</v>
      </c>
      <c r="BH11" s="9">
        <f t="shared" si="15"/>
        <v>-7264</v>
      </c>
      <c r="BI11" s="45">
        <f t="shared" si="15"/>
        <v>51230</v>
      </c>
      <c r="BJ11" s="11">
        <f t="shared" si="15"/>
        <v>0</v>
      </c>
      <c r="BK11" s="51">
        <f t="shared" si="15"/>
        <v>51230</v>
      </c>
      <c r="BM11" s="30">
        <f t="shared" si="5"/>
        <v>-7264</v>
      </c>
    </row>
    <row r="12" spans="1:67" ht="15.75">
      <c r="A12" s="130"/>
      <c r="B12" s="5" t="s">
        <v>130</v>
      </c>
      <c r="C12" s="13">
        <f>C11/C7</f>
        <v>3.0554558402908855E-2</v>
      </c>
      <c r="D12" s="13">
        <f t="shared" ref="D12:BM12" si="19">D11/D7</f>
        <v>0.25712848037571284</v>
      </c>
      <c r="E12" s="13">
        <f t="shared" si="19"/>
        <v>-4.8574137553788928E-2</v>
      </c>
      <c r="F12" s="13">
        <f t="shared" si="19"/>
        <v>2.0079190205596328E-2</v>
      </c>
      <c r="G12" s="13">
        <f t="shared" si="19"/>
        <v>9.6396351492797683E-2</v>
      </c>
      <c r="H12" s="13" t="e">
        <f t="shared" si="19"/>
        <v>#DIV/0!</v>
      </c>
      <c r="I12" s="13" t="e">
        <f t="shared" si="19"/>
        <v>#DIV/0!</v>
      </c>
      <c r="J12" s="13" t="e">
        <f t="shared" si="19"/>
        <v>#DIV/0!</v>
      </c>
      <c r="K12" s="13">
        <f t="shared" si="19"/>
        <v>-0.71649484536082475</v>
      </c>
      <c r="L12" s="13">
        <f t="shared" si="19"/>
        <v>1.1033333333333333</v>
      </c>
      <c r="M12" s="13">
        <f t="shared" si="19"/>
        <v>0.15906210392902409</v>
      </c>
      <c r="N12" s="13">
        <f t="shared" si="19"/>
        <v>-0.32314410480349343</v>
      </c>
      <c r="O12" s="13">
        <f t="shared" si="19"/>
        <v>-0.16457142857142856</v>
      </c>
      <c r="P12" s="13">
        <f t="shared" si="19"/>
        <v>4.7435315478892418E-2</v>
      </c>
      <c r="Q12" s="13" t="e">
        <f t="shared" si="19"/>
        <v>#DIV/0!</v>
      </c>
      <c r="R12" s="13">
        <f t="shared" si="19"/>
        <v>0.28332145402708481</v>
      </c>
      <c r="S12" s="13" t="e">
        <f t="shared" si="19"/>
        <v>#DIV/0!</v>
      </c>
      <c r="T12" s="13" t="e">
        <f t="shared" si="19"/>
        <v>#DIV/0!</v>
      </c>
      <c r="U12" s="13" t="e">
        <f t="shared" ref="U12" si="20">U11/U7</f>
        <v>#DIV/0!</v>
      </c>
      <c r="V12" s="163" t="e">
        <f t="shared" si="19"/>
        <v>#DIV/0!</v>
      </c>
      <c r="W12" s="13">
        <f t="shared" si="19"/>
        <v>-1</v>
      </c>
      <c r="X12" s="13" t="e">
        <f t="shared" si="19"/>
        <v>#DIV/0!</v>
      </c>
      <c r="Y12" s="13" t="e">
        <f t="shared" si="19"/>
        <v>#DIV/0!</v>
      </c>
      <c r="Z12" s="13" t="e">
        <f t="shared" si="19"/>
        <v>#DIV/0!</v>
      </c>
      <c r="AA12" s="13" t="e">
        <f t="shared" si="19"/>
        <v>#DIV/0!</v>
      </c>
      <c r="AB12" s="13">
        <f t="shared" ref="AB12" si="21">AB11/AB7</f>
        <v>0.44954128440366975</v>
      </c>
      <c r="AC12" s="163" t="e">
        <f t="shared" ref="AC12" si="22">AC11/AC7</f>
        <v>#DIV/0!</v>
      </c>
      <c r="AD12" s="14">
        <f t="shared" si="19"/>
        <v>8.2383130711074559E-2</v>
      </c>
      <c r="AE12" s="13">
        <f t="shared" si="19"/>
        <v>7.3983491287068173E-2</v>
      </c>
      <c r="AF12" s="13">
        <f t="shared" si="19"/>
        <v>-0.16798418972332016</v>
      </c>
      <c r="AG12" s="13">
        <f t="shared" si="19"/>
        <v>-0.83402440469138728</v>
      </c>
      <c r="AH12" s="13" t="e">
        <f t="shared" si="19"/>
        <v>#DIV/0!</v>
      </c>
      <c r="AI12" s="13" t="e">
        <f t="shared" si="19"/>
        <v>#DIV/0!</v>
      </c>
      <c r="AJ12" s="13">
        <f t="shared" si="19"/>
        <v>3.8932948810382118E-2</v>
      </c>
      <c r="AK12" s="13">
        <f t="shared" si="19"/>
        <v>-0.79296066252587993</v>
      </c>
      <c r="AL12" s="13">
        <f t="shared" si="19"/>
        <v>0.21922945789294238</v>
      </c>
      <c r="AM12" s="13" t="e">
        <f t="shared" si="19"/>
        <v>#DIV/0!</v>
      </c>
      <c r="AN12" s="13" t="e">
        <f t="shared" si="19"/>
        <v>#DIV/0!</v>
      </c>
      <c r="AO12" s="163">
        <f t="shared" si="19"/>
        <v>6.7259830761572922E-2</v>
      </c>
      <c r="AP12" s="13" t="e">
        <f t="shared" si="19"/>
        <v>#DIV/0!</v>
      </c>
      <c r="AQ12" s="163" t="e">
        <f t="shared" si="19"/>
        <v>#DIV/0!</v>
      </c>
      <c r="AR12" s="13" t="e">
        <f t="shared" si="19"/>
        <v>#DIV/0!</v>
      </c>
      <c r="AS12" s="13" t="e">
        <f t="shared" si="19"/>
        <v>#DIV/0!</v>
      </c>
      <c r="AT12" s="13" t="e">
        <f t="shared" si="19"/>
        <v>#DIV/0!</v>
      </c>
      <c r="AU12" s="13" t="e">
        <f t="shared" si="19"/>
        <v>#DIV/0!</v>
      </c>
      <c r="AV12" s="13" t="e">
        <f t="shared" si="19"/>
        <v>#DIV/0!</v>
      </c>
      <c r="AW12" s="13">
        <f t="shared" si="19"/>
        <v>5.379032258064516</v>
      </c>
      <c r="AX12" s="13">
        <f t="shared" si="19"/>
        <v>2.6184210526315788</v>
      </c>
      <c r="AY12" s="13">
        <f t="shared" si="19"/>
        <v>-0.74193548387096775</v>
      </c>
      <c r="AZ12" s="13" t="e">
        <f t="shared" si="19"/>
        <v>#DIV/0!</v>
      </c>
      <c r="BA12" s="13" t="e">
        <f t="shared" si="19"/>
        <v>#DIV/0!</v>
      </c>
      <c r="BB12" s="163" t="e">
        <f t="shared" si="19"/>
        <v>#DIV/0!</v>
      </c>
      <c r="BC12" s="13">
        <f t="shared" si="19"/>
        <v>0.11534025374855825</v>
      </c>
      <c r="BD12" s="13">
        <f t="shared" si="19"/>
        <v>0.11534025374855825</v>
      </c>
      <c r="BE12" s="13" t="e">
        <f t="shared" si="19"/>
        <v>#DIV/0!</v>
      </c>
      <c r="BF12" s="13">
        <f t="shared" si="19"/>
        <v>-0.51428571428571423</v>
      </c>
      <c r="BG12" s="13">
        <f t="shared" si="19"/>
        <v>-0.16522025705811272</v>
      </c>
      <c r="BH12" s="163">
        <f t="shared" si="19"/>
        <v>-0.15064913517773446</v>
      </c>
      <c r="BI12" s="46">
        <f t="shared" si="19"/>
        <v>6.756418135634798E-2</v>
      </c>
      <c r="BJ12" s="13" t="e">
        <f t="shared" si="19"/>
        <v>#DIV/0!</v>
      </c>
      <c r="BK12" s="52">
        <f t="shared" si="19"/>
        <v>6.756418135634798E-2</v>
      </c>
      <c r="BM12" s="14">
        <f t="shared" si="19"/>
        <v>-0.15064913517773446</v>
      </c>
      <c r="BO12" s="36"/>
    </row>
    <row r="13" spans="1:67" ht="15.75">
      <c r="A13" s="130"/>
      <c r="B13" s="5" t="s">
        <v>313</v>
      </c>
      <c r="C13" s="128">
        <f>C8/C5</f>
        <v>0.85145165333297612</v>
      </c>
      <c r="D13" s="128">
        <f t="shared" ref="D13:BM13" si="23">D8/D5</f>
        <v>0.85650979612049083</v>
      </c>
      <c r="E13" s="128">
        <f t="shared" si="23"/>
        <v>0.65176117911566323</v>
      </c>
      <c r="F13" s="128">
        <f t="shared" si="23"/>
        <v>0.93295251371253674</v>
      </c>
      <c r="G13" s="128">
        <f t="shared" si="23"/>
        <v>0.92579966329966334</v>
      </c>
      <c r="H13" s="128" t="e">
        <f t="shared" si="23"/>
        <v>#DIV/0!</v>
      </c>
      <c r="I13" s="128" t="e">
        <f t="shared" si="23"/>
        <v>#DIV/0!</v>
      </c>
      <c r="J13" s="128" t="e">
        <f t="shared" si="23"/>
        <v>#DIV/0!</v>
      </c>
      <c r="K13" s="128">
        <f t="shared" si="23"/>
        <v>0.28645833333333331</v>
      </c>
      <c r="L13" s="128">
        <f t="shared" si="23"/>
        <v>1.148316651501365</v>
      </c>
      <c r="M13" s="128">
        <f t="shared" si="23"/>
        <v>0.70346153846153847</v>
      </c>
      <c r="N13" s="128">
        <f t="shared" si="23"/>
        <v>2.0647395763953642E-2</v>
      </c>
      <c r="O13" s="128">
        <f t="shared" si="23"/>
        <v>0.70587099266125919</v>
      </c>
      <c r="P13" s="128">
        <f t="shared" si="23"/>
        <v>0.84824163705428257</v>
      </c>
      <c r="Q13" s="128" t="e">
        <f t="shared" si="23"/>
        <v>#DIV/0!</v>
      </c>
      <c r="R13" s="128">
        <f t="shared" si="23"/>
        <v>0.79862497227766693</v>
      </c>
      <c r="S13" s="128" t="e">
        <f t="shared" si="23"/>
        <v>#DIV/0!</v>
      </c>
      <c r="T13" s="128" t="e">
        <f t="shared" si="23"/>
        <v>#DIV/0!</v>
      </c>
      <c r="U13" s="128" t="e">
        <f t="shared" si="23"/>
        <v>#DIV/0!</v>
      </c>
      <c r="V13" s="178" t="e">
        <f t="shared" si="23"/>
        <v>#DIV/0!</v>
      </c>
      <c r="W13" s="128" t="e">
        <f t="shared" si="23"/>
        <v>#DIV/0!</v>
      </c>
      <c r="X13" s="128" t="e">
        <f t="shared" si="23"/>
        <v>#DIV/0!</v>
      </c>
      <c r="Y13" s="128" t="e">
        <f t="shared" si="23"/>
        <v>#DIV/0!</v>
      </c>
      <c r="Z13" s="128" t="e">
        <f t="shared" si="23"/>
        <v>#DIV/0!</v>
      </c>
      <c r="AA13" s="128" t="e">
        <f t="shared" si="23"/>
        <v>#DIV/0!</v>
      </c>
      <c r="AB13" s="128" t="e">
        <f t="shared" ref="AB13" si="24">AB8/AB5</f>
        <v>#DIV/0!</v>
      </c>
      <c r="AC13" s="178" t="e">
        <f t="shared" si="23"/>
        <v>#DIV/0!</v>
      </c>
      <c r="AD13" s="217">
        <f t="shared" si="23"/>
        <v>0.84819956338335956</v>
      </c>
      <c r="AE13" s="128">
        <f t="shared" si="23"/>
        <v>0.84957678355501809</v>
      </c>
      <c r="AF13" s="128">
        <f t="shared" si="23"/>
        <v>0.4277006434134778</v>
      </c>
      <c r="AG13" s="128">
        <f t="shared" si="23"/>
        <v>0.62994604316546765</v>
      </c>
      <c r="AH13" s="128" t="e">
        <f t="shared" si="23"/>
        <v>#DIV/0!</v>
      </c>
      <c r="AI13" s="128" t="e">
        <f t="shared" si="23"/>
        <v>#DIV/0!</v>
      </c>
      <c r="AJ13" s="128">
        <f t="shared" si="23"/>
        <v>1.6100558659217876</v>
      </c>
      <c r="AK13" s="128">
        <f t="shared" si="23"/>
        <v>1.0638297872340425</v>
      </c>
      <c r="AL13" s="128">
        <f t="shared" si="23"/>
        <v>2.2211180124223602</v>
      </c>
      <c r="AM13" s="128" t="e">
        <f t="shared" si="23"/>
        <v>#DIV/0!</v>
      </c>
      <c r="AN13" s="128" t="e">
        <f t="shared" si="23"/>
        <v>#DIV/0!</v>
      </c>
      <c r="AO13" s="178">
        <f t="shared" si="23"/>
        <v>1.0715936777659774</v>
      </c>
      <c r="AP13" s="128" t="e">
        <f t="shared" si="23"/>
        <v>#DIV/0!</v>
      </c>
      <c r="AQ13" s="178" t="e">
        <f t="shared" si="23"/>
        <v>#DIV/0!</v>
      </c>
      <c r="AR13" s="128" t="e">
        <f t="shared" si="23"/>
        <v>#DIV/0!</v>
      </c>
      <c r="AS13" s="128" t="e">
        <f t="shared" si="23"/>
        <v>#DIV/0!</v>
      </c>
      <c r="AT13" s="128" t="e">
        <f t="shared" si="23"/>
        <v>#DIV/0!</v>
      </c>
      <c r="AU13" s="128" t="e">
        <f t="shared" si="23"/>
        <v>#DIV/0!</v>
      </c>
      <c r="AV13" s="128" t="e">
        <f t="shared" si="23"/>
        <v>#DIV/0!</v>
      </c>
      <c r="AW13" s="128">
        <f t="shared" si="23"/>
        <v>0.32821576763485477</v>
      </c>
      <c r="AX13" s="128">
        <f t="shared" si="23"/>
        <v>0.16566265060240964</v>
      </c>
      <c r="AY13" s="128">
        <f t="shared" si="23"/>
        <v>0.3139240506329114</v>
      </c>
      <c r="AZ13" s="128" t="e">
        <f t="shared" si="23"/>
        <v>#DIV/0!</v>
      </c>
      <c r="BA13" s="128" t="e">
        <f t="shared" si="23"/>
        <v>#DIV/0!</v>
      </c>
      <c r="BB13" s="178" t="e">
        <f t="shared" si="23"/>
        <v>#DIV/0!</v>
      </c>
      <c r="BC13" s="128">
        <f t="shared" si="23"/>
        <v>1.2381562099871959</v>
      </c>
      <c r="BD13" s="128">
        <f t="shared" si="23"/>
        <v>1.2365728900255755</v>
      </c>
      <c r="BE13" s="128" t="e">
        <f t="shared" si="23"/>
        <v>#DIV/0!</v>
      </c>
      <c r="BF13" s="128">
        <f t="shared" si="23"/>
        <v>0.18858954041204437</v>
      </c>
      <c r="BG13" s="128">
        <f t="shared" si="23"/>
        <v>1.1699769053117783</v>
      </c>
      <c r="BH13" s="178">
        <f t="shared" si="23"/>
        <v>0.96462219709817221</v>
      </c>
      <c r="BI13" s="128">
        <f t="shared" si="23"/>
        <v>0.85341070347933712</v>
      </c>
      <c r="BJ13" s="128" t="e">
        <f t="shared" si="23"/>
        <v>#DIV/0!</v>
      </c>
      <c r="BK13" s="128">
        <f t="shared" si="23"/>
        <v>0.85341070347933712</v>
      </c>
      <c r="BM13" s="128" t="e">
        <f t="shared" si="23"/>
        <v>#DIV/0!</v>
      </c>
    </row>
    <row r="14" spans="1:67" s="181" customFormat="1" ht="15.75">
      <c r="A14" s="130"/>
      <c r="B14" s="5" t="s">
        <v>314</v>
      </c>
      <c r="C14" s="11">
        <f>C5-C8</f>
        <v>77633</v>
      </c>
      <c r="D14" s="11">
        <f>D5-D8</f>
        <v>33902</v>
      </c>
      <c r="E14" s="11">
        <f>E5-E8</f>
        <v>6970</v>
      </c>
      <c r="F14" s="11">
        <f>F5-F8</f>
        <v>4425</v>
      </c>
      <c r="G14" s="11">
        <f t="shared" ref="G14:BM14" si="25">G5-G8</f>
        <v>1763</v>
      </c>
      <c r="H14" s="11">
        <f t="shared" si="25"/>
        <v>0</v>
      </c>
      <c r="I14" s="11">
        <f t="shared" si="25"/>
        <v>0</v>
      </c>
      <c r="J14" s="11">
        <f t="shared" si="25"/>
        <v>0</v>
      </c>
      <c r="K14" s="11">
        <f t="shared" si="25"/>
        <v>137</v>
      </c>
      <c r="L14" s="11">
        <f t="shared" si="25"/>
        <v>-163</v>
      </c>
      <c r="M14" s="11">
        <f t="shared" si="25"/>
        <v>771</v>
      </c>
      <c r="N14" s="11">
        <f t="shared" si="25"/>
        <v>7352</v>
      </c>
      <c r="O14" s="11">
        <f t="shared" si="25"/>
        <v>1523</v>
      </c>
      <c r="P14" s="11">
        <f t="shared" si="25"/>
        <v>2477</v>
      </c>
      <c r="Q14" s="11">
        <f t="shared" si="25"/>
        <v>0</v>
      </c>
      <c r="R14" s="11">
        <f t="shared" si="25"/>
        <v>908</v>
      </c>
      <c r="S14" s="11">
        <f t="shared" si="25"/>
        <v>0</v>
      </c>
      <c r="T14" s="11">
        <f t="shared" si="25"/>
        <v>0</v>
      </c>
      <c r="U14" s="11">
        <f t="shared" si="25"/>
        <v>0</v>
      </c>
      <c r="V14" s="9">
        <f t="shared" si="25"/>
        <v>0</v>
      </c>
      <c r="W14" s="11">
        <f t="shared" si="25"/>
        <v>0</v>
      </c>
      <c r="X14" s="11">
        <f t="shared" si="25"/>
        <v>0</v>
      </c>
      <c r="Y14" s="11">
        <f t="shared" si="25"/>
        <v>0</v>
      </c>
      <c r="Z14" s="11">
        <f t="shared" si="25"/>
        <v>0</v>
      </c>
      <c r="AA14" s="11">
        <f t="shared" si="25"/>
        <v>0</v>
      </c>
      <c r="AB14" s="11">
        <f t="shared" ref="AB14" si="26">AB5-AB8</f>
        <v>-158</v>
      </c>
      <c r="AC14" s="9">
        <f t="shared" si="25"/>
        <v>0</v>
      </c>
      <c r="AD14" s="10">
        <f t="shared" si="25"/>
        <v>137540</v>
      </c>
      <c r="AE14" s="11">
        <f t="shared" si="25"/>
        <v>622</v>
      </c>
      <c r="AF14" s="11">
        <f t="shared" si="25"/>
        <v>1690</v>
      </c>
      <c r="AG14" s="11">
        <f t="shared" si="25"/>
        <v>823</v>
      </c>
      <c r="AH14" s="11">
        <f t="shared" si="25"/>
        <v>0</v>
      </c>
      <c r="AI14" s="11">
        <f t="shared" si="25"/>
        <v>0</v>
      </c>
      <c r="AJ14" s="11">
        <f t="shared" si="25"/>
        <v>-1092</v>
      </c>
      <c r="AK14" s="11">
        <f t="shared" si="25"/>
        <v>-12</v>
      </c>
      <c r="AL14" s="11">
        <f t="shared" si="25"/>
        <v>-1966</v>
      </c>
      <c r="AM14" s="11">
        <f t="shared" si="25"/>
        <v>0</v>
      </c>
      <c r="AN14" s="11">
        <f t="shared" si="25"/>
        <v>0</v>
      </c>
      <c r="AO14" s="9">
        <f t="shared" si="25"/>
        <v>-1146</v>
      </c>
      <c r="AP14" s="11">
        <f t="shared" si="25"/>
        <v>0</v>
      </c>
      <c r="AQ14" s="9">
        <f t="shared" si="25"/>
        <v>0</v>
      </c>
      <c r="AR14" s="11">
        <f t="shared" si="25"/>
        <v>0</v>
      </c>
      <c r="AS14" s="11">
        <f t="shared" si="25"/>
        <v>0</v>
      </c>
      <c r="AT14" s="11">
        <f t="shared" si="25"/>
        <v>0</v>
      </c>
      <c r="AU14" s="11">
        <f t="shared" si="25"/>
        <v>0</v>
      </c>
      <c r="AV14" s="11">
        <f t="shared" si="25"/>
        <v>0</v>
      </c>
      <c r="AW14" s="11">
        <f t="shared" si="25"/>
        <v>1619</v>
      </c>
      <c r="AX14" s="11">
        <f t="shared" si="25"/>
        <v>1385</v>
      </c>
      <c r="AY14" s="11">
        <f t="shared" si="25"/>
        <v>542</v>
      </c>
      <c r="AZ14" s="11">
        <f t="shared" si="25"/>
        <v>0</v>
      </c>
      <c r="BA14" s="11">
        <f t="shared" si="25"/>
        <v>0</v>
      </c>
      <c r="BB14" s="9">
        <f t="shared" si="25"/>
        <v>0</v>
      </c>
      <c r="BC14" s="11">
        <f t="shared" si="25"/>
        <v>-186</v>
      </c>
      <c r="BD14" s="11">
        <f t="shared" si="25"/>
        <v>-185</v>
      </c>
      <c r="BE14" s="11">
        <f t="shared" si="25"/>
        <v>0</v>
      </c>
      <c r="BF14" s="11">
        <f t="shared" si="25"/>
        <v>512</v>
      </c>
      <c r="BG14" s="11">
        <f t="shared" si="25"/>
        <v>-1104</v>
      </c>
      <c r="BH14" s="11">
        <f t="shared" si="25"/>
        <v>1502</v>
      </c>
      <c r="BI14" s="11">
        <f t="shared" si="25"/>
        <v>139042</v>
      </c>
      <c r="BJ14" s="11">
        <f t="shared" si="25"/>
        <v>0</v>
      </c>
      <c r="BK14" s="11">
        <f t="shared" si="25"/>
        <v>139042</v>
      </c>
      <c r="BL14" s="11">
        <f t="shared" si="25"/>
        <v>-809471</v>
      </c>
      <c r="BM14" s="11">
        <f t="shared" si="25"/>
        <v>-40954</v>
      </c>
    </row>
    <row r="15" spans="1:67" ht="15.75">
      <c r="A15" s="130"/>
      <c r="B15" s="5"/>
      <c r="C15" s="11"/>
      <c r="D15" s="5"/>
      <c r="E15" s="5"/>
      <c r="F15" s="5"/>
      <c r="G15" s="5"/>
      <c r="H15" s="5"/>
      <c r="I15" s="5"/>
      <c r="J15" s="5"/>
      <c r="K15" s="5"/>
      <c r="L15" s="5"/>
      <c r="M15" s="5"/>
      <c r="N15" s="5"/>
      <c r="O15" s="5"/>
      <c r="P15" s="5"/>
      <c r="Q15" s="5"/>
      <c r="R15" s="5"/>
      <c r="S15" s="5"/>
      <c r="T15" s="5"/>
      <c r="U15" s="5"/>
      <c r="V15" s="16"/>
      <c r="W15" s="5"/>
      <c r="X15" s="5"/>
      <c r="Y15" s="5"/>
      <c r="Z15" s="5"/>
      <c r="AA15" s="5"/>
      <c r="AB15" s="5"/>
      <c r="AC15" s="16"/>
      <c r="AD15" s="6"/>
      <c r="AE15" s="5"/>
      <c r="AF15" s="5"/>
      <c r="AG15" s="5"/>
      <c r="AH15" s="5"/>
      <c r="AI15" s="5"/>
      <c r="AJ15" s="5"/>
      <c r="AK15" s="5"/>
      <c r="AL15" s="5"/>
      <c r="AM15" s="5"/>
      <c r="AN15" s="5"/>
      <c r="AO15" s="16"/>
      <c r="AP15" s="5"/>
      <c r="AQ15" s="16"/>
      <c r="AR15" s="5"/>
      <c r="AS15" s="5"/>
      <c r="AT15" s="5"/>
      <c r="AU15" s="5"/>
      <c r="AV15" s="5"/>
      <c r="AW15" s="6"/>
      <c r="AX15" s="5"/>
      <c r="AY15" s="5"/>
      <c r="AZ15" s="5"/>
      <c r="BA15" s="5"/>
      <c r="BB15" s="16"/>
      <c r="BC15" s="5"/>
      <c r="BD15" s="5"/>
      <c r="BE15" s="5"/>
      <c r="BF15" s="5"/>
      <c r="BG15" s="5"/>
      <c r="BH15" s="16"/>
      <c r="BI15" s="44"/>
      <c r="BJ15" s="5"/>
      <c r="BK15" s="50"/>
    </row>
    <row r="16" spans="1:67" s="234" customFormat="1" ht="15.75">
      <c r="A16" s="228" t="s">
        <v>131</v>
      </c>
      <c r="B16" s="222" t="s">
        <v>312</v>
      </c>
      <c r="C16" s="224">
        <v>2070327</v>
      </c>
      <c r="D16" s="224">
        <v>781431</v>
      </c>
      <c r="E16" s="224">
        <v>87357</v>
      </c>
      <c r="F16" s="224">
        <v>164619</v>
      </c>
      <c r="G16" s="224">
        <v>113227</v>
      </c>
      <c r="H16" s="224">
        <v>0</v>
      </c>
      <c r="I16" s="224">
        <v>0</v>
      </c>
      <c r="J16" s="224">
        <v>0</v>
      </c>
      <c r="K16" s="224">
        <v>0</v>
      </c>
      <c r="L16" s="224">
        <v>47831</v>
      </c>
      <c r="M16" s="224">
        <v>148562</v>
      </c>
      <c r="N16" s="224">
        <v>331</v>
      </c>
      <c r="O16" s="224">
        <v>5490</v>
      </c>
      <c r="P16" s="224">
        <v>139270</v>
      </c>
      <c r="Q16" s="224">
        <v>0</v>
      </c>
      <c r="R16" s="224">
        <v>3589</v>
      </c>
      <c r="S16" s="224">
        <v>0</v>
      </c>
      <c r="T16" s="224">
        <v>0</v>
      </c>
      <c r="U16" s="224">
        <v>0</v>
      </c>
      <c r="V16" s="224">
        <v>0</v>
      </c>
      <c r="W16" s="224">
        <v>0</v>
      </c>
      <c r="X16" s="224">
        <v>0</v>
      </c>
      <c r="Y16" s="224">
        <v>0</v>
      </c>
      <c r="Z16" s="224">
        <v>0</v>
      </c>
      <c r="AA16" s="224">
        <v>0</v>
      </c>
      <c r="AB16" s="224">
        <v>0</v>
      </c>
      <c r="AC16" s="224">
        <v>0</v>
      </c>
      <c r="AD16" s="225">
        <f t="shared" ref="AD16:AD17" si="27">SUM(C16:AC16)</f>
        <v>3562034</v>
      </c>
      <c r="AE16" s="224">
        <v>2594</v>
      </c>
      <c r="AF16" s="224">
        <v>691</v>
      </c>
      <c r="AG16" s="224">
        <v>19328</v>
      </c>
      <c r="AH16" s="224">
        <v>0</v>
      </c>
      <c r="AI16" s="224">
        <v>0</v>
      </c>
      <c r="AJ16" s="224">
        <v>55</v>
      </c>
      <c r="AK16" s="224">
        <v>29424</v>
      </c>
      <c r="AL16" s="224">
        <v>69483</v>
      </c>
      <c r="AM16" s="224">
        <v>0</v>
      </c>
      <c r="AN16" s="224">
        <v>46276</v>
      </c>
      <c r="AO16" s="224">
        <v>285016</v>
      </c>
      <c r="AP16" s="224">
        <v>126875</v>
      </c>
      <c r="AQ16" s="224">
        <v>0</v>
      </c>
      <c r="AR16" s="224">
        <v>0</v>
      </c>
      <c r="AS16" s="224">
        <v>0</v>
      </c>
      <c r="AT16" s="224">
        <v>0</v>
      </c>
      <c r="AU16" s="224">
        <v>0</v>
      </c>
      <c r="AV16" s="224">
        <v>0</v>
      </c>
      <c r="AW16" s="224">
        <v>901</v>
      </c>
      <c r="AX16" s="224">
        <v>729</v>
      </c>
      <c r="AY16" s="224">
        <v>0</v>
      </c>
      <c r="AZ16" s="224">
        <v>0</v>
      </c>
      <c r="BA16" s="224">
        <v>0</v>
      </c>
      <c r="BB16" s="224">
        <v>0</v>
      </c>
      <c r="BC16" s="224">
        <v>23963</v>
      </c>
      <c r="BD16" s="224">
        <v>23788</v>
      </c>
      <c r="BE16" s="224">
        <v>0</v>
      </c>
      <c r="BF16" s="224">
        <v>8936</v>
      </c>
      <c r="BG16" s="224">
        <v>142</v>
      </c>
      <c r="BH16" s="229">
        <f>SUM(AE16:BG16)</f>
        <v>638201</v>
      </c>
      <c r="BI16" s="230">
        <f>AD16+BH16</f>
        <v>4200235</v>
      </c>
      <c r="BJ16" s="231">
        <v>19000</v>
      </c>
      <c r="BK16" s="225">
        <f t="shared" ref="BK16:BK17" si="28">BI16-BJ16</f>
        <v>4181235</v>
      </c>
      <c r="BL16" s="234">
        <v>2</v>
      </c>
      <c r="BM16" s="235"/>
    </row>
    <row r="17" spans="1:65" s="41" customFormat="1" ht="15.75">
      <c r="A17" s="136"/>
      <c r="B17" s="218" t="s">
        <v>318</v>
      </c>
      <c r="C17" s="10">
        <v>1794749</v>
      </c>
      <c r="D17" s="10">
        <v>669201</v>
      </c>
      <c r="E17" s="10">
        <v>82111</v>
      </c>
      <c r="F17" s="10">
        <v>141413</v>
      </c>
      <c r="G17" s="10">
        <v>99400</v>
      </c>
      <c r="H17" s="10"/>
      <c r="I17" s="10">
        <f>IF('[1]Upto Month Current'!$C$10="",0,'[1]Upto Month Current'!$C$10)</f>
        <v>0</v>
      </c>
      <c r="J17" s="10">
        <f>IF('[1]Upto Month Current'!$C$11="",0,'[1]Upto Month Current'!$C$11)</f>
        <v>0</v>
      </c>
      <c r="K17" s="10">
        <f>IF('[1]Upto Month Current'!$C$12="",0,'[1]Upto Month Current'!$C$12)</f>
        <v>0</v>
      </c>
      <c r="L17" s="10">
        <v>39488</v>
      </c>
      <c r="M17" s="10">
        <v>150821</v>
      </c>
      <c r="N17" s="10">
        <v>274</v>
      </c>
      <c r="O17" s="10">
        <v>4448</v>
      </c>
      <c r="P17" s="10">
        <v>116559</v>
      </c>
      <c r="Q17" s="10">
        <f>IF('[1]Upto Month Current'!$C$18="",0,'[1]Upto Month Current'!$C$18)</f>
        <v>0</v>
      </c>
      <c r="R17" s="10">
        <v>2554</v>
      </c>
      <c r="S17" s="10">
        <f>IF('[1]Upto Month Current'!$C$26="",0,'[1]Upto Month Current'!$C$26)</f>
        <v>0</v>
      </c>
      <c r="T17" s="10">
        <f>IF('[1]Upto Month Current'!$C$27="",0,'[1]Upto Month Current'!$C$27)</f>
        <v>0</v>
      </c>
      <c r="U17" s="10">
        <f>IF('[1]Upto Month Current'!$C$30="",0,'[1]Upto Month Current'!$C$30)</f>
        <v>0</v>
      </c>
      <c r="V17" s="10">
        <f>IF('[1]Upto Month Current'!$C$35="",0,'[1]Upto Month Current'!$C$35)</f>
        <v>0</v>
      </c>
      <c r="W17" s="10">
        <f>IF('[1]Upto Month Current'!$C$39="",0,'[1]Upto Month Current'!$C$39)</f>
        <v>0</v>
      </c>
      <c r="X17" s="10">
        <f>IF('[1]Upto Month Current'!$C$40="",0,'[1]Upto Month Current'!$C$40)</f>
        <v>0</v>
      </c>
      <c r="Y17" s="10">
        <f>IF('[1]Upto Month Current'!$C$42="",0,'[1]Upto Month Current'!$C$42)</f>
        <v>0</v>
      </c>
      <c r="Z17" s="10">
        <f>IF('[1]Upto Month Current'!$C$43="",0,'[1]Upto Month Current'!$C$43)</f>
        <v>0</v>
      </c>
      <c r="AA17" s="10">
        <f>IF('[1]Upto Month Current'!$C$44="",0,'[1]Upto Month Current'!$C$44)</f>
        <v>0</v>
      </c>
      <c r="AB17" s="10">
        <v>0</v>
      </c>
      <c r="AC17" s="10">
        <f>IF('[1]Upto Month Current'!$C$51="",0,'[1]Upto Month Current'!$C$51)</f>
        <v>0</v>
      </c>
      <c r="AD17" s="123">
        <f t="shared" si="27"/>
        <v>3101018</v>
      </c>
      <c r="AE17" s="10">
        <v>3314</v>
      </c>
      <c r="AF17" s="10">
        <v>456</v>
      </c>
      <c r="AG17" s="10">
        <v>11227</v>
      </c>
      <c r="AH17" s="10">
        <f>IF('[1]Upto Month Current'!$C$23="",0,'[1]Upto Month Current'!$C$23)</f>
        <v>0</v>
      </c>
      <c r="AI17" s="10">
        <f>IF('[1]Upto Month Current'!$C$24="",0,'[1]Upto Month Current'!$C$24)</f>
        <v>0</v>
      </c>
      <c r="AJ17" s="10">
        <v>21</v>
      </c>
      <c r="AK17" s="10">
        <v>18563</v>
      </c>
      <c r="AL17" s="10">
        <v>48679</v>
      </c>
      <c r="AM17" s="10">
        <f>IF('[1]Upto Month Current'!$C$31="",0,'[1]Upto Month Current'!$C$31)</f>
        <v>0</v>
      </c>
      <c r="AN17" s="10">
        <v>47079</v>
      </c>
      <c r="AO17" s="10">
        <v>391428</v>
      </c>
      <c r="AP17" s="10">
        <v>32467</v>
      </c>
      <c r="AQ17" s="10">
        <f>IF('[1]Upto Month Current'!$C$36="",0,'[1]Upto Month Current'!$C$36)</f>
        <v>0</v>
      </c>
      <c r="AR17" s="10">
        <f>IF('[1]Upto Month Current'!$C$37="",0,'[1]Upto Month Current'!$C$37)</f>
        <v>0</v>
      </c>
      <c r="AS17" s="10">
        <v>0</v>
      </c>
      <c r="AT17" s="10">
        <f>IF('[1]Upto Month Current'!$C$38="",0,'[1]Upto Month Current'!$C$38)</f>
        <v>0</v>
      </c>
      <c r="AU17" s="10">
        <f>IF('[1]Upto Month Current'!$C$41="",0,'[1]Upto Month Current'!$C$41)</f>
        <v>0</v>
      </c>
      <c r="AV17" s="10">
        <v>0</v>
      </c>
      <c r="AW17" s="10">
        <v>675</v>
      </c>
      <c r="AX17" s="10">
        <v>538</v>
      </c>
      <c r="AY17" s="10">
        <v>0</v>
      </c>
      <c r="AZ17" s="10">
        <f>IF('[1]Upto Month Current'!$C$49="",0,'[1]Upto Month Current'!$C$49)</f>
        <v>0</v>
      </c>
      <c r="BA17" s="10">
        <f>IF('[1]Upto Month Current'!$C$50="",0,'[1]Upto Month Current'!$C$50)</f>
        <v>0</v>
      </c>
      <c r="BB17" s="10">
        <f>IF('[1]Upto Month Current'!$C$52="",0,'[1]Upto Month Current'!$C$52)</f>
        <v>0</v>
      </c>
      <c r="BC17" s="10">
        <v>25111</v>
      </c>
      <c r="BD17" s="10">
        <v>25225</v>
      </c>
      <c r="BE17" s="10">
        <v>0</v>
      </c>
      <c r="BF17" s="10">
        <v>9791</v>
      </c>
      <c r="BG17" s="10">
        <v>184</v>
      </c>
      <c r="BH17" s="10">
        <f>SUM(AE17:BG17)</f>
        <v>614758</v>
      </c>
      <c r="BI17" s="220">
        <f>AD17+BH17</f>
        <v>3715776</v>
      </c>
      <c r="BJ17" s="10">
        <v>20566</v>
      </c>
      <c r="BK17" s="10">
        <f t="shared" si="28"/>
        <v>3695210</v>
      </c>
      <c r="BM17" s="219"/>
    </row>
    <row r="18" spans="1:65" ht="15.75">
      <c r="A18" s="130"/>
      <c r="B18" s="12" t="s">
        <v>319</v>
      </c>
      <c r="C18" s="9">
        <f>IF('Upto Month COPPY'!$C$4="",0,'Upto Month COPPY'!$C$4)</f>
        <v>1707475</v>
      </c>
      <c r="D18" s="9">
        <f>IF('Upto Month COPPY'!$C$5="",0,'Upto Month COPPY'!$C$5)</f>
        <v>509494</v>
      </c>
      <c r="E18" s="9">
        <f>IF('Upto Month COPPY'!$C$6="",0,'Upto Month COPPY'!$C$6)</f>
        <v>80264</v>
      </c>
      <c r="F18" s="9">
        <f>IF('Upto Month COPPY'!$C$7="",0,'Upto Month COPPY'!$C$7)</f>
        <v>133521</v>
      </c>
      <c r="G18" s="9">
        <f>IF('Upto Month COPPY'!$C$8="",0,'Upto Month COPPY'!$C$8)</f>
        <v>90930</v>
      </c>
      <c r="H18" s="9">
        <f>IF('Upto Month COPPY'!$C$9="",0,'Upto Month COPPY'!$C$9)</f>
        <v>0</v>
      </c>
      <c r="I18" s="9">
        <f>IF('Upto Month COPPY'!$C$10="",0,'Upto Month COPPY'!$C$10)</f>
        <v>0</v>
      </c>
      <c r="J18" s="9">
        <f>IF('Upto Month COPPY'!$C$11="",0,'Upto Month COPPY'!$C$11)</f>
        <v>0</v>
      </c>
      <c r="K18" s="9">
        <f>IF('Upto Month COPPY'!$C$12="",0,'Upto Month COPPY'!$C$12)</f>
        <v>0</v>
      </c>
      <c r="L18" s="9">
        <f>IF('Upto Month COPPY'!$C$13="",0,'Upto Month COPPY'!$C$13)</f>
        <v>30620</v>
      </c>
      <c r="M18" s="9">
        <f>IF('Upto Month COPPY'!$C$14="",0,'Upto Month COPPY'!$C$14)</f>
        <v>138590</v>
      </c>
      <c r="N18" s="9">
        <f>IF('Upto Month COPPY'!$C$15="",0,'Upto Month COPPY'!$C$15)</f>
        <v>268</v>
      </c>
      <c r="O18" s="9">
        <f>IF('Upto Month COPPY'!$C$16="",0,'Upto Month COPPY'!$C$16)</f>
        <v>2543</v>
      </c>
      <c r="P18" s="9">
        <f>IF('Upto Month COPPY'!$C$17="",0,'Upto Month COPPY'!$C$17)</f>
        <v>117621</v>
      </c>
      <c r="Q18" s="9">
        <f>IF('Upto Month COPPY'!$C$18="",0,'Upto Month COPPY'!$C$18)</f>
        <v>0</v>
      </c>
      <c r="R18" s="9">
        <f>IF('Upto Month COPPY'!$C$21="",0,'Upto Month COPPY'!$C$21)</f>
        <v>1973</v>
      </c>
      <c r="S18" s="9">
        <f>IF('Upto Month COPPY'!$C$26="",0,'Upto Month COPPY'!$C$26)</f>
        <v>0</v>
      </c>
      <c r="T18" s="9">
        <f>IF('Upto Month COPPY'!$C$27="",0,'Upto Month COPPY'!$C$27)</f>
        <v>0</v>
      </c>
      <c r="U18" s="9">
        <f>IF('Upto Month COPPY'!$C$30="",0,'Upto Month COPPY'!$C$30)</f>
        <v>0</v>
      </c>
      <c r="V18" s="9">
        <f>IF('Upto Month COPPY'!$C$35="",0,'Upto Month COPPY'!$C$35)</f>
        <v>0</v>
      </c>
      <c r="W18" s="9">
        <f>IF('Upto Month COPPY'!$C$39="",0,'Upto Month COPPY'!$C$39)</f>
        <v>0</v>
      </c>
      <c r="X18" s="9">
        <f>IF('Upto Month COPPY'!$C$40="",0,'Upto Month COPPY'!$C$40)</f>
        <v>0</v>
      </c>
      <c r="Y18" s="9">
        <f>IF('Upto Month COPPY'!$C$42="",0,'Upto Month COPPY'!$C$42)</f>
        <v>0</v>
      </c>
      <c r="Z18" s="9">
        <f>IF('Upto Month COPPY'!$C$43="",0,'Upto Month COPPY'!$C$43)</f>
        <v>0</v>
      </c>
      <c r="AA18" s="9">
        <f>IF('Upto Month COPPY'!$C$44="",0,'Upto Month COPPY'!$C$44)</f>
        <v>0</v>
      </c>
      <c r="AB18" s="9">
        <f>IF('Upto Month COPPY'!$C$48="",0,'Upto Month COPPY'!$C$48)</f>
        <v>52</v>
      </c>
      <c r="AC18" s="9">
        <f>IF('Upto Month COPPY'!$C$51="",0,'Upto Month COPPY'!$C$51)</f>
        <v>0</v>
      </c>
      <c r="AD18" s="123">
        <f t="shared" ref="AD18:AD19" si="29">SUM(C18:AC18)</f>
        <v>2813351</v>
      </c>
      <c r="AE18" s="9">
        <f>IF('Upto Month COPPY'!$C$19="",0,'Upto Month COPPY'!$C$19)</f>
        <v>1784</v>
      </c>
      <c r="AF18" s="9">
        <f>IF('Upto Month COPPY'!$C$20="",0,'Upto Month COPPY'!$C$20)</f>
        <v>615</v>
      </c>
      <c r="AG18" s="9">
        <f>IF('Upto Month COPPY'!$C$22="",0,'Upto Month COPPY'!$C$22)</f>
        <v>14313</v>
      </c>
      <c r="AH18" s="9">
        <f>IF('Upto Month COPPY'!$C$23="",0,'Upto Month COPPY'!$C$23)</f>
        <v>0</v>
      </c>
      <c r="AI18" s="9">
        <f>IF('Upto Month COPPY'!$C$24="",0,'Upto Month COPPY'!$C$24)</f>
        <v>0</v>
      </c>
      <c r="AJ18" s="9">
        <f>IF('Upto Month COPPY'!$C$25="",0,'Upto Month COPPY'!$C$25)</f>
        <v>135</v>
      </c>
      <c r="AK18" s="9">
        <f>IF('Upto Month COPPY'!$C$28="",0,'Upto Month COPPY'!$C$28)</f>
        <v>4337</v>
      </c>
      <c r="AL18" s="9">
        <f>IF('Upto Month COPPY'!$C$29="",0,'Upto Month COPPY'!$C$29)</f>
        <v>82324</v>
      </c>
      <c r="AM18" s="9">
        <f>IF('Upto Month COPPY'!$C$31="",0,'Upto Month COPPY'!$C$31)</f>
        <v>0</v>
      </c>
      <c r="AN18" s="9">
        <f>IF('Upto Month COPPY'!$C$32="",0,'Upto Month COPPY'!$C$32)</f>
        <v>31431</v>
      </c>
      <c r="AO18" s="9">
        <f>IF('Upto Month COPPY'!$C$33="",0,'Upto Month COPPY'!$C$33)</f>
        <v>373836</v>
      </c>
      <c r="AP18" s="9">
        <f>IF('Upto Month COPPY'!$C$34="",0,'Upto Month COPPY'!$C$34)</f>
        <v>38885</v>
      </c>
      <c r="AQ18" s="9">
        <f>IF('Upto Month COPPY'!$C$36="",0,'Upto Month COPPY'!$C$36)</f>
        <v>0</v>
      </c>
      <c r="AR18" s="9">
        <f>IF('Upto Month COPPY'!$C$37="",0,'Upto Month COPPY'!$C$37)</f>
        <v>0</v>
      </c>
      <c r="AS18" s="9">
        <v>0</v>
      </c>
      <c r="AT18" s="9">
        <f>IF('Upto Month COPPY'!$C$38="",0,'Upto Month COPPY'!$C$38)</f>
        <v>0</v>
      </c>
      <c r="AU18" s="9">
        <f>IF('Upto Month COPPY'!$C$41="",0,'Upto Month COPPY'!$C$41)</f>
        <v>0</v>
      </c>
      <c r="AV18" s="9">
        <v>0</v>
      </c>
      <c r="AW18" s="9">
        <f>IF('Upto Month COPPY'!$C$45="",0,'Upto Month COPPY'!$C$45)</f>
        <v>0</v>
      </c>
      <c r="AX18" s="9">
        <f>IF('Upto Month COPPY'!$C$46="",0,'Upto Month COPPY'!$C$46)</f>
        <v>25</v>
      </c>
      <c r="AY18" s="9">
        <f>IF('Upto Month COPPY'!$C$47="",0,'Upto Month COPPY'!$C$47)</f>
        <v>0</v>
      </c>
      <c r="AZ18" s="9">
        <f>IF('Upto Month COPPY'!$C$49="",0,'Upto Month COPPY'!$C$49)</f>
        <v>0</v>
      </c>
      <c r="BA18" s="9">
        <f>IF('Upto Month COPPY'!$C$50="",0,'Upto Month COPPY'!$C$50)</f>
        <v>0</v>
      </c>
      <c r="BB18" s="9">
        <f>IF('Upto Month COPPY'!$C$52="",0,'Upto Month COPPY'!$C$52)</f>
        <v>0</v>
      </c>
      <c r="BC18" s="9">
        <f>IF('Upto Month COPPY'!$C$53="",0,'Upto Month COPPY'!$C$53)</f>
        <v>20819</v>
      </c>
      <c r="BD18" s="9">
        <f>IF('Upto Month COPPY'!$C$54="",0,'Upto Month COPPY'!$C$54)</f>
        <v>20819</v>
      </c>
      <c r="BE18" s="9">
        <f>IF('Upto Month COPPY'!$C$55="",0,'Upto Month COPPY'!$C$55)</f>
        <v>0</v>
      </c>
      <c r="BF18" s="9">
        <f>IF('Upto Month COPPY'!$C$56="",0,'Upto Month COPPY'!$C$56)</f>
        <v>7087</v>
      </c>
      <c r="BG18" s="9">
        <f>IF('Upto Month COPPY'!$C$58="",0,'Upto Month COPPY'!$C$58)</f>
        <v>2652</v>
      </c>
      <c r="BH18" s="9">
        <f>SUM(AE18:BG18)</f>
        <v>599062</v>
      </c>
      <c r="BI18" s="127">
        <f>AD18+BH18</f>
        <v>3412413</v>
      </c>
      <c r="BJ18" s="9">
        <f>IF('Upto Month COPPY'!$C$60="",0,'Upto Month COPPY'!$C$60)</f>
        <v>7050</v>
      </c>
      <c r="BK18" s="51">
        <f t="shared" ref="BK18:BK19" si="30">BI18-BJ18</f>
        <v>3405363</v>
      </c>
      <c r="BL18">
        <f>'Upto Month COPPY'!$C$61</f>
        <v>3405362</v>
      </c>
      <c r="BM18" s="30">
        <f t="shared" ref="BM18:BM22" si="31">BK18-AD18</f>
        <v>592012</v>
      </c>
    </row>
    <row r="19" spans="1:65" ht="12.75" customHeight="1">
      <c r="A19" s="130"/>
      <c r="B19" s="183" t="s">
        <v>320</v>
      </c>
      <c r="C19" s="9">
        <f>IF('Upto Month Current'!$C$4="",0,'Upto Month Current'!$C$4)</f>
        <v>1914486</v>
      </c>
      <c r="D19" s="9">
        <f>IF('Upto Month Current'!$C$5="",0,'Upto Month Current'!$C$5)</f>
        <v>676512</v>
      </c>
      <c r="E19" s="9">
        <f>IF('Upto Month Current'!$C$6="",0,'Upto Month Current'!$C$6)</f>
        <v>80538</v>
      </c>
      <c r="F19" s="9">
        <f>IF('Upto Month Current'!$C$7="",0,'Upto Month Current'!$C$7)</f>
        <v>149858</v>
      </c>
      <c r="G19" s="9">
        <f>IF('Upto Month Current'!$C$8="",0,'Upto Month Current'!$C$8)</f>
        <v>104313</v>
      </c>
      <c r="H19" s="9">
        <f>IF('Upto Month Current'!$C$9="",0,'Upto Month Current'!$C$9)</f>
        <v>0</v>
      </c>
      <c r="I19" s="9">
        <f>IF('Upto Month Current'!$C$10="",0,'Upto Month Current'!$C$10)</f>
        <v>0</v>
      </c>
      <c r="J19" s="9">
        <f>IF('Upto Month Current'!$C$11="",0,'Upto Month Current'!$C$11)</f>
        <v>0</v>
      </c>
      <c r="K19" s="9">
        <f>IF('Upto Month Current'!$C$12="",0,'Upto Month Current'!$C$12)</f>
        <v>0</v>
      </c>
      <c r="L19" s="9">
        <f>IF('Upto Month Current'!$C$13="",0,'Upto Month Current'!$C$13)</f>
        <v>46988</v>
      </c>
      <c r="M19" s="9">
        <f>IF('Upto Month Current'!$C$14="",0,'Upto Month Current'!$C$14)</f>
        <v>151093</v>
      </c>
      <c r="N19" s="9">
        <f>IF('Upto Month Current'!$C$15="",0,'Upto Month Current'!$C$15)</f>
        <v>125</v>
      </c>
      <c r="O19" s="9">
        <f>IF('Upto Month Current'!$C$16="",0,'Upto Month Current'!$C$16)</f>
        <v>3598</v>
      </c>
      <c r="P19" s="9">
        <f>IF('Upto Month Current'!$C$17="",0,'Upto Month Current'!$C$17)</f>
        <v>137783</v>
      </c>
      <c r="Q19" s="9">
        <f>IF('Upto Month Current'!$C$18="",0,'Upto Month Current'!$C$18)</f>
        <v>0</v>
      </c>
      <c r="R19" s="9">
        <f>IF('Upto Month Current'!$C$21="",0,'Upto Month Current'!$C$21)</f>
        <v>2536</v>
      </c>
      <c r="S19" s="9">
        <f>IF('Upto Month Current'!$C$26="",0,'Upto Month Current'!$C$26)</f>
        <v>0</v>
      </c>
      <c r="T19" s="9">
        <f>IF('Upto Month Current'!$C$27="",0,'Upto Month Current'!$C$27)</f>
        <v>0</v>
      </c>
      <c r="U19" s="9">
        <f>IF('Upto Month Current'!$C$30="",0,'Upto Month Current'!$C$30)</f>
        <v>0</v>
      </c>
      <c r="V19" s="9">
        <f>IF('Upto Month Current'!$C$35="",0,'Upto Month Current'!$C$35)</f>
        <v>0</v>
      </c>
      <c r="W19" s="9">
        <f>IF('Upto Month Current'!$C$39="",0,'Upto Month Current'!$C$39)</f>
        <v>0</v>
      </c>
      <c r="X19" s="9">
        <f>IF('Upto Month Current'!$C$40="",0,'Upto Month Current'!$C$40)</f>
        <v>0</v>
      </c>
      <c r="Y19" s="9">
        <f>IF('Upto Month Current'!$C$42="",0,'Upto Month Current'!$C$42)</f>
        <v>0</v>
      </c>
      <c r="Z19" s="9">
        <f>IF('Upto Month Current'!$C$43="",0,'Upto Month Current'!$C$43)</f>
        <v>0</v>
      </c>
      <c r="AA19" s="9">
        <f>IF('Upto Month Current'!$C$44="",0,'Upto Month Current'!$C$44)</f>
        <v>0</v>
      </c>
      <c r="AB19" s="9">
        <f>IF('Upto Month Current'!$C$48="",0,'Upto Month Current'!$C$48)</f>
        <v>0</v>
      </c>
      <c r="AC19" s="9">
        <f>IF('Upto Month Current'!$C$51="",0,'Upto Month Current'!$C$51)</f>
        <v>0</v>
      </c>
      <c r="AD19" s="123">
        <f t="shared" si="29"/>
        <v>3267830</v>
      </c>
      <c r="AE19" s="9">
        <f>IF('Upto Month Current'!$C$19="",0,'Upto Month Current'!$C$19)</f>
        <v>2390</v>
      </c>
      <c r="AF19" s="9">
        <f>IF('Upto Month Current'!$C$20="",0,'Upto Month Current'!$C$20)</f>
        <v>1211</v>
      </c>
      <c r="AG19" s="9">
        <f>IF('Upto Month Current'!$C$22="",0,'Upto Month Current'!$C$22)</f>
        <v>22437</v>
      </c>
      <c r="AH19" s="9">
        <f>IF('Upto Month Current'!$C$23="",0,'Upto Month Current'!$C$23)</f>
        <v>0</v>
      </c>
      <c r="AI19" s="9">
        <f>IF('Upto Month Current'!$C$24="",0,'Upto Month Current'!$C$24)</f>
        <v>423</v>
      </c>
      <c r="AJ19" s="9">
        <f>IF('Upto Month Current'!$C$25="",0,'Upto Month Current'!$C$25)</f>
        <v>450</v>
      </c>
      <c r="AK19" s="9">
        <f>IF('Upto Month Current'!$C$28="",0,'Upto Month Current'!$C$28)</f>
        <v>58059</v>
      </c>
      <c r="AL19" s="9">
        <f>IF('Upto Month Current'!$C$29="",0,'Upto Month Current'!$C$29)</f>
        <v>12968</v>
      </c>
      <c r="AM19" s="9">
        <f>IF('Upto Month Current'!$C$31="",0,'Upto Month Current'!$C$31)</f>
        <v>0</v>
      </c>
      <c r="AN19" s="9">
        <f>IF('Upto Month Current'!$C$32="",0,'Upto Month Current'!$C$32)</f>
        <v>35052</v>
      </c>
      <c r="AO19" s="9">
        <f>IF('Upto Month Current'!$C$33="",0,'Upto Month Current'!$C$33)</f>
        <v>235001</v>
      </c>
      <c r="AP19" s="9">
        <f>IF('Upto Month Current'!$C$34="",0,'Upto Month Current'!$C$34)</f>
        <v>100644</v>
      </c>
      <c r="AQ19" s="9">
        <f>IF('Upto Month Current'!$C$36="",0,'Upto Month Current'!$C$36)</f>
        <v>0</v>
      </c>
      <c r="AR19" s="9">
        <f>IF('Upto Month Current'!$C$37="",0,'Upto Month Current'!$C$37)</f>
        <v>0</v>
      </c>
      <c r="AS19" s="9">
        <v>0</v>
      </c>
      <c r="AT19" s="9">
        <f>IF('Upto Month Current'!$C$38="",0,'Upto Month Current'!$C$38)</f>
        <v>0</v>
      </c>
      <c r="AU19" s="9">
        <f>IF('Upto Month Current'!$C$41="",0,'Upto Month Current'!$C$41)</f>
        <v>0</v>
      </c>
      <c r="AV19" s="9">
        <v>0</v>
      </c>
      <c r="AW19" s="9">
        <f>IF('Upto Month Current'!$C$45="",0,'Upto Month Current'!$C$45)</f>
        <v>0</v>
      </c>
      <c r="AX19" s="9">
        <f>IF('Upto Month Current'!$C$46="",0,'Upto Month Current'!$C$46)</f>
        <v>388</v>
      </c>
      <c r="AY19" s="9">
        <f>IF('Upto Month Current'!$C$47="",0,'Upto Month Current'!$C$47)</f>
        <v>0</v>
      </c>
      <c r="AZ19" s="9">
        <f>IF('Upto Month Current'!$C$49="",0,'Upto Month Current'!$C$49)</f>
        <v>0</v>
      </c>
      <c r="BA19" s="9">
        <f>IF('Upto Month Current'!$C$50="",0,'Upto Month Current'!$C$50)</f>
        <v>0</v>
      </c>
      <c r="BB19" s="9">
        <f>IF('Upto Month Current'!$C$52="",0,'Upto Month Current'!$C$52)</f>
        <v>0</v>
      </c>
      <c r="BC19" s="9">
        <f>IF('Upto Month Current'!$C$53="",0,'Upto Month Current'!$C$53)</f>
        <v>18659</v>
      </c>
      <c r="BD19" s="9">
        <f>IF('Upto Month Current'!$C$54="",0,'Upto Month Current'!$C$54)</f>
        <v>18659</v>
      </c>
      <c r="BE19" s="9">
        <f>IF('Upto Month Current'!$C$55="",0,'Upto Month Current'!$C$55)</f>
        <v>0</v>
      </c>
      <c r="BF19" s="9">
        <f>IF('Upto Month Current'!$C$56="",0,'Upto Month Current'!$C$56)</f>
        <v>5790</v>
      </c>
      <c r="BG19" s="9">
        <f>IF('Upto Month Current'!$C$58="",0,'Upto Month Current'!$C$58)</f>
        <v>4</v>
      </c>
      <c r="BH19" s="9">
        <f>SUM(AE19:BG19)</f>
        <v>512135</v>
      </c>
      <c r="BI19" s="127">
        <f>AD19+BH19</f>
        <v>3779965</v>
      </c>
      <c r="BJ19" s="9">
        <f>IF('Upto Month Current'!$C$60="",0,'Upto Month Current'!$C$60)</f>
        <v>0</v>
      </c>
      <c r="BK19" s="51">
        <f t="shared" si="30"/>
        <v>3779965</v>
      </c>
      <c r="BL19">
        <f>'Upto Month Current'!$C$61</f>
        <v>3779962</v>
      </c>
      <c r="BM19" s="30">
        <f t="shared" si="31"/>
        <v>512135</v>
      </c>
    </row>
    <row r="20" spans="1:65" ht="15.75">
      <c r="A20" s="130"/>
      <c r="B20" s="5" t="s">
        <v>127</v>
      </c>
      <c r="C20" s="11">
        <f>C19-C17</f>
        <v>119737</v>
      </c>
      <c r="D20" s="11">
        <f t="shared" ref="D20" si="32">D19-D17</f>
        <v>7311</v>
      </c>
      <c r="E20" s="11">
        <f t="shared" ref="E20" si="33">E19-E17</f>
        <v>-1573</v>
      </c>
      <c r="F20" s="11">
        <f t="shared" ref="F20" si="34">F19-F17</f>
        <v>8445</v>
      </c>
      <c r="G20" s="11">
        <f t="shared" ref="G20" si="35">G19-G17</f>
        <v>4913</v>
      </c>
      <c r="H20" s="11">
        <f t="shared" ref="H20" si="36">H19-H17</f>
        <v>0</v>
      </c>
      <c r="I20" s="11">
        <f t="shared" ref="I20" si="37">I19-I17</f>
        <v>0</v>
      </c>
      <c r="J20" s="11">
        <f t="shared" ref="J20" si="38">J19-J17</f>
        <v>0</v>
      </c>
      <c r="K20" s="11">
        <f t="shared" ref="K20" si="39">K19-K17</f>
        <v>0</v>
      </c>
      <c r="L20" s="11">
        <f t="shared" ref="L20" si="40">L19-L17</f>
        <v>7500</v>
      </c>
      <c r="M20" s="11">
        <f t="shared" ref="M20" si="41">M19-M17</f>
        <v>272</v>
      </c>
      <c r="N20" s="11">
        <f t="shared" ref="N20" si="42">N19-N17</f>
        <v>-149</v>
      </c>
      <c r="O20" s="11">
        <f t="shared" ref="O20" si="43">O19-O17</f>
        <v>-850</v>
      </c>
      <c r="P20" s="11">
        <f t="shared" ref="P20" si="44">P19-P17</f>
        <v>21224</v>
      </c>
      <c r="Q20" s="11">
        <f t="shared" ref="Q20" si="45">Q19-Q17</f>
        <v>0</v>
      </c>
      <c r="R20" s="11">
        <f t="shared" ref="R20" si="46">R19-R17</f>
        <v>-18</v>
      </c>
      <c r="S20" s="11">
        <f t="shared" ref="S20" si="47">S19-S17</f>
        <v>0</v>
      </c>
      <c r="T20" s="11">
        <f t="shared" ref="T20:U20" si="48">T19-T17</f>
        <v>0</v>
      </c>
      <c r="U20" s="11">
        <f t="shared" si="48"/>
        <v>0</v>
      </c>
      <c r="V20" s="9">
        <f t="shared" ref="V20" si="49">V19-V17</f>
        <v>0</v>
      </c>
      <c r="W20" s="11">
        <f t="shared" ref="W20" si="50">W19-W17</f>
        <v>0</v>
      </c>
      <c r="X20" s="11">
        <f t="shared" ref="X20" si="51">X19-X17</f>
        <v>0</v>
      </c>
      <c r="Y20" s="11">
        <f t="shared" ref="Y20" si="52">Y19-Y17</f>
        <v>0</v>
      </c>
      <c r="Z20" s="11">
        <f t="shared" ref="Z20" si="53">Z19-Z17</f>
        <v>0</v>
      </c>
      <c r="AA20" s="11">
        <f t="shared" ref="AA20:AD20" si="54">AA19-AA17</f>
        <v>0</v>
      </c>
      <c r="AB20" s="11">
        <f t="shared" ref="AB20" si="55">AB19-AB17</f>
        <v>0</v>
      </c>
      <c r="AC20" s="9">
        <f t="shared" si="54"/>
        <v>0</v>
      </c>
      <c r="AD20" s="10">
        <f t="shared" si="54"/>
        <v>166812</v>
      </c>
      <c r="AE20" s="11">
        <f t="shared" ref="AE20" si="56">AE19-AE17</f>
        <v>-924</v>
      </c>
      <c r="AF20" s="11">
        <f t="shared" ref="AF20" si="57">AF19-AF17</f>
        <v>755</v>
      </c>
      <c r="AG20" s="11">
        <f t="shared" ref="AG20" si="58">AG19-AG17</f>
        <v>11210</v>
      </c>
      <c r="AH20" s="11">
        <f t="shared" ref="AH20" si="59">AH19-AH17</f>
        <v>0</v>
      </c>
      <c r="AI20" s="11">
        <f t="shared" ref="AI20" si="60">AI19-AI17</f>
        <v>423</v>
      </c>
      <c r="AJ20" s="11">
        <f t="shared" ref="AJ20" si="61">AJ19-AJ17</f>
        <v>429</v>
      </c>
      <c r="AK20" s="11">
        <f t="shared" ref="AK20" si="62">AK19-AK17</f>
        <v>39496</v>
      </c>
      <c r="AL20" s="11">
        <f t="shared" ref="AL20" si="63">AL19-AL17</f>
        <v>-35711</v>
      </c>
      <c r="AM20" s="11">
        <f t="shared" ref="AM20" si="64">AM19-AM17</f>
        <v>0</v>
      </c>
      <c r="AN20" s="11">
        <f t="shared" ref="AN20" si="65">AN19-AN17</f>
        <v>-12027</v>
      </c>
      <c r="AO20" s="9">
        <f t="shared" ref="AO20" si="66">AO19-AO17</f>
        <v>-156427</v>
      </c>
      <c r="AP20" s="11">
        <f t="shared" ref="AP20" si="67">AP19-AP17</f>
        <v>68177</v>
      </c>
      <c r="AQ20" s="9">
        <f t="shared" ref="AQ20" si="68">AQ19-AQ17</f>
        <v>0</v>
      </c>
      <c r="AR20" s="11">
        <f t="shared" ref="AR20" si="69">AR19-AR17</f>
        <v>0</v>
      </c>
      <c r="AS20" s="11">
        <f t="shared" ref="AS20" si="70">AS19-AS17</f>
        <v>0</v>
      </c>
      <c r="AT20" s="11">
        <f t="shared" ref="AT20" si="71">AT19-AT17</f>
        <v>0</v>
      </c>
      <c r="AU20" s="11">
        <f t="shared" ref="AU20" si="72">AU19-AU17</f>
        <v>0</v>
      </c>
      <c r="AV20" s="11">
        <f t="shared" ref="AV20" si="73">AV19-AV17</f>
        <v>0</v>
      </c>
      <c r="AW20" s="11">
        <f t="shared" ref="AW20" si="74">AW19-AW17</f>
        <v>-675</v>
      </c>
      <c r="AX20" s="11">
        <f t="shared" ref="AX20" si="75">AX19-AX17</f>
        <v>-150</v>
      </c>
      <c r="AY20" s="11">
        <f t="shared" ref="AY20" si="76">AY19-AY17</f>
        <v>0</v>
      </c>
      <c r="AZ20" s="11">
        <f t="shared" ref="AZ20" si="77">AZ19-AZ17</f>
        <v>0</v>
      </c>
      <c r="BA20" s="11">
        <f t="shared" ref="BA20" si="78">BA19-BA17</f>
        <v>0</v>
      </c>
      <c r="BB20" s="9">
        <f t="shared" ref="BB20" si="79">BB19-BB17</f>
        <v>0</v>
      </c>
      <c r="BC20" s="11">
        <f t="shared" ref="BC20" si="80">BC19-BC17</f>
        <v>-6452</v>
      </c>
      <c r="BD20" s="11">
        <f t="shared" ref="BD20" si="81">BD19-BD17</f>
        <v>-6566</v>
      </c>
      <c r="BE20" s="11">
        <f t="shared" ref="BE20" si="82">BE19-BE17</f>
        <v>0</v>
      </c>
      <c r="BF20" s="11">
        <f t="shared" ref="BF20" si="83">BF19-BF17</f>
        <v>-4001</v>
      </c>
      <c r="BG20" s="11">
        <f t="shared" ref="BG20:BH20" si="84">BG19-BG17</f>
        <v>-180</v>
      </c>
      <c r="BH20" s="9">
        <f t="shared" si="84"/>
        <v>-102623</v>
      </c>
      <c r="BI20" s="45">
        <f t="shared" ref="BI20" si="85">BI19-BI17</f>
        <v>64189</v>
      </c>
      <c r="BJ20" s="11">
        <f t="shared" ref="BJ20:BK20" si="86">BJ19-BJ17</f>
        <v>-20566</v>
      </c>
      <c r="BK20" s="51">
        <f t="shared" si="86"/>
        <v>84755</v>
      </c>
      <c r="BM20" s="30">
        <f t="shared" si="31"/>
        <v>-82057</v>
      </c>
    </row>
    <row r="21" spans="1:65" ht="15.75">
      <c r="A21" s="130"/>
      <c r="B21" s="5" t="s">
        <v>128</v>
      </c>
      <c r="C21" s="13">
        <f>C20/C17</f>
        <v>6.671517855700157E-2</v>
      </c>
      <c r="D21" s="13">
        <f t="shared" ref="D21" si="87">D20/D17</f>
        <v>1.0924968731367706E-2</v>
      </c>
      <c r="E21" s="13">
        <f t="shared" ref="E21" si="88">E20/E17</f>
        <v>-1.9156994799722327E-2</v>
      </c>
      <c r="F21" s="13">
        <f t="shared" ref="F21" si="89">F20/F17</f>
        <v>5.9718696300905857E-2</v>
      </c>
      <c r="G21" s="13">
        <f t="shared" ref="G21" si="90">G20/G17</f>
        <v>4.9426559356136823E-2</v>
      </c>
      <c r="H21" s="13" t="e">
        <f t="shared" ref="H21" si="91">H20/H17</f>
        <v>#DIV/0!</v>
      </c>
      <c r="I21" s="13" t="e">
        <f t="shared" ref="I21" si="92">I20/I17</f>
        <v>#DIV/0!</v>
      </c>
      <c r="J21" s="13" t="e">
        <f t="shared" ref="J21" si="93">J20/J17</f>
        <v>#DIV/0!</v>
      </c>
      <c r="K21" s="13" t="e">
        <f t="shared" ref="K21" si="94">K20/K17</f>
        <v>#DIV/0!</v>
      </c>
      <c r="L21" s="13">
        <f t="shared" ref="L21" si="95">L20/L17</f>
        <v>0.18993111831442464</v>
      </c>
      <c r="M21" s="13">
        <f t="shared" ref="M21" si="96">M20/M17</f>
        <v>1.8034623825594579E-3</v>
      </c>
      <c r="N21" s="13">
        <f t="shared" ref="N21" si="97">N20/N17</f>
        <v>-0.54379562043795615</v>
      </c>
      <c r="O21" s="13">
        <f t="shared" ref="O21" si="98">O20/O17</f>
        <v>-0.19109712230215828</v>
      </c>
      <c r="P21" s="13">
        <f t="shared" ref="P21" si="99">P20/P17</f>
        <v>0.18208804124949596</v>
      </c>
      <c r="Q21" s="13" t="e">
        <f t="shared" ref="Q21" si="100">Q20/Q17</f>
        <v>#DIV/0!</v>
      </c>
      <c r="R21" s="13">
        <f t="shared" ref="R21" si="101">R20/R17</f>
        <v>-7.0477682067345343E-3</v>
      </c>
      <c r="S21" s="13" t="e">
        <f t="shared" ref="S21" si="102">S20/S17</f>
        <v>#DIV/0!</v>
      </c>
      <c r="T21" s="13" t="e">
        <f t="shared" ref="T21:U21" si="103">T20/T17</f>
        <v>#DIV/0!</v>
      </c>
      <c r="U21" s="13" t="e">
        <f t="shared" si="103"/>
        <v>#DIV/0!</v>
      </c>
      <c r="V21" s="163" t="e">
        <f t="shared" ref="V21" si="104">V20/V17</f>
        <v>#DIV/0!</v>
      </c>
      <c r="W21" s="13" t="e">
        <f t="shared" ref="W21" si="105">W20/W17</f>
        <v>#DIV/0!</v>
      </c>
      <c r="X21" s="13" t="e">
        <f t="shared" ref="X21" si="106">X20/X17</f>
        <v>#DIV/0!</v>
      </c>
      <c r="Y21" s="13" t="e">
        <f t="shared" ref="Y21" si="107">Y20/Y17</f>
        <v>#DIV/0!</v>
      </c>
      <c r="Z21" s="13" t="e">
        <f t="shared" ref="Z21" si="108">Z20/Z17</f>
        <v>#DIV/0!</v>
      </c>
      <c r="AA21" s="13" t="e">
        <f t="shared" ref="AA21:AD21" si="109">AA20/AA17</f>
        <v>#DIV/0!</v>
      </c>
      <c r="AB21" s="13" t="e">
        <f t="shared" ref="AB21" si="110">AB20/AB17</f>
        <v>#DIV/0!</v>
      </c>
      <c r="AC21" s="163" t="e">
        <f t="shared" si="109"/>
        <v>#DIV/0!</v>
      </c>
      <c r="AD21" s="14">
        <f t="shared" si="109"/>
        <v>5.3792657765933637E-2</v>
      </c>
      <c r="AE21" s="13">
        <f t="shared" ref="AE21" si="111">AE20/AE17</f>
        <v>-0.27881713940856973</v>
      </c>
      <c r="AF21" s="13">
        <f t="shared" ref="AF21" si="112">AF20/AF17</f>
        <v>1.6557017543859649</v>
      </c>
      <c r="AG21" s="13">
        <f t="shared" ref="AG21" si="113">AG20/AG17</f>
        <v>0.99848579317716224</v>
      </c>
      <c r="AH21" s="13" t="e">
        <f t="shared" ref="AH21" si="114">AH20/AH17</f>
        <v>#DIV/0!</v>
      </c>
      <c r="AI21" s="13" t="e">
        <f t="shared" ref="AI21" si="115">AI20/AI17</f>
        <v>#DIV/0!</v>
      </c>
      <c r="AJ21" s="13">
        <f t="shared" ref="AJ21" si="116">AJ20/AJ17</f>
        <v>20.428571428571427</v>
      </c>
      <c r="AK21" s="13">
        <f t="shared" ref="AK21" si="117">AK20/AK17</f>
        <v>2.1276733286645477</v>
      </c>
      <c r="AL21" s="13">
        <f t="shared" ref="AL21" si="118">AL20/AL17</f>
        <v>-0.73360175845847286</v>
      </c>
      <c r="AM21" s="13" t="e">
        <f t="shared" ref="AM21" si="119">AM20/AM17</f>
        <v>#DIV/0!</v>
      </c>
      <c r="AN21" s="13">
        <f t="shared" ref="AN21" si="120">AN20/AN17</f>
        <v>-0.25546421971579686</v>
      </c>
      <c r="AO21" s="163">
        <f t="shared" ref="AO21" si="121">AO20/AO17</f>
        <v>-0.39963160530161357</v>
      </c>
      <c r="AP21" s="13">
        <f t="shared" ref="AP21" si="122">AP20/AP17</f>
        <v>2.0998860381310251</v>
      </c>
      <c r="AQ21" s="163" t="e">
        <f t="shared" ref="AQ21" si="123">AQ20/AQ17</f>
        <v>#DIV/0!</v>
      </c>
      <c r="AR21" s="13" t="e">
        <f t="shared" ref="AR21" si="124">AR20/AR17</f>
        <v>#DIV/0!</v>
      </c>
      <c r="AS21" s="13" t="e">
        <f t="shared" ref="AS21" si="125">AS20/AS17</f>
        <v>#DIV/0!</v>
      </c>
      <c r="AT21" s="13" t="e">
        <f t="shared" ref="AT21" si="126">AT20/AT17</f>
        <v>#DIV/0!</v>
      </c>
      <c r="AU21" s="13" t="e">
        <f t="shared" ref="AU21" si="127">AU20/AU17</f>
        <v>#DIV/0!</v>
      </c>
      <c r="AV21" s="13" t="e">
        <f t="shared" ref="AV21" si="128">AV20/AV17</f>
        <v>#DIV/0!</v>
      </c>
      <c r="AW21" s="13">
        <f t="shared" ref="AW21" si="129">AW20/AW17</f>
        <v>-1</v>
      </c>
      <c r="AX21" s="13">
        <f t="shared" ref="AX21" si="130">AX20/AX17</f>
        <v>-0.27881040892193309</v>
      </c>
      <c r="AY21" s="13" t="e">
        <f t="shared" ref="AY21" si="131">AY20/AY17</f>
        <v>#DIV/0!</v>
      </c>
      <c r="AZ21" s="13" t="e">
        <f t="shared" ref="AZ21" si="132">AZ20/AZ17</f>
        <v>#DIV/0!</v>
      </c>
      <c r="BA21" s="13" t="e">
        <f t="shared" ref="BA21" si="133">BA20/BA17</f>
        <v>#DIV/0!</v>
      </c>
      <c r="BB21" s="163" t="e">
        <f t="shared" ref="BB21" si="134">BB20/BB17</f>
        <v>#DIV/0!</v>
      </c>
      <c r="BC21" s="13">
        <f t="shared" ref="BC21" si="135">BC20/BC17</f>
        <v>-0.25693918999641591</v>
      </c>
      <c r="BD21" s="13">
        <f t="shared" ref="BD21" si="136">BD20/BD17</f>
        <v>-0.26029732408325074</v>
      </c>
      <c r="BE21" s="13" t="e">
        <f t="shared" ref="BE21" si="137">BE20/BE17</f>
        <v>#DIV/0!</v>
      </c>
      <c r="BF21" s="13">
        <f t="shared" ref="BF21" si="138">BF20/BF17</f>
        <v>-0.40864058829537331</v>
      </c>
      <c r="BG21" s="13">
        <f t="shared" ref="BG21:BH21" si="139">BG20/BG17</f>
        <v>-0.97826086956521741</v>
      </c>
      <c r="BH21" s="163">
        <f t="shared" si="139"/>
        <v>-0.16693235386932745</v>
      </c>
      <c r="BI21" s="46">
        <f t="shared" ref="BI21" si="140">BI20/BI17</f>
        <v>1.727472269587833E-2</v>
      </c>
      <c r="BJ21" s="13">
        <f t="shared" ref="BJ21:BK21" si="141">BJ20/BJ17</f>
        <v>-1</v>
      </c>
      <c r="BK21" s="52">
        <f t="shared" si="141"/>
        <v>2.2936450161154576E-2</v>
      </c>
      <c r="BM21" s="163" t="e">
        <f t="shared" ref="BM21" si="142">BM20/BM17</f>
        <v>#DIV/0!</v>
      </c>
    </row>
    <row r="22" spans="1:65" ht="15.75">
      <c r="A22" s="130"/>
      <c r="B22" s="5" t="s">
        <v>129</v>
      </c>
      <c r="C22" s="11">
        <f>C19-C18</f>
        <v>207011</v>
      </c>
      <c r="D22" s="11">
        <f t="shared" ref="D22:BK22" si="143">D19-D18</f>
        <v>167018</v>
      </c>
      <c r="E22" s="11">
        <f t="shared" si="143"/>
        <v>274</v>
      </c>
      <c r="F22" s="11">
        <f t="shared" si="143"/>
        <v>16337</v>
      </c>
      <c r="G22" s="11">
        <f t="shared" si="143"/>
        <v>13383</v>
      </c>
      <c r="H22" s="11">
        <f t="shared" si="143"/>
        <v>0</v>
      </c>
      <c r="I22" s="11">
        <f t="shared" si="143"/>
        <v>0</v>
      </c>
      <c r="J22" s="11">
        <f t="shared" si="143"/>
        <v>0</v>
      </c>
      <c r="K22" s="11">
        <f t="shared" si="143"/>
        <v>0</v>
      </c>
      <c r="L22" s="11">
        <f t="shared" si="143"/>
        <v>16368</v>
      </c>
      <c r="M22" s="11">
        <f t="shared" si="143"/>
        <v>12503</v>
      </c>
      <c r="N22" s="11">
        <f t="shared" si="143"/>
        <v>-143</v>
      </c>
      <c r="O22" s="11">
        <f t="shared" si="143"/>
        <v>1055</v>
      </c>
      <c r="P22" s="11">
        <f t="shared" si="143"/>
        <v>20162</v>
      </c>
      <c r="Q22" s="11">
        <f t="shared" si="143"/>
        <v>0</v>
      </c>
      <c r="R22" s="11">
        <f t="shared" si="143"/>
        <v>563</v>
      </c>
      <c r="S22" s="11">
        <f t="shared" si="143"/>
        <v>0</v>
      </c>
      <c r="T22" s="11">
        <f t="shared" si="143"/>
        <v>0</v>
      </c>
      <c r="U22" s="11">
        <f t="shared" ref="U22" si="144">U19-U18</f>
        <v>0</v>
      </c>
      <c r="V22" s="9">
        <f t="shared" si="143"/>
        <v>0</v>
      </c>
      <c r="W22" s="11">
        <f t="shared" si="143"/>
        <v>0</v>
      </c>
      <c r="X22" s="11">
        <f t="shared" si="143"/>
        <v>0</v>
      </c>
      <c r="Y22" s="11">
        <f t="shared" si="143"/>
        <v>0</v>
      </c>
      <c r="Z22" s="11">
        <f t="shared" si="143"/>
        <v>0</v>
      </c>
      <c r="AA22" s="11">
        <f t="shared" si="143"/>
        <v>0</v>
      </c>
      <c r="AB22" s="11">
        <f t="shared" ref="AB22" si="145">AB19-AB18</f>
        <v>-52</v>
      </c>
      <c r="AC22" s="9">
        <f t="shared" ref="AC22:AD22" si="146">AC19-AC18</f>
        <v>0</v>
      </c>
      <c r="AD22" s="10">
        <f t="shared" si="146"/>
        <v>454479</v>
      </c>
      <c r="AE22" s="11">
        <f t="shared" si="143"/>
        <v>606</v>
      </c>
      <c r="AF22" s="11">
        <f t="shared" si="143"/>
        <v>596</v>
      </c>
      <c r="AG22" s="11">
        <f t="shared" si="143"/>
        <v>8124</v>
      </c>
      <c r="AH22" s="11">
        <f t="shared" si="143"/>
        <v>0</v>
      </c>
      <c r="AI22" s="11">
        <f t="shared" si="143"/>
        <v>423</v>
      </c>
      <c r="AJ22" s="11">
        <f t="shared" si="143"/>
        <v>315</v>
      </c>
      <c r="AK22" s="11">
        <f t="shared" si="143"/>
        <v>53722</v>
      </c>
      <c r="AL22" s="11">
        <f t="shared" si="143"/>
        <v>-69356</v>
      </c>
      <c r="AM22" s="11">
        <f t="shared" si="143"/>
        <v>0</v>
      </c>
      <c r="AN22" s="11">
        <f t="shared" si="143"/>
        <v>3621</v>
      </c>
      <c r="AO22" s="9">
        <f t="shared" si="143"/>
        <v>-138835</v>
      </c>
      <c r="AP22" s="11">
        <f t="shared" si="143"/>
        <v>61759</v>
      </c>
      <c r="AQ22" s="9">
        <f t="shared" si="143"/>
        <v>0</v>
      </c>
      <c r="AR22" s="11">
        <f t="shared" si="143"/>
        <v>0</v>
      </c>
      <c r="AS22" s="11">
        <f t="shared" si="143"/>
        <v>0</v>
      </c>
      <c r="AT22" s="11">
        <f t="shared" si="143"/>
        <v>0</v>
      </c>
      <c r="AU22" s="11">
        <f t="shared" si="143"/>
        <v>0</v>
      </c>
      <c r="AV22" s="11">
        <f t="shared" si="143"/>
        <v>0</v>
      </c>
      <c r="AW22" s="11">
        <f t="shared" si="143"/>
        <v>0</v>
      </c>
      <c r="AX22" s="11">
        <f t="shared" si="143"/>
        <v>363</v>
      </c>
      <c r="AY22" s="11">
        <f t="shared" si="143"/>
        <v>0</v>
      </c>
      <c r="AZ22" s="11">
        <f t="shared" si="143"/>
        <v>0</v>
      </c>
      <c r="BA22" s="11">
        <f t="shared" si="143"/>
        <v>0</v>
      </c>
      <c r="BB22" s="9">
        <f t="shared" si="143"/>
        <v>0</v>
      </c>
      <c r="BC22" s="11">
        <f t="shared" si="143"/>
        <v>-2160</v>
      </c>
      <c r="BD22" s="11">
        <f t="shared" si="143"/>
        <v>-2160</v>
      </c>
      <c r="BE22" s="11">
        <f t="shared" si="143"/>
        <v>0</v>
      </c>
      <c r="BF22" s="11">
        <f t="shared" si="143"/>
        <v>-1297</v>
      </c>
      <c r="BG22" s="11">
        <f t="shared" si="143"/>
        <v>-2648</v>
      </c>
      <c r="BH22" s="9">
        <f t="shared" si="143"/>
        <v>-86927</v>
      </c>
      <c r="BI22" s="45">
        <f t="shared" si="143"/>
        <v>367552</v>
      </c>
      <c r="BJ22" s="11">
        <f t="shared" si="143"/>
        <v>-7050</v>
      </c>
      <c r="BK22" s="51">
        <f t="shared" si="143"/>
        <v>374602</v>
      </c>
      <c r="BM22" s="30">
        <f t="shared" si="31"/>
        <v>-79877</v>
      </c>
    </row>
    <row r="23" spans="1:65" ht="15.75">
      <c r="A23" s="130"/>
      <c r="B23" s="5" t="s">
        <v>130</v>
      </c>
      <c r="C23" s="13">
        <f>C22/C18</f>
        <v>0.12123808547709337</v>
      </c>
      <c r="D23" s="13">
        <f t="shared" ref="D23" si="147">D22/D18</f>
        <v>0.32781151495405247</v>
      </c>
      <c r="E23" s="13">
        <f t="shared" ref="E23" si="148">E22/E18</f>
        <v>3.4137346755706171E-3</v>
      </c>
      <c r="F23" s="13">
        <f t="shared" ref="F23" si="149">F22/F18</f>
        <v>0.12235528493645194</v>
      </c>
      <c r="G23" s="13">
        <f t="shared" ref="G23" si="150">G22/G18</f>
        <v>0.14717914879577698</v>
      </c>
      <c r="H23" s="13" t="e">
        <f t="shared" ref="H23" si="151">H22/H18</f>
        <v>#DIV/0!</v>
      </c>
      <c r="I23" s="13" t="e">
        <f t="shared" ref="I23" si="152">I22/I18</f>
        <v>#DIV/0!</v>
      </c>
      <c r="J23" s="13" t="e">
        <f t="shared" ref="J23" si="153">J22/J18</f>
        <v>#DIV/0!</v>
      </c>
      <c r="K23" s="13" t="e">
        <f t="shared" ref="K23" si="154">K22/K18</f>
        <v>#DIV/0!</v>
      </c>
      <c r="L23" s="13">
        <f t="shared" ref="L23" si="155">L22/L18</f>
        <v>0.53455258001306338</v>
      </c>
      <c r="M23" s="13">
        <f t="shared" ref="M23" si="156">M22/M18</f>
        <v>9.021574428169421E-2</v>
      </c>
      <c r="N23" s="13">
        <f t="shared" ref="N23" si="157">N22/N18</f>
        <v>-0.53358208955223885</v>
      </c>
      <c r="O23" s="13">
        <f t="shared" ref="O23" si="158">O22/O18</f>
        <v>0.41486433346441209</v>
      </c>
      <c r="P23" s="13">
        <f t="shared" ref="P23" si="159">P22/P18</f>
        <v>0.17141496841550402</v>
      </c>
      <c r="Q23" s="13" t="e">
        <f t="shared" ref="Q23" si="160">Q22/Q18</f>
        <v>#DIV/0!</v>
      </c>
      <c r="R23" s="13">
        <f t="shared" ref="R23" si="161">R22/R18</f>
        <v>0.28535225544855553</v>
      </c>
      <c r="S23" s="13" t="e">
        <f t="shared" ref="S23" si="162">S22/S18</f>
        <v>#DIV/0!</v>
      </c>
      <c r="T23" s="13" t="e">
        <f t="shared" ref="T23:U23" si="163">T22/T18</f>
        <v>#DIV/0!</v>
      </c>
      <c r="U23" s="13" t="e">
        <f t="shared" si="163"/>
        <v>#DIV/0!</v>
      </c>
      <c r="V23" s="163" t="e">
        <f t="shared" ref="V23" si="164">V22/V18</f>
        <v>#DIV/0!</v>
      </c>
      <c r="W23" s="13" t="e">
        <f t="shared" ref="W23" si="165">W22/W18</f>
        <v>#DIV/0!</v>
      </c>
      <c r="X23" s="13" t="e">
        <f t="shared" ref="X23" si="166">X22/X18</f>
        <v>#DIV/0!</v>
      </c>
      <c r="Y23" s="13" t="e">
        <f t="shared" ref="Y23" si="167">Y22/Y18</f>
        <v>#DIV/0!</v>
      </c>
      <c r="Z23" s="13" t="e">
        <f t="shared" ref="Z23" si="168">Z22/Z18</f>
        <v>#DIV/0!</v>
      </c>
      <c r="AA23" s="13" t="e">
        <f t="shared" ref="AA23:AD23" si="169">AA22/AA18</f>
        <v>#DIV/0!</v>
      </c>
      <c r="AB23" s="13">
        <f t="shared" ref="AB23" si="170">AB22/AB18</f>
        <v>-1</v>
      </c>
      <c r="AC23" s="163" t="e">
        <f t="shared" si="169"/>
        <v>#DIV/0!</v>
      </c>
      <c r="AD23" s="14">
        <f t="shared" si="169"/>
        <v>0.16154365381354832</v>
      </c>
      <c r="AE23" s="13">
        <f t="shared" ref="AE23" si="171">AE22/AE18</f>
        <v>0.3396860986547085</v>
      </c>
      <c r="AF23" s="13">
        <f t="shared" ref="AF23" si="172">AF22/AF18</f>
        <v>0.96910569105691058</v>
      </c>
      <c r="AG23" s="13">
        <f t="shared" ref="AG23" si="173">AG22/AG18</f>
        <v>0.567595891846573</v>
      </c>
      <c r="AH23" s="13" t="e">
        <f t="shared" ref="AH23" si="174">AH22/AH18</f>
        <v>#DIV/0!</v>
      </c>
      <c r="AI23" s="13" t="e">
        <f t="shared" ref="AI23" si="175">AI22/AI18</f>
        <v>#DIV/0!</v>
      </c>
      <c r="AJ23" s="13">
        <f t="shared" ref="AJ23" si="176">AJ22/AJ18</f>
        <v>2.3333333333333335</v>
      </c>
      <c r="AK23" s="13">
        <f t="shared" ref="AK23" si="177">AK22/AK18</f>
        <v>12.386903389439706</v>
      </c>
      <c r="AL23" s="13">
        <f t="shared" ref="AL23" si="178">AL22/AL18</f>
        <v>-0.84247607016179971</v>
      </c>
      <c r="AM23" s="13" t="e">
        <f t="shared" ref="AM23" si="179">AM22/AM18</f>
        <v>#DIV/0!</v>
      </c>
      <c r="AN23" s="13">
        <f t="shared" ref="AN23" si="180">AN22/AN18</f>
        <v>0.11520473417963158</v>
      </c>
      <c r="AO23" s="163">
        <f t="shared" ref="AO23" si="181">AO22/AO18</f>
        <v>-0.37137942841245891</v>
      </c>
      <c r="AP23" s="13">
        <f t="shared" ref="AP23" si="182">AP22/AP18</f>
        <v>1.5882473961681882</v>
      </c>
      <c r="AQ23" s="163" t="e">
        <f t="shared" ref="AQ23" si="183">AQ22/AQ18</f>
        <v>#DIV/0!</v>
      </c>
      <c r="AR23" s="13" t="e">
        <f t="shared" ref="AR23" si="184">AR22/AR18</f>
        <v>#DIV/0!</v>
      </c>
      <c r="AS23" s="13" t="e">
        <f t="shared" ref="AS23" si="185">AS22/AS18</f>
        <v>#DIV/0!</v>
      </c>
      <c r="AT23" s="13" t="e">
        <f t="shared" ref="AT23" si="186">AT22/AT18</f>
        <v>#DIV/0!</v>
      </c>
      <c r="AU23" s="13" t="e">
        <f t="shared" ref="AU23" si="187">AU22/AU18</f>
        <v>#DIV/0!</v>
      </c>
      <c r="AV23" s="13" t="e">
        <f t="shared" ref="AV23" si="188">AV22/AV18</f>
        <v>#DIV/0!</v>
      </c>
      <c r="AW23" s="13" t="e">
        <f t="shared" ref="AW23" si="189">AW22/AW18</f>
        <v>#DIV/0!</v>
      </c>
      <c r="AX23" s="13">
        <f t="shared" ref="AX23" si="190">AX22/AX18</f>
        <v>14.52</v>
      </c>
      <c r="AY23" s="13" t="e">
        <f t="shared" ref="AY23" si="191">AY22/AY18</f>
        <v>#DIV/0!</v>
      </c>
      <c r="AZ23" s="13" t="e">
        <f t="shared" ref="AZ23" si="192">AZ22/AZ18</f>
        <v>#DIV/0!</v>
      </c>
      <c r="BA23" s="13" t="e">
        <f t="shared" ref="BA23" si="193">BA22/BA18</f>
        <v>#DIV/0!</v>
      </c>
      <c r="BB23" s="163" t="e">
        <f t="shared" ref="BB23" si="194">BB22/BB18</f>
        <v>#DIV/0!</v>
      </c>
      <c r="BC23" s="13">
        <f t="shared" ref="BC23" si="195">BC22/BC18</f>
        <v>-0.10375138095009366</v>
      </c>
      <c r="BD23" s="13">
        <f t="shared" ref="BD23" si="196">BD22/BD18</f>
        <v>-0.10375138095009366</v>
      </c>
      <c r="BE23" s="13" t="e">
        <f t="shared" ref="BE23" si="197">BE22/BE18</f>
        <v>#DIV/0!</v>
      </c>
      <c r="BF23" s="13">
        <f t="shared" ref="BF23" si="198">BF22/BF18</f>
        <v>-0.18301114717087624</v>
      </c>
      <c r="BG23" s="13">
        <f t="shared" ref="BG23:BH23" si="199">BG22/BG18</f>
        <v>-0.99849170437405732</v>
      </c>
      <c r="BH23" s="163">
        <f t="shared" si="199"/>
        <v>-0.14510518109978601</v>
      </c>
      <c r="BI23" s="46">
        <f t="shared" ref="BI23" si="200">BI22/BI18</f>
        <v>0.10771029180817211</v>
      </c>
      <c r="BJ23" s="13">
        <f t="shared" ref="BJ23:BK23" si="201">BJ22/BJ18</f>
        <v>-1</v>
      </c>
      <c r="BK23" s="52">
        <f t="shared" si="201"/>
        <v>0.1100035444092157</v>
      </c>
      <c r="BM23" s="14">
        <f t="shared" ref="BM23" si="202">BM22/BM18</f>
        <v>-0.13492462990615056</v>
      </c>
    </row>
    <row r="24" spans="1:65" ht="15.75">
      <c r="A24" s="130"/>
      <c r="B24" s="5" t="s">
        <v>313</v>
      </c>
      <c r="C24" s="128">
        <f t="shared" ref="C24:AI24" si="203">C19/C16</f>
        <v>0.92472638380313832</v>
      </c>
      <c r="D24" s="128">
        <f t="shared" si="203"/>
        <v>0.86573478656464875</v>
      </c>
      <c r="E24" s="128">
        <f t="shared" si="203"/>
        <v>0.92194100072117857</v>
      </c>
      <c r="F24" s="128">
        <f t="shared" si="203"/>
        <v>0.91033234316816403</v>
      </c>
      <c r="G24" s="128">
        <f t="shared" si="203"/>
        <v>0.92127319455606882</v>
      </c>
      <c r="H24" s="128" t="e">
        <f t="shared" si="203"/>
        <v>#DIV/0!</v>
      </c>
      <c r="I24" s="128" t="e">
        <f t="shared" si="203"/>
        <v>#DIV/0!</v>
      </c>
      <c r="J24" s="128" t="e">
        <f t="shared" si="203"/>
        <v>#DIV/0!</v>
      </c>
      <c r="K24" s="128" t="e">
        <f t="shared" si="203"/>
        <v>#DIV/0!</v>
      </c>
      <c r="L24" s="128">
        <f t="shared" si="203"/>
        <v>0.98237544688591083</v>
      </c>
      <c r="M24" s="128">
        <f t="shared" si="203"/>
        <v>1.0170366580956098</v>
      </c>
      <c r="N24" s="128">
        <f t="shared" si="203"/>
        <v>0.37764350453172207</v>
      </c>
      <c r="O24" s="128">
        <f t="shared" si="203"/>
        <v>0.65537340619307838</v>
      </c>
      <c r="P24" s="128">
        <f t="shared" si="203"/>
        <v>0.9893228979679759</v>
      </c>
      <c r="Q24" s="128" t="e">
        <f t="shared" si="203"/>
        <v>#DIV/0!</v>
      </c>
      <c r="R24" s="128">
        <f t="shared" si="203"/>
        <v>0.70660351072722205</v>
      </c>
      <c r="S24" s="128" t="e">
        <f t="shared" si="203"/>
        <v>#DIV/0!</v>
      </c>
      <c r="T24" s="128" t="e">
        <f t="shared" si="203"/>
        <v>#DIV/0!</v>
      </c>
      <c r="U24" s="128" t="e">
        <f t="shared" si="203"/>
        <v>#DIV/0!</v>
      </c>
      <c r="V24" s="178" t="e">
        <f t="shared" si="203"/>
        <v>#DIV/0!</v>
      </c>
      <c r="W24" s="128" t="e">
        <f t="shared" si="203"/>
        <v>#DIV/0!</v>
      </c>
      <c r="X24" s="128" t="e">
        <f t="shared" si="203"/>
        <v>#DIV/0!</v>
      </c>
      <c r="Y24" s="128" t="e">
        <f t="shared" si="203"/>
        <v>#DIV/0!</v>
      </c>
      <c r="Z24" s="128" t="e">
        <f t="shared" si="203"/>
        <v>#DIV/0!</v>
      </c>
      <c r="AA24" s="128" t="e">
        <f t="shared" si="203"/>
        <v>#DIV/0!</v>
      </c>
      <c r="AB24" s="128" t="e">
        <f t="shared" ref="AB24" si="204">AB19/AB16</f>
        <v>#DIV/0!</v>
      </c>
      <c r="AC24" s="178" t="e">
        <f t="shared" si="203"/>
        <v>#DIV/0!</v>
      </c>
      <c r="AD24" s="217">
        <f t="shared" si="203"/>
        <v>0.91740561712774216</v>
      </c>
      <c r="AE24" s="128">
        <f t="shared" si="203"/>
        <v>0.92135697764070934</v>
      </c>
      <c r="AF24" s="128">
        <f t="shared" si="203"/>
        <v>1.7525325615050651</v>
      </c>
      <c r="AG24" s="128">
        <f t="shared" si="203"/>
        <v>1.1608547185430464</v>
      </c>
      <c r="AH24" s="128" t="e">
        <f t="shared" si="203"/>
        <v>#DIV/0!</v>
      </c>
      <c r="AI24" s="128" t="e">
        <f t="shared" si="203"/>
        <v>#DIV/0!</v>
      </c>
      <c r="AJ24" s="128">
        <f t="shared" ref="AJ24:BK24" si="205">AJ19/AJ16</f>
        <v>8.1818181818181817</v>
      </c>
      <c r="AK24" s="128">
        <f t="shared" si="205"/>
        <v>1.9731851549755302</v>
      </c>
      <c r="AL24" s="128">
        <f t="shared" si="205"/>
        <v>0.18663557992602506</v>
      </c>
      <c r="AM24" s="128" t="e">
        <f t="shared" si="205"/>
        <v>#DIV/0!</v>
      </c>
      <c r="AN24" s="128">
        <f t="shared" si="205"/>
        <v>0.75745526838966204</v>
      </c>
      <c r="AO24" s="178">
        <f t="shared" si="205"/>
        <v>0.82451862351587279</v>
      </c>
      <c r="AP24" s="128">
        <f t="shared" si="205"/>
        <v>0.79325320197044336</v>
      </c>
      <c r="AQ24" s="178" t="e">
        <f t="shared" si="205"/>
        <v>#DIV/0!</v>
      </c>
      <c r="AR24" s="128" t="e">
        <f t="shared" si="205"/>
        <v>#DIV/0!</v>
      </c>
      <c r="AS24" s="128" t="e">
        <f t="shared" si="205"/>
        <v>#DIV/0!</v>
      </c>
      <c r="AT24" s="128" t="e">
        <f t="shared" si="205"/>
        <v>#DIV/0!</v>
      </c>
      <c r="AU24" s="128" t="e">
        <f t="shared" si="205"/>
        <v>#DIV/0!</v>
      </c>
      <c r="AV24" s="128" t="e">
        <f t="shared" si="205"/>
        <v>#DIV/0!</v>
      </c>
      <c r="AW24" s="128">
        <f t="shared" si="205"/>
        <v>0</v>
      </c>
      <c r="AX24" s="128">
        <f t="shared" si="205"/>
        <v>0.53223593964334703</v>
      </c>
      <c r="AY24" s="128" t="e">
        <f t="shared" si="205"/>
        <v>#DIV/0!</v>
      </c>
      <c r="AZ24" s="128" t="e">
        <f t="shared" si="205"/>
        <v>#DIV/0!</v>
      </c>
      <c r="BA24" s="128" t="e">
        <f t="shared" si="205"/>
        <v>#DIV/0!</v>
      </c>
      <c r="BB24" s="178" t="e">
        <f t="shared" si="205"/>
        <v>#DIV/0!</v>
      </c>
      <c r="BC24" s="128">
        <f t="shared" si="205"/>
        <v>0.77865876559696201</v>
      </c>
      <c r="BD24" s="128">
        <f t="shared" si="205"/>
        <v>0.78438708592567685</v>
      </c>
      <c r="BE24" s="128" t="e">
        <f t="shared" si="205"/>
        <v>#DIV/0!</v>
      </c>
      <c r="BF24" s="128">
        <f t="shared" si="205"/>
        <v>0.64794091316025071</v>
      </c>
      <c r="BG24" s="128">
        <f t="shared" si="205"/>
        <v>2.8169014084507043E-2</v>
      </c>
      <c r="BH24" s="178">
        <f t="shared" si="205"/>
        <v>0.80246662101751642</v>
      </c>
      <c r="BI24" s="128">
        <f t="shared" si="205"/>
        <v>0.89994131280749767</v>
      </c>
      <c r="BJ24" s="128">
        <f t="shared" si="205"/>
        <v>0</v>
      </c>
      <c r="BK24" s="128">
        <f t="shared" si="205"/>
        <v>0.90403074689655094</v>
      </c>
      <c r="BM24" s="128" t="e">
        <f>BM19/BM16</f>
        <v>#DIV/0!</v>
      </c>
    </row>
    <row r="25" spans="1:65" ht="15.75">
      <c r="A25" s="130"/>
      <c r="B25" s="5" t="s">
        <v>314</v>
      </c>
      <c r="C25" s="11">
        <f>C16-C19</f>
        <v>155841</v>
      </c>
      <c r="D25" s="11">
        <f t="shared" ref="D25:BK25" si="206">D16-D19</f>
        <v>104919</v>
      </c>
      <c r="E25" s="11">
        <f t="shared" si="206"/>
        <v>6819</v>
      </c>
      <c r="F25" s="11">
        <f t="shared" si="206"/>
        <v>14761</v>
      </c>
      <c r="G25" s="11">
        <f t="shared" si="206"/>
        <v>8914</v>
      </c>
      <c r="H25" s="11">
        <f t="shared" si="206"/>
        <v>0</v>
      </c>
      <c r="I25" s="11">
        <f t="shared" si="206"/>
        <v>0</v>
      </c>
      <c r="J25" s="11">
        <f t="shared" si="206"/>
        <v>0</v>
      </c>
      <c r="K25" s="11">
        <f t="shared" si="206"/>
        <v>0</v>
      </c>
      <c r="L25" s="11">
        <f t="shared" si="206"/>
        <v>843</v>
      </c>
      <c r="M25" s="11">
        <f t="shared" si="206"/>
        <v>-2531</v>
      </c>
      <c r="N25" s="11">
        <f t="shared" si="206"/>
        <v>206</v>
      </c>
      <c r="O25" s="11">
        <f t="shared" si="206"/>
        <v>1892</v>
      </c>
      <c r="P25" s="11">
        <f t="shared" si="206"/>
        <v>1487</v>
      </c>
      <c r="Q25" s="11">
        <f t="shared" si="206"/>
        <v>0</v>
      </c>
      <c r="R25" s="11">
        <f t="shared" si="206"/>
        <v>1053</v>
      </c>
      <c r="S25" s="11">
        <f t="shared" si="206"/>
        <v>0</v>
      </c>
      <c r="T25" s="11">
        <f t="shared" si="206"/>
        <v>0</v>
      </c>
      <c r="U25" s="11">
        <f t="shared" si="206"/>
        <v>0</v>
      </c>
      <c r="V25" s="11">
        <f t="shared" si="206"/>
        <v>0</v>
      </c>
      <c r="W25" s="11">
        <f t="shared" si="206"/>
        <v>0</v>
      </c>
      <c r="X25" s="11">
        <f t="shared" si="206"/>
        <v>0</v>
      </c>
      <c r="Y25" s="11">
        <f t="shared" si="206"/>
        <v>0</v>
      </c>
      <c r="Z25" s="11">
        <f t="shared" si="206"/>
        <v>0</v>
      </c>
      <c r="AA25" s="11">
        <f t="shared" si="206"/>
        <v>0</v>
      </c>
      <c r="AB25" s="11">
        <f t="shared" si="206"/>
        <v>0</v>
      </c>
      <c r="AC25" s="11">
        <f t="shared" si="206"/>
        <v>0</v>
      </c>
      <c r="AD25" s="11">
        <f t="shared" si="206"/>
        <v>294204</v>
      </c>
      <c r="AE25" s="11">
        <f t="shared" si="206"/>
        <v>204</v>
      </c>
      <c r="AF25" s="11">
        <f t="shared" si="206"/>
        <v>-520</v>
      </c>
      <c r="AG25" s="11">
        <f t="shared" si="206"/>
        <v>-3109</v>
      </c>
      <c r="AH25" s="11">
        <f t="shared" si="206"/>
        <v>0</v>
      </c>
      <c r="AI25" s="11">
        <f t="shared" si="206"/>
        <v>-423</v>
      </c>
      <c r="AJ25" s="11">
        <f t="shared" si="206"/>
        <v>-395</v>
      </c>
      <c r="AK25" s="11">
        <f t="shared" si="206"/>
        <v>-28635</v>
      </c>
      <c r="AL25" s="11">
        <f t="shared" si="206"/>
        <v>56515</v>
      </c>
      <c r="AM25" s="11">
        <f t="shared" si="206"/>
        <v>0</v>
      </c>
      <c r="AN25" s="11">
        <f t="shared" si="206"/>
        <v>11224</v>
      </c>
      <c r="AO25" s="11">
        <f t="shared" si="206"/>
        <v>50015</v>
      </c>
      <c r="AP25" s="11">
        <f t="shared" si="206"/>
        <v>26231</v>
      </c>
      <c r="AQ25" s="11">
        <f t="shared" si="206"/>
        <v>0</v>
      </c>
      <c r="AR25" s="11">
        <f t="shared" si="206"/>
        <v>0</v>
      </c>
      <c r="AS25" s="11">
        <f t="shared" si="206"/>
        <v>0</v>
      </c>
      <c r="AT25" s="11">
        <f t="shared" si="206"/>
        <v>0</v>
      </c>
      <c r="AU25" s="11">
        <f t="shared" si="206"/>
        <v>0</v>
      </c>
      <c r="AV25" s="11">
        <f t="shared" si="206"/>
        <v>0</v>
      </c>
      <c r="AW25" s="11">
        <f t="shared" si="206"/>
        <v>901</v>
      </c>
      <c r="AX25" s="11">
        <f t="shared" si="206"/>
        <v>341</v>
      </c>
      <c r="AY25" s="11">
        <f t="shared" si="206"/>
        <v>0</v>
      </c>
      <c r="AZ25" s="11">
        <f t="shared" si="206"/>
        <v>0</v>
      </c>
      <c r="BA25" s="11">
        <f t="shared" si="206"/>
        <v>0</v>
      </c>
      <c r="BB25" s="11">
        <f t="shared" si="206"/>
        <v>0</v>
      </c>
      <c r="BC25" s="11">
        <f t="shared" si="206"/>
        <v>5304</v>
      </c>
      <c r="BD25" s="11">
        <f t="shared" si="206"/>
        <v>5129</v>
      </c>
      <c r="BE25" s="11">
        <f t="shared" si="206"/>
        <v>0</v>
      </c>
      <c r="BF25" s="11">
        <f t="shared" si="206"/>
        <v>3146</v>
      </c>
      <c r="BG25" s="11">
        <f t="shared" si="206"/>
        <v>138</v>
      </c>
      <c r="BH25" s="11">
        <f t="shared" si="206"/>
        <v>126066</v>
      </c>
      <c r="BI25" s="11">
        <f t="shared" si="206"/>
        <v>420270</v>
      </c>
      <c r="BJ25" s="11">
        <f t="shared" si="206"/>
        <v>19000</v>
      </c>
      <c r="BK25" s="11">
        <f t="shared" si="206"/>
        <v>401270</v>
      </c>
      <c r="BL25" s="11">
        <f t="shared" ref="BL25:BM25" si="207">BL19-BL16</f>
        <v>3779960</v>
      </c>
      <c r="BM25" s="11">
        <f t="shared" si="207"/>
        <v>512135</v>
      </c>
    </row>
    <row r="26" spans="1:65" s="181" customFormat="1" ht="15.75">
      <c r="A26" s="130"/>
      <c r="B26" s="5"/>
      <c r="C26" s="11"/>
      <c r="D26" s="11"/>
      <c r="E26" s="11"/>
      <c r="F26" s="11"/>
      <c r="G26" s="11"/>
      <c r="H26" s="11"/>
      <c r="I26" s="11"/>
      <c r="J26" s="11"/>
      <c r="K26" s="11"/>
      <c r="L26" s="11"/>
      <c r="M26" s="11"/>
      <c r="N26" s="11"/>
      <c r="O26" s="11"/>
      <c r="P26" s="11"/>
      <c r="Q26" s="11"/>
      <c r="R26" s="11"/>
      <c r="S26" s="11"/>
      <c r="T26" s="11"/>
      <c r="U26" s="11"/>
      <c r="V26" s="9"/>
      <c r="W26" s="11"/>
      <c r="X26" s="11"/>
      <c r="Y26" s="11"/>
      <c r="Z26" s="11"/>
      <c r="AA26" s="11"/>
      <c r="AB26" s="11"/>
      <c r="AC26" s="9"/>
      <c r="AD26" s="10"/>
      <c r="AE26" s="11"/>
      <c r="AF26" s="11"/>
      <c r="AG26" s="11"/>
      <c r="AH26" s="11"/>
      <c r="AI26" s="11"/>
      <c r="AJ26" s="11"/>
      <c r="AK26" s="11"/>
      <c r="AL26" s="11"/>
      <c r="AM26" s="11"/>
      <c r="AN26" s="11"/>
      <c r="AO26" s="9"/>
      <c r="AP26" s="11"/>
      <c r="AQ26" s="9"/>
      <c r="AR26" s="11"/>
      <c r="AS26" s="11"/>
      <c r="AT26" s="11"/>
      <c r="AU26" s="11"/>
      <c r="AV26" s="11"/>
      <c r="AW26" s="11"/>
      <c r="AX26" s="11"/>
      <c r="AY26" s="11"/>
      <c r="AZ26" s="11"/>
      <c r="BA26" s="11"/>
      <c r="BB26" s="9"/>
      <c r="BC26" s="11"/>
      <c r="BD26" s="11"/>
      <c r="BE26" s="11"/>
      <c r="BF26" s="11"/>
      <c r="BG26" s="11"/>
      <c r="BH26" s="11"/>
      <c r="BI26" s="11"/>
      <c r="BJ26" s="11"/>
      <c r="BK26" s="11"/>
      <c r="BL26" s="182"/>
      <c r="BM26" s="182"/>
    </row>
    <row r="27" spans="1:65" s="234" customFormat="1" ht="15.75">
      <c r="A27" s="228" t="s">
        <v>132</v>
      </c>
      <c r="B27" s="222" t="s">
        <v>312</v>
      </c>
      <c r="C27" s="224">
        <v>516768</v>
      </c>
      <c r="D27" s="224">
        <v>233473</v>
      </c>
      <c r="E27" s="224">
        <v>24641</v>
      </c>
      <c r="F27" s="224">
        <v>73409</v>
      </c>
      <c r="G27" s="224">
        <v>32702</v>
      </c>
      <c r="H27" s="224">
        <v>0</v>
      </c>
      <c r="I27" s="224">
        <v>0</v>
      </c>
      <c r="J27" s="224">
        <v>0</v>
      </c>
      <c r="K27" s="224">
        <v>70</v>
      </c>
      <c r="L27" s="224">
        <v>4542</v>
      </c>
      <c r="M27" s="224">
        <v>1579</v>
      </c>
      <c r="N27" s="224">
        <v>206</v>
      </c>
      <c r="O27" s="224">
        <v>2072</v>
      </c>
      <c r="P27" s="224">
        <v>4254</v>
      </c>
      <c r="Q27" s="224">
        <v>0</v>
      </c>
      <c r="R27" s="224">
        <v>1637</v>
      </c>
      <c r="S27" s="224">
        <v>0</v>
      </c>
      <c r="T27" s="224">
        <v>0</v>
      </c>
      <c r="U27" s="224">
        <v>0</v>
      </c>
      <c r="V27" s="224">
        <v>1864</v>
      </c>
      <c r="W27" s="224">
        <v>0</v>
      </c>
      <c r="X27" s="224">
        <v>0</v>
      </c>
      <c r="Y27" s="224">
        <v>0</v>
      </c>
      <c r="Z27" s="224">
        <v>0</v>
      </c>
      <c r="AA27" s="224">
        <v>0</v>
      </c>
      <c r="AB27" s="224">
        <v>0</v>
      </c>
      <c r="AC27" s="224">
        <v>163619</v>
      </c>
      <c r="AD27" s="225">
        <f t="shared" ref="AD27:AD28" si="208">SUM(C27:AC27)</f>
        <v>1060836</v>
      </c>
      <c r="AE27" s="224">
        <v>1011</v>
      </c>
      <c r="AF27" s="224">
        <v>50</v>
      </c>
      <c r="AG27" s="224">
        <v>0</v>
      </c>
      <c r="AH27" s="224">
        <v>0</v>
      </c>
      <c r="AI27" s="224">
        <v>0</v>
      </c>
      <c r="AJ27" s="224">
        <v>224</v>
      </c>
      <c r="AK27" s="264">
        <v>389774</v>
      </c>
      <c r="AL27" s="264">
        <v>54581</v>
      </c>
      <c r="AM27" s="224">
        <v>0</v>
      </c>
      <c r="AN27" s="224">
        <v>0</v>
      </c>
      <c r="AO27" s="264">
        <v>80868</v>
      </c>
      <c r="AP27" s="224">
        <v>72232</v>
      </c>
      <c r="AQ27" s="224">
        <v>0</v>
      </c>
      <c r="AR27" s="224">
        <v>0</v>
      </c>
      <c r="AS27" s="224">
        <v>0</v>
      </c>
      <c r="AT27" s="224">
        <v>0</v>
      </c>
      <c r="AU27" s="224">
        <v>0</v>
      </c>
      <c r="AV27" s="224">
        <v>0</v>
      </c>
      <c r="AW27" s="224">
        <v>507</v>
      </c>
      <c r="AX27" s="224">
        <v>483</v>
      </c>
      <c r="AY27" s="224">
        <v>0</v>
      </c>
      <c r="AZ27" s="224">
        <v>0</v>
      </c>
      <c r="BA27" s="224">
        <v>0</v>
      </c>
      <c r="BB27" s="224">
        <v>313722</v>
      </c>
      <c r="BC27" s="224">
        <v>1267</v>
      </c>
      <c r="BD27" s="224">
        <v>1267</v>
      </c>
      <c r="BE27" s="224">
        <v>0</v>
      </c>
      <c r="BF27" s="224">
        <v>4313</v>
      </c>
      <c r="BG27" s="224">
        <v>10</v>
      </c>
      <c r="BH27" s="225">
        <f>SUM(AE27:BG27)</f>
        <v>920309</v>
      </c>
      <c r="BI27" s="230">
        <f>AD27+BH27</f>
        <v>1981145</v>
      </c>
      <c r="BJ27" s="231">
        <v>14558</v>
      </c>
      <c r="BK27" s="225">
        <f t="shared" ref="BK27:BK28" si="209">BI27-BJ27</f>
        <v>1966587</v>
      </c>
      <c r="BL27" s="234">
        <v>3</v>
      </c>
      <c r="BM27" s="235"/>
    </row>
    <row r="28" spans="1:65" s="41" customFormat="1" ht="15.75">
      <c r="A28" s="136"/>
      <c r="B28" s="218" t="s">
        <v>318</v>
      </c>
      <c r="C28" s="10">
        <v>482530</v>
      </c>
      <c r="D28" s="10">
        <v>213360</v>
      </c>
      <c r="E28" s="10">
        <v>22306</v>
      </c>
      <c r="F28" s="10">
        <v>69550</v>
      </c>
      <c r="G28" s="10">
        <v>30517</v>
      </c>
      <c r="H28" s="10">
        <f>IF('[1]Upto Month Current'!$D$9="",0,'[1]Upto Month Current'!$D$9)</f>
        <v>0</v>
      </c>
      <c r="I28" s="10">
        <f>IF('[1]Upto Month Current'!$D$10="",0,'[1]Upto Month Current'!$D$10)</f>
        <v>0</v>
      </c>
      <c r="J28" s="10">
        <f>IF('[1]Upto Month Current'!$D$11="",0,'[1]Upto Month Current'!$D$11)</f>
        <v>0</v>
      </c>
      <c r="K28" s="10">
        <v>6</v>
      </c>
      <c r="L28" s="10">
        <v>4098</v>
      </c>
      <c r="M28" s="10">
        <v>1925</v>
      </c>
      <c r="N28" s="10">
        <v>178</v>
      </c>
      <c r="O28" s="10">
        <v>1702</v>
      </c>
      <c r="P28" s="10">
        <v>4400</v>
      </c>
      <c r="Q28" s="10">
        <f>IF('[1]Upto Month Current'!$D$18="",0,'[1]Upto Month Current'!$D$18)</f>
        <v>0</v>
      </c>
      <c r="R28" s="10">
        <v>1109</v>
      </c>
      <c r="S28" s="10">
        <f>IF('[1]Upto Month Current'!$D$26="",0,'[1]Upto Month Current'!$D$26)</f>
        <v>0</v>
      </c>
      <c r="T28" s="10">
        <f>IF('[1]Upto Month Current'!$D$27="",0,'[1]Upto Month Current'!$D$27)</f>
        <v>0</v>
      </c>
      <c r="U28" s="10">
        <f>IF('[1]Upto Month Current'!$D$30="",0,'[1]Upto Month Current'!$D$30)</f>
        <v>0</v>
      </c>
      <c r="V28" s="10">
        <v>1714</v>
      </c>
      <c r="W28" s="10">
        <f>IF('[1]Upto Month Current'!$D$39="",0,'[1]Upto Month Current'!$D$39)</f>
        <v>0</v>
      </c>
      <c r="X28" s="10">
        <f>IF('[1]Upto Month Current'!$D$40="",0,'[1]Upto Month Current'!$D$40)</f>
        <v>0</v>
      </c>
      <c r="Y28" s="10">
        <v>0</v>
      </c>
      <c r="Z28" s="10">
        <f>IF('[1]Upto Month Current'!$D$43="",0,'[1]Upto Month Current'!$D$43)</f>
        <v>0</v>
      </c>
      <c r="AA28" s="10">
        <f>IF('[1]Upto Month Current'!$D$44="",0,'[1]Upto Month Current'!$D$44)</f>
        <v>0</v>
      </c>
      <c r="AB28" s="10">
        <v>0</v>
      </c>
      <c r="AC28" s="10">
        <v>158263</v>
      </c>
      <c r="AD28" s="123">
        <f t="shared" si="208"/>
        <v>991658</v>
      </c>
      <c r="AE28" s="10">
        <v>942</v>
      </c>
      <c r="AF28" s="10">
        <v>44</v>
      </c>
      <c r="AG28" s="10">
        <v>0</v>
      </c>
      <c r="AH28" s="10">
        <f>IF('[1]Upto Month Current'!$D$23="",0,'[1]Upto Month Current'!$D$23)</f>
        <v>0</v>
      </c>
      <c r="AI28" s="10">
        <f>IF('[1]Upto Month Current'!$D$24="",0,'[1]Upto Month Current'!$D$24)</f>
        <v>0</v>
      </c>
      <c r="AJ28" s="10">
        <v>206</v>
      </c>
      <c r="AK28" s="10">
        <v>291703</v>
      </c>
      <c r="AL28" s="10">
        <v>39212</v>
      </c>
      <c r="AM28" s="10">
        <f>IF('[1]Upto Month Current'!$D$31="",0,'[1]Upto Month Current'!$D$31)</f>
        <v>0</v>
      </c>
      <c r="AN28" s="10">
        <v>0</v>
      </c>
      <c r="AO28" s="10">
        <v>68423</v>
      </c>
      <c r="AP28" s="10">
        <v>191290</v>
      </c>
      <c r="AQ28" s="10">
        <f>IF('[1]Upto Month Current'!$D$36="",0,'[1]Upto Month Current'!$D$36)</f>
        <v>0</v>
      </c>
      <c r="AR28" s="10">
        <f>IF('[1]Upto Month Current'!$D$37="",0,'[1]Upto Month Current'!$D$37)</f>
        <v>0</v>
      </c>
      <c r="AS28" s="10">
        <v>0</v>
      </c>
      <c r="AT28" s="10">
        <f>IF('[1]Upto Month Current'!$D$38="",0,'[1]Upto Month Current'!$D$38)</f>
        <v>0</v>
      </c>
      <c r="AU28" s="10">
        <f>IF('[1]Upto Month Current'!$D$41="",0,'[1]Upto Month Current'!$D$41)</f>
        <v>0</v>
      </c>
      <c r="AV28" s="10">
        <v>0</v>
      </c>
      <c r="AW28" s="10">
        <v>381</v>
      </c>
      <c r="AX28" s="10">
        <v>359</v>
      </c>
      <c r="AY28" s="10">
        <v>0</v>
      </c>
      <c r="AZ28" s="10">
        <f>IF('[1]Upto Month Current'!$D$49="",0,'[1]Upto Month Current'!$D$49)</f>
        <v>0</v>
      </c>
      <c r="BA28" s="10">
        <f>IF('[1]Upto Month Current'!$D$50="",0,'[1]Upto Month Current'!$D$50)</f>
        <v>0</v>
      </c>
      <c r="BB28" s="10">
        <v>271576</v>
      </c>
      <c r="BC28" s="10">
        <v>1415</v>
      </c>
      <c r="BD28" s="10">
        <v>1415</v>
      </c>
      <c r="BE28" s="10">
        <f>IF('[1]Upto Month Current'!$D$55="",0,'[1]Upto Month Current'!$D$55)</f>
        <v>0</v>
      </c>
      <c r="BF28" s="10">
        <v>4066</v>
      </c>
      <c r="BG28" s="10">
        <v>17</v>
      </c>
      <c r="BH28" s="10">
        <f>SUM(AE28:BG28)</f>
        <v>871049</v>
      </c>
      <c r="BI28" s="220">
        <f>AD28+BH28</f>
        <v>1862707</v>
      </c>
      <c r="BJ28" s="10">
        <v>-12505</v>
      </c>
      <c r="BK28" s="10">
        <f t="shared" si="209"/>
        <v>1875212</v>
      </c>
      <c r="BM28" s="219"/>
    </row>
    <row r="29" spans="1:65" ht="15.75">
      <c r="A29" s="130"/>
      <c r="B29" s="12" t="s">
        <v>319</v>
      </c>
      <c r="C29" s="9">
        <f>IF('Upto Month COPPY'!$D$4="",0,'Upto Month COPPY'!$D$4)</f>
        <v>479332</v>
      </c>
      <c r="D29" s="9">
        <f>IF('Upto Month COPPY'!$D$5="",0,'Upto Month COPPY'!$D$5)</f>
        <v>173125</v>
      </c>
      <c r="E29" s="9">
        <f>IF('Upto Month COPPY'!$D$6="",0,'Upto Month COPPY'!$D$6)</f>
        <v>21483</v>
      </c>
      <c r="F29" s="9">
        <f>IF('Upto Month COPPY'!$D$7="",0,'Upto Month COPPY'!$D$7)</f>
        <v>67270</v>
      </c>
      <c r="G29" s="9">
        <f>IF('Upto Month COPPY'!$D$8="",0,'Upto Month COPPY'!$D$8)</f>
        <v>28267</v>
      </c>
      <c r="H29" s="9">
        <f>IF('Upto Month COPPY'!$D$9="",0,'Upto Month COPPY'!$D$9)</f>
        <v>0</v>
      </c>
      <c r="I29" s="9">
        <f>IF('Upto Month COPPY'!$D$10="",0,'Upto Month COPPY'!$D$10)</f>
        <v>0</v>
      </c>
      <c r="J29" s="9">
        <f>IF('Upto Month COPPY'!$D$11="",0,'Upto Month COPPY'!$D$11)</f>
        <v>0</v>
      </c>
      <c r="K29" s="9">
        <f>IF('Upto Month COPPY'!$D$12="",0,'Upto Month COPPY'!$D$12)</f>
        <v>55</v>
      </c>
      <c r="L29" s="9">
        <f>IF('Upto Month COPPY'!$D$13="",0,'Upto Month COPPY'!$D$13)</f>
        <v>3371</v>
      </c>
      <c r="M29" s="9">
        <f>IF('Upto Month COPPY'!$D$14="",0,'Upto Month COPPY'!$D$14)</f>
        <v>2958</v>
      </c>
      <c r="N29" s="9">
        <f>IF('Upto Month COPPY'!$D$15="",0,'Upto Month COPPY'!$D$15)</f>
        <v>122</v>
      </c>
      <c r="O29" s="9">
        <f>IF('Upto Month COPPY'!$D$16="",0,'Upto Month COPPY'!$D$16)</f>
        <v>1419</v>
      </c>
      <c r="P29" s="9">
        <f>IF('Upto Month COPPY'!$D$17="",0,'Upto Month COPPY'!$D$17)</f>
        <v>4065</v>
      </c>
      <c r="Q29" s="9">
        <f>IF('Upto Month COPPY'!$D$18="",0,'Upto Month COPPY'!$D$18)</f>
        <v>0</v>
      </c>
      <c r="R29" s="9">
        <f>IF('Upto Month COPPY'!$D$21="",0,'Upto Month COPPY'!$D$21)</f>
        <v>1417</v>
      </c>
      <c r="S29" s="9">
        <f>IF('Upto Month COPPY'!$D$26="",0,'Upto Month COPPY'!$D$26)</f>
        <v>0</v>
      </c>
      <c r="T29" s="9">
        <f>IF('Upto Month COPPY'!$D$27="",0,'Upto Month COPPY'!$D$27)</f>
        <v>0</v>
      </c>
      <c r="U29" s="9">
        <f>IF('Upto Month COPPY'!$D$30="",0,'Upto Month COPPY'!$D$30)</f>
        <v>0</v>
      </c>
      <c r="V29" s="9">
        <f>IF('Upto Month COPPY'!$D$35="",0,'Upto Month COPPY'!$D$35)</f>
        <v>0</v>
      </c>
      <c r="W29" s="9">
        <f>IF('Upto Month COPPY'!$D$39="",0,'Upto Month COPPY'!$D$39)</f>
        <v>0</v>
      </c>
      <c r="X29" s="9">
        <f>IF('Upto Month COPPY'!$D$40="",0,'Upto Month COPPY'!$D$40)</f>
        <v>0</v>
      </c>
      <c r="Y29" s="9">
        <f>IF('Upto Month COPPY'!$D$42="",0,'Upto Month COPPY'!$D$42)</f>
        <v>0</v>
      </c>
      <c r="Z29" s="9">
        <f>IF('Upto Month COPPY'!$D$43="",0,'Upto Month COPPY'!$D$43)</f>
        <v>0</v>
      </c>
      <c r="AA29" s="9">
        <f>IF('Upto Month COPPY'!$D$44="",0,'Upto Month COPPY'!$D$44)</f>
        <v>0</v>
      </c>
      <c r="AB29" s="9">
        <f>IF('Upto Month COPPY'!$D$48="",0,'Upto Month COPPY'!$D$48)</f>
        <v>0</v>
      </c>
      <c r="AC29" s="9">
        <f>IF('Upto Month COPPY'!$D$51="",0,'Upto Month COPPY'!$D$51)</f>
        <v>149382</v>
      </c>
      <c r="AD29" s="123">
        <f t="shared" ref="AD29:AD30" si="210">SUM(C29:AC29)</f>
        <v>932266</v>
      </c>
      <c r="AE29" s="9">
        <f>IF('Upto Month COPPY'!$D$19="",0,'Upto Month COPPY'!$D$19)</f>
        <v>894</v>
      </c>
      <c r="AF29" s="9">
        <f>IF('Upto Month COPPY'!$D$20="",0,'Upto Month COPPY'!$D$20)</f>
        <v>100</v>
      </c>
      <c r="AG29" s="9">
        <f>IF('Upto Month COPPY'!$D$22="",0,'Upto Month COPPY'!$D$22)</f>
        <v>734</v>
      </c>
      <c r="AH29" s="9">
        <f>IF('Upto Month COPPY'!$D$23="",0,'Upto Month COPPY'!$D$23)</f>
        <v>0</v>
      </c>
      <c r="AI29" s="9">
        <f>IF('Upto Month COPPY'!$D$24="",0,'Upto Month COPPY'!$D$24)</f>
        <v>0</v>
      </c>
      <c r="AJ29" s="9">
        <f>IF('Upto Month COPPY'!$D$25="",0,'Upto Month COPPY'!$D$25)</f>
        <v>138</v>
      </c>
      <c r="AK29" s="9">
        <f>IF('Upto Month COPPY'!$D$28="",0,'Upto Month COPPY'!$D$28)</f>
        <v>162352</v>
      </c>
      <c r="AL29" s="9">
        <f>IF('Upto Month COPPY'!$D$29="",0,'Upto Month COPPY'!$D$29)</f>
        <v>34036</v>
      </c>
      <c r="AM29" s="9">
        <f>IF('Upto Month COPPY'!$D$31="",0,'Upto Month COPPY'!$D$31)</f>
        <v>0</v>
      </c>
      <c r="AN29" s="9">
        <f>IF('Upto Month COPPY'!$D$32="",0,'Upto Month COPPY'!$D$32)</f>
        <v>320</v>
      </c>
      <c r="AO29" s="9">
        <f>IF('Upto Month COPPY'!$D$33="",0,'Upto Month COPPY'!$D$33)</f>
        <v>82189</v>
      </c>
      <c r="AP29" s="9">
        <f>IF('Upto Month COPPY'!$D$34="",0,'Upto Month COPPY'!$D$34)</f>
        <v>-9482</v>
      </c>
      <c r="AQ29" s="9">
        <f>IF('Upto Month COPPY'!$D$36="",0,'Upto Month COPPY'!$D$36)</f>
        <v>0</v>
      </c>
      <c r="AR29" s="9">
        <f>IF('Upto Month COPPY'!$D$37="",0,'Upto Month COPPY'!$D$37)</f>
        <v>0</v>
      </c>
      <c r="AS29" s="9">
        <v>0</v>
      </c>
      <c r="AT29" s="9">
        <f>IF('Upto Month COPPY'!$D$38="",0,'Upto Month COPPY'!$D$38)</f>
        <v>0</v>
      </c>
      <c r="AU29" s="9">
        <f>IF('Upto Month COPPY'!$D$41="",0,'Upto Month COPPY'!$D$41)</f>
        <v>0</v>
      </c>
      <c r="AV29" s="9">
        <v>0</v>
      </c>
      <c r="AW29" s="9">
        <f>IF('Upto Month COPPY'!$D$45="",0,'Upto Month COPPY'!$D$45)</f>
        <v>0</v>
      </c>
      <c r="AX29" s="9">
        <f>IF('Upto Month COPPY'!$D$46="",0,'Upto Month COPPY'!$D$46)</f>
        <v>0</v>
      </c>
      <c r="AY29" s="9">
        <f>IF('Upto Month COPPY'!$D$47="",0,'Upto Month COPPY'!$D$47)</f>
        <v>115</v>
      </c>
      <c r="AZ29" s="9">
        <f>IF('Upto Month COPPY'!$D$49="",0,'Upto Month COPPY'!$D$49)</f>
        <v>0</v>
      </c>
      <c r="BA29" s="9">
        <f>IF('Upto Month COPPY'!$D$50="",0,'Upto Month COPPY'!$D$50)</f>
        <v>0</v>
      </c>
      <c r="BB29" s="9">
        <f>IF('Upto Month COPPY'!$D$52="",0,'Upto Month COPPY'!$D$52)</f>
        <v>198228</v>
      </c>
      <c r="BC29" s="9">
        <f>IF('Upto Month COPPY'!$D$53="",0,'Upto Month COPPY'!$D$53)</f>
        <v>3630</v>
      </c>
      <c r="BD29" s="9">
        <f>IF('Upto Month COPPY'!$D$54="",0,'Upto Month COPPY'!$D$54)</f>
        <v>3630</v>
      </c>
      <c r="BE29" s="9">
        <f>IF('Upto Month COPPY'!$D$55="",0,'Upto Month COPPY'!$D$55)</f>
        <v>0</v>
      </c>
      <c r="BF29" s="9">
        <f>IF('Upto Month COPPY'!$D$56="",0,'Upto Month COPPY'!$D$56)</f>
        <v>7151</v>
      </c>
      <c r="BG29" s="9">
        <f>IF('Upto Month COPPY'!$D$58="",0,'Upto Month COPPY'!$D$58)</f>
        <v>32</v>
      </c>
      <c r="BH29" s="9">
        <f>SUM(AE29:BG29)</f>
        <v>484067</v>
      </c>
      <c r="BI29" s="127">
        <f>AD29+BH29</f>
        <v>1416333</v>
      </c>
      <c r="BJ29" s="9">
        <f>IF('Upto Month COPPY'!$D$60="",0,'Upto Month COPPY'!$D$60)</f>
        <v>0</v>
      </c>
      <c r="BK29" s="51">
        <f t="shared" ref="BK29:BK30" si="211">BI29-BJ29</f>
        <v>1416333</v>
      </c>
      <c r="BL29">
        <f>'Upto Month COPPY'!$D$61</f>
        <v>1416333</v>
      </c>
      <c r="BM29" s="30">
        <f t="shared" ref="BM29:BM33" si="212">BK29-AD29</f>
        <v>484067</v>
      </c>
    </row>
    <row r="30" spans="1:65" ht="13.5" customHeight="1">
      <c r="A30" s="130"/>
      <c r="B30" s="183" t="s">
        <v>320</v>
      </c>
      <c r="C30" s="9">
        <f>IF('Upto Month Current'!$D$4="",0,'Upto Month Current'!$D$4)</f>
        <v>461458</v>
      </c>
      <c r="D30" s="9">
        <f>IF('Upto Month Current'!$D$5="",0,'Upto Month Current'!$D$5)</f>
        <v>208377</v>
      </c>
      <c r="E30" s="9">
        <f>IF('Upto Month Current'!$D$6="",0,'Upto Month Current'!$D$6)</f>
        <v>21211</v>
      </c>
      <c r="F30" s="9">
        <f>IF('Upto Month Current'!$D$7="",0,'Upto Month Current'!$D$7)</f>
        <v>65676</v>
      </c>
      <c r="G30" s="9">
        <f>IF('Upto Month Current'!$D$8="",0,'Upto Month Current'!$D$8)</f>
        <v>30000</v>
      </c>
      <c r="H30" s="9">
        <f>IF('Upto Month Current'!$D$9="",0,'Upto Month Current'!$D$9)</f>
        <v>0</v>
      </c>
      <c r="I30" s="9">
        <f>IF('Upto Month Current'!$D$10="",0,'Upto Month Current'!$D$10)</f>
        <v>0</v>
      </c>
      <c r="J30" s="9">
        <f>IF('Upto Month Current'!$D$11="",0,'Upto Month Current'!$D$11)</f>
        <v>0</v>
      </c>
      <c r="K30" s="9">
        <f>IF('Upto Month Current'!$D$12="",0,'Upto Month Current'!$D$12)</f>
        <v>0</v>
      </c>
      <c r="L30" s="9">
        <f>IF('Upto Month Current'!$D$13="",0,'Upto Month Current'!$D$13)</f>
        <v>3859</v>
      </c>
      <c r="M30" s="9">
        <f>IF('Upto Month Current'!$D$14="",0,'Upto Month Current'!$D$14)</f>
        <v>2444</v>
      </c>
      <c r="N30" s="9">
        <f>IF('Upto Month Current'!$D$15="",0,'Upto Month Current'!$D$15)</f>
        <v>82</v>
      </c>
      <c r="O30" s="9">
        <f>IF('Upto Month Current'!$D$16="",0,'Upto Month Current'!$D$16)</f>
        <v>1678</v>
      </c>
      <c r="P30" s="9">
        <f>IF('Upto Month Current'!$D$17="",0,'Upto Month Current'!$D$17)</f>
        <v>4876</v>
      </c>
      <c r="Q30" s="9">
        <f>IF('Upto Month Current'!$D$18="",0,'Upto Month Current'!$D$18)</f>
        <v>0</v>
      </c>
      <c r="R30" s="9">
        <f>IF('Upto Month Current'!$D$21="",0,'Upto Month Current'!$D$21)</f>
        <v>1772</v>
      </c>
      <c r="S30" s="9">
        <f>IF('Upto Month Current'!$D$26="",0,'Upto Month Current'!$D$26)</f>
        <v>0</v>
      </c>
      <c r="T30" s="9">
        <f>IF('Upto Month Current'!$D$27="",0,'Upto Month Current'!$D$27)</f>
        <v>0</v>
      </c>
      <c r="U30" s="9">
        <f>IF('Upto Month Current'!$D$30="",0,'Upto Month Current'!$D$30)</f>
        <v>0</v>
      </c>
      <c r="V30" s="9">
        <f>IF('Upto Month Current'!$D$35="",0,'Upto Month Current'!$D$35)</f>
        <v>0</v>
      </c>
      <c r="W30" s="9">
        <f>IF('Upto Month Current'!$D$39="",0,'Upto Month Current'!$D$39)</f>
        <v>0</v>
      </c>
      <c r="X30" s="9">
        <f>IF('Upto Month Current'!$D$40="",0,'Upto Month Current'!$D$40)</f>
        <v>0</v>
      </c>
      <c r="Y30" s="9">
        <f>IF('Upto Month Current'!$D$42="",0,'Upto Month Current'!$D$42)</f>
        <v>0</v>
      </c>
      <c r="Z30" s="9">
        <f>IF('Upto Month Current'!$D$43="",0,'Upto Month Current'!$D$43)</f>
        <v>0</v>
      </c>
      <c r="AA30" s="9">
        <f>IF('Upto Month Current'!$D$44="",0,'Upto Month Current'!$D$44)</f>
        <v>0</v>
      </c>
      <c r="AB30" s="9">
        <f>IF('Upto Month Current'!$D$48="",0,'Upto Month Current'!$D$48)</f>
        <v>0</v>
      </c>
      <c r="AC30" s="9">
        <f>IF('Upto Month Current'!$D$51="",0,'Upto Month Current'!$D$51)</f>
        <v>135129</v>
      </c>
      <c r="AD30" s="123">
        <f t="shared" si="210"/>
        <v>936562</v>
      </c>
      <c r="AE30" s="9">
        <f>IF('Upto Month Current'!$D$19="",0,'Upto Month Current'!$D$19)</f>
        <v>972</v>
      </c>
      <c r="AF30" s="9">
        <f>IF('Upto Month Current'!$D$20="",0,'Upto Month Current'!$D$20)</f>
        <v>82</v>
      </c>
      <c r="AG30" s="9">
        <f>IF('Upto Month Current'!$D$22="",0,'Upto Month Current'!$D$22)</f>
        <v>2377</v>
      </c>
      <c r="AH30" s="9">
        <f>IF('Upto Month Current'!$D$23="",0,'Upto Month Current'!$D$23)</f>
        <v>0</v>
      </c>
      <c r="AI30" s="9">
        <f>IF('Upto Month Current'!$D$24="",0,'Upto Month Current'!$D$24)</f>
        <v>0</v>
      </c>
      <c r="AJ30" s="9">
        <f>IF('Upto Month Current'!$D$25="",0,'Upto Month Current'!$D$25)</f>
        <v>750</v>
      </c>
      <c r="AK30" s="9">
        <f>IF('Upto Month Current'!$D$28="",0,'Upto Month Current'!$D$28)</f>
        <v>254876</v>
      </c>
      <c r="AL30" s="9">
        <f>IF('Upto Month Current'!$D$29="",0,'Upto Month Current'!$D$29)</f>
        <v>36036</v>
      </c>
      <c r="AM30" s="9">
        <f>IF('Upto Month Current'!$D$31="",0,'Upto Month Current'!$D$31)</f>
        <v>0</v>
      </c>
      <c r="AN30" s="9">
        <f>IF('Upto Month Current'!$D$32="",0,'Upto Month Current'!$D$32)</f>
        <v>280</v>
      </c>
      <c r="AO30" s="9">
        <f>IF('Upto Month Current'!$D$33="",0,'Upto Month Current'!$D$33)</f>
        <v>53490</v>
      </c>
      <c r="AP30" s="9">
        <f>IF('Upto Month Current'!$D$34="",0,'Upto Month Current'!$D$34)</f>
        <v>-77248</v>
      </c>
      <c r="AQ30" s="9">
        <f>IF('Upto Month Current'!$D$36="",0,'Upto Month Current'!$D$36)</f>
        <v>0</v>
      </c>
      <c r="AR30" s="9">
        <f>IF('Upto Month Current'!$D$37="",0,'Upto Month Current'!$D$37)</f>
        <v>0</v>
      </c>
      <c r="AS30" s="9">
        <v>0</v>
      </c>
      <c r="AT30" s="9">
        <f>IF('Upto Month Current'!$D$38="",0,'Upto Month Current'!$D$38)</f>
        <v>0</v>
      </c>
      <c r="AU30" s="9">
        <f>IF('Upto Month Current'!$D$41="",0,'Upto Month Current'!$D$41)</f>
        <v>0</v>
      </c>
      <c r="AV30" s="9">
        <v>0</v>
      </c>
      <c r="AW30" s="9">
        <f>IF('Upto Month Current'!$D$45="",0,'Upto Month Current'!$D$45)</f>
        <v>115</v>
      </c>
      <c r="AX30" s="9">
        <f>IF('Upto Month Current'!$D$46="",0,'Upto Month Current'!$D$46)</f>
        <v>368</v>
      </c>
      <c r="AY30" s="9">
        <f>IF('Upto Month Current'!$D$47="",0,'Upto Month Current'!$D$47)</f>
        <v>0</v>
      </c>
      <c r="AZ30" s="9">
        <f>IF('Upto Month Current'!$D$49="",0,'Upto Month Current'!$D$49)</f>
        <v>0</v>
      </c>
      <c r="BA30" s="9">
        <f>IF('Upto Month Current'!$D$50="",0,'Upto Month Current'!$D$50)</f>
        <v>0</v>
      </c>
      <c r="BB30" s="9">
        <f>IF('Upto Month Current'!$D$52="",0,'Upto Month Current'!$D$52)</f>
        <v>209916</v>
      </c>
      <c r="BC30" s="9">
        <f>IF('Upto Month Current'!$D$53="",0,'Upto Month Current'!$D$53)</f>
        <v>2273</v>
      </c>
      <c r="BD30" s="9">
        <f>IF('Upto Month Current'!$D$54="",0,'Upto Month Current'!$D$54)</f>
        <v>2273</v>
      </c>
      <c r="BE30" s="9">
        <f>IF('Upto Month Current'!$D$55="",0,'Upto Month Current'!$D$55)</f>
        <v>0</v>
      </c>
      <c r="BF30" s="9">
        <f>IF('Upto Month Current'!$D$56="",0,'Upto Month Current'!$D$56)</f>
        <v>7642</v>
      </c>
      <c r="BG30" s="9">
        <f>IF('Upto Month Current'!$D$58="",0,'Upto Month Current'!$D$58)</f>
        <v>28</v>
      </c>
      <c r="BH30" s="9">
        <f>SUM(AE30:BG30)</f>
        <v>494230</v>
      </c>
      <c r="BI30" s="127">
        <f>AD30+BH30</f>
        <v>1430792</v>
      </c>
      <c r="BJ30" s="9">
        <f>IF('Upto Month Current'!$D$60="",0,'Upto Month Current'!$D$60)</f>
        <v>0</v>
      </c>
      <c r="BK30" s="51">
        <f t="shared" si="211"/>
        <v>1430792</v>
      </c>
      <c r="BL30">
        <f>'Upto Month Current'!$D$61</f>
        <v>1430792</v>
      </c>
      <c r="BM30" s="30">
        <f t="shared" si="212"/>
        <v>494230</v>
      </c>
    </row>
    <row r="31" spans="1:65" ht="15.75">
      <c r="A31" s="130"/>
      <c r="B31" s="5" t="s">
        <v>127</v>
      </c>
      <c r="C31" s="11">
        <f>C30-C28</f>
        <v>-21072</v>
      </c>
      <c r="D31" s="11">
        <f t="shared" ref="D31" si="213">D30-D28</f>
        <v>-4983</v>
      </c>
      <c r="E31" s="11">
        <f t="shared" ref="E31" si="214">E30-E28</f>
        <v>-1095</v>
      </c>
      <c r="F31" s="11">
        <f t="shared" ref="F31" si="215">F30-F28</f>
        <v>-3874</v>
      </c>
      <c r="G31" s="11">
        <f t="shared" ref="G31" si="216">G30-G28</f>
        <v>-517</v>
      </c>
      <c r="H31" s="11">
        <f t="shared" ref="H31" si="217">H30-H28</f>
        <v>0</v>
      </c>
      <c r="I31" s="11">
        <f t="shared" ref="I31" si="218">I30-I28</f>
        <v>0</v>
      </c>
      <c r="J31" s="11">
        <f t="shared" ref="J31" si="219">J30-J28</f>
        <v>0</v>
      </c>
      <c r="K31" s="11">
        <f t="shared" ref="K31" si="220">K30-K28</f>
        <v>-6</v>
      </c>
      <c r="L31" s="11">
        <f t="shared" ref="L31" si="221">L30-L28</f>
        <v>-239</v>
      </c>
      <c r="M31" s="11">
        <f t="shared" ref="M31" si="222">M30-M28</f>
        <v>519</v>
      </c>
      <c r="N31" s="11">
        <f t="shared" ref="N31" si="223">N30-N28</f>
        <v>-96</v>
      </c>
      <c r="O31" s="11">
        <f t="shared" ref="O31" si="224">O30-O28</f>
        <v>-24</v>
      </c>
      <c r="P31" s="11">
        <f t="shared" ref="P31" si="225">P30-P28</f>
        <v>476</v>
      </c>
      <c r="Q31" s="11">
        <f t="shared" ref="Q31" si="226">Q30-Q28</f>
        <v>0</v>
      </c>
      <c r="R31" s="11">
        <f t="shared" ref="R31" si="227">R30-R28</f>
        <v>663</v>
      </c>
      <c r="S31" s="11">
        <f t="shared" ref="S31" si="228">S30-S28</f>
        <v>0</v>
      </c>
      <c r="T31" s="11">
        <f t="shared" ref="T31:U31" si="229">T30-T28</f>
        <v>0</v>
      </c>
      <c r="U31" s="11">
        <f t="shared" si="229"/>
        <v>0</v>
      </c>
      <c r="V31" s="9">
        <f t="shared" ref="V31" si="230">V30-V28</f>
        <v>-1714</v>
      </c>
      <c r="W31" s="11">
        <f t="shared" ref="W31" si="231">W30-W28</f>
        <v>0</v>
      </c>
      <c r="X31" s="11">
        <f t="shared" ref="X31" si="232">X30-X28</f>
        <v>0</v>
      </c>
      <c r="Y31" s="11">
        <f t="shared" ref="Y31" si="233">Y30-Y28</f>
        <v>0</v>
      </c>
      <c r="Z31" s="11">
        <f t="shared" ref="Z31" si="234">Z30-Z28</f>
        <v>0</v>
      </c>
      <c r="AA31" s="11">
        <f t="shared" ref="AA31:AD31" si="235">AA30-AA28</f>
        <v>0</v>
      </c>
      <c r="AB31" s="11">
        <f t="shared" ref="AB31" si="236">AB30-AB28</f>
        <v>0</v>
      </c>
      <c r="AC31" s="9">
        <f t="shared" si="235"/>
        <v>-23134</v>
      </c>
      <c r="AD31" s="10">
        <f t="shared" si="235"/>
        <v>-55096</v>
      </c>
      <c r="AE31" s="11">
        <f t="shared" ref="AE31" si="237">AE30-AE28</f>
        <v>30</v>
      </c>
      <c r="AF31" s="11">
        <f t="shared" ref="AF31" si="238">AF30-AF28</f>
        <v>38</v>
      </c>
      <c r="AG31" s="11">
        <f t="shared" ref="AG31" si="239">AG30-AG28</f>
        <v>2377</v>
      </c>
      <c r="AH31" s="11">
        <f t="shared" ref="AH31" si="240">AH30-AH28</f>
        <v>0</v>
      </c>
      <c r="AI31" s="11">
        <f t="shared" ref="AI31" si="241">AI30-AI28</f>
        <v>0</v>
      </c>
      <c r="AJ31" s="11">
        <f t="shared" ref="AJ31" si="242">AJ30-AJ28</f>
        <v>544</v>
      </c>
      <c r="AK31" s="11">
        <f t="shared" ref="AK31" si="243">AK30-AK28</f>
        <v>-36827</v>
      </c>
      <c r="AL31" s="11">
        <f t="shared" ref="AL31" si="244">AL30-AL28</f>
        <v>-3176</v>
      </c>
      <c r="AM31" s="11">
        <f t="shared" ref="AM31" si="245">AM30-AM28</f>
        <v>0</v>
      </c>
      <c r="AN31" s="11">
        <f t="shared" ref="AN31" si="246">AN30-AN28</f>
        <v>280</v>
      </c>
      <c r="AO31" s="9">
        <f t="shared" ref="AO31" si="247">AO30-AO28</f>
        <v>-14933</v>
      </c>
      <c r="AP31" s="11">
        <f t="shared" ref="AP31" si="248">AP30-AP28</f>
        <v>-268538</v>
      </c>
      <c r="AQ31" s="9">
        <f t="shared" ref="AQ31" si="249">AQ30-AQ28</f>
        <v>0</v>
      </c>
      <c r="AR31" s="11">
        <f t="shared" ref="AR31" si="250">AR30-AR28</f>
        <v>0</v>
      </c>
      <c r="AS31" s="11">
        <f t="shared" ref="AS31" si="251">AS30-AS28</f>
        <v>0</v>
      </c>
      <c r="AT31" s="11">
        <f t="shared" ref="AT31" si="252">AT30-AT28</f>
        <v>0</v>
      </c>
      <c r="AU31" s="11">
        <f t="shared" ref="AU31" si="253">AU30-AU28</f>
        <v>0</v>
      </c>
      <c r="AV31" s="11">
        <f t="shared" ref="AV31" si="254">AV30-AV28</f>
        <v>0</v>
      </c>
      <c r="AW31" s="11">
        <f t="shared" ref="AW31" si="255">AW30-AW28</f>
        <v>-266</v>
      </c>
      <c r="AX31" s="11">
        <f t="shared" ref="AX31" si="256">AX30-AX28</f>
        <v>9</v>
      </c>
      <c r="AY31" s="11">
        <f t="shared" ref="AY31" si="257">AY30-AY28</f>
        <v>0</v>
      </c>
      <c r="AZ31" s="11">
        <f t="shared" ref="AZ31" si="258">AZ30-AZ28</f>
        <v>0</v>
      </c>
      <c r="BA31" s="11">
        <f t="shared" ref="BA31" si="259">BA30-BA28</f>
        <v>0</v>
      </c>
      <c r="BB31" s="9">
        <f t="shared" ref="BB31" si="260">BB30-BB28</f>
        <v>-61660</v>
      </c>
      <c r="BC31" s="11">
        <f t="shared" ref="BC31" si="261">BC30-BC28</f>
        <v>858</v>
      </c>
      <c r="BD31" s="11">
        <f t="shared" ref="BD31" si="262">BD30-BD28</f>
        <v>858</v>
      </c>
      <c r="BE31" s="11">
        <f t="shared" ref="BE31" si="263">BE30-BE28</f>
        <v>0</v>
      </c>
      <c r="BF31" s="11">
        <f t="shared" ref="BF31" si="264">BF30-BF28</f>
        <v>3576</v>
      </c>
      <c r="BG31" s="11">
        <f t="shared" ref="BG31:BH31" si="265">BG30-BG28</f>
        <v>11</v>
      </c>
      <c r="BH31" s="9">
        <f t="shared" si="265"/>
        <v>-376819</v>
      </c>
      <c r="BI31" s="45">
        <f t="shared" ref="BI31" si="266">BI30-BI28</f>
        <v>-431915</v>
      </c>
      <c r="BJ31" s="11">
        <f t="shared" ref="BJ31:BK31" si="267">BJ30-BJ28</f>
        <v>12505</v>
      </c>
      <c r="BK31" s="51">
        <f t="shared" si="267"/>
        <v>-444420</v>
      </c>
      <c r="BM31" s="30">
        <f t="shared" si="212"/>
        <v>-389324</v>
      </c>
    </row>
    <row r="32" spans="1:65" ht="15.75">
      <c r="A32" s="130"/>
      <c r="B32" s="5" t="s">
        <v>128</v>
      </c>
      <c r="C32" s="13">
        <f>C31/C28</f>
        <v>-4.3669823637908521E-2</v>
      </c>
      <c r="D32" s="13">
        <f t="shared" ref="D32" si="268">D31/D28</f>
        <v>-2.3354893138357705E-2</v>
      </c>
      <c r="E32" s="13">
        <f t="shared" ref="E32" si="269">E31/E28</f>
        <v>-4.9089930960279748E-2</v>
      </c>
      <c r="F32" s="13">
        <f t="shared" ref="F32" si="270">F31/F28</f>
        <v>-5.5700934579439254E-2</v>
      </c>
      <c r="G32" s="13">
        <f t="shared" ref="G32" si="271">G31/G28</f>
        <v>-1.6941376937444703E-2</v>
      </c>
      <c r="H32" s="13" t="e">
        <f t="shared" ref="H32" si="272">H31/H28</f>
        <v>#DIV/0!</v>
      </c>
      <c r="I32" s="13" t="e">
        <f t="shared" ref="I32" si="273">I31/I28</f>
        <v>#DIV/0!</v>
      </c>
      <c r="J32" s="13" t="e">
        <f t="shared" ref="J32" si="274">J31/J28</f>
        <v>#DIV/0!</v>
      </c>
      <c r="K32" s="13">
        <f t="shared" ref="K32" si="275">K31/K28</f>
        <v>-1</v>
      </c>
      <c r="L32" s="13">
        <f t="shared" ref="L32" si="276">L31/L28</f>
        <v>-5.832113225963885E-2</v>
      </c>
      <c r="M32" s="13">
        <f t="shared" ref="M32" si="277">M31/M28</f>
        <v>0.26961038961038963</v>
      </c>
      <c r="N32" s="13">
        <f t="shared" ref="N32" si="278">N31/N28</f>
        <v>-0.5393258426966292</v>
      </c>
      <c r="O32" s="13">
        <f t="shared" ref="O32" si="279">O31/O28</f>
        <v>-1.4101057579318449E-2</v>
      </c>
      <c r="P32" s="13">
        <f t="shared" ref="P32" si="280">P31/P28</f>
        <v>0.10818181818181818</v>
      </c>
      <c r="Q32" s="13" t="e">
        <f t="shared" ref="Q32" si="281">Q31/Q28</f>
        <v>#DIV/0!</v>
      </c>
      <c r="R32" s="13">
        <f t="shared" ref="R32" si="282">R31/R28</f>
        <v>0.5978358881875564</v>
      </c>
      <c r="S32" s="13" t="e">
        <f t="shared" ref="S32" si="283">S31/S28</f>
        <v>#DIV/0!</v>
      </c>
      <c r="T32" s="13" t="e">
        <f t="shared" ref="T32:U32" si="284">T31/T28</f>
        <v>#DIV/0!</v>
      </c>
      <c r="U32" s="13" t="e">
        <f t="shared" si="284"/>
        <v>#DIV/0!</v>
      </c>
      <c r="V32" s="163">
        <f t="shared" ref="V32" si="285">V31/V28</f>
        <v>-1</v>
      </c>
      <c r="W32" s="13" t="e">
        <f t="shared" ref="W32" si="286">W31/W28</f>
        <v>#DIV/0!</v>
      </c>
      <c r="X32" s="13" t="e">
        <f t="shared" ref="X32" si="287">X31/X28</f>
        <v>#DIV/0!</v>
      </c>
      <c r="Y32" s="13" t="e">
        <f t="shared" ref="Y32" si="288">Y31/Y28</f>
        <v>#DIV/0!</v>
      </c>
      <c r="Z32" s="13" t="e">
        <f t="shared" ref="Z32" si="289">Z31/Z28</f>
        <v>#DIV/0!</v>
      </c>
      <c r="AA32" s="13" t="e">
        <f t="shared" ref="AA32:AD32" si="290">AA31/AA28</f>
        <v>#DIV/0!</v>
      </c>
      <c r="AB32" s="13" t="e">
        <f t="shared" ref="AB32" si="291">AB31/AB28</f>
        <v>#DIV/0!</v>
      </c>
      <c r="AC32" s="163">
        <f t="shared" si="290"/>
        <v>-0.14617440589398659</v>
      </c>
      <c r="AD32" s="14">
        <f t="shared" si="290"/>
        <v>-5.5559477158455842E-2</v>
      </c>
      <c r="AE32" s="13">
        <f t="shared" ref="AE32" si="292">AE31/AE28</f>
        <v>3.1847133757961783E-2</v>
      </c>
      <c r="AF32" s="13">
        <f t="shared" ref="AF32" si="293">AF31/AF28</f>
        <v>0.86363636363636365</v>
      </c>
      <c r="AG32" s="13" t="e">
        <f t="shared" ref="AG32" si="294">AG31/AG28</f>
        <v>#DIV/0!</v>
      </c>
      <c r="AH32" s="13" t="e">
        <f t="shared" ref="AH32" si="295">AH31/AH28</f>
        <v>#DIV/0!</v>
      </c>
      <c r="AI32" s="13" t="e">
        <f t="shared" ref="AI32" si="296">AI31/AI28</f>
        <v>#DIV/0!</v>
      </c>
      <c r="AJ32" s="13">
        <f t="shared" ref="AJ32" si="297">AJ31/AJ28</f>
        <v>2.6407766990291264</v>
      </c>
      <c r="AK32" s="13">
        <f t="shared" ref="AK32" si="298">AK31/AK28</f>
        <v>-0.12624827307226871</v>
      </c>
      <c r="AL32" s="13">
        <f t="shared" ref="AL32" si="299">AL31/AL28</f>
        <v>-8.0995613587677248E-2</v>
      </c>
      <c r="AM32" s="13" t="e">
        <f t="shared" ref="AM32" si="300">AM31/AM28</f>
        <v>#DIV/0!</v>
      </c>
      <c r="AN32" s="13" t="e">
        <f t="shared" ref="AN32" si="301">AN31/AN28</f>
        <v>#DIV/0!</v>
      </c>
      <c r="AO32" s="163">
        <f t="shared" ref="AO32" si="302">AO31/AO28</f>
        <v>-0.21824532686377388</v>
      </c>
      <c r="AP32" s="13">
        <f t="shared" ref="AP32" si="303">AP31/AP28</f>
        <v>-1.4038266506351613</v>
      </c>
      <c r="AQ32" s="163" t="e">
        <f t="shared" ref="AQ32" si="304">AQ31/AQ28</f>
        <v>#DIV/0!</v>
      </c>
      <c r="AR32" s="13" t="e">
        <f t="shared" ref="AR32" si="305">AR31/AR28</f>
        <v>#DIV/0!</v>
      </c>
      <c r="AS32" s="13" t="e">
        <f t="shared" ref="AS32" si="306">AS31/AS28</f>
        <v>#DIV/0!</v>
      </c>
      <c r="AT32" s="13" t="e">
        <f t="shared" ref="AT32" si="307">AT31/AT28</f>
        <v>#DIV/0!</v>
      </c>
      <c r="AU32" s="13" t="e">
        <f t="shared" ref="AU32" si="308">AU31/AU28</f>
        <v>#DIV/0!</v>
      </c>
      <c r="AV32" s="13" t="e">
        <f t="shared" ref="AV32" si="309">AV31/AV28</f>
        <v>#DIV/0!</v>
      </c>
      <c r="AW32" s="13">
        <f t="shared" ref="AW32" si="310">AW31/AW28</f>
        <v>-0.69816272965879267</v>
      </c>
      <c r="AX32" s="13">
        <f t="shared" ref="AX32" si="311">AX31/AX28</f>
        <v>2.5069637883008356E-2</v>
      </c>
      <c r="AY32" s="13" t="e">
        <f t="shared" ref="AY32" si="312">AY31/AY28</f>
        <v>#DIV/0!</v>
      </c>
      <c r="AZ32" s="13" t="e">
        <f t="shared" ref="AZ32" si="313">AZ31/AZ28</f>
        <v>#DIV/0!</v>
      </c>
      <c r="BA32" s="13" t="e">
        <f t="shared" ref="BA32" si="314">BA31/BA28</f>
        <v>#DIV/0!</v>
      </c>
      <c r="BB32" s="163">
        <f t="shared" ref="BB32" si="315">BB31/BB28</f>
        <v>-0.22704509971426046</v>
      </c>
      <c r="BC32" s="13">
        <f t="shared" ref="BC32" si="316">BC31/BC28</f>
        <v>0.60636042402826851</v>
      </c>
      <c r="BD32" s="13">
        <f t="shared" ref="BD32" si="317">BD31/BD28</f>
        <v>0.60636042402826851</v>
      </c>
      <c r="BE32" s="13" t="e">
        <f t="shared" ref="BE32" si="318">BE31/BE28</f>
        <v>#DIV/0!</v>
      </c>
      <c r="BF32" s="13">
        <f t="shared" ref="BF32" si="319">BF31/BF28</f>
        <v>0.87948844072798815</v>
      </c>
      <c r="BG32" s="13">
        <f t="shared" ref="BG32:BH32" si="320">BG31/BG28</f>
        <v>0.6470588235294118</v>
      </c>
      <c r="BH32" s="163">
        <f t="shared" si="320"/>
        <v>-0.43260367671623523</v>
      </c>
      <c r="BI32" s="46">
        <f t="shared" ref="BI32" si="321">BI31/BI28</f>
        <v>-0.23187490034664604</v>
      </c>
      <c r="BJ32" s="13">
        <f t="shared" ref="BJ32:BK32" si="322">BJ31/BJ28</f>
        <v>-1</v>
      </c>
      <c r="BK32" s="52">
        <f t="shared" si="322"/>
        <v>-0.23699720351618911</v>
      </c>
      <c r="BM32" s="163" t="e">
        <f t="shared" ref="BM32" si="323">BM31/BM28</f>
        <v>#DIV/0!</v>
      </c>
    </row>
    <row r="33" spans="1:65" ht="15.75">
      <c r="A33" s="130"/>
      <c r="B33" s="5" t="s">
        <v>129</v>
      </c>
      <c r="C33" s="11">
        <f>C30-C29</f>
        <v>-17874</v>
      </c>
      <c r="D33" s="11">
        <f t="shared" ref="D33:BK33" si="324">D30-D29</f>
        <v>35252</v>
      </c>
      <c r="E33" s="11">
        <f t="shared" si="324"/>
        <v>-272</v>
      </c>
      <c r="F33" s="11">
        <f t="shared" si="324"/>
        <v>-1594</v>
      </c>
      <c r="G33" s="11">
        <f t="shared" si="324"/>
        <v>1733</v>
      </c>
      <c r="H33" s="11">
        <f t="shared" si="324"/>
        <v>0</v>
      </c>
      <c r="I33" s="11">
        <f t="shared" si="324"/>
        <v>0</v>
      </c>
      <c r="J33" s="11">
        <f t="shared" si="324"/>
        <v>0</v>
      </c>
      <c r="K33" s="11">
        <f t="shared" si="324"/>
        <v>-55</v>
      </c>
      <c r="L33" s="11">
        <f t="shared" si="324"/>
        <v>488</v>
      </c>
      <c r="M33" s="11">
        <f t="shared" si="324"/>
        <v>-514</v>
      </c>
      <c r="N33" s="11">
        <f t="shared" si="324"/>
        <v>-40</v>
      </c>
      <c r="O33" s="11">
        <f t="shared" si="324"/>
        <v>259</v>
      </c>
      <c r="P33" s="11">
        <f t="shared" si="324"/>
        <v>811</v>
      </c>
      <c r="Q33" s="11">
        <f t="shared" si="324"/>
        <v>0</v>
      </c>
      <c r="R33" s="11">
        <f t="shared" si="324"/>
        <v>355</v>
      </c>
      <c r="S33" s="11">
        <f t="shared" si="324"/>
        <v>0</v>
      </c>
      <c r="T33" s="11">
        <f t="shared" si="324"/>
        <v>0</v>
      </c>
      <c r="U33" s="11">
        <f t="shared" ref="U33" si="325">U30-U29</f>
        <v>0</v>
      </c>
      <c r="V33" s="9">
        <f t="shared" si="324"/>
        <v>0</v>
      </c>
      <c r="W33" s="11">
        <f t="shared" si="324"/>
        <v>0</v>
      </c>
      <c r="X33" s="11">
        <f t="shared" si="324"/>
        <v>0</v>
      </c>
      <c r="Y33" s="11">
        <f t="shared" si="324"/>
        <v>0</v>
      </c>
      <c r="Z33" s="11">
        <f t="shared" si="324"/>
        <v>0</v>
      </c>
      <c r="AA33" s="11">
        <f t="shared" si="324"/>
        <v>0</v>
      </c>
      <c r="AB33" s="11">
        <f t="shared" ref="AB33" si="326">AB30-AB29</f>
        <v>0</v>
      </c>
      <c r="AC33" s="9">
        <f t="shared" ref="AC33:AD33" si="327">AC30-AC29</f>
        <v>-14253</v>
      </c>
      <c r="AD33" s="10">
        <f t="shared" si="327"/>
        <v>4296</v>
      </c>
      <c r="AE33" s="11">
        <f t="shared" si="324"/>
        <v>78</v>
      </c>
      <c r="AF33" s="11">
        <f t="shared" si="324"/>
        <v>-18</v>
      </c>
      <c r="AG33" s="11">
        <f t="shared" si="324"/>
        <v>1643</v>
      </c>
      <c r="AH33" s="11">
        <f t="shared" si="324"/>
        <v>0</v>
      </c>
      <c r="AI33" s="11">
        <f t="shared" si="324"/>
        <v>0</v>
      </c>
      <c r="AJ33" s="11">
        <f t="shared" si="324"/>
        <v>612</v>
      </c>
      <c r="AK33" s="11">
        <f t="shared" si="324"/>
        <v>92524</v>
      </c>
      <c r="AL33" s="11">
        <f t="shared" si="324"/>
        <v>2000</v>
      </c>
      <c r="AM33" s="11">
        <f t="shared" si="324"/>
        <v>0</v>
      </c>
      <c r="AN33" s="11">
        <f t="shared" si="324"/>
        <v>-40</v>
      </c>
      <c r="AO33" s="9">
        <f t="shared" si="324"/>
        <v>-28699</v>
      </c>
      <c r="AP33" s="11">
        <f t="shared" si="324"/>
        <v>-67766</v>
      </c>
      <c r="AQ33" s="9">
        <f t="shared" si="324"/>
        <v>0</v>
      </c>
      <c r="AR33" s="11">
        <f t="shared" si="324"/>
        <v>0</v>
      </c>
      <c r="AS33" s="11">
        <f t="shared" si="324"/>
        <v>0</v>
      </c>
      <c r="AT33" s="11">
        <f t="shared" si="324"/>
        <v>0</v>
      </c>
      <c r="AU33" s="11">
        <f t="shared" si="324"/>
        <v>0</v>
      </c>
      <c r="AV33" s="11">
        <f t="shared" si="324"/>
        <v>0</v>
      </c>
      <c r="AW33" s="11">
        <f t="shared" si="324"/>
        <v>115</v>
      </c>
      <c r="AX33" s="11">
        <f t="shared" si="324"/>
        <v>368</v>
      </c>
      <c r="AY33" s="11">
        <f t="shared" si="324"/>
        <v>-115</v>
      </c>
      <c r="AZ33" s="11">
        <f t="shared" si="324"/>
        <v>0</v>
      </c>
      <c r="BA33" s="11">
        <f t="shared" si="324"/>
        <v>0</v>
      </c>
      <c r="BB33" s="9">
        <f t="shared" si="324"/>
        <v>11688</v>
      </c>
      <c r="BC33" s="11">
        <f t="shared" si="324"/>
        <v>-1357</v>
      </c>
      <c r="BD33" s="11">
        <f t="shared" si="324"/>
        <v>-1357</v>
      </c>
      <c r="BE33" s="11">
        <f t="shared" si="324"/>
        <v>0</v>
      </c>
      <c r="BF33" s="11">
        <f t="shared" si="324"/>
        <v>491</v>
      </c>
      <c r="BG33" s="11">
        <f t="shared" si="324"/>
        <v>-4</v>
      </c>
      <c r="BH33" s="9">
        <f t="shared" si="324"/>
        <v>10163</v>
      </c>
      <c r="BI33" s="45">
        <f t="shared" si="324"/>
        <v>14459</v>
      </c>
      <c r="BJ33" s="11">
        <f t="shared" si="324"/>
        <v>0</v>
      </c>
      <c r="BK33" s="51">
        <f t="shared" si="324"/>
        <v>14459</v>
      </c>
      <c r="BM33" s="30">
        <f t="shared" si="212"/>
        <v>10163</v>
      </c>
    </row>
    <row r="34" spans="1:65" ht="15.75">
      <c r="A34" s="130"/>
      <c r="B34" s="5" t="s">
        <v>130</v>
      </c>
      <c r="C34" s="13">
        <f>C33/C29</f>
        <v>-3.7289394407216708E-2</v>
      </c>
      <c r="D34" s="13">
        <f t="shared" ref="D34" si="328">D33/D29</f>
        <v>0.20362166064981949</v>
      </c>
      <c r="E34" s="13">
        <f t="shared" ref="E34" si="329">E33/E29</f>
        <v>-1.2661173951496532E-2</v>
      </c>
      <c r="F34" s="13">
        <f t="shared" ref="F34" si="330">F33/F29</f>
        <v>-2.3695555225211832E-2</v>
      </c>
      <c r="G34" s="13">
        <f t="shared" ref="G34" si="331">G33/G29</f>
        <v>6.1308239289631021E-2</v>
      </c>
      <c r="H34" s="13" t="e">
        <f t="shared" ref="H34" si="332">H33/H29</f>
        <v>#DIV/0!</v>
      </c>
      <c r="I34" s="13" t="e">
        <f t="shared" ref="I34" si="333">I33/I29</f>
        <v>#DIV/0!</v>
      </c>
      <c r="J34" s="13" t="e">
        <f t="shared" ref="J34" si="334">J33/J29</f>
        <v>#DIV/0!</v>
      </c>
      <c r="K34" s="13">
        <f t="shared" ref="K34" si="335">K33/K29</f>
        <v>-1</v>
      </c>
      <c r="L34" s="13">
        <f t="shared" ref="L34" si="336">L33/L29</f>
        <v>0.14476416493622071</v>
      </c>
      <c r="M34" s="13">
        <f t="shared" ref="M34" si="337">M33/M29</f>
        <v>-0.1737660581473969</v>
      </c>
      <c r="N34" s="13">
        <f t="shared" ref="N34" si="338">N33/N29</f>
        <v>-0.32786885245901637</v>
      </c>
      <c r="O34" s="13">
        <f t="shared" ref="O34" si="339">O33/O29</f>
        <v>0.18252290345313602</v>
      </c>
      <c r="P34" s="13">
        <f t="shared" ref="P34" si="340">P33/P29</f>
        <v>0.19950799507995079</v>
      </c>
      <c r="Q34" s="13" t="e">
        <f t="shared" ref="Q34" si="341">Q33/Q29</f>
        <v>#DIV/0!</v>
      </c>
      <c r="R34" s="13">
        <f t="shared" ref="R34" si="342">R33/R29</f>
        <v>0.25052928722653495</v>
      </c>
      <c r="S34" s="13" t="e">
        <f t="shared" ref="S34" si="343">S33/S29</f>
        <v>#DIV/0!</v>
      </c>
      <c r="T34" s="13" t="e">
        <f t="shared" ref="T34:U34" si="344">T33/T29</f>
        <v>#DIV/0!</v>
      </c>
      <c r="U34" s="13" t="e">
        <f t="shared" si="344"/>
        <v>#DIV/0!</v>
      </c>
      <c r="V34" s="163" t="e">
        <f t="shared" ref="V34" si="345">V33/V29</f>
        <v>#DIV/0!</v>
      </c>
      <c r="W34" s="13" t="e">
        <f t="shared" ref="W34" si="346">W33/W29</f>
        <v>#DIV/0!</v>
      </c>
      <c r="X34" s="13" t="e">
        <f t="shared" ref="X34" si="347">X33/X29</f>
        <v>#DIV/0!</v>
      </c>
      <c r="Y34" s="13" t="e">
        <f t="shared" ref="Y34" si="348">Y33/Y29</f>
        <v>#DIV/0!</v>
      </c>
      <c r="Z34" s="13" t="e">
        <f t="shared" ref="Z34" si="349">Z33/Z29</f>
        <v>#DIV/0!</v>
      </c>
      <c r="AA34" s="13" t="e">
        <f t="shared" ref="AA34:AD34" si="350">AA33/AA29</f>
        <v>#DIV/0!</v>
      </c>
      <c r="AB34" s="13" t="e">
        <f t="shared" ref="AB34" si="351">AB33/AB29</f>
        <v>#DIV/0!</v>
      </c>
      <c r="AC34" s="163">
        <f t="shared" si="350"/>
        <v>-9.5413101980158246E-2</v>
      </c>
      <c r="AD34" s="14">
        <f t="shared" si="350"/>
        <v>4.6081268650792796E-3</v>
      </c>
      <c r="AE34" s="13">
        <f t="shared" ref="AE34" si="352">AE33/AE29</f>
        <v>8.7248322147651006E-2</v>
      </c>
      <c r="AF34" s="13">
        <f t="shared" ref="AF34" si="353">AF33/AF29</f>
        <v>-0.18</v>
      </c>
      <c r="AG34" s="13">
        <f t="shared" ref="AG34" si="354">AG33/AG29</f>
        <v>2.2384196185286105</v>
      </c>
      <c r="AH34" s="13" t="e">
        <f t="shared" ref="AH34" si="355">AH33/AH29</f>
        <v>#DIV/0!</v>
      </c>
      <c r="AI34" s="13" t="e">
        <f t="shared" ref="AI34" si="356">AI33/AI29</f>
        <v>#DIV/0!</v>
      </c>
      <c r="AJ34" s="13">
        <f t="shared" ref="AJ34" si="357">AJ33/AJ29</f>
        <v>4.4347826086956523</v>
      </c>
      <c r="AK34" s="13">
        <f t="shared" ref="AK34" si="358">AK33/AK29</f>
        <v>0.5698975066522125</v>
      </c>
      <c r="AL34" s="13">
        <f t="shared" ref="AL34" si="359">AL33/AL29</f>
        <v>5.8761311552473848E-2</v>
      </c>
      <c r="AM34" s="13" t="e">
        <f t="shared" ref="AM34" si="360">AM33/AM29</f>
        <v>#DIV/0!</v>
      </c>
      <c r="AN34" s="13">
        <f t="shared" ref="AN34" si="361">AN33/AN29</f>
        <v>-0.125</v>
      </c>
      <c r="AO34" s="163">
        <f t="shared" ref="AO34" si="362">AO33/AO29</f>
        <v>-0.34918298069084669</v>
      </c>
      <c r="AP34" s="13">
        <f t="shared" ref="AP34" si="363">AP33/AP29</f>
        <v>7.1468044716304577</v>
      </c>
      <c r="AQ34" s="163" t="e">
        <f t="shared" ref="AQ34" si="364">AQ33/AQ29</f>
        <v>#DIV/0!</v>
      </c>
      <c r="AR34" s="13" t="e">
        <f t="shared" ref="AR34" si="365">AR33/AR29</f>
        <v>#DIV/0!</v>
      </c>
      <c r="AS34" s="13" t="e">
        <f t="shared" ref="AS34" si="366">AS33/AS29</f>
        <v>#DIV/0!</v>
      </c>
      <c r="AT34" s="13" t="e">
        <f t="shared" ref="AT34" si="367">AT33/AT29</f>
        <v>#DIV/0!</v>
      </c>
      <c r="AU34" s="13" t="e">
        <f t="shared" ref="AU34" si="368">AU33/AU29</f>
        <v>#DIV/0!</v>
      </c>
      <c r="AV34" s="13" t="e">
        <f t="shared" ref="AV34" si="369">AV33/AV29</f>
        <v>#DIV/0!</v>
      </c>
      <c r="AW34" s="13" t="e">
        <f t="shared" ref="AW34" si="370">AW33/AW29</f>
        <v>#DIV/0!</v>
      </c>
      <c r="AX34" s="13" t="e">
        <f t="shared" ref="AX34" si="371">AX33/AX29</f>
        <v>#DIV/0!</v>
      </c>
      <c r="AY34" s="13">
        <f t="shared" ref="AY34" si="372">AY33/AY29</f>
        <v>-1</v>
      </c>
      <c r="AZ34" s="13" t="e">
        <f t="shared" ref="AZ34" si="373">AZ33/AZ29</f>
        <v>#DIV/0!</v>
      </c>
      <c r="BA34" s="13" t="e">
        <f t="shared" ref="BA34" si="374">BA33/BA29</f>
        <v>#DIV/0!</v>
      </c>
      <c r="BB34" s="163">
        <f t="shared" ref="BB34" si="375">BB33/BB29</f>
        <v>5.896240692535868E-2</v>
      </c>
      <c r="BC34" s="13">
        <f t="shared" ref="BC34" si="376">BC33/BC29</f>
        <v>-0.37382920110192835</v>
      </c>
      <c r="BD34" s="13">
        <f t="shared" ref="BD34" si="377">BD33/BD29</f>
        <v>-0.37382920110192835</v>
      </c>
      <c r="BE34" s="13" t="e">
        <f t="shared" ref="BE34" si="378">BE33/BE29</f>
        <v>#DIV/0!</v>
      </c>
      <c r="BF34" s="13">
        <f t="shared" ref="BF34" si="379">BF33/BF29</f>
        <v>6.8661725632778628E-2</v>
      </c>
      <c r="BG34" s="13">
        <f t="shared" ref="BG34:BH34" si="380">BG33/BG29</f>
        <v>-0.125</v>
      </c>
      <c r="BH34" s="163">
        <f t="shared" si="380"/>
        <v>2.099502754783945E-2</v>
      </c>
      <c r="BI34" s="46">
        <f t="shared" ref="BI34" si="381">BI33/BI29</f>
        <v>1.0208757403802636E-2</v>
      </c>
      <c r="BJ34" s="13" t="e">
        <f t="shared" ref="BJ34:BK34" si="382">BJ33/BJ29</f>
        <v>#DIV/0!</v>
      </c>
      <c r="BK34" s="52">
        <f t="shared" si="382"/>
        <v>1.0208757403802636E-2</v>
      </c>
      <c r="BM34" s="14">
        <f t="shared" ref="BM34" si="383">BM33/BM29</f>
        <v>2.099502754783945E-2</v>
      </c>
    </row>
    <row r="35" spans="1:65" ht="15.75">
      <c r="A35" s="130"/>
      <c r="B35" s="5" t="s">
        <v>313</v>
      </c>
      <c r="C35" s="128">
        <f>C30/C27</f>
        <v>0.89296937890891082</v>
      </c>
      <c r="D35" s="128">
        <f t="shared" ref="D35:BK35" si="384">D30/D27</f>
        <v>0.89251005469583211</v>
      </c>
      <c r="E35" s="128">
        <f t="shared" si="384"/>
        <v>0.86080110385130471</v>
      </c>
      <c r="F35" s="128">
        <f t="shared" si="384"/>
        <v>0.89465869307578094</v>
      </c>
      <c r="G35" s="128">
        <f t="shared" si="384"/>
        <v>0.91737508409271606</v>
      </c>
      <c r="H35" s="128" t="e">
        <f t="shared" si="384"/>
        <v>#DIV/0!</v>
      </c>
      <c r="I35" s="128" t="e">
        <f t="shared" si="384"/>
        <v>#DIV/0!</v>
      </c>
      <c r="J35" s="128" t="e">
        <f t="shared" si="384"/>
        <v>#DIV/0!</v>
      </c>
      <c r="K35" s="128">
        <f t="shared" si="384"/>
        <v>0</v>
      </c>
      <c r="L35" s="128">
        <f t="shared" si="384"/>
        <v>0.84962571554381328</v>
      </c>
      <c r="M35" s="128">
        <f t="shared" si="384"/>
        <v>1.5478150728309057</v>
      </c>
      <c r="N35" s="128">
        <f t="shared" si="384"/>
        <v>0.39805825242718446</v>
      </c>
      <c r="O35" s="128">
        <f t="shared" si="384"/>
        <v>0.80984555984555984</v>
      </c>
      <c r="P35" s="128">
        <f t="shared" si="384"/>
        <v>1.1462153267512929</v>
      </c>
      <c r="Q35" s="128" t="e">
        <f t="shared" si="384"/>
        <v>#DIV/0!</v>
      </c>
      <c r="R35" s="128">
        <f t="shared" si="384"/>
        <v>1.0824679291386683</v>
      </c>
      <c r="S35" s="128" t="e">
        <f t="shared" si="384"/>
        <v>#DIV/0!</v>
      </c>
      <c r="T35" s="128" t="e">
        <f t="shared" si="384"/>
        <v>#DIV/0!</v>
      </c>
      <c r="U35" s="128" t="e">
        <f t="shared" si="384"/>
        <v>#DIV/0!</v>
      </c>
      <c r="V35" s="178">
        <f t="shared" si="384"/>
        <v>0</v>
      </c>
      <c r="W35" s="128" t="e">
        <f t="shared" si="384"/>
        <v>#DIV/0!</v>
      </c>
      <c r="X35" s="128" t="e">
        <f t="shared" si="384"/>
        <v>#DIV/0!</v>
      </c>
      <c r="Y35" s="128" t="e">
        <f t="shared" si="384"/>
        <v>#DIV/0!</v>
      </c>
      <c r="Z35" s="128" t="e">
        <f t="shared" si="384"/>
        <v>#DIV/0!</v>
      </c>
      <c r="AA35" s="128" t="e">
        <f t="shared" si="384"/>
        <v>#DIV/0!</v>
      </c>
      <c r="AB35" s="128" t="e">
        <f t="shared" ref="AB35" si="385">AB30/AB27</f>
        <v>#DIV/0!</v>
      </c>
      <c r="AC35" s="178">
        <f t="shared" si="384"/>
        <v>0.82587596794993245</v>
      </c>
      <c r="AD35" s="217">
        <f t="shared" si="384"/>
        <v>0.88285276894826348</v>
      </c>
      <c r="AE35" s="128">
        <f t="shared" si="384"/>
        <v>0.96142433234421365</v>
      </c>
      <c r="AF35" s="128">
        <f t="shared" si="384"/>
        <v>1.64</v>
      </c>
      <c r="AG35" s="128" t="e">
        <f t="shared" si="384"/>
        <v>#DIV/0!</v>
      </c>
      <c r="AH35" s="128" t="e">
        <f t="shared" si="384"/>
        <v>#DIV/0!</v>
      </c>
      <c r="AI35" s="128" t="e">
        <f t="shared" si="384"/>
        <v>#DIV/0!</v>
      </c>
      <c r="AJ35" s="128">
        <f t="shared" si="384"/>
        <v>3.3482142857142856</v>
      </c>
      <c r="AK35" s="128">
        <f t="shared" si="384"/>
        <v>0.65390713593005179</v>
      </c>
      <c r="AL35" s="128">
        <f t="shared" si="384"/>
        <v>0.66022975027940123</v>
      </c>
      <c r="AM35" s="128" t="e">
        <f t="shared" si="384"/>
        <v>#DIV/0!</v>
      </c>
      <c r="AN35" s="128" t="e">
        <f t="shared" si="384"/>
        <v>#DIV/0!</v>
      </c>
      <c r="AO35" s="178">
        <f t="shared" si="384"/>
        <v>0.66144828609585993</v>
      </c>
      <c r="AP35" s="128">
        <f t="shared" si="384"/>
        <v>-1.0694429061911619</v>
      </c>
      <c r="AQ35" s="178" t="e">
        <f t="shared" si="384"/>
        <v>#DIV/0!</v>
      </c>
      <c r="AR35" s="128" t="e">
        <f t="shared" si="384"/>
        <v>#DIV/0!</v>
      </c>
      <c r="AS35" s="128" t="e">
        <f t="shared" si="384"/>
        <v>#DIV/0!</v>
      </c>
      <c r="AT35" s="128" t="e">
        <f t="shared" si="384"/>
        <v>#DIV/0!</v>
      </c>
      <c r="AU35" s="128" t="e">
        <f t="shared" si="384"/>
        <v>#DIV/0!</v>
      </c>
      <c r="AV35" s="128" t="e">
        <f t="shared" si="384"/>
        <v>#DIV/0!</v>
      </c>
      <c r="AW35" s="128">
        <f t="shared" si="384"/>
        <v>0.22682445759368836</v>
      </c>
      <c r="AX35" s="128">
        <f t="shared" si="384"/>
        <v>0.76190476190476186</v>
      </c>
      <c r="AY35" s="128" t="e">
        <f t="shared" si="384"/>
        <v>#DIV/0!</v>
      </c>
      <c r="AZ35" s="128" t="e">
        <f t="shared" si="384"/>
        <v>#DIV/0!</v>
      </c>
      <c r="BA35" s="128" t="e">
        <f t="shared" si="384"/>
        <v>#DIV/0!</v>
      </c>
      <c r="BB35" s="178">
        <f t="shared" si="384"/>
        <v>0.66911469390096967</v>
      </c>
      <c r="BC35" s="128">
        <f t="shared" si="384"/>
        <v>1.7940015785319652</v>
      </c>
      <c r="BD35" s="128">
        <f t="shared" si="384"/>
        <v>1.7940015785319652</v>
      </c>
      <c r="BE35" s="128" t="e">
        <f t="shared" si="384"/>
        <v>#DIV/0!</v>
      </c>
      <c r="BF35" s="128">
        <f t="shared" si="384"/>
        <v>1.7718525388360771</v>
      </c>
      <c r="BG35" s="128">
        <f t="shared" si="384"/>
        <v>2.8</v>
      </c>
      <c r="BH35" s="178">
        <f t="shared" si="384"/>
        <v>0.53702615099928397</v>
      </c>
      <c r="BI35" s="128">
        <f t="shared" si="384"/>
        <v>0.72220458371295382</v>
      </c>
      <c r="BJ35" s="128">
        <f t="shared" si="384"/>
        <v>0</v>
      </c>
      <c r="BK35" s="128">
        <f t="shared" si="384"/>
        <v>0.72755082790641856</v>
      </c>
      <c r="BM35" s="128" t="e">
        <f t="shared" ref="BM35" si="386">BM30/BM27</f>
        <v>#DIV/0!</v>
      </c>
    </row>
    <row r="36" spans="1:65" s="181" customFormat="1" ht="15.75">
      <c r="A36" s="130"/>
      <c r="B36" s="5" t="s">
        <v>314</v>
      </c>
      <c r="C36" s="11">
        <f>C27-C30</f>
        <v>55310</v>
      </c>
      <c r="D36" s="11">
        <f t="shared" ref="D36:BK36" si="387">D27-D30</f>
        <v>25096</v>
      </c>
      <c r="E36" s="11">
        <f t="shared" si="387"/>
        <v>3430</v>
      </c>
      <c r="F36" s="11">
        <f t="shared" si="387"/>
        <v>7733</v>
      </c>
      <c r="G36" s="11">
        <f t="shared" si="387"/>
        <v>2702</v>
      </c>
      <c r="H36" s="11">
        <f t="shared" si="387"/>
        <v>0</v>
      </c>
      <c r="I36" s="11">
        <f t="shared" si="387"/>
        <v>0</v>
      </c>
      <c r="J36" s="11">
        <f t="shared" si="387"/>
        <v>0</v>
      </c>
      <c r="K36" s="11">
        <f t="shared" si="387"/>
        <v>70</v>
      </c>
      <c r="L36" s="11">
        <f t="shared" si="387"/>
        <v>683</v>
      </c>
      <c r="M36" s="11">
        <f t="shared" si="387"/>
        <v>-865</v>
      </c>
      <c r="N36" s="11">
        <f t="shared" si="387"/>
        <v>124</v>
      </c>
      <c r="O36" s="11">
        <f t="shared" si="387"/>
        <v>394</v>
      </c>
      <c r="P36" s="11">
        <f t="shared" si="387"/>
        <v>-622</v>
      </c>
      <c r="Q36" s="11">
        <f t="shared" si="387"/>
        <v>0</v>
      </c>
      <c r="R36" s="11">
        <f t="shared" si="387"/>
        <v>-135</v>
      </c>
      <c r="S36" s="11">
        <f t="shared" si="387"/>
        <v>0</v>
      </c>
      <c r="T36" s="11">
        <f t="shared" si="387"/>
        <v>0</v>
      </c>
      <c r="U36" s="11">
        <f t="shared" si="387"/>
        <v>0</v>
      </c>
      <c r="V36" s="11">
        <f t="shared" si="387"/>
        <v>1864</v>
      </c>
      <c r="W36" s="11">
        <f t="shared" si="387"/>
        <v>0</v>
      </c>
      <c r="X36" s="11">
        <f t="shared" si="387"/>
        <v>0</v>
      </c>
      <c r="Y36" s="11">
        <f t="shared" si="387"/>
        <v>0</v>
      </c>
      <c r="Z36" s="11">
        <f t="shared" si="387"/>
        <v>0</v>
      </c>
      <c r="AA36" s="11">
        <f t="shared" si="387"/>
        <v>0</v>
      </c>
      <c r="AB36" s="11">
        <f t="shared" si="387"/>
        <v>0</v>
      </c>
      <c r="AC36" s="11">
        <f t="shared" si="387"/>
        <v>28490</v>
      </c>
      <c r="AD36" s="11">
        <f t="shared" si="387"/>
        <v>124274</v>
      </c>
      <c r="AE36" s="11">
        <f t="shared" si="387"/>
        <v>39</v>
      </c>
      <c r="AF36" s="11">
        <f t="shared" si="387"/>
        <v>-32</v>
      </c>
      <c r="AG36" s="11">
        <f t="shared" si="387"/>
        <v>-2377</v>
      </c>
      <c r="AH36" s="11">
        <f t="shared" si="387"/>
        <v>0</v>
      </c>
      <c r="AI36" s="11">
        <f t="shared" si="387"/>
        <v>0</v>
      </c>
      <c r="AJ36" s="11">
        <f t="shared" si="387"/>
        <v>-526</v>
      </c>
      <c r="AK36" s="11">
        <f t="shared" si="387"/>
        <v>134898</v>
      </c>
      <c r="AL36" s="11">
        <f t="shared" si="387"/>
        <v>18545</v>
      </c>
      <c r="AM36" s="11">
        <f t="shared" si="387"/>
        <v>0</v>
      </c>
      <c r="AN36" s="11">
        <f t="shared" si="387"/>
        <v>-280</v>
      </c>
      <c r="AO36" s="11">
        <f t="shared" si="387"/>
        <v>27378</v>
      </c>
      <c r="AP36" s="11">
        <f t="shared" si="387"/>
        <v>149480</v>
      </c>
      <c r="AQ36" s="11">
        <f t="shared" si="387"/>
        <v>0</v>
      </c>
      <c r="AR36" s="11">
        <f t="shared" si="387"/>
        <v>0</v>
      </c>
      <c r="AS36" s="11">
        <f t="shared" si="387"/>
        <v>0</v>
      </c>
      <c r="AT36" s="11">
        <f t="shared" si="387"/>
        <v>0</v>
      </c>
      <c r="AU36" s="11">
        <f t="shared" si="387"/>
        <v>0</v>
      </c>
      <c r="AV36" s="11">
        <f t="shared" si="387"/>
        <v>0</v>
      </c>
      <c r="AW36" s="11">
        <f t="shared" si="387"/>
        <v>392</v>
      </c>
      <c r="AX36" s="11">
        <f t="shared" si="387"/>
        <v>115</v>
      </c>
      <c r="AY36" s="11">
        <f t="shared" si="387"/>
        <v>0</v>
      </c>
      <c r="AZ36" s="11">
        <f t="shared" si="387"/>
        <v>0</v>
      </c>
      <c r="BA36" s="11">
        <f t="shared" si="387"/>
        <v>0</v>
      </c>
      <c r="BB36" s="11">
        <f t="shared" si="387"/>
        <v>103806</v>
      </c>
      <c r="BC36" s="11">
        <f t="shared" si="387"/>
        <v>-1006</v>
      </c>
      <c r="BD36" s="11">
        <f t="shared" si="387"/>
        <v>-1006</v>
      </c>
      <c r="BE36" s="11">
        <f t="shared" si="387"/>
        <v>0</v>
      </c>
      <c r="BF36" s="11">
        <f t="shared" si="387"/>
        <v>-3329</v>
      </c>
      <c r="BG36" s="11">
        <f t="shared" si="387"/>
        <v>-18</v>
      </c>
      <c r="BH36" s="11">
        <f t="shared" si="387"/>
        <v>426079</v>
      </c>
      <c r="BI36" s="11">
        <f t="shared" si="387"/>
        <v>550353</v>
      </c>
      <c r="BJ36" s="11">
        <f t="shared" si="387"/>
        <v>14558</v>
      </c>
      <c r="BK36" s="11">
        <f t="shared" si="387"/>
        <v>535795</v>
      </c>
      <c r="BL36" s="11">
        <f t="shared" ref="BL36:BM36" si="388">BL30-BL27</f>
        <v>1430789</v>
      </c>
      <c r="BM36" s="11">
        <f t="shared" si="388"/>
        <v>494230</v>
      </c>
    </row>
    <row r="37" spans="1:65" s="181" customFormat="1" ht="15.75">
      <c r="A37" s="130"/>
      <c r="B37" s="5"/>
      <c r="C37" s="5"/>
      <c r="D37" s="5"/>
      <c r="E37" s="5"/>
      <c r="F37" s="5"/>
      <c r="G37" s="5"/>
      <c r="H37" s="5"/>
      <c r="I37" s="5"/>
      <c r="J37" s="5"/>
      <c r="K37" s="5"/>
      <c r="L37" s="5"/>
      <c r="M37" s="5"/>
      <c r="N37" s="5"/>
      <c r="O37" s="5"/>
      <c r="P37" s="5"/>
      <c r="Q37" s="5"/>
      <c r="R37" s="5"/>
      <c r="S37" s="5"/>
      <c r="T37" s="5"/>
      <c r="U37" s="5"/>
      <c r="V37" s="16"/>
      <c r="W37" s="5"/>
      <c r="X37" s="5"/>
      <c r="Y37" s="5"/>
      <c r="Z37" s="5"/>
      <c r="AA37" s="5"/>
      <c r="AB37" s="5"/>
      <c r="AC37" s="16"/>
      <c r="AD37" s="6"/>
      <c r="AE37" s="5"/>
      <c r="AF37" s="5"/>
      <c r="AG37" s="5"/>
      <c r="AH37" s="5"/>
      <c r="AI37" s="5"/>
      <c r="AJ37" s="5"/>
      <c r="AK37" s="5"/>
      <c r="AL37" s="5"/>
      <c r="AM37" s="5"/>
      <c r="AN37" s="5"/>
      <c r="AO37" s="16"/>
      <c r="AP37" s="5"/>
      <c r="AQ37" s="16"/>
      <c r="AR37" s="5"/>
      <c r="AS37" s="5"/>
      <c r="AT37" s="5"/>
      <c r="AU37" s="5"/>
      <c r="AV37" s="5"/>
      <c r="AW37" s="6"/>
      <c r="AX37" s="5"/>
      <c r="AY37" s="5"/>
      <c r="AZ37" s="5"/>
      <c r="BA37" s="5"/>
      <c r="BB37" s="16"/>
      <c r="BC37" s="5"/>
      <c r="BD37" s="5"/>
      <c r="BE37" s="5"/>
      <c r="BF37" s="5"/>
      <c r="BG37" s="5"/>
      <c r="BH37" s="16"/>
      <c r="BI37" s="44"/>
      <c r="BJ37" s="5"/>
      <c r="BK37" s="50"/>
    </row>
    <row r="38" spans="1:65" s="234" customFormat="1" ht="15.75">
      <c r="A38" s="228" t="s">
        <v>133</v>
      </c>
      <c r="B38" s="222" t="s">
        <v>312</v>
      </c>
      <c r="C38" s="224">
        <v>163752</v>
      </c>
      <c r="D38" s="224">
        <v>76427</v>
      </c>
      <c r="E38" s="224">
        <v>9691</v>
      </c>
      <c r="F38" s="224">
        <v>21369</v>
      </c>
      <c r="G38" s="224">
        <v>11140</v>
      </c>
      <c r="H38" s="224">
        <v>0</v>
      </c>
      <c r="I38" s="224">
        <v>0</v>
      </c>
      <c r="J38" s="224">
        <v>0</v>
      </c>
      <c r="K38" s="224">
        <v>560</v>
      </c>
      <c r="L38" s="224">
        <v>12320</v>
      </c>
      <c r="M38" s="224">
        <v>5938</v>
      </c>
      <c r="N38" s="224">
        <v>28</v>
      </c>
      <c r="O38" s="224">
        <v>942</v>
      </c>
      <c r="P38" s="224">
        <v>8830</v>
      </c>
      <c r="Q38" s="224">
        <v>0</v>
      </c>
      <c r="R38" s="224">
        <v>593</v>
      </c>
      <c r="S38" s="224">
        <v>0</v>
      </c>
      <c r="T38" s="224">
        <v>0</v>
      </c>
      <c r="U38" s="224">
        <v>0</v>
      </c>
      <c r="V38" s="224">
        <v>134134</v>
      </c>
      <c r="W38" s="224">
        <v>0</v>
      </c>
      <c r="X38" s="224">
        <v>0</v>
      </c>
      <c r="Y38" s="224">
        <v>0</v>
      </c>
      <c r="Z38" s="224">
        <v>0</v>
      </c>
      <c r="AA38" s="224">
        <v>0</v>
      </c>
      <c r="AB38" s="224">
        <v>0</v>
      </c>
      <c r="AC38" s="224">
        <v>211024</v>
      </c>
      <c r="AD38" s="225">
        <f t="shared" ref="AD38:AD39" si="389">SUM(C38:AC38)</f>
        <v>656748</v>
      </c>
      <c r="AE38" s="224">
        <v>127</v>
      </c>
      <c r="AF38" s="224">
        <v>0</v>
      </c>
      <c r="AG38" s="224">
        <v>0</v>
      </c>
      <c r="AH38" s="224">
        <v>0</v>
      </c>
      <c r="AI38" s="224">
        <v>0</v>
      </c>
      <c r="AJ38" s="224">
        <v>0</v>
      </c>
      <c r="AK38" s="224">
        <v>82504</v>
      </c>
      <c r="AL38" s="224">
        <v>16659</v>
      </c>
      <c r="AM38" s="224">
        <v>0</v>
      </c>
      <c r="AN38" s="224">
        <v>0</v>
      </c>
      <c r="AO38" s="224">
        <v>41530</v>
      </c>
      <c r="AP38" s="224">
        <v>171566</v>
      </c>
      <c r="AQ38" s="224">
        <v>207475</v>
      </c>
      <c r="AR38" s="224">
        <v>0</v>
      </c>
      <c r="AS38" s="224">
        <v>0</v>
      </c>
      <c r="AT38" s="224">
        <v>0</v>
      </c>
      <c r="AU38" s="224">
        <v>0</v>
      </c>
      <c r="AV38" s="224">
        <v>0</v>
      </c>
      <c r="AW38" s="224">
        <v>0</v>
      </c>
      <c r="AX38" s="224">
        <v>0</v>
      </c>
      <c r="AY38" s="224">
        <v>0</v>
      </c>
      <c r="AZ38" s="224">
        <v>0</v>
      </c>
      <c r="BA38" s="224">
        <v>0</v>
      </c>
      <c r="BB38" s="224">
        <v>202104</v>
      </c>
      <c r="BC38" s="224">
        <v>1107</v>
      </c>
      <c r="BD38" s="224">
        <v>1098</v>
      </c>
      <c r="BE38" s="224">
        <v>0</v>
      </c>
      <c r="BF38" s="224">
        <v>7482</v>
      </c>
      <c r="BG38" s="224">
        <v>172</v>
      </c>
      <c r="BH38" s="229">
        <f>SUM(AE38:BG38)</f>
        <v>731824</v>
      </c>
      <c r="BI38" s="230">
        <f>AD38+BH38</f>
        <v>1388572</v>
      </c>
      <c r="BJ38" s="231">
        <v>28823</v>
      </c>
      <c r="BK38" s="225">
        <f t="shared" ref="BK38:BK39" si="390">BI38-BJ38</f>
        <v>1359749</v>
      </c>
      <c r="BL38" s="234">
        <v>4</v>
      </c>
      <c r="BM38" s="235"/>
    </row>
    <row r="39" spans="1:65" s="41" customFormat="1" ht="15.75">
      <c r="A39" s="136"/>
      <c r="B39" s="218" t="s">
        <v>318</v>
      </c>
      <c r="C39" s="10">
        <v>139524</v>
      </c>
      <c r="D39" s="10">
        <v>69568</v>
      </c>
      <c r="E39" s="10">
        <v>7333</v>
      </c>
      <c r="F39" s="10">
        <v>18863</v>
      </c>
      <c r="G39" s="10">
        <v>9490</v>
      </c>
      <c r="H39" s="10">
        <v>0</v>
      </c>
      <c r="I39" s="10">
        <f>IF('[1]Upto Month Current'!$E$10="",0,'[1]Upto Month Current'!$E$10)</f>
        <v>0</v>
      </c>
      <c r="J39" s="10">
        <f>IF('[1]Upto Month Current'!$E$11="",0,'[1]Upto Month Current'!$E$11)</f>
        <v>0</v>
      </c>
      <c r="K39" s="10">
        <v>179</v>
      </c>
      <c r="L39" s="10">
        <v>8551</v>
      </c>
      <c r="M39" s="10">
        <v>9994</v>
      </c>
      <c r="N39" s="10">
        <v>23</v>
      </c>
      <c r="O39" s="10">
        <v>805</v>
      </c>
      <c r="P39" s="10">
        <v>6627</v>
      </c>
      <c r="Q39" s="10"/>
      <c r="R39" s="10">
        <v>406</v>
      </c>
      <c r="S39" s="10">
        <f>IF('[1]Upto Month Current'!$E$26="",0,'[1]Upto Month Current'!$E$26)</f>
        <v>0</v>
      </c>
      <c r="T39" s="10">
        <f>IF('[1]Upto Month Current'!$E$27="",0,'[1]Upto Month Current'!$E$27)</f>
        <v>0</v>
      </c>
      <c r="U39" s="10">
        <f>IF('[1]Upto Month Current'!$E$30="",0,'[1]Upto Month Current'!$E$30)</f>
        <v>0</v>
      </c>
      <c r="V39" s="10">
        <v>118453</v>
      </c>
      <c r="W39" s="10"/>
      <c r="X39" s="10">
        <f>IF('[1]Upto Month Current'!$E$40="",0,'[1]Upto Month Current'!$E$40)</f>
        <v>0</v>
      </c>
      <c r="Y39" s="10">
        <f>IF('[1]Upto Month Current'!$E$42="",0,'[1]Upto Month Current'!$E$42)</f>
        <v>0</v>
      </c>
      <c r="Z39" s="10">
        <f>IF('[1]Upto Month Current'!$E$43="",0,'[1]Upto Month Current'!$E$43)</f>
        <v>0</v>
      </c>
      <c r="AA39" s="10">
        <f>IF('[1]Upto Month Current'!$E$44="",0,'[1]Upto Month Current'!$E$44)</f>
        <v>0</v>
      </c>
      <c r="AB39" s="10">
        <f>IF('[1]Upto Month Current'!$E$48="",0,'[1]Upto Month Current'!$E$48)</f>
        <v>0</v>
      </c>
      <c r="AC39" s="10">
        <v>185199</v>
      </c>
      <c r="AD39" s="123">
        <f t="shared" si="389"/>
        <v>575015</v>
      </c>
      <c r="AE39" s="10">
        <v>138</v>
      </c>
      <c r="AF39" s="10">
        <v>0</v>
      </c>
      <c r="AG39" s="10">
        <f>IF('[1]Upto Month Current'!$E$22="",0,'[1]Upto Month Current'!$E$22)</f>
        <v>0</v>
      </c>
      <c r="AH39" s="10">
        <f>IF('[1]Upto Month Current'!$E$23="",0,'[1]Upto Month Current'!$E$23)</f>
        <v>0</v>
      </c>
      <c r="AI39" s="10">
        <f>IF('[1]Upto Month Current'!$E$24="",0,'[1]Upto Month Current'!$E$24)</f>
        <v>0</v>
      </c>
      <c r="AJ39" s="10">
        <f>IF('[1]Upto Month Current'!$E$25="",0,'[1]Upto Month Current'!$E$25)</f>
        <v>0</v>
      </c>
      <c r="AK39" s="10">
        <v>72333</v>
      </c>
      <c r="AL39" s="10">
        <v>12234</v>
      </c>
      <c r="AM39" s="10">
        <v>0</v>
      </c>
      <c r="AN39" s="10">
        <f>IF('[1]Upto Month Current'!$E$32="",0,'[1]Upto Month Current'!$E$32)</f>
        <v>0</v>
      </c>
      <c r="AO39" s="10">
        <v>41452</v>
      </c>
      <c r="AP39" s="10">
        <v>121738</v>
      </c>
      <c r="AQ39" s="10">
        <v>216354</v>
      </c>
      <c r="AR39" s="10">
        <f>IF('[1]Upto Month Current'!$E$37="",0,'[1]Upto Month Current'!$E$37)</f>
        <v>0</v>
      </c>
      <c r="AS39" s="10">
        <v>0</v>
      </c>
      <c r="AT39" s="10">
        <f>IF('[1]Upto Month Current'!$E$38="",0,'[1]Upto Month Current'!$E$38)</f>
        <v>0</v>
      </c>
      <c r="AU39" s="10">
        <f>IF('[1]Upto Month Current'!$E$41="",0,'[1]Upto Month Current'!$E$41)</f>
        <v>0</v>
      </c>
      <c r="AV39" s="10">
        <v>0</v>
      </c>
      <c r="AW39" s="10">
        <f>IF('[1]Upto Month Current'!$E$45="",0,'[1]Upto Month Current'!$E$45)</f>
        <v>0</v>
      </c>
      <c r="AX39" s="10">
        <f>IF('[1]Upto Month Current'!$E$46="",0,'[1]Upto Month Current'!$E$46)</f>
        <v>0</v>
      </c>
      <c r="AY39" s="10">
        <f>IF('[1]Upto Month Current'!$E$47="",0,'[1]Upto Month Current'!$E$47)</f>
        <v>0</v>
      </c>
      <c r="AZ39" s="10">
        <f>IF('[1]Upto Month Current'!$E$49="",0,'[1]Upto Month Current'!$E$49)</f>
        <v>0</v>
      </c>
      <c r="BA39" s="10">
        <f>IF('[1]Upto Month Current'!$E$50="",0,'[1]Upto Month Current'!$E$50)</f>
        <v>0</v>
      </c>
      <c r="BB39" s="10">
        <v>177002</v>
      </c>
      <c r="BC39" s="10">
        <v>883</v>
      </c>
      <c r="BD39" s="10">
        <v>879</v>
      </c>
      <c r="BE39" s="10">
        <f>IF('[1]Upto Month Current'!$E$55="",0,'[1]Upto Month Current'!$E$55)</f>
        <v>0</v>
      </c>
      <c r="BF39" s="10">
        <v>7288</v>
      </c>
      <c r="BG39" s="10">
        <v>131</v>
      </c>
      <c r="BH39" s="10">
        <f>SUM(AE39:BG39)</f>
        <v>650432</v>
      </c>
      <c r="BI39" s="220">
        <f>AD39+BH39</f>
        <v>1225447</v>
      </c>
      <c r="BJ39" s="10">
        <v>27787</v>
      </c>
      <c r="BK39" s="10">
        <f t="shared" si="390"/>
        <v>1197660</v>
      </c>
      <c r="BM39" s="219"/>
    </row>
    <row r="40" spans="1:65" ht="15.75">
      <c r="A40" s="130"/>
      <c r="B40" s="12" t="s">
        <v>319</v>
      </c>
      <c r="C40" s="9">
        <f>IF('Upto Month COPPY'!$E$4="",0,'Upto Month COPPY'!$E$4)</f>
        <v>137072</v>
      </c>
      <c r="D40" s="9">
        <f>IF('Upto Month COPPY'!$E$5="",0,'Upto Month COPPY'!$E$5)</f>
        <v>51625</v>
      </c>
      <c r="E40" s="9">
        <f>IF('Upto Month COPPY'!$E$6="",0,'Upto Month COPPY'!$E$6)</f>
        <v>7624</v>
      </c>
      <c r="F40" s="9">
        <f>IF('Upto Month COPPY'!$E$7="",0,'Upto Month COPPY'!$E$7)</f>
        <v>18301</v>
      </c>
      <c r="G40" s="9">
        <f>IF('Upto Month COPPY'!$E$8="",0,'Upto Month COPPY'!$E$8)</f>
        <v>9127</v>
      </c>
      <c r="H40" s="9">
        <f>IF('Upto Month COPPY'!$E$9="",0,'Upto Month COPPY'!$E$9)</f>
        <v>0</v>
      </c>
      <c r="I40" s="9">
        <f>IF('Upto Month COPPY'!$E$10="",0,'Upto Month COPPY'!$E$10)</f>
        <v>0</v>
      </c>
      <c r="J40" s="9">
        <f>IF('Upto Month COPPY'!$E$11="",0,'Upto Month COPPY'!$E$11)</f>
        <v>0</v>
      </c>
      <c r="K40" s="9">
        <f>IF('Upto Month COPPY'!$E$12="",0,'Upto Month COPPY'!$E$12)</f>
        <v>301</v>
      </c>
      <c r="L40" s="9">
        <f>IF('Upto Month COPPY'!$E$13="",0,'Upto Month COPPY'!$E$13)</f>
        <v>5121</v>
      </c>
      <c r="M40" s="9">
        <f>IF('Upto Month COPPY'!$E$14="",0,'Upto Month COPPY'!$E$14)</f>
        <v>3607</v>
      </c>
      <c r="N40" s="9">
        <f>IF('Upto Month COPPY'!$E$15="",0,'Upto Month COPPY'!$E$15)</f>
        <v>7</v>
      </c>
      <c r="O40" s="9">
        <f>IF('Upto Month COPPY'!$E$16="",0,'Upto Month COPPY'!$E$16)</f>
        <v>453</v>
      </c>
      <c r="P40" s="9">
        <f>IF('Upto Month COPPY'!$E$17="",0,'Upto Month COPPY'!$E$17)</f>
        <v>6609</v>
      </c>
      <c r="Q40" s="9">
        <f>IF('Upto Month COPPY'!$E$18="",0,'Upto Month COPPY'!$E$18)</f>
        <v>0</v>
      </c>
      <c r="R40" s="9">
        <f>IF('Upto Month COPPY'!$E$21="",0,'Upto Month COPPY'!$E$21)</f>
        <v>143</v>
      </c>
      <c r="S40" s="9">
        <f>IF('Upto Month COPPY'!$E$26="",0,'Upto Month COPPY'!$E$26)</f>
        <v>0</v>
      </c>
      <c r="T40" s="9">
        <f>IF('Upto Month COPPY'!$E$27="",0,'Upto Month COPPY'!$E$27)</f>
        <v>0</v>
      </c>
      <c r="U40" s="9">
        <f>IF('Upto Month COPPY'!$E$30="",0,'Upto Month COPPY'!$E$30)</f>
        <v>0</v>
      </c>
      <c r="V40" s="9">
        <f>IF('Upto Month COPPY'!$E$35="",0,'Upto Month COPPY'!$E$35)</f>
        <v>118279</v>
      </c>
      <c r="W40" s="9">
        <f>IF('Upto Month COPPY'!$E$39="",0,'Upto Month COPPY'!$E$39)</f>
        <v>0</v>
      </c>
      <c r="X40" s="9">
        <f>IF('Upto Month COPPY'!$E$40="",0,'Upto Month COPPY'!$E$40)</f>
        <v>0</v>
      </c>
      <c r="Y40" s="9">
        <f>IF('Upto Month COPPY'!$E$42="",0,'Upto Month COPPY'!$E$42)</f>
        <v>0</v>
      </c>
      <c r="Z40" s="9">
        <f>IF('Upto Month COPPY'!$E$43="",0,'Upto Month COPPY'!$E$43)</f>
        <v>0</v>
      </c>
      <c r="AA40" s="9">
        <f>IF('Upto Month COPPY'!$E$44="",0,'Upto Month COPPY'!$E$44)</f>
        <v>0</v>
      </c>
      <c r="AB40" s="9">
        <f>IF('Upto Month COPPY'!$E$48="",0,'Upto Month COPPY'!$E$48)</f>
        <v>0</v>
      </c>
      <c r="AC40" s="9">
        <f>IF('Upto Month COPPY'!$E$51="",0,'Upto Month COPPY'!$E$51)</f>
        <v>145764</v>
      </c>
      <c r="AD40" s="123">
        <f t="shared" ref="AD40:AD41" si="391">SUM(C40:AC40)</f>
        <v>504033</v>
      </c>
      <c r="AE40" s="9">
        <f>IF('Upto Month COPPY'!$E$19="",0,'Upto Month COPPY'!$E$19)</f>
        <v>30</v>
      </c>
      <c r="AF40" s="9">
        <f>IF('Upto Month COPPY'!$E$20="",0,'Upto Month COPPY'!$E$20)</f>
        <v>0</v>
      </c>
      <c r="AG40" s="9">
        <f>IF('Upto Month COPPY'!$E$22="",0,'Upto Month COPPY'!$E$22)</f>
        <v>0</v>
      </c>
      <c r="AH40" s="9">
        <f>IF('Upto Month COPPY'!$E$23="",0,'Upto Month COPPY'!$E$23)</f>
        <v>0</v>
      </c>
      <c r="AI40" s="9">
        <f>IF('Upto Month COPPY'!$E$24="",0,'Upto Month COPPY'!$E$24)</f>
        <v>0</v>
      </c>
      <c r="AJ40" s="9">
        <f>IF('Upto Month COPPY'!$E$25="",0,'Upto Month COPPY'!$E$25)</f>
        <v>0</v>
      </c>
      <c r="AK40" s="9">
        <f>IF('Upto Month COPPY'!$E$28="",0,'Upto Month COPPY'!$E$28)</f>
        <v>48604</v>
      </c>
      <c r="AL40" s="9">
        <f>IF('Upto Month COPPY'!$E$29="",0,'Upto Month COPPY'!$E$29)</f>
        <v>9554</v>
      </c>
      <c r="AM40" s="9">
        <f>IF('Upto Month COPPY'!$E$31="",0,'Upto Month COPPY'!$E$31)</f>
        <v>0</v>
      </c>
      <c r="AN40" s="9">
        <f>IF('Upto Month COPPY'!$E$32="",0,'Upto Month COPPY'!$E$32)</f>
        <v>0</v>
      </c>
      <c r="AO40" s="9">
        <f>IF('Upto Month COPPY'!$E$33="",0,'Upto Month COPPY'!$E$33)</f>
        <v>43782</v>
      </c>
      <c r="AP40" s="9">
        <f>IF('Upto Month COPPY'!$E$34="",0,'Upto Month COPPY'!$E$34)</f>
        <v>63541</v>
      </c>
      <c r="AQ40" s="9">
        <f>IF('Upto Month COPPY'!$E$36="",0,'Upto Month COPPY'!$E$36)</f>
        <v>184231</v>
      </c>
      <c r="AR40" s="9">
        <f>IF('Upto Month COPPY'!$E$37="",0,'Upto Month COPPY'!$E$37)</f>
        <v>0</v>
      </c>
      <c r="AS40" s="9">
        <v>0</v>
      </c>
      <c r="AT40" s="9">
        <f>IF('Upto Month COPPY'!$E$38="",0,'Upto Month COPPY'!$E$38)</f>
        <v>0</v>
      </c>
      <c r="AU40" s="9">
        <f>IF('Upto Month COPPY'!$E$41="",0,'Upto Month COPPY'!$E$41)</f>
        <v>0</v>
      </c>
      <c r="AV40" s="9">
        <v>0</v>
      </c>
      <c r="AW40" s="9">
        <f>IF('Upto Month COPPY'!$E$45="",0,'Upto Month COPPY'!$E$45)</f>
        <v>0</v>
      </c>
      <c r="AX40" s="9">
        <f>IF('Upto Month COPPY'!$E$46="",0,'Upto Month COPPY'!$E$46)</f>
        <v>0</v>
      </c>
      <c r="AY40" s="9">
        <f>IF('Upto Month COPPY'!$E$47="",0,'Upto Month COPPY'!$E$47)</f>
        <v>0</v>
      </c>
      <c r="AZ40" s="9">
        <f>IF('Upto Month COPPY'!$E$49="",0,'Upto Month COPPY'!$E$49)</f>
        <v>0</v>
      </c>
      <c r="BA40" s="9">
        <f>IF('Upto Month COPPY'!$E$50="",0,'Upto Month COPPY'!$E$50)</f>
        <v>0</v>
      </c>
      <c r="BB40" s="9">
        <f>IF('Upto Month COPPY'!$E$52="",0,'Upto Month COPPY'!$E$52)</f>
        <v>145845</v>
      </c>
      <c r="BC40" s="9">
        <f>IF('Upto Month COPPY'!$E$53="",0,'Upto Month COPPY'!$E$53)</f>
        <v>873</v>
      </c>
      <c r="BD40" s="9">
        <f>IF('Upto Month COPPY'!$E$54="",0,'Upto Month COPPY'!$E$54)</f>
        <v>873</v>
      </c>
      <c r="BE40" s="9">
        <f>IF('Upto Month COPPY'!$E$55="",0,'Upto Month COPPY'!$E$55)</f>
        <v>0</v>
      </c>
      <c r="BF40" s="9">
        <f>IF('Upto Month COPPY'!$E$56="",0,'Upto Month COPPY'!$E$56)</f>
        <v>5213</v>
      </c>
      <c r="BG40" s="9">
        <f>IF('Upto Month COPPY'!$E$58="",0,'Upto Month COPPY'!$E$58)</f>
        <v>4</v>
      </c>
      <c r="BH40" s="9">
        <f>SUM(AE40:BG40)</f>
        <v>502550</v>
      </c>
      <c r="BI40" s="127">
        <f>AD40+BH40</f>
        <v>1006583</v>
      </c>
      <c r="BJ40" s="9">
        <f>IF('Upto Month COPPY'!$E$60="",0,'Upto Month COPPY'!$E$60)</f>
        <v>0</v>
      </c>
      <c r="BK40" s="9">
        <f t="shared" ref="BK40:BK41" si="392">BI40-BJ40</f>
        <v>1006583</v>
      </c>
      <c r="BL40" s="41">
        <f>'Upto Month COPPY'!$E$61</f>
        <v>1006583</v>
      </c>
      <c r="BM40" s="30">
        <f t="shared" ref="BM40:BM44" si="393">BK40-AD40</f>
        <v>502550</v>
      </c>
    </row>
    <row r="41" spans="1:65" ht="15" customHeight="1">
      <c r="A41" s="130"/>
      <c r="B41" s="183" t="s">
        <v>320</v>
      </c>
      <c r="C41" s="9">
        <f>IF('Upto Month Current'!$E$4="",0,'Upto Month Current'!$E$4)</f>
        <v>147737</v>
      </c>
      <c r="D41" s="9">
        <f>IF('Upto Month Current'!$E$5="",0,'Upto Month Current'!$E$5)</f>
        <v>67709</v>
      </c>
      <c r="E41" s="9">
        <f>IF('Upto Month Current'!$E$6="",0,'Upto Month Current'!$E$6)</f>
        <v>7923</v>
      </c>
      <c r="F41" s="9">
        <f>IF('Upto Month Current'!$E$7="",0,'Upto Month Current'!$E$7)</f>
        <v>19558</v>
      </c>
      <c r="G41" s="9">
        <f>IF('Upto Month Current'!$E$8="",0,'Upto Month Current'!$E$8)</f>
        <v>10267</v>
      </c>
      <c r="H41" s="9">
        <f>IF('Upto Month Current'!$E$9="",0,'Upto Month Current'!$E$9)</f>
        <v>0</v>
      </c>
      <c r="I41" s="9">
        <f>IF('Upto Month Current'!$E$10="",0,'Upto Month Current'!$E$10)</f>
        <v>0</v>
      </c>
      <c r="J41" s="9">
        <f>IF('Upto Month Current'!$E$11="",0,'Upto Month Current'!$E$11)</f>
        <v>0</v>
      </c>
      <c r="K41" s="9">
        <f>IF('Upto Month Current'!$E$12="",0,'Upto Month Current'!$E$12)</f>
        <v>230</v>
      </c>
      <c r="L41" s="9">
        <f>IF('Upto Month Current'!$E$13="",0,'Upto Month Current'!$E$13)</f>
        <v>7459</v>
      </c>
      <c r="M41" s="9">
        <f>IF('Upto Month Current'!$E$14="",0,'Upto Month Current'!$E$14)</f>
        <v>4203</v>
      </c>
      <c r="N41" s="9">
        <f>IF('Upto Month Current'!$E$15="",0,'Upto Month Current'!$E$15)</f>
        <v>11</v>
      </c>
      <c r="O41" s="9">
        <f>IF('Upto Month Current'!$E$16="",0,'Upto Month Current'!$E$16)</f>
        <v>308</v>
      </c>
      <c r="P41" s="9">
        <f>IF('Upto Month Current'!$E$17="",0,'Upto Month Current'!$E$17)</f>
        <v>7633</v>
      </c>
      <c r="Q41" s="9">
        <f>IF('Upto Month Current'!$E$18="",0,'Upto Month Current'!$E$18)</f>
        <v>0</v>
      </c>
      <c r="R41" s="9">
        <f>IF('Upto Month Current'!$E$21="",0,'Upto Month Current'!$E$21)</f>
        <v>476</v>
      </c>
      <c r="S41" s="9">
        <f>IF('Upto Month Current'!$E$26="",0,'Upto Month Current'!$E$26)</f>
        <v>0</v>
      </c>
      <c r="T41" s="9">
        <f>IF('Upto Month Current'!$E$27="",0,'Upto Month Current'!$E$27)</f>
        <v>0</v>
      </c>
      <c r="U41" s="9">
        <f>IF('Upto Month Current'!$E$30="",0,'Upto Month Current'!$E$30)</f>
        <v>0</v>
      </c>
      <c r="V41" s="9">
        <f>IF('Upto Month Current'!$E$35="",0,'Upto Month Current'!$E$35)</f>
        <v>120876</v>
      </c>
      <c r="W41" s="9">
        <f>IF('Upto Month Current'!$E$39="",0,'Upto Month Current'!$E$39)</f>
        <v>0</v>
      </c>
      <c r="X41" s="9">
        <f>IF('Upto Month Current'!$E$40="",0,'Upto Month Current'!$E$40)</f>
        <v>0</v>
      </c>
      <c r="Y41" s="9">
        <f>IF('Upto Month Current'!$E$42="",0,'Upto Month Current'!$E$42)</f>
        <v>0</v>
      </c>
      <c r="Z41" s="9">
        <f>IF('Upto Month Current'!$E$43="",0,'Upto Month Current'!$E$43)</f>
        <v>0</v>
      </c>
      <c r="AA41" s="9">
        <f>IF('Upto Month Current'!$E$44="",0,'Upto Month Current'!$E$44)</f>
        <v>0</v>
      </c>
      <c r="AB41" s="9">
        <f>IF('Upto Month Current'!$E$48="",0,'Upto Month Current'!$E$48)</f>
        <v>0</v>
      </c>
      <c r="AC41" s="9">
        <f>IF('Upto Month Current'!$E$51="",0,'Upto Month Current'!$E$51)</f>
        <v>167559</v>
      </c>
      <c r="AD41" s="123">
        <f t="shared" si="391"/>
        <v>561949</v>
      </c>
      <c r="AE41" s="9">
        <f>IF('Upto Month Current'!$E$19="",0,'Upto Month Current'!$E$19)</f>
        <v>0</v>
      </c>
      <c r="AF41" s="9">
        <f>IF('Upto Month Current'!$E$20="",0,'Upto Month Current'!$E$20)</f>
        <v>0</v>
      </c>
      <c r="AG41" s="9">
        <f>IF('Upto Month Current'!$E$22="",0,'Upto Month Current'!$E$22)</f>
        <v>0</v>
      </c>
      <c r="AH41" s="9">
        <f>IF('Upto Month Current'!$E$23="",0,'Upto Month Current'!$E$23)</f>
        <v>0</v>
      </c>
      <c r="AI41" s="9">
        <f>IF('Upto Month Current'!$E$24="",0,'Upto Month Current'!$E$24)</f>
        <v>0</v>
      </c>
      <c r="AJ41" s="9">
        <f>IF('Upto Month Current'!$E$25="",0,'Upto Month Current'!$E$25)</f>
        <v>0</v>
      </c>
      <c r="AK41" s="9">
        <f>IF('Upto Month Current'!$E$28="",0,'Upto Month Current'!$E$28)</f>
        <v>91224</v>
      </c>
      <c r="AL41" s="9">
        <f>IF('Upto Month Current'!$E$29="",0,'Upto Month Current'!$E$29)</f>
        <v>14089</v>
      </c>
      <c r="AM41" s="9">
        <f>IF('Upto Month Current'!$E$31="",0,'Upto Month Current'!$E$31)</f>
        <v>0</v>
      </c>
      <c r="AN41" s="9">
        <f>IF('Upto Month Current'!$E$32="",0,'Upto Month Current'!$E$32)</f>
        <v>0</v>
      </c>
      <c r="AO41" s="9">
        <f>IF('Upto Month Current'!$E$33="",0,'Upto Month Current'!$E$33)</f>
        <v>43123</v>
      </c>
      <c r="AP41" s="9">
        <f>IF('Upto Month Current'!$E$34="",0,'Upto Month Current'!$E$34)</f>
        <v>71626</v>
      </c>
      <c r="AQ41" s="9">
        <f>IF('Upto Month Current'!$E$36="",0,'Upto Month Current'!$E$36)</f>
        <v>235916</v>
      </c>
      <c r="AR41" s="9">
        <f>IF('Upto Month Current'!$E$37="",0,'Upto Month Current'!$E$37)</f>
        <v>0</v>
      </c>
      <c r="AS41" s="9">
        <v>0</v>
      </c>
      <c r="AT41" s="9">
        <f>IF('Upto Month Current'!$E$38="",0,'Upto Month Current'!$E$38)</f>
        <v>0</v>
      </c>
      <c r="AU41" s="9">
        <f>IF('Upto Month Current'!$E$41="",0,'Upto Month Current'!$E$41)</f>
        <v>0</v>
      </c>
      <c r="AV41" s="9">
        <v>0</v>
      </c>
      <c r="AW41" s="9">
        <f>IF('Upto Month Current'!$E$45="",0,'Upto Month Current'!$E$45)</f>
        <v>0</v>
      </c>
      <c r="AX41" s="9">
        <f>IF('Upto Month Current'!$E$46="",0,'Upto Month Current'!$E$46)</f>
        <v>0</v>
      </c>
      <c r="AY41" s="9">
        <f>IF('Upto Month Current'!$E$47="",0,'Upto Month Current'!$E$47)</f>
        <v>0</v>
      </c>
      <c r="AZ41" s="9">
        <f>IF('Upto Month Current'!$E$49="",0,'Upto Month Current'!$E$49)</f>
        <v>0</v>
      </c>
      <c r="BA41" s="9">
        <f>IF('Upto Month Current'!$E$50="",0,'Upto Month Current'!$E$50)</f>
        <v>0</v>
      </c>
      <c r="BB41" s="9">
        <f>IF('Upto Month Current'!$E$52="",0,'Upto Month Current'!$E$52)</f>
        <v>147617</v>
      </c>
      <c r="BC41" s="9">
        <f>IF('Upto Month Current'!$E$53="",0,'Upto Month Current'!$E$53)</f>
        <v>596</v>
      </c>
      <c r="BD41" s="9">
        <f>IF('Upto Month Current'!$E$54="",0,'Upto Month Current'!$E$54)</f>
        <v>596</v>
      </c>
      <c r="BE41" s="9">
        <f>IF('Upto Month Current'!$E$55="",0,'Upto Month Current'!$E$55)</f>
        <v>0</v>
      </c>
      <c r="BF41" s="9">
        <f>IF('Upto Month Current'!$E$56="",0,'Upto Month Current'!$E$56)</f>
        <v>6033</v>
      </c>
      <c r="BG41" s="9">
        <f>IF('Upto Month Current'!$E$58="",0,'Upto Month Current'!$E$58)</f>
        <v>61</v>
      </c>
      <c r="BH41" s="9">
        <f>SUM(AE41:BG41)</f>
        <v>610881</v>
      </c>
      <c r="BI41" s="127">
        <f>AD41+BH41</f>
        <v>1172830</v>
      </c>
      <c r="BJ41" s="9">
        <f>IF('Upto Month Current'!$E$60="",0,'Upto Month Current'!$E$60)</f>
        <v>0</v>
      </c>
      <c r="BK41" s="51">
        <f t="shared" si="392"/>
        <v>1172830</v>
      </c>
      <c r="BL41">
        <f>'Upto Month Current'!$E$61</f>
        <v>1172830</v>
      </c>
      <c r="BM41" s="30">
        <f t="shared" si="393"/>
        <v>610881</v>
      </c>
    </row>
    <row r="42" spans="1:65" ht="15.75">
      <c r="A42" s="130"/>
      <c r="B42" s="5" t="s">
        <v>127</v>
      </c>
      <c r="C42" s="11">
        <f>C41-C39</f>
        <v>8213</v>
      </c>
      <c r="D42" s="11">
        <f t="shared" ref="D42" si="394">D41-D39</f>
        <v>-1859</v>
      </c>
      <c r="E42" s="11">
        <f t="shared" ref="E42" si="395">E41-E39</f>
        <v>590</v>
      </c>
      <c r="F42" s="11">
        <f t="shared" ref="F42" si="396">F41-F39</f>
        <v>695</v>
      </c>
      <c r="G42" s="11">
        <f t="shared" ref="G42" si="397">G41-G39</f>
        <v>777</v>
      </c>
      <c r="H42" s="11">
        <f t="shared" ref="H42" si="398">H41-H39</f>
        <v>0</v>
      </c>
      <c r="I42" s="11">
        <f t="shared" ref="I42" si="399">I41-I39</f>
        <v>0</v>
      </c>
      <c r="J42" s="11">
        <f t="shared" ref="J42" si="400">J41-J39</f>
        <v>0</v>
      </c>
      <c r="K42" s="11">
        <f t="shared" ref="K42" si="401">K41-K39</f>
        <v>51</v>
      </c>
      <c r="L42" s="11">
        <f t="shared" ref="L42" si="402">L41-L39</f>
        <v>-1092</v>
      </c>
      <c r="M42" s="11">
        <f t="shared" ref="M42" si="403">M41-M39</f>
        <v>-5791</v>
      </c>
      <c r="N42" s="11">
        <f t="shared" ref="N42" si="404">N41-N39</f>
        <v>-12</v>
      </c>
      <c r="O42" s="11">
        <f t="shared" ref="O42" si="405">O41-O39</f>
        <v>-497</v>
      </c>
      <c r="P42" s="11">
        <f t="shared" ref="P42" si="406">P41-P39</f>
        <v>1006</v>
      </c>
      <c r="Q42" s="11">
        <f t="shared" ref="Q42" si="407">Q41-Q39</f>
        <v>0</v>
      </c>
      <c r="R42" s="11">
        <f t="shared" ref="R42" si="408">R41-R39</f>
        <v>70</v>
      </c>
      <c r="S42" s="11">
        <f t="shared" ref="S42" si="409">S41-S39</f>
        <v>0</v>
      </c>
      <c r="T42" s="11">
        <f t="shared" ref="T42:U42" si="410">T41-T39</f>
        <v>0</v>
      </c>
      <c r="U42" s="11">
        <f t="shared" si="410"/>
        <v>0</v>
      </c>
      <c r="V42" s="9">
        <f t="shared" ref="V42" si="411">V41-V39</f>
        <v>2423</v>
      </c>
      <c r="W42" s="11">
        <f t="shared" ref="W42" si="412">W41-W39</f>
        <v>0</v>
      </c>
      <c r="X42" s="11">
        <f t="shared" ref="X42" si="413">X41-X39</f>
        <v>0</v>
      </c>
      <c r="Y42" s="11">
        <f t="shared" ref="Y42" si="414">Y41-Y39</f>
        <v>0</v>
      </c>
      <c r="Z42" s="11">
        <f t="shared" ref="Z42" si="415">Z41-Z39</f>
        <v>0</v>
      </c>
      <c r="AA42" s="11">
        <f t="shared" ref="AA42:AD42" si="416">AA41-AA39</f>
        <v>0</v>
      </c>
      <c r="AB42" s="11">
        <f t="shared" si="416"/>
        <v>0</v>
      </c>
      <c r="AC42" s="9">
        <f t="shared" si="416"/>
        <v>-17640</v>
      </c>
      <c r="AD42" s="10">
        <f t="shared" si="416"/>
        <v>-13066</v>
      </c>
      <c r="AE42" s="11">
        <f t="shared" ref="AE42" si="417">AE41-AE39</f>
        <v>-138</v>
      </c>
      <c r="AF42" s="11">
        <f t="shared" ref="AF42" si="418">AF41-AF39</f>
        <v>0</v>
      </c>
      <c r="AG42" s="11">
        <f t="shared" ref="AG42" si="419">AG41-AG39</f>
        <v>0</v>
      </c>
      <c r="AH42" s="11">
        <f t="shared" ref="AH42" si="420">AH41-AH39</f>
        <v>0</v>
      </c>
      <c r="AI42" s="11">
        <f t="shared" ref="AI42" si="421">AI41-AI39</f>
        <v>0</v>
      </c>
      <c r="AJ42" s="11">
        <f t="shared" ref="AJ42" si="422">AJ41-AJ39</f>
        <v>0</v>
      </c>
      <c r="AK42" s="11">
        <f t="shared" ref="AK42" si="423">AK41-AK39</f>
        <v>18891</v>
      </c>
      <c r="AL42" s="11">
        <f t="shared" ref="AL42" si="424">AL41-AL39</f>
        <v>1855</v>
      </c>
      <c r="AM42" s="11">
        <f t="shared" ref="AM42" si="425">AM41-AM39</f>
        <v>0</v>
      </c>
      <c r="AN42" s="11">
        <f t="shared" ref="AN42" si="426">AN41-AN39</f>
        <v>0</v>
      </c>
      <c r="AO42" s="9">
        <f t="shared" ref="AO42" si="427">AO41-AO39</f>
        <v>1671</v>
      </c>
      <c r="AP42" s="11">
        <f t="shared" ref="AP42" si="428">AP41-AP39</f>
        <v>-50112</v>
      </c>
      <c r="AQ42" s="9">
        <f t="shared" ref="AQ42" si="429">AQ41-AQ39</f>
        <v>19562</v>
      </c>
      <c r="AR42" s="11">
        <f t="shared" ref="AR42" si="430">AR41-AR39</f>
        <v>0</v>
      </c>
      <c r="AS42" s="11">
        <f t="shared" ref="AS42" si="431">AS41-AS39</f>
        <v>0</v>
      </c>
      <c r="AT42" s="11">
        <f t="shared" ref="AT42" si="432">AT41-AT39</f>
        <v>0</v>
      </c>
      <c r="AU42" s="11">
        <f t="shared" ref="AU42" si="433">AU41-AU39</f>
        <v>0</v>
      </c>
      <c r="AV42" s="11">
        <f t="shared" ref="AV42" si="434">AV41-AV39</f>
        <v>0</v>
      </c>
      <c r="AW42" s="11">
        <f t="shared" ref="AW42" si="435">AW41-AW39</f>
        <v>0</v>
      </c>
      <c r="AX42" s="11">
        <f t="shared" ref="AX42" si="436">AX41-AX39</f>
        <v>0</v>
      </c>
      <c r="AY42" s="11">
        <f t="shared" ref="AY42" si="437">AY41-AY39</f>
        <v>0</v>
      </c>
      <c r="AZ42" s="11">
        <f t="shared" ref="AZ42" si="438">AZ41-AZ39</f>
        <v>0</v>
      </c>
      <c r="BA42" s="11">
        <f t="shared" ref="BA42" si="439">BA41-BA39</f>
        <v>0</v>
      </c>
      <c r="BB42" s="9">
        <f t="shared" ref="BB42" si="440">BB41-BB39</f>
        <v>-29385</v>
      </c>
      <c r="BC42" s="11">
        <f t="shared" ref="BC42" si="441">BC41-BC39</f>
        <v>-287</v>
      </c>
      <c r="BD42" s="11">
        <f t="shared" ref="BD42" si="442">BD41-BD39</f>
        <v>-283</v>
      </c>
      <c r="BE42" s="11">
        <f t="shared" ref="BE42" si="443">BE41-BE39</f>
        <v>0</v>
      </c>
      <c r="BF42" s="11">
        <f t="shared" ref="BF42" si="444">BF41-BF39</f>
        <v>-1255</v>
      </c>
      <c r="BG42" s="11">
        <f t="shared" ref="BG42:BH42" si="445">BG41-BG39</f>
        <v>-70</v>
      </c>
      <c r="BH42" s="9">
        <f t="shared" si="445"/>
        <v>-39551</v>
      </c>
      <c r="BI42" s="45">
        <f t="shared" ref="BI42" si="446">BI41-BI39</f>
        <v>-52617</v>
      </c>
      <c r="BJ42" s="11">
        <f t="shared" ref="BJ42:BK42" si="447">BJ41-BJ39</f>
        <v>-27787</v>
      </c>
      <c r="BK42" s="51">
        <f t="shared" si="447"/>
        <v>-24830</v>
      </c>
      <c r="BM42" s="30">
        <f t="shared" si="393"/>
        <v>-11764</v>
      </c>
    </row>
    <row r="43" spans="1:65" ht="15.75">
      <c r="A43" s="130"/>
      <c r="B43" s="5" t="s">
        <v>128</v>
      </c>
      <c r="C43" s="13">
        <f>C42/C39</f>
        <v>5.8864424758464491E-2</v>
      </c>
      <c r="D43" s="13">
        <f t="shared" ref="D43" si="448">D42/D39</f>
        <v>-2.6722056117755289E-2</v>
      </c>
      <c r="E43" s="13">
        <f t="shared" ref="E43" si="449">E42/E39</f>
        <v>8.0458202645574795E-2</v>
      </c>
      <c r="F43" s="13">
        <f t="shared" ref="F43" si="450">F42/F39</f>
        <v>3.684461644489212E-2</v>
      </c>
      <c r="G43" s="13">
        <f t="shared" ref="G43" si="451">G42/G39</f>
        <v>8.1875658587987357E-2</v>
      </c>
      <c r="H43" s="13" t="e">
        <f t="shared" ref="H43" si="452">H42/H39</f>
        <v>#DIV/0!</v>
      </c>
      <c r="I43" s="13" t="e">
        <f t="shared" ref="I43" si="453">I42/I39</f>
        <v>#DIV/0!</v>
      </c>
      <c r="J43" s="13" t="e">
        <f t="shared" ref="J43" si="454">J42/J39</f>
        <v>#DIV/0!</v>
      </c>
      <c r="K43" s="13">
        <f t="shared" ref="K43" si="455">K42/K39</f>
        <v>0.28491620111731841</v>
      </c>
      <c r="L43" s="13">
        <f t="shared" ref="L43" si="456">L42/L39</f>
        <v>-0.1277043620629166</v>
      </c>
      <c r="M43" s="13">
        <f t="shared" ref="M43" si="457">M42/M39</f>
        <v>-0.5794476686011607</v>
      </c>
      <c r="N43" s="13">
        <f t="shared" ref="N43" si="458">N42/N39</f>
        <v>-0.52173913043478259</v>
      </c>
      <c r="O43" s="13">
        <f t="shared" ref="O43" si="459">O42/O39</f>
        <v>-0.61739130434782608</v>
      </c>
      <c r="P43" s="13">
        <f t="shared" ref="P43" si="460">P42/P39</f>
        <v>0.15180322921382225</v>
      </c>
      <c r="Q43" s="13" t="e">
        <f t="shared" ref="Q43" si="461">Q42/Q39</f>
        <v>#DIV/0!</v>
      </c>
      <c r="R43" s="13">
        <f t="shared" ref="R43" si="462">R42/R39</f>
        <v>0.17241379310344829</v>
      </c>
      <c r="S43" s="13" t="e">
        <f t="shared" ref="S43" si="463">S42/S39</f>
        <v>#DIV/0!</v>
      </c>
      <c r="T43" s="13" t="e">
        <f t="shared" ref="T43:U43" si="464">T42/T39</f>
        <v>#DIV/0!</v>
      </c>
      <c r="U43" s="13" t="e">
        <f t="shared" si="464"/>
        <v>#DIV/0!</v>
      </c>
      <c r="V43" s="163">
        <f t="shared" ref="V43" si="465">V42/V39</f>
        <v>2.0455370484495961E-2</v>
      </c>
      <c r="W43" s="13" t="e">
        <f t="shared" ref="W43" si="466">W42/W39</f>
        <v>#DIV/0!</v>
      </c>
      <c r="X43" s="13" t="e">
        <f t="shared" ref="X43" si="467">X42/X39</f>
        <v>#DIV/0!</v>
      </c>
      <c r="Y43" s="13" t="e">
        <f t="shared" ref="Y43" si="468">Y42/Y39</f>
        <v>#DIV/0!</v>
      </c>
      <c r="Z43" s="13" t="e">
        <f t="shared" ref="Z43" si="469">Z42/Z39</f>
        <v>#DIV/0!</v>
      </c>
      <c r="AA43" s="13" t="e">
        <f t="shared" ref="AA43:AD43" si="470">AA42/AA39</f>
        <v>#DIV/0!</v>
      </c>
      <c r="AB43" s="13" t="e">
        <f t="shared" si="470"/>
        <v>#DIV/0!</v>
      </c>
      <c r="AC43" s="163">
        <f t="shared" si="470"/>
        <v>-9.5248894432475334E-2</v>
      </c>
      <c r="AD43" s="14">
        <f t="shared" si="470"/>
        <v>-2.272288548994374E-2</v>
      </c>
      <c r="AE43" s="13">
        <f t="shared" ref="AE43" si="471">AE42/AE39</f>
        <v>-1</v>
      </c>
      <c r="AF43" s="13" t="e">
        <f t="shared" ref="AF43" si="472">AF42/AF39</f>
        <v>#DIV/0!</v>
      </c>
      <c r="AG43" s="13" t="e">
        <f t="shared" ref="AG43" si="473">AG42/AG39</f>
        <v>#DIV/0!</v>
      </c>
      <c r="AH43" s="13" t="e">
        <f t="shared" ref="AH43" si="474">AH42/AH39</f>
        <v>#DIV/0!</v>
      </c>
      <c r="AI43" s="13" t="e">
        <f t="shared" ref="AI43" si="475">AI42/AI39</f>
        <v>#DIV/0!</v>
      </c>
      <c r="AJ43" s="13" t="e">
        <f t="shared" ref="AJ43" si="476">AJ42/AJ39</f>
        <v>#DIV/0!</v>
      </c>
      <c r="AK43" s="13">
        <f t="shared" ref="AK43" si="477">AK42/AK39</f>
        <v>0.26116710215254446</v>
      </c>
      <c r="AL43" s="13">
        <f t="shared" ref="AL43" si="478">AL42/AL39</f>
        <v>0.15162661435344124</v>
      </c>
      <c r="AM43" s="13" t="e">
        <f t="shared" ref="AM43" si="479">AM42/AM39</f>
        <v>#DIV/0!</v>
      </c>
      <c r="AN43" s="13" t="e">
        <f t="shared" ref="AN43" si="480">AN42/AN39</f>
        <v>#DIV/0!</v>
      </c>
      <c r="AO43" s="163">
        <f t="shared" ref="AO43" si="481">AO42/AO39</f>
        <v>4.0311685805268747E-2</v>
      </c>
      <c r="AP43" s="13">
        <f t="shared" ref="AP43" si="482">AP42/AP39</f>
        <v>-0.41163810806814632</v>
      </c>
      <c r="AQ43" s="163">
        <f t="shared" ref="AQ43" si="483">AQ42/AQ39</f>
        <v>9.0416632001257199E-2</v>
      </c>
      <c r="AR43" s="13" t="e">
        <f t="shared" ref="AR43" si="484">AR42/AR39</f>
        <v>#DIV/0!</v>
      </c>
      <c r="AS43" s="13" t="e">
        <f t="shared" ref="AS43" si="485">AS42/AS39</f>
        <v>#DIV/0!</v>
      </c>
      <c r="AT43" s="13" t="e">
        <f t="shared" ref="AT43" si="486">AT42/AT39</f>
        <v>#DIV/0!</v>
      </c>
      <c r="AU43" s="13" t="e">
        <f t="shared" ref="AU43" si="487">AU42/AU39</f>
        <v>#DIV/0!</v>
      </c>
      <c r="AV43" s="13" t="e">
        <f t="shared" ref="AV43" si="488">AV42/AV39</f>
        <v>#DIV/0!</v>
      </c>
      <c r="AW43" s="13" t="e">
        <f t="shared" ref="AW43" si="489">AW42/AW39</f>
        <v>#DIV/0!</v>
      </c>
      <c r="AX43" s="13" t="e">
        <f t="shared" ref="AX43" si="490">AX42/AX39</f>
        <v>#DIV/0!</v>
      </c>
      <c r="AY43" s="13" t="e">
        <f t="shared" ref="AY43" si="491">AY42/AY39</f>
        <v>#DIV/0!</v>
      </c>
      <c r="AZ43" s="13" t="e">
        <f t="shared" ref="AZ43" si="492">AZ42/AZ39</f>
        <v>#DIV/0!</v>
      </c>
      <c r="BA43" s="13" t="e">
        <f t="shared" ref="BA43" si="493">BA42/BA39</f>
        <v>#DIV/0!</v>
      </c>
      <c r="BB43" s="163">
        <f t="shared" ref="BB43" si="494">BB42/BB39</f>
        <v>-0.16601507327600817</v>
      </c>
      <c r="BC43" s="13">
        <f t="shared" ref="BC43" si="495">BC42/BC39</f>
        <v>-0.32502831257078141</v>
      </c>
      <c r="BD43" s="13">
        <f t="shared" ref="BD43" si="496">BD42/BD39</f>
        <v>-0.32195676905574516</v>
      </c>
      <c r="BE43" s="13" t="e">
        <f t="shared" ref="BE43" si="497">BE42/BE39</f>
        <v>#DIV/0!</v>
      </c>
      <c r="BF43" s="13">
        <f t="shared" ref="BF43" si="498">BF42/BF39</f>
        <v>-0.17220087815587268</v>
      </c>
      <c r="BG43" s="13">
        <f t="shared" ref="BG43:BH43" si="499">BG42/BG39</f>
        <v>-0.53435114503816794</v>
      </c>
      <c r="BH43" s="163">
        <f t="shared" si="499"/>
        <v>-6.0807278854668897E-2</v>
      </c>
      <c r="BI43" s="46">
        <f t="shared" ref="BI43" si="500">BI42/BI39</f>
        <v>-4.2936985442862889E-2</v>
      </c>
      <c r="BJ43" s="13">
        <f t="shared" ref="BJ43:BK43" si="501">BJ42/BJ39</f>
        <v>-1</v>
      </c>
      <c r="BK43" s="52">
        <f t="shared" si="501"/>
        <v>-2.0732094250455056E-2</v>
      </c>
      <c r="BM43" s="163" t="e">
        <f t="shared" ref="BM43" si="502">BM42/BM39</f>
        <v>#DIV/0!</v>
      </c>
    </row>
    <row r="44" spans="1:65" ht="15.75">
      <c r="A44" s="130"/>
      <c r="B44" s="5" t="s">
        <v>129</v>
      </c>
      <c r="C44" s="11">
        <f>C41-C40</f>
        <v>10665</v>
      </c>
      <c r="D44" s="11">
        <f t="shared" ref="D44:BK44" si="503">D41-D40</f>
        <v>16084</v>
      </c>
      <c r="E44" s="11">
        <f t="shared" si="503"/>
        <v>299</v>
      </c>
      <c r="F44" s="11">
        <f t="shared" si="503"/>
        <v>1257</v>
      </c>
      <c r="G44" s="11">
        <f t="shared" si="503"/>
        <v>1140</v>
      </c>
      <c r="H44" s="11">
        <f t="shared" si="503"/>
        <v>0</v>
      </c>
      <c r="I44" s="11">
        <f t="shared" si="503"/>
        <v>0</v>
      </c>
      <c r="J44" s="11">
        <f t="shared" si="503"/>
        <v>0</v>
      </c>
      <c r="K44" s="11">
        <f t="shared" si="503"/>
        <v>-71</v>
      </c>
      <c r="L44" s="11">
        <f t="shared" si="503"/>
        <v>2338</v>
      </c>
      <c r="M44" s="11">
        <f t="shared" si="503"/>
        <v>596</v>
      </c>
      <c r="N44" s="11">
        <f t="shared" si="503"/>
        <v>4</v>
      </c>
      <c r="O44" s="11">
        <f t="shared" si="503"/>
        <v>-145</v>
      </c>
      <c r="P44" s="11">
        <f t="shared" si="503"/>
        <v>1024</v>
      </c>
      <c r="Q44" s="11">
        <f t="shared" si="503"/>
        <v>0</v>
      </c>
      <c r="R44" s="11">
        <f t="shared" si="503"/>
        <v>333</v>
      </c>
      <c r="S44" s="11">
        <f t="shared" si="503"/>
        <v>0</v>
      </c>
      <c r="T44" s="11">
        <f t="shared" si="503"/>
        <v>0</v>
      </c>
      <c r="U44" s="11">
        <f t="shared" ref="U44" si="504">U41-U40</f>
        <v>0</v>
      </c>
      <c r="V44" s="9">
        <f t="shared" si="503"/>
        <v>2597</v>
      </c>
      <c r="W44" s="11">
        <f t="shared" si="503"/>
        <v>0</v>
      </c>
      <c r="X44" s="11">
        <f t="shared" si="503"/>
        <v>0</v>
      </c>
      <c r="Y44" s="11">
        <f t="shared" si="503"/>
        <v>0</v>
      </c>
      <c r="Z44" s="11">
        <f t="shared" si="503"/>
        <v>0</v>
      </c>
      <c r="AA44" s="11">
        <f t="shared" si="503"/>
        <v>0</v>
      </c>
      <c r="AB44" s="11">
        <f t="shared" ref="AB44" si="505">AB41-AB40</f>
        <v>0</v>
      </c>
      <c r="AC44" s="9">
        <f t="shared" ref="AC44:AD44" si="506">AC41-AC40</f>
        <v>21795</v>
      </c>
      <c r="AD44" s="10">
        <f t="shared" si="506"/>
        <v>57916</v>
      </c>
      <c r="AE44" s="11">
        <f t="shared" si="503"/>
        <v>-30</v>
      </c>
      <c r="AF44" s="11">
        <f t="shared" si="503"/>
        <v>0</v>
      </c>
      <c r="AG44" s="11">
        <f t="shared" si="503"/>
        <v>0</v>
      </c>
      <c r="AH44" s="11">
        <f t="shared" si="503"/>
        <v>0</v>
      </c>
      <c r="AI44" s="11">
        <f t="shared" si="503"/>
        <v>0</v>
      </c>
      <c r="AJ44" s="11">
        <f t="shared" si="503"/>
        <v>0</v>
      </c>
      <c r="AK44" s="11">
        <f t="shared" si="503"/>
        <v>42620</v>
      </c>
      <c r="AL44" s="11">
        <f t="shared" si="503"/>
        <v>4535</v>
      </c>
      <c r="AM44" s="11">
        <f t="shared" si="503"/>
        <v>0</v>
      </c>
      <c r="AN44" s="11">
        <f t="shared" si="503"/>
        <v>0</v>
      </c>
      <c r="AO44" s="9">
        <f t="shared" si="503"/>
        <v>-659</v>
      </c>
      <c r="AP44" s="11">
        <f t="shared" si="503"/>
        <v>8085</v>
      </c>
      <c r="AQ44" s="9">
        <f t="shared" si="503"/>
        <v>51685</v>
      </c>
      <c r="AR44" s="11">
        <f t="shared" si="503"/>
        <v>0</v>
      </c>
      <c r="AS44" s="11">
        <f t="shared" si="503"/>
        <v>0</v>
      </c>
      <c r="AT44" s="11">
        <f t="shared" si="503"/>
        <v>0</v>
      </c>
      <c r="AU44" s="11">
        <f t="shared" si="503"/>
        <v>0</v>
      </c>
      <c r="AV44" s="11">
        <f t="shared" si="503"/>
        <v>0</v>
      </c>
      <c r="AW44" s="11">
        <f t="shared" si="503"/>
        <v>0</v>
      </c>
      <c r="AX44" s="11">
        <f t="shared" si="503"/>
        <v>0</v>
      </c>
      <c r="AY44" s="11">
        <f t="shared" si="503"/>
        <v>0</v>
      </c>
      <c r="AZ44" s="11">
        <f t="shared" si="503"/>
        <v>0</v>
      </c>
      <c r="BA44" s="11">
        <f t="shared" si="503"/>
        <v>0</v>
      </c>
      <c r="BB44" s="9">
        <f t="shared" si="503"/>
        <v>1772</v>
      </c>
      <c r="BC44" s="11">
        <f t="shared" si="503"/>
        <v>-277</v>
      </c>
      <c r="BD44" s="11">
        <f t="shared" si="503"/>
        <v>-277</v>
      </c>
      <c r="BE44" s="11">
        <f t="shared" si="503"/>
        <v>0</v>
      </c>
      <c r="BF44" s="11">
        <f t="shared" si="503"/>
        <v>820</v>
      </c>
      <c r="BG44" s="11">
        <f t="shared" si="503"/>
        <v>57</v>
      </c>
      <c r="BH44" s="9">
        <f t="shared" si="503"/>
        <v>108331</v>
      </c>
      <c r="BI44" s="45">
        <f t="shared" si="503"/>
        <v>166247</v>
      </c>
      <c r="BJ44" s="11">
        <f t="shared" si="503"/>
        <v>0</v>
      </c>
      <c r="BK44" s="51">
        <f t="shared" si="503"/>
        <v>166247</v>
      </c>
      <c r="BM44" s="30">
        <f t="shared" si="393"/>
        <v>108331</v>
      </c>
    </row>
    <row r="45" spans="1:65" ht="15.75">
      <c r="A45" s="130"/>
      <c r="B45" s="5" t="s">
        <v>130</v>
      </c>
      <c r="C45" s="13">
        <f>C44/C40</f>
        <v>7.7805824676082644E-2</v>
      </c>
      <c r="D45" s="13">
        <f t="shared" ref="D45" si="507">D44/D40</f>
        <v>0.3115544794188862</v>
      </c>
      <c r="E45" s="13">
        <f t="shared" ref="E45" si="508">E44/E40</f>
        <v>3.9218258132214058E-2</v>
      </c>
      <c r="F45" s="13">
        <f t="shared" ref="F45" si="509">F44/F40</f>
        <v>6.8684771323971369E-2</v>
      </c>
      <c r="G45" s="13">
        <f t="shared" ref="G45" si="510">G44/G40</f>
        <v>0.124904130601512</v>
      </c>
      <c r="H45" s="13" t="e">
        <f t="shared" ref="H45" si="511">H44/H40</f>
        <v>#DIV/0!</v>
      </c>
      <c r="I45" s="13" t="e">
        <f t="shared" ref="I45" si="512">I44/I40</f>
        <v>#DIV/0!</v>
      </c>
      <c r="J45" s="13" t="e">
        <f t="shared" ref="J45" si="513">J44/J40</f>
        <v>#DIV/0!</v>
      </c>
      <c r="K45" s="13">
        <f t="shared" ref="K45" si="514">K44/K40</f>
        <v>-0.23588039867109634</v>
      </c>
      <c r="L45" s="13">
        <f t="shared" ref="L45" si="515">L44/L40</f>
        <v>0.45655145479398557</v>
      </c>
      <c r="M45" s="13">
        <f t="shared" ref="M45" si="516">M44/M40</f>
        <v>0.16523426670363184</v>
      </c>
      <c r="N45" s="13">
        <f t="shared" ref="N45" si="517">N44/N40</f>
        <v>0.5714285714285714</v>
      </c>
      <c r="O45" s="13">
        <f t="shared" ref="O45" si="518">O44/O40</f>
        <v>-0.32008830022075058</v>
      </c>
      <c r="P45" s="13">
        <f t="shared" ref="P45" si="519">P44/P40</f>
        <v>0.15494023301558482</v>
      </c>
      <c r="Q45" s="13" t="e">
        <f t="shared" ref="Q45" si="520">Q44/Q40</f>
        <v>#DIV/0!</v>
      </c>
      <c r="R45" s="13">
        <f t="shared" ref="R45" si="521">R44/R40</f>
        <v>2.3286713286713288</v>
      </c>
      <c r="S45" s="13" t="e">
        <f t="shared" ref="S45" si="522">S44/S40</f>
        <v>#DIV/0!</v>
      </c>
      <c r="T45" s="13" t="e">
        <f t="shared" ref="T45:U45" si="523">T44/T40</f>
        <v>#DIV/0!</v>
      </c>
      <c r="U45" s="13" t="e">
        <f t="shared" si="523"/>
        <v>#DIV/0!</v>
      </c>
      <c r="V45" s="163">
        <f t="shared" ref="V45" si="524">V44/V40</f>
        <v>2.1956560336154347E-2</v>
      </c>
      <c r="W45" s="13" t="e">
        <f t="shared" ref="W45" si="525">W44/W40</f>
        <v>#DIV/0!</v>
      </c>
      <c r="X45" s="13" t="e">
        <f t="shared" ref="X45" si="526">X44/X40</f>
        <v>#DIV/0!</v>
      </c>
      <c r="Y45" s="13" t="e">
        <f t="shared" ref="Y45" si="527">Y44/Y40</f>
        <v>#DIV/0!</v>
      </c>
      <c r="Z45" s="13" t="e">
        <f t="shared" ref="Z45" si="528">Z44/Z40</f>
        <v>#DIV/0!</v>
      </c>
      <c r="AA45" s="13" t="e">
        <f t="shared" ref="AA45:AD45" si="529">AA44/AA40</f>
        <v>#DIV/0!</v>
      </c>
      <c r="AB45" s="13" t="e">
        <f t="shared" ref="AB45" si="530">AB44/AB40</f>
        <v>#DIV/0!</v>
      </c>
      <c r="AC45" s="163">
        <f t="shared" si="529"/>
        <v>0.14952251584753437</v>
      </c>
      <c r="AD45" s="14">
        <f t="shared" si="529"/>
        <v>0.11490517485958261</v>
      </c>
      <c r="AE45" s="13">
        <f t="shared" ref="AE45" si="531">AE44/AE40</f>
        <v>-1</v>
      </c>
      <c r="AF45" s="13" t="e">
        <f t="shared" ref="AF45" si="532">AF44/AF40</f>
        <v>#DIV/0!</v>
      </c>
      <c r="AG45" s="13" t="e">
        <f t="shared" ref="AG45" si="533">AG44/AG40</f>
        <v>#DIV/0!</v>
      </c>
      <c r="AH45" s="13" t="e">
        <f t="shared" ref="AH45" si="534">AH44/AH40</f>
        <v>#DIV/0!</v>
      </c>
      <c r="AI45" s="13" t="e">
        <f t="shared" ref="AI45" si="535">AI44/AI40</f>
        <v>#DIV/0!</v>
      </c>
      <c r="AJ45" s="13" t="e">
        <f t="shared" ref="AJ45" si="536">AJ44/AJ40</f>
        <v>#DIV/0!</v>
      </c>
      <c r="AK45" s="13">
        <f t="shared" ref="AK45" si="537">AK44/AK40</f>
        <v>0.87688256110608176</v>
      </c>
      <c r="AL45" s="13">
        <f t="shared" ref="AL45" si="538">AL44/AL40</f>
        <v>0.47467029516432907</v>
      </c>
      <c r="AM45" s="13" t="e">
        <f t="shared" ref="AM45" si="539">AM44/AM40</f>
        <v>#DIV/0!</v>
      </c>
      <c r="AN45" s="13" t="e">
        <f t="shared" ref="AN45" si="540">AN44/AN40</f>
        <v>#DIV/0!</v>
      </c>
      <c r="AO45" s="163">
        <f t="shared" ref="AO45" si="541">AO44/AO40</f>
        <v>-1.5051847791329771E-2</v>
      </c>
      <c r="AP45" s="13">
        <f t="shared" ref="AP45" si="542">AP44/AP40</f>
        <v>0.12724067924647078</v>
      </c>
      <c r="AQ45" s="163">
        <f t="shared" ref="AQ45" si="543">AQ44/AQ40</f>
        <v>0.28054453376467586</v>
      </c>
      <c r="AR45" s="13" t="e">
        <f t="shared" ref="AR45" si="544">AR44/AR40</f>
        <v>#DIV/0!</v>
      </c>
      <c r="AS45" s="13" t="e">
        <f t="shared" ref="AS45" si="545">AS44/AS40</f>
        <v>#DIV/0!</v>
      </c>
      <c r="AT45" s="13" t="e">
        <f t="shared" ref="AT45" si="546">AT44/AT40</f>
        <v>#DIV/0!</v>
      </c>
      <c r="AU45" s="13" t="e">
        <f t="shared" ref="AU45" si="547">AU44/AU40</f>
        <v>#DIV/0!</v>
      </c>
      <c r="AV45" s="13" t="e">
        <f t="shared" ref="AV45" si="548">AV44/AV40</f>
        <v>#DIV/0!</v>
      </c>
      <c r="AW45" s="13" t="e">
        <f t="shared" ref="AW45" si="549">AW44/AW40</f>
        <v>#DIV/0!</v>
      </c>
      <c r="AX45" s="13" t="e">
        <f t="shared" ref="AX45" si="550">AX44/AX40</f>
        <v>#DIV/0!</v>
      </c>
      <c r="AY45" s="13" t="e">
        <f t="shared" ref="AY45" si="551">AY44/AY40</f>
        <v>#DIV/0!</v>
      </c>
      <c r="AZ45" s="13" t="e">
        <f t="shared" ref="AZ45" si="552">AZ44/AZ40</f>
        <v>#DIV/0!</v>
      </c>
      <c r="BA45" s="13" t="e">
        <f t="shared" ref="BA45" si="553">BA44/BA40</f>
        <v>#DIV/0!</v>
      </c>
      <c r="BB45" s="163">
        <f t="shared" ref="BB45" si="554">BB44/BB40</f>
        <v>1.214988515204498E-2</v>
      </c>
      <c r="BC45" s="13">
        <f t="shared" ref="BC45" si="555">BC44/BC40</f>
        <v>-0.31729667812142037</v>
      </c>
      <c r="BD45" s="13">
        <f t="shared" ref="BD45" si="556">BD44/BD40</f>
        <v>-0.31729667812142037</v>
      </c>
      <c r="BE45" s="13" t="e">
        <f t="shared" ref="BE45" si="557">BE44/BE40</f>
        <v>#DIV/0!</v>
      </c>
      <c r="BF45" s="13">
        <f t="shared" ref="BF45" si="558">BF44/BF40</f>
        <v>0.15729906004220218</v>
      </c>
      <c r="BG45" s="13">
        <f t="shared" ref="BG45:BH45" si="559">BG44/BG40</f>
        <v>14.25</v>
      </c>
      <c r="BH45" s="163">
        <f t="shared" si="559"/>
        <v>0.2155626305840215</v>
      </c>
      <c r="BI45" s="46">
        <f t="shared" ref="BI45" si="560">BI44/BI40</f>
        <v>0.16515975334373817</v>
      </c>
      <c r="BJ45" s="13" t="e">
        <f t="shared" ref="BJ45:BK45" si="561">BJ44/BJ40</f>
        <v>#DIV/0!</v>
      </c>
      <c r="BK45" s="52">
        <f t="shared" si="561"/>
        <v>0.16515975334373817</v>
      </c>
      <c r="BM45" s="14">
        <f t="shared" ref="BM45" si="562">BM44/BM40</f>
        <v>0.2155626305840215</v>
      </c>
    </row>
    <row r="46" spans="1:65" ht="15.75">
      <c r="A46" s="130"/>
      <c r="B46" s="5" t="s">
        <v>313</v>
      </c>
      <c r="C46" s="128">
        <f>C41/C38</f>
        <v>0.90219966779031702</v>
      </c>
      <c r="D46" s="128">
        <f t="shared" ref="D46:BK46" si="563">D41/D38</f>
        <v>0.88593036492339095</v>
      </c>
      <c r="E46" s="128">
        <f t="shared" si="563"/>
        <v>0.81756268702920232</v>
      </c>
      <c r="F46" s="128">
        <f t="shared" si="563"/>
        <v>0.91525106462632788</v>
      </c>
      <c r="G46" s="128">
        <f t="shared" si="563"/>
        <v>0.92163375224416522</v>
      </c>
      <c r="H46" s="128" t="e">
        <f t="shared" si="563"/>
        <v>#DIV/0!</v>
      </c>
      <c r="I46" s="128" t="e">
        <f t="shared" si="563"/>
        <v>#DIV/0!</v>
      </c>
      <c r="J46" s="128" t="e">
        <f t="shared" si="563"/>
        <v>#DIV/0!</v>
      </c>
      <c r="K46" s="128">
        <f t="shared" si="563"/>
        <v>0.4107142857142857</v>
      </c>
      <c r="L46" s="128">
        <f t="shared" si="563"/>
        <v>0.60543831168831164</v>
      </c>
      <c r="M46" s="128">
        <f t="shared" si="563"/>
        <v>0.7078140788144156</v>
      </c>
      <c r="N46" s="128">
        <f t="shared" si="563"/>
        <v>0.39285714285714285</v>
      </c>
      <c r="O46" s="128">
        <f t="shared" si="563"/>
        <v>0.32696390658174096</v>
      </c>
      <c r="P46" s="128">
        <f t="shared" si="563"/>
        <v>0.86443941109852773</v>
      </c>
      <c r="Q46" s="128" t="e">
        <f t="shared" si="563"/>
        <v>#DIV/0!</v>
      </c>
      <c r="R46" s="128">
        <f t="shared" si="563"/>
        <v>0.80269814502529513</v>
      </c>
      <c r="S46" s="128" t="e">
        <f t="shared" si="563"/>
        <v>#DIV/0!</v>
      </c>
      <c r="T46" s="128" t="e">
        <f t="shared" si="563"/>
        <v>#DIV/0!</v>
      </c>
      <c r="U46" s="128" t="e">
        <f t="shared" si="563"/>
        <v>#DIV/0!</v>
      </c>
      <c r="V46" s="178">
        <f t="shared" si="563"/>
        <v>0.90115854294958775</v>
      </c>
      <c r="W46" s="128" t="e">
        <f t="shared" si="563"/>
        <v>#DIV/0!</v>
      </c>
      <c r="X46" s="128" t="e">
        <f t="shared" si="563"/>
        <v>#DIV/0!</v>
      </c>
      <c r="Y46" s="128" t="e">
        <f t="shared" si="563"/>
        <v>#DIV/0!</v>
      </c>
      <c r="Z46" s="128" t="e">
        <f t="shared" si="563"/>
        <v>#DIV/0!</v>
      </c>
      <c r="AA46" s="128" t="e">
        <f t="shared" si="563"/>
        <v>#DIV/0!</v>
      </c>
      <c r="AB46" s="128" t="e">
        <f t="shared" ref="AB46" si="564">AB41/AB38</f>
        <v>#DIV/0!</v>
      </c>
      <c r="AC46" s="178">
        <f t="shared" si="563"/>
        <v>0.79402816741223747</v>
      </c>
      <c r="AD46" s="217">
        <f t="shared" si="563"/>
        <v>0.85565391900698595</v>
      </c>
      <c r="AE46" s="128">
        <f t="shared" si="563"/>
        <v>0</v>
      </c>
      <c r="AF46" s="128" t="e">
        <f t="shared" si="563"/>
        <v>#DIV/0!</v>
      </c>
      <c r="AG46" s="128" t="e">
        <f t="shared" si="563"/>
        <v>#DIV/0!</v>
      </c>
      <c r="AH46" s="128" t="e">
        <f t="shared" si="563"/>
        <v>#DIV/0!</v>
      </c>
      <c r="AI46" s="128" t="e">
        <f t="shared" si="563"/>
        <v>#DIV/0!</v>
      </c>
      <c r="AJ46" s="128" t="e">
        <f t="shared" si="563"/>
        <v>#DIV/0!</v>
      </c>
      <c r="AK46" s="128">
        <f t="shared" si="563"/>
        <v>1.1056918452438669</v>
      </c>
      <c r="AL46" s="128">
        <f t="shared" si="563"/>
        <v>0.84572903535626387</v>
      </c>
      <c r="AM46" s="128" t="e">
        <f t="shared" si="563"/>
        <v>#DIV/0!</v>
      </c>
      <c r="AN46" s="128" t="e">
        <f t="shared" si="563"/>
        <v>#DIV/0!</v>
      </c>
      <c r="AO46" s="178">
        <f t="shared" si="563"/>
        <v>1.0383578136287022</v>
      </c>
      <c r="AP46" s="128">
        <f t="shared" si="563"/>
        <v>0.41748365060676357</v>
      </c>
      <c r="AQ46" s="178">
        <f t="shared" si="563"/>
        <v>1.1370815760935051</v>
      </c>
      <c r="AR46" s="128" t="e">
        <f t="shared" si="563"/>
        <v>#DIV/0!</v>
      </c>
      <c r="AS46" s="128" t="e">
        <f t="shared" si="563"/>
        <v>#DIV/0!</v>
      </c>
      <c r="AT46" s="128" t="e">
        <f t="shared" si="563"/>
        <v>#DIV/0!</v>
      </c>
      <c r="AU46" s="128" t="e">
        <f t="shared" si="563"/>
        <v>#DIV/0!</v>
      </c>
      <c r="AV46" s="128" t="e">
        <f t="shared" si="563"/>
        <v>#DIV/0!</v>
      </c>
      <c r="AW46" s="128" t="e">
        <f t="shared" si="563"/>
        <v>#DIV/0!</v>
      </c>
      <c r="AX46" s="128" t="e">
        <f t="shared" si="563"/>
        <v>#DIV/0!</v>
      </c>
      <c r="AY46" s="128" t="e">
        <f t="shared" si="563"/>
        <v>#DIV/0!</v>
      </c>
      <c r="AZ46" s="128" t="e">
        <f t="shared" si="563"/>
        <v>#DIV/0!</v>
      </c>
      <c r="BA46" s="128" t="e">
        <f t="shared" si="563"/>
        <v>#DIV/0!</v>
      </c>
      <c r="BB46" s="178">
        <f t="shared" si="563"/>
        <v>0.73040117959070583</v>
      </c>
      <c r="BC46" s="128">
        <f t="shared" si="563"/>
        <v>0.53839205058717254</v>
      </c>
      <c r="BD46" s="128">
        <f t="shared" si="563"/>
        <v>0.54280510018214934</v>
      </c>
      <c r="BE46" s="128" t="e">
        <f t="shared" si="563"/>
        <v>#DIV/0!</v>
      </c>
      <c r="BF46" s="128">
        <f t="shared" si="563"/>
        <v>0.80633520449077789</v>
      </c>
      <c r="BG46" s="128">
        <f t="shared" si="563"/>
        <v>0.35465116279069769</v>
      </c>
      <c r="BH46" s="178">
        <f t="shared" si="563"/>
        <v>0.83473758717943114</v>
      </c>
      <c r="BI46" s="128">
        <f t="shared" si="563"/>
        <v>0.84463031085172391</v>
      </c>
      <c r="BJ46" s="128">
        <f t="shared" si="563"/>
        <v>0</v>
      </c>
      <c r="BK46" s="128">
        <f t="shared" si="563"/>
        <v>0.86253418829504558</v>
      </c>
      <c r="BM46" s="128" t="e">
        <f t="shared" ref="BM46" si="565">BM41/BM38</f>
        <v>#DIV/0!</v>
      </c>
    </row>
    <row r="47" spans="1:65" s="181" customFormat="1" ht="15.75">
      <c r="A47" s="130"/>
      <c r="B47" s="5" t="s">
        <v>314</v>
      </c>
      <c r="C47" s="11">
        <f>C38-C41</f>
        <v>16015</v>
      </c>
      <c r="D47" s="11">
        <f t="shared" ref="D47:BK47" si="566">D38-D41</f>
        <v>8718</v>
      </c>
      <c r="E47" s="11">
        <f t="shared" si="566"/>
        <v>1768</v>
      </c>
      <c r="F47" s="11">
        <f t="shared" si="566"/>
        <v>1811</v>
      </c>
      <c r="G47" s="11">
        <f t="shared" si="566"/>
        <v>873</v>
      </c>
      <c r="H47" s="11">
        <f t="shared" si="566"/>
        <v>0</v>
      </c>
      <c r="I47" s="11">
        <f t="shared" si="566"/>
        <v>0</v>
      </c>
      <c r="J47" s="11">
        <f t="shared" si="566"/>
        <v>0</v>
      </c>
      <c r="K47" s="11">
        <f t="shared" si="566"/>
        <v>330</v>
      </c>
      <c r="L47" s="11">
        <f t="shared" si="566"/>
        <v>4861</v>
      </c>
      <c r="M47" s="11">
        <f t="shared" si="566"/>
        <v>1735</v>
      </c>
      <c r="N47" s="11">
        <f t="shared" si="566"/>
        <v>17</v>
      </c>
      <c r="O47" s="11">
        <f t="shared" si="566"/>
        <v>634</v>
      </c>
      <c r="P47" s="11">
        <f t="shared" si="566"/>
        <v>1197</v>
      </c>
      <c r="Q47" s="11">
        <f t="shared" si="566"/>
        <v>0</v>
      </c>
      <c r="R47" s="11">
        <f t="shared" si="566"/>
        <v>117</v>
      </c>
      <c r="S47" s="11">
        <f t="shared" si="566"/>
        <v>0</v>
      </c>
      <c r="T47" s="11">
        <f t="shared" si="566"/>
        <v>0</v>
      </c>
      <c r="U47" s="11">
        <f t="shared" si="566"/>
        <v>0</v>
      </c>
      <c r="V47" s="11">
        <f t="shared" si="566"/>
        <v>13258</v>
      </c>
      <c r="W47" s="11">
        <f t="shared" si="566"/>
        <v>0</v>
      </c>
      <c r="X47" s="11">
        <f t="shared" si="566"/>
        <v>0</v>
      </c>
      <c r="Y47" s="11">
        <f t="shared" si="566"/>
        <v>0</v>
      </c>
      <c r="Z47" s="11">
        <f t="shared" si="566"/>
        <v>0</v>
      </c>
      <c r="AA47" s="11">
        <f t="shared" si="566"/>
        <v>0</v>
      </c>
      <c r="AB47" s="11">
        <f t="shared" si="566"/>
        <v>0</v>
      </c>
      <c r="AC47" s="11">
        <f t="shared" si="566"/>
        <v>43465</v>
      </c>
      <c r="AD47" s="11">
        <f t="shared" si="566"/>
        <v>94799</v>
      </c>
      <c r="AE47" s="11">
        <f t="shared" si="566"/>
        <v>127</v>
      </c>
      <c r="AF47" s="11">
        <f t="shared" si="566"/>
        <v>0</v>
      </c>
      <c r="AG47" s="11">
        <f t="shared" si="566"/>
        <v>0</v>
      </c>
      <c r="AH47" s="11">
        <f t="shared" si="566"/>
        <v>0</v>
      </c>
      <c r="AI47" s="11">
        <f t="shared" si="566"/>
        <v>0</v>
      </c>
      <c r="AJ47" s="11">
        <f t="shared" si="566"/>
        <v>0</v>
      </c>
      <c r="AK47" s="11">
        <f t="shared" si="566"/>
        <v>-8720</v>
      </c>
      <c r="AL47" s="11">
        <f t="shared" si="566"/>
        <v>2570</v>
      </c>
      <c r="AM47" s="11">
        <f t="shared" si="566"/>
        <v>0</v>
      </c>
      <c r="AN47" s="11">
        <f t="shared" si="566"/>
        <v>0</v>
      </c>
      <c r="AO47" s="11">
        <f t="shared" si="566"/>
        <v>-1593</v>
      </c>
      <c r="AP47" s="11">
        <f t="shared" si="566"/>
        <v>99940</v>
      </c>
      <c r="AQ47" s="11">
        <f t="shared" si="566"/>
        <v>-28441</v>
      </c>
      <c r="AR47" s="11">
        <f t="shared" si="566"/>
        <v>0</v>
      </c>
      <c r="AS47" s="11">
        <f t="shared" si="566"/>
        <v>0</v>
      </c>
      <c r="AT47" s="11">
        <f t="shared" si="566"/>
        <v>0</v>
      </c>
      <c r="AU47" s="11">
        <f t="shared" si="566"/>
        <v>0</v>
      </c>
      <c r="AV47" s="11">
        <f t="shared" si="566"/>
        <v>0</v>
      </c>
      <c r="AW47" s="11">
        <f t="shared" si="566"/>
        <v>0</v>
      </c>
      <c r="AX47" s="11">
        <f t="shared" si="566"/>
        <v>0</v>
      </c>
      <c r="AY47" s="11">
        <f t="shared" si="566"/>
        <v>0</v>
      </c>
      <c r="AZ47" s="11">
        <f t="shared" si="566"/>
        <v>0</v>
      </c>
      <c r="BA47" s="11">
        <f t="shared" si="566"/>
        <v>0</v>
      </c>
      <c r="BB47" s="11">
        <f t="shared" si="566"/>
        <v>54487</v>
      </c>
      <c r="BC47" s="11">
        <f t="shared" si="566"/>
        <v>511</v>
      </c>
      <c r="BD47" s="11">
        <f t="shared" si="566"/>
        <v>502</v>
      </c>
      <c r="BE47" s="11">
        <f t="shared" si="566"/>
        <v>0</v>
      </c>
      <c r="BF47" s="11">
        <f t="shared" si="566"/>
        <v>1449</v>
      </c>
      <c r="BG47" s="11">
        <f t="shared" si="566"/>
        <v>111</v>
      </c>
      <c r="BH47" s="11">
        <f t="shared" si="566"/>
        <v>120943</v>
      </c>
      <c r="BI47" s="11">
        <f t="shared" si="566"/>
        <v>215742</v>
      </c>
      <c r="BJ47" s="11">
        <f t="shared" si="566"/>
        <v>28823</v>
      </c>
      <c r="BK47" s="11">
        <f t="shared" si="566"/>
        <v>186919</v>
      </c>
      <c r="BL47" s="11">
        <f t="shared" ref="BL47:BM47" si="567">BL41-BL38</f>
        <v>1172826</v>
      </c>
      <c r="BM47" s="11">
        <f t="shared" si="567"/>
        <v>610881</v>
      </c>
    </row>
    <row r="48" spans="1:65" s="181" customFormat="1" ht="15.75">
      <c r="A48" s="130"/>
      <c r="B48" s="5"/>
      <c r="C48" s="5"/>
      <c r="D48" s="5"/>
      <c r="E48" s="5"/>
      <c r="F48" s="5"/>
      <c r="G48" s="5"/>
      <c r="H48" s="5"/>
      <c r="I48" s="5"/>
      <c r="J48" s="5"/>
      <c r="K48" s="5"/>
      <c r="L48" s="5"/>
      <c r="M48" s="5"/>
      <c r="N48" s="5"/>
      <c r="O48" s="5"/>
      <c r="P48" s="5"/>
      <c r="Q48" s="5"/>
      <c r="R48" s="5"/>
      <c r="S48" s="5"/>
      <c r="T48" s="5"/>
      <c r="U48" s="5"/>
      <c r="V48" s="16"/>
      <c r="W48" s="5"/>
      <c r="X48" s="5"/>
      <c r="Y48" s="5"/>
      <c r="Z48" s="5"/>
      <c r="AA48" s="5"/>
      <c r="AB48" s="5"/>
      <c r="AC48" s="16"/>
      <c r="AD48" s="6"/>
      <c r="AE48" s="5"/>
      <c r="AF48" s="5"/>
      <c r="AG48" s="5"/>
      <c r="AH48" s="5"/>
      <c r="AI48" s="5"/>
      <c r="AJ48" s="5"/>
      <c r="AK48" s="5"/>
      <c r="AL48" s="5"/>
      <c r="AM48" s="5"/>
      <c r="AN48" s="5"/>
      <c r="AO48" s="16"/>
      <c r="AP48" s="5"/>
      <c r="AQ48" s="16"/>
      <c r="AR48" s="5"/>
      <c r="AS48" s="5"/>
      <c r="AT48" s="5"/>
      <c r="AU48" s="5"/>
      <c r="AV48" s="5"/>
      <c r="AW48" s="6"/>
      <c r="AX48" s="5"/>
      <c r="AY48" s="5"/>
      <c r="AZ48" s="5"/>
      <c r="BA48" s="5"/>
      <c r="BB48" s="16"/>
      <c r="BC48" s="5"/>
      <c r="BD48" s="5"/>
      <c r="BE48" s="5"/>
      <c r="BF48" s="5"/>
      <c r="BG48" s="5"/>
      <c r="BH48" s="16"/>
      <c r="BI48" s="44"/>
      <c r="BJ48" s="5"/>
      <c r="BK48" s="50"/>
    </row>
    <row r="49" spans="1:65" s="234" customFormat="1" ht="15.75">
      <c r="A49" s="228" t="s">
        <v>134</v>
      </c>
      <c r="B49" s="222" t="s">
        <v>312</v>
      </c>
      <c r="C49" s="224">
        <v>632740</v>
      </c>
      <c r="D49" s="224">
        <v>290798</v>
      </c>
      <c r="E49" s="224">
        <v>29788</v>
      </c>
      <c r="F49" s="224">
        <v>61689</v>
      </c>
      <c r="G49" s="224">
        <v>43130</v>
      </c>
      <c r="H49" s="224">
        <v>0</v>
      </c>
      <c r="I49" s="224">
        <v>0</v>
      </c>
      <c r="J49" s="224">
        <v>441</v>
      </c>
      <c r="K49" s="224">
        <v>594</v>
      </c>
      <c r="L49" s="224">
        <v>13031</v>
      </c>
      <c r="M49" s="224">
        <v>11202</v>
      </c>
      <c r="N49" s="224">
        <v>277</v>
      </c>
      <c r="O49" s="224">
        <v>4274</v>
      </c>
      <c r="P49" s="224">
        <v>71212</v>
      </c>
      <c r="Q49" s="224">
        <v>0</v>
      </c>
      <c r="R49" s="224">
        <v>2576</v>
      </c>
      <c r="S49" s="224">
        <v>0</v>
      </c>
      <c r="T49" s="224">
        <v>0</v>
      </c>
      <c r="U49" s="224">
        <v>0</v>
      </c>
      <c r="V49" s="224">
        <v>0</v>
      </c>
      <c r="W49" s="224">
        <v>0</v>
      </c>
      <c r="X49" s="224">
        <v>0</v>
      </c>
      <c r="Y49" s="224">
        <v>0</v>
      </c>
      <c r="Z49" s="224">
        <v>0</v>
      </c>
      <c r="AA49" s="224">
        <v>0</v>
      </c>
      <c r="AB49" s="224">
        <v>0</v>
      </c>
      <c r="AC49" s="224">
        <v>0</v>
      </c>
      <c r="AD49" s="225">
        <f t="shared" ref="AD49:AD50" si="568">SUM(C49:AC49)</f>
        <v>1161752</v>
      </c>
      <c r="AE49" s="224">
        <v>3865</v>
      </c>
      <c r="AF49" s="224">
        <v>35</v>
      </c>
      <c r="AG49" s="224">
        <v>4313</v>
      </c>
      <c r="AH49" s="224">
        <v>0</v>
      </c>
      <c r="AI49" s="224">
        <v>0</v>
      </c>
      <c r="AJ49" s="224">
        <v>0</v>
      </c>
      <c r="AK49" s="224">
        <v>45123</v>
      </c>
      <c r="AL49" s="224">
        <v>74891</v>
      </c>
      <c r="AM49" s="224">
        <v>0</v>
      </c>
      <c r="AN49" s="224">
        <v>2122</v>
      </c>
      <c r="AO49" s="224">
        <v>143687</v>
      </c>
      <c r="AP49" s="224">
        <v>157840</v>
      </c>
      <c r="AQ49" s="224">
        <v>0</v>
      </c>
      <c r="AR49" s="224">
        <v>0</v>
      </c>
      <c r="AS49" s="224">
        <v>0</v>
      </c>
      <c r="AT49" s="224">
        <v>0</v>
      </c>
      <c r="AU49" s="224">
        <v>0</v>
      </c>
      <c r="AV49" s="224">
        <v>0</v>
      </c>
      <c r="AW49" s="224">
        <v>375</v>
      </c>
      <c r="AX49" s="224">
        <v>1155</v>
      </c>
      <c r="AY49" s="224">
        <v>0</v>
      </c>
      <c r="AZ49" s="224">
        <v>0</v>
      </c>
      <c r="BA49" s="224">
        <v>0</v>
      </c>
      <c r="BB49" s="224">
        <v>0</v>
      </c>
      <c r="BC49" s="224">
        <v>9501</v>
      </c>
      <c r="BD49" s="224">
        <v>9264</v>
      </c>
      <c r="BE49" s="224">
        <v>0</v>
      </c>
      <c r="BF49" s="224">
        <v>51246</v>
      </c>
      <c r="BG49" s="224">
        <v>137469</v>
      </c>
      <c r="BH49" s="229">
        <f>SUM(AE49:BG49)</f>
        <v>640886</v>
      </c>
      <c r="BI49" s="230">
        <f>AD49+BH49</f>
        <v>1802638</v>
      </c>
      <c r="BJ49" s="231">
        <v>22273</v>
      </c>
      <c r="BK49" s="225">
        <f t="shared" ref="BK49:BK50" si="569">BI49-BJ49</f>
        <v>1780365</v>
      </c>
      <c r="BL49" s="234">
        <v>5</v>
      </c>
      <c r="BM49" s="235"/>
    </row>
    <row r="50" spans="1:65" s="41" customFormat="1" ht="15.75">
      <c r="A50" s="136"/>
      <c r="B50" s="218" t="s">
        <v>318</v>
      </c>
      <c r="C50" s="10">
        <v>558584</v>
      </c>
      <c r="D50" s="10">
        <v>254832</v>
      </c>
      <c r="E50" s="10">
        <v>26780</v>
      </c>
      <c r="F50" s="10">
        <v>54830</v>
      </c>
      <c r="G50" s="10">
        <v>37378</v>
      </c>
      <c r="H50" s="10">
        <f>IF('[1]Upto Month Current'!$F$9="",0,'[1]Upto Month Current'!$F$9)</f>
        <v>0</v>
      </c>
      <c r="I50" s="10">
        <f>IF('[1]Upto Month Current'!$F$10="",0,'[1]Upto Month Current'!$F$10)</f>
        <v>0</v>
      </c>
      <c r="J50" s="10">
        <v>638</v>
      </c>
      <c r="K50" s="10">
        <v>527</v>
      </c>
      <c r="L50" s="10">
        <v>9123</v>
      </c>
      <c r="M50" s="10">
        <v>8943</v>
      </c>
      <c r="N50" s="10">
        <v>270</v>
      </c>
      <c r="O50" s="10">
        <v>3254</v>
      </c>
      <c r="P50" s="10">
        <v>59316</v>
      </c>
      <c r="Q50" s="10">
        <v>0</v>
      </c>
      <c r="R50" s="10">
        <v>1824</v>
      </c>
      <c r="S50" s="10">
        <f>IF('[1]Upto Month Current'!$F$26="",0,'[1]Upto Month Current'!$F$26)</f>
        <v>0</v>
      </c>
      <c r="T50" s="10">
        <f>IF('[1]Upto Month Current'!$F$27="",0,'[1]Upto Month Current'!$F$27)</f>
        <v>0</v>
      </c>
      <c r="U50" s="10">
        <f>IF('[1]Upto Month Current'!$F$30="",0,'[1]Upto Month Current'!$F$30)</f>
        <v>0</v>
      </c>
      <c r="V50" s="10">
        <v>0</v>
      </c>
      <c r="W50" s="10">
        <f>IF('[1]Upto Month Current'!$F$39="",0,'[1]Upto Month Current'!$F$39)</f>
        <v>0</v>
      </c>
      <c r="X50" s="10">
        <f>IF('[1]Upto Month Current'!$F$40="",0,'[1]Upto Month Current'!$F$40)</f>
        <v>0</v>
      </c>
      <c r="Y50" s="10">
        <f>IF('[1]Upto Month Current'!$F$42="",0,'[1]Upto Month Current'!$F$42)</f>
        <v>0</v>
      </c>
      <c r="Z50" s="10">
        <f>IF('[1]Upto Month Current'!$F$43="",0,'[1]Upto Month Current'!$F$43)</f>
        <v>0</v>
      </c>
      <c r="AA50" s="10">
        <f>IF('[1]Upto Month Current'!$F$44="",0,'[1]Upto Month Current'!$F$44)</f>
        <v>0</v>
      </c>
      <c r="AB50" s="10">
        <v>0</v>
      </c>
      <c r="AC50" s="10">
        <f>IF('[1]Upto Month Current'!$F$51="",0,'[1]Upto Month Current'!$F$51)</f>
        <v>0</v>
      </c>
      <c r="AD50" s="123">
        <f t="shared" si="568"/>
        <v>1016299</v>
      </c>
      <c r="AE50" s="10">
        <v>3565</v>
      </c>
      <c r="AF50" s="10">
        <v>-9</v>
      </c>
      <c r="AG50" s="10">
        <v>2447</v>
      </c>
      <c r="AH50" s="10">
        <f>IF('[1]Upto Month Current'!$F$23="",0,'[1]Upto Month Current'!$F$23)</f>
        <v>0</v>
      </c>
      <c r="AI50" s="10">
        <f>IF('[1]Upto Month Current'!$F$24="",0,'[1]Upto Month Current'!$F$24)</f>
        <v>0</v>
      </c>
      <c r="AJ50" s="10">
        <v>0</v>
      </c>
      <c r="AK50" s="10">
        <v>52902</v>
      </c>
      <c r="AL50" s="10">
        <v>57071</v>
      </c>
      <c r="AM50" s="10">
        <f>IF('[1]Upto Month Current'!$F$31="",0,'[1]Upto Month Current'!$F$31)</f>
        <v>0</v>
      </c>
      <c r="AN50" s="10">
        <v>1818</v>
      </c>
      <c r="AO50" s="10">
        <v>151959</v>
      </c>
      <c r="AP50" s="10">
        <v>130024</v>
      </c>
      <c r="AQ50" s="10">
        <v>0</v>
      </c>
      <c r="AR50" s="10">
        <f>IF('[1]Upto Month Current'!$F$37="",0,'[1]Upto Month Current'!$F$37)</f>
        <v>0</v>
      </c>
      <c r="AS50" s="10">
        <v>0</v>
      </c>
      <c r="AT50" s="10">
        <f>IF('[1]Upto Month Current'!$F$38="",0,'[1]Upto Month Current'!$F$38)</f>
        <v>0</v>
      </c>
      <c r="AU50" s="10">
        <f>IF('[1]Upto Month Current'!$F$41="",0,'[1]Upto Month Current'!$F$41)</f>
        <v>0</v>
      </c>
      <c r="AV50" s="10">
        <v>0</v>
      </c>
      <c r="AW50" s="10">
        <v>282</v>
      </c>
      <c r="AX50" s="10">
        <v>1150</v>
      </c>
      <c r="AY50" s="10">
        <f>IF('[1]Upto Month Current'!$F$47="",0,'[1]Upto Month Current'!$F$47)</f>
        <v>0</v>
      </c>
      <c r="AZ50" s="10">
        <f>IF('[1]Upto Month Current'!$F$49="",0,'[1]Upto Month Current'!$F$49)</f>
        <v>0</v>
      </c>
      <c r="BA50" s="10">
        <f>IF('[1]Upto Month Current'!$F$50="",0,'[1]Upto Month Current'!$F$50)</f>
        <v>0</v>
      </c>
      <c r="BB50" s="10">
        <f>IF('[1]Upto Month Current'!$F$52="",0,'[1]Upto Month Current'!$F$52)</f>
        <v>0</v>
      </c>
      <c r="BC50" s="10">
        <v>10110</v>
      </c>
      <c r="BD50" s="10">
        <v>9937</v>
      </c>
      <c r="BE50" s="10">
        <f>IF('[1]Upto Month Current'!$F$55="",0,'[1]Upto Month Current'!$F$55)</f>
        <v>0</v>
      </c>
      <c r="BF50" s="10">
        <v>37974</v>
      </c>
      <c r="BG50" s="10">
        <v>109854</v>
      </c>
      <c r="BH50" s="10">
        <f>SUM(AE50:BG50)</f>
        <v>569084</v>
      </c>
      <c r="BI50" s="220">
        <f>AD50+BH50</f>
        <v>1585383</v>
      </c>
      <c r="BJ50" s="10">
        <v>21711</v>
      </c>
      <c r="BK50" s="10">
        <f t="shared" si="569"/>
        <v>1563672</v>
      </c>
      <c r="BM50" s="219"/>
    </row>
    <row r="51" spans="1:65" ht="15.75">
      <c r="A51" s="130"/>
      <c r="B51" s="12" t="s">
        <v>319</v>
      </c>
      <c r="C51" s="9">
        <f>IF('Upto Month COPPY'!$F$4="",0,'Upto Month COPPY'!$F$4)</f>
        <v>560668</v>
      </c>
      <c r="D51" s="9">
        <f>IF('Upto Month COPPY'!$F$5="",0,'Upto Month COPPY'!$F$5)</f>
        <v>210232</v>
      </c>
      <c r="E51" s="9">
        <f>IF('Upto Month COPPY'!$F$6="",0,'Upto Month COPPY'!$F$6)</f>
        <v>28731</v>
      </c>
      <c r="F51" s="9">
        <f>IF('Upto Month COPPY'!$F$7="",0,'Upto Month COPPY'!$F$7)</f>
        <v>54703</v>
      </c>
      <c r="G51" s="9">
        <f>IF('Upto Month COPPY'!$F$8="",0,'Upto Month COPPY'!$F$8)</f>
        <v>35913</v>
      </c>
      <c r="H51" s="9">
        <f>IF('Upto Month COPPY'!$F$9="",0,'Upto Month COPPY'!$F$9)</f>
        <v>0</v>
      </c>
      <c r="I51" s="9">
        <f>IF('Upto Month COPPY'!$F$10="",0,'Upto Month COPPY'!$F$10)</f>
        <v>0</v>
      </c>
      <c r="J51" s="9">
        <f>IF('Upto Month COPPY'!$F$11="",0,'Upto Month COPPY'!$F$11)</f>
        <v>661</v>
      </c>
      <c r="K51" s="9">
        <f>IF('Upto Month COPPY'!$F$12="",0,'Upto Month COPPY'!$F$12)</f>
        <v>203</v>
      </c>
      <c r="L51" s="9">
        <f>IF('Upto Month COPPY'!$F$13="",0,'Upto Month COPPY'!$F$13)</f>
        <v>6045</v>
      </c>
      <c r="M51" s="9">
        <f>IF('Upto Month COPPY'!$F$14="",0,'Upto Month COPPY'!$F$14)</f>
        <v>10101</v>
      </c>
      <c r="N51" s="9">
        <f>IF('Upto Month COPPY'!$F$15="",0,'Upto Month COPPY'!$F$15)</f>
        <v>152</v>
      </c>
      <c r="O51" s="9">
        <f>IF('Upto Month COPPY'!$F$16="",0,'Upto Month COPPY'!$F$16)</f>
        <v>2771</v>
      </c>
      <c r="P51" s="9">
        <f>IF('Upto Month COPPY'!$F$17="",0,'Upto Month COPPY'!$F$17)</f>
        <v>60956</v>
      </c>
      <c r="Q51" s="9">
        <f>IF('Upto Month COPPY'!$F$18="",0,'Upto Month COPPY'!$F$18)</f>
        <v>0</v>
      </c>
      <c r="R51" s="9">
        <f>IF('Upto Month COPPY'!$F$21="",0,'Upto Month COPPY'!$F$21)</f>
        <v>1518</v>
      </c>
      <c r="S51" s="9">
        <f>IF('Upto Month COPPY'!$F$26="",0,'Upto Month COPPY'!$F$26)</f>
        <v>0</v>
      </c>
      <c r="T51" s="9">
        <f>IF('Upto Month COPPY'!$F$27="",0,'Upto Month COPPY'!$F$27)</f>
        <v>0</v>
      </c>
      <c r="U51" s="9">
        <f>IF('Upto Month COPPY'!$F$30="",0,'Upto Month COPPY'!$F$30)</f>
        <v>0</v>
      </c>
      <c r="V51" s="9">
        <f>IF('Upto Month COPPY'!$F$35="",0,'Upto Month COPPY'!$F$35)</f>
        <v>0</v>
      </c>
      <c r="W51" s="9">
        <f>IF('Upto Month COPPY'!$F$39="",0,'Upto Month COPPY'!$F$39)</f>
        <v>0</v>
      </c>
      <c r="X51" s="9">
        <f>IF('Upto Month COPPY'!$F$40="",0,'Upto Month COPPY'!$F$40)</f>
        <v>0</v>
      </c>
      <c r="Y51" s="9">
        <f>IF('Upto Month COPPY'!$F$42="",0,'Upto Month COPPY'!$F$42)</f>
        <v>0</v>
      </c>
      <c r="Z51" s="9">
        <f>IF('Upto Month COPPY'!$F$43="",0,'Upto Month COPPY'!$F$43)</f>
        <v>0</v>
      </c>
      <c r="AA51" s="9">
        <f>IF('Upto Month COPPY'!$F$44="",0,'Upto Month COPPY'!$F$44)</f>
        <v>0</v>
      </c>
      <c r="AB51" s="9">
        <f>IF('Upto Month COPPY'!$F$48="",0,'Upto Month COPPY'!$F$48)</f>
        <v>0</v>
      </c>
      <c r="AC51" s="9">
        <f>IF('Upto Month COPPY'!$F$51="",0,'Upto Month COPPY'!$F$51)</f>
        <v>0</v>
      </c>
      <c r="AD51" s="123">
        <f t="shared" ref="AD51:AD52" si="570">SUM(C51:AC51)</f>
        <v>972654</v>
      </c>
      <c r="AE51" s="9">
        <f>IF('Upto Month COPPY'!$F$19="",0,'Upto Month COPPY'!$F$19)</f>
        <v>1667</v>
      </c>
      <c r="AF51" s="9">
        <f>IF('Upto Month COPPY'!$F$20="",0,'Upto Month COPPY'!$F$20)</f>
        <v>1429</v>
      </c>
      <c r="AG51" s="9">
        <f>IF('Upto Month COPPY'!$F$22="",0,'Upto Month COPPY'!$F$22)</f>
        <v>4259</v>
      </c>
      <c r="AH51" s="9">
        <f>IF('Upto Month COPPY'!$F$23="",0,'Upto Month COPPY'!$F$23)</f>
        <v>0</v>
      </c>
      <c r="AI51" s="9">
        <f>IF('Upto Month COPPY'!$F$24="",0,'Upto Month COPPY'!$F$24)</f>
        <v>0</v>
      </c>
      <c r="AJ51" s="9">
        <f>IF('Upto Month COPPY'!$F$25="",0,'Upto Month COPPY'!$F$25)</f>
        <v>6</v>
      </c>
      <c r="AK51" s="9">
        <f>IF('Upto Month COPPY'!$F$28="",0,'Upto Month COPPY'!$F$28)</f>
        <v>3762</v>
      </c>
      <c r="AL51" s="9">
        <f>IF('Upto Month COPPY'!$F$29="",0,'Upto Month COPPY'!$F$29)</f>
        <v>135032</v>
      </c>
      <c r="AM51" s="9">
        <f>IF('Upto Month COPPY'!$F$31="",0,'Upto Month COPPY'!$F$31)</f>
        <v>0</v>
      </c>
      <c r="AN51" s="9">
        <f>IF('Upto Month COPPY'!$F$32="",0,'Upto Month COPPY'!$F$32)</f>
        <v>1739</v>
      </c>
      <c r="AO51" s="9">
        <f>IF('Upto Month COPPY'!$F$33="",0,'Upto Month COPPY'!$F$33)</f>
        <v>128966</v>
      </c>
      <c r="AP51" s="9">
        <f>IF('Upto Month COPPY'!$F$34="",0,'Upto Month COPPY'!$F$34)</f>
        <v>295745</v>
      </c>
      <c r="AQ51" s="9">
        <f>IF('Upto Month COPPY'!$F$36="",0,'Upto Month COPPY'!$F$36)</f>
        <v>0</v>
      </c>
      <c r="AR51" s="9">
        <f>IF('Upto Month COPPY'!$F$37="",0,'Upto Month COPPY'!$F$37)</f>
        <v>0</v>
      </c>
      <c r="AS51" s="9">
        <v>0</v>
      </c>
      <c r="AT51" s="9">
        <f>IF('Upto Month COPPY'!$F$38="",0,'Upto Month COPPY'!$F$38)</f>
        <v>0</v>
      </c>
      <c r="AU51" s="9">
        <f>IF('Upto Month COPPY'!$F$41="",0,'Upto Month COPPY'!$F$41)</f>
        <v>0</v>
      </c>
      <c r="AV51" s="9">
        <v>0</v>
      </c>
      <c r="AW51" s="9">
        <f>IF('Upto Month COPPY'!$F$45="",0,'Upto Month COPPY'!$F$45)</f>
        <v>0</v>
      </c>
      <c r="AX51" s="9">
        <f>IF('Upto Month COPPY'!$F$46="",0,'Upto Month COPPY'!$F$46)</f>
        <v>0</v>
      </c>
      <c r="AY51" s="9">
        <f>IF('Upto Month COPPY'!$F$47="",0,'Upto Month COPPY'!$F$47)</f>
        <v>0</v>
      </c>
      <c r="AZ51" s="9">
        <f>IF('Upto Month COPPY'!$F$49="",0,'Upto Month COPPY'!$F$49)</f>
        <v>0</v>
      </c>
      <c r="BA51" s="9">
        <f>IF('Upto Month COPPY'!$F$50="",0,'Upto Month COPPY'!$F$50)</f>
        <v>0</v>
      </c>
      <c r="BB51" s="9">
        <f>IF('Upto Month COPPY'!$F$52="",0,'Upto Month COPPY'!$F$52)</f>
        <v>0</v>
      </c>
      <c r="BC51" s="9">
        <f>IF('Upto Month COPPY'!$F$53="",0,'Upto Month COPPY'!$F$53)</f>
        <v>9124</v>
      </c>
      <c r="BD51" s="9">
        <f>IF('Upto Month COPPY'!$F$54="",0,'Upto Month COPPY'!$F$54)</f>
        <v>9124</v>
      </c>
      <c r="BE51" s="9">
        <f>IF('Upto Month COPPY'!$F$55="",0,'Upto Month COPPY'!$F$55)</f>
        <v>0</v>
      </c>
      <c r="BF51" s="9">
        <f>IF('Upto Month COPPY'!$F$56="",0,'Upto Month COPPY'!$F$56)</f>
        <v>34823</v>
      </c>
      <c r="BG51" s="9">
        <f>IF('Upto Month COPPY'!$F$58="",0,'Upto Month COPPY'!$F$58)</f>
        <v>84456</v>
      </c>
      <c r="BH51" s="9">
        <f>SUM(AE51:BG51)</f>
        <v>710132</v>
      </c>
      <c r="BI51" s="127">
        <f>AD51+BH51</f>
        <v>1682786</v>
      </c>
      <c r="BJ51" s="9">
        <f>IF('Upto Month COPPY'!$F$60="",0,'Upto Month COPPY'!$F$60)</f>
        <v>15106</v>
      </c>
      <c r="BK51" s="51">
        <f t="shared" ref="BK51:BK52" si="571">BI51-BJ51</f>
        <v>1667680</v>
      </c>
      <c r="BL51">
        <f>'Upto Month COPPY'!$F$61</f>
        <v>1667682</v>
      </c>
      <c r="BM51" s="30">
        <f t="shared" ref="BM51:BM55" si="572">BK51-AD51</f>
        <v>695026</v>
      </c>
    </row>
    <row r="52" spans="1:65" ht="15.75" customHeight="1">
      <c r="A52" s="130"/>
      <c r="B52" s="183" t="s">
        <v>320</v>
      </c>
      <c r="C52" s="9">
        <f>IF('Upto Month Current'!$F$4="",0,'Upto Month Current'!$F$4)</f>
        <v>575106</v>
      </c>
      <c r="D52" s="9">
        <f>IF('Upto Month Current'!$F$5="",0,'Upto Month Current'!$F$5)</f>
        <v>263404</v>
      </c>
      <c r="E52" s="9">
        <f>IF('Upto Month Current'!$F$6="",0,'Upto Month Current'!$F$6)</f>
        <v>28493</v>
      </c>
      <c r="F52" s="9">
        <f>IF('Upto Month Current'!$F$7="",0,'Upto Month Current'!$F$7)</f>
        <v>55415</v>
      </c>
      <c r="G52" s="9">
        <f>IF('Upto Month Current'!$F$8="",0,'Upto Month Current'!$F$8)</f>
        <v>39409</v>
      </c>
      <c r="H52" s="9">
        <f>IF('Upto Month Current'!$F$9="",0,'Upto Month Current'!$F$9)</f>
        <v>0</v>
      </c>
      <c r="I52" s="9">
        <f>IF('Upto Month Current'!$F$10="",0,'Upto Month Current'!$F$10)</f>
        <v>0</v>
      </c>
      <c r="J52" s="9">
        <f>IF('Upto Month Current'!$F$11="",0,'Upto Month Current'!$F$11)</f>
        <v>563</v>
      </c>
      <c r="K52" s="9">
        <f>IF('Upto Month Current'!$F$12="",0,'Upto Month Current'!$F$12)</f>
        <v>544</v>
      </c>
      <c r="L52" s="9">
        <f>IF('Upto Month Current'!$F$13="",0,'Upto Month Current'!$F$13)</f>
        <v>8753</v>
      </c>
      <c r="M52" s="9">
        <f>IF('Upto Month Current'!$F$14="",0,'Upto Month Current'!$F$14)</f>
        <v>11440</v>
      </c>
      <c r="N52" s="9">
        <f>IF('Upto Month Current'!$F$15="",0,'Upto Month Current'!$F$15)</f>
        <v>67</v>
      </c>
      <c r="O52" s="9">
        <f>IF('Upto Month Current'!$F$16="",0,'Upto Month Current'!$F$16)</f>
        <v>3472</v>
      </c>
      <c r="P52" s="9">
        <f>IF('Upto Month Current'!$F$17="",0,'Upto Month Current'!$F$17)</f>
        <v>63282</v>
      </c>
      <c r="Q52" s="9">
        <f>IF('Upto Month Current'!$F$18="",0,'Upto Month Current'!$F$18)</f>
        <v>0</v>
      </c>
      <c r="R52" s="9">
        <f>IF('Upto Month Current'!$F$21="",0,'Upto Month Current'!$F$21)</f>
        <v>2712</v>
      </c>
      <c r="S52" s="9">
        <f>IF('Upto Month Current'!$F$26="",0,'Upto Month Current'!$F$26)</f>
        <v>0</v>
      </c>
      <c r="T52" s="9">
        <f>IF('Upto Month Current'!$F$27="",0,'Upto Month Current'!$F$27)</f>
        <v>0</v>
      </c>
      <c r="U52" s="9">
        <f>IF('Upto Month Current'!$F$30="",0,'Upto Month Current'!$F$30)</f>
        <v>0</v>
      </c>
      <c r="V52" s="9">
        <f>IF('Upto Month Current'!$F$35="",0,'Upto Month Current'!$F$35)</f>
        <v>0</v>
      </c>
      <c r="W52" s="9">
        <f>IF('Upto Month Current'!$F$39="",0,'Upto Month Current'!$F$39)</f>
        <v>0</v>
      </c>
      <c r="X52" s="9">
        <f>IF('Upto Month Current'!$F$40="",0,'Upto Month Current'!$F$40)</f>
        <v>0</v>
      </c>
      <c r="Y52" s="9">
        <f>IF('Upto Month Current'!$F$42="",0,'Upto Month Current'!$F$42)</f>
        <v>0</v>
      </c>
      <c r="Z52" s="9">
        <f>IF('Upto Month Current'!$F$43="",0,'Upto Month Current'!$F$43)</f>
        <v>0</v>
      </c>
      <c r="AA52" s="9">
        <f>IF('Upto Month Current'!$F$44="",0,'Upto Month Current'!$F$44)</f>
        <v>0</v>
      </c>
      <c r="AB52" s="9">
        <f>IF('Upto Month Current'!$F$48="",0,'Upto Month Current'!$F$48)</f>
        <v>0</v>
      </c>
      <c r="AC52" s="9">
        <f>IF('Upto Month Current'!$F$51="",0,'Upto Month Current'!$F$51)</f>
        <v>0</v>
      </c>
      <c r="AD52" s="123">
        <f t="shared" si="570"/>
        <v>1052660</v>
      </c>
      <c r="AE52" s="9">
        <f>IF('Upto Month Current'!$F$19="",0,'Upto Month Current'!$F$19)</f>
        <v>3163</v>
      </c>
      <c r="AF52" s="9">
        <f>IF('Upto Month Current'!$F$20="",0,'Upto Month Current'!$F$20)</f>
        <v>720</v>
      </c>
      <c r="AG52" s="9">
        <f>IF('Upto Month Current'!$F$22="",0,'Upto Month Current'!$F$22)</f>
        <v>5175</v>
      </c>
      <c r="AH52" s="9">
        <f>IF('Upto Month Current'!$F$23="",0,'Upto Month Current'!$F$23)</f>
        <v>128</v>
      </c>
      <c r="AI52" s="9">
        <f>IF('Upto Month Current'!$F$24="",0,'Upto Month Current'!$F$24)</f>
        <v>0</v>
      </c>
      <c r="AJ52" s="9">
        <f>IF('Upto Month Current'!$F$25="",0,'Upto Month Current'!$F$25)</f>
        <v>0</v>
      </c>
      <c r="AK52" s="9">
        <f>IF('Upto Month Current'!$F$28="",0,'Upto Month Current'!$F$28)</f>
        <v>38233</v>
      </c>
      <c r="AL52" s="9">
        <f>IF('Upto Month Current'!$F$29="",0,'Upto Month Current'!$F$29)</f>
        <v>32681</v>
      </c>
      <c r="AM52" s="9">
        <f>IF('Upto Month Current'!$F$31="",0,'Upto Month Current'!$F$31)</f>
        <v>0</v>
      </c>
      <c r="AN52" s="9">
        <f>IF('Upto Month Current'!$F$32="",0,'Upto Month Current'!$F$32)</f>
        <v>2201</v>
      </c>
      <c r="AO52" s="9">
        <f>IF('Upto Month Current'!$F$33="",0,'Upto Month Current'!$F$33)</f>
        <v>192746</v>
      </c>
      <c r="AP52" s="9">
        <f>IF('Upto Month Current'!$F$34="",0,'Upto Month Current'!$F$34)</f>
        <v>327722</v>
      </c>
      <c r="AQ52" s="9">
        <f>IF('Upto Month Current'!$F$36="",0,'Upto Month Current'!$F$36)</f>
        <v>0</v>
      </c>
      <c r="AR52" s="9">
        <f>IF('Upto Month Current'!$F$37="",0,'Upto Month Current'!$F$37)</f>
        <v>0</v>
      </c>
      <c r="AS52" s="9">
        <v>0</v>
      </c>
      <c r="AT52" s="9">
        <f>IF('Upto Month Current'!$F$38="",0,'Upto Month Current'!$F$38)</f>
        <v>0</v>
      </c>
      <c r="AU52" s="9">
        <f>IF('Upto Month Current'!$F$41="",0,'Upto Month Current'!$F$41)</f>
        <v>0</v>
      </c>
      <c r="AV52" s="9">
        <v>0</v>
      </c>
      <c r="AW52" s="9">
        <f>IF('Upto Month Current'!$F$45="",0,'Upto Month Current'!$F$45)</f>
        <v>0</v>
      </c>
      <c r="AX52" s="9">
        <f>IF('Upto Month Current'!$F$46="",0,'Upto Month Current'!$F$46)</f>
        <v>0</v>
      </c>
      <c r="AY52" s="9">
        <f>IF('Upto Month Current'!$F$47="",0,'Upto Month Current'!$F$47)</f>
        <v>0</v>
      </c>
      <c r="AZ52" s="9">
        <f>IF('Upto Month Current'!$F$49="",0,'Upto Month Current'!$F$49)</f>
        <v>0</v>
      </c>
      <c r="BA52" s="9">
        <f>IF('Upto Month Current'!$F$50="",0,'Upto Month Current'!$F$50)</f>
        <v>0</v>
      </c>
      <c r="BB52" s="9">
        <f>IF('Upto Month Current'!$F$52="",0,'Upto Month Current'!$F$52)</f>
        <v>0</v>
      </c>
      <c r="BC52" s="9">
        <f>IF('Upto Month Current'!$F$53="",0,'Upto Month Current'!$F$53)</f>
        <v>9501</v>
      </c>
      <c r="BD52" s="9">
        <f>IF('Upto Month Current'!$F$54="",0,'Upto Month Current'!$F$54)</f>
        <v>9501</v>
      </c>
      <c r="BE52" s="9">
        <f>IF('Upto Month Current'!$F$55="",0,'Upto Month Current'!$F$55)</f>
        <v>0</v>
      </c>
      <c r="BF52" s="9">
        <f>IF('Upto Month Current'!$F$56="",0,'Upto Month Current'!$F$56)</f>
        <v>39015</v>
      </c>
      <c r="BG52" s="9">
        <f>IF('Upto Month Current'!$F$58="",0,'Upto Month Current'!$F$58)</f>
        <v>98986</v>
      </c>
      <c r="BH52" s="9">
        <f>SUM(AE52:BG52)</f>
        <v>759772</v>
      </c>
      <c r="BI52" s="127">
        <f>AD52+BH52</f>
        <v>1812432</v>
      </c>
      <c r="BJ52" s="9">
        <f>IF('Upto Month Current'!$F$60="",0,'Upto Month Current'!$F$60)</f>
        <v>918</v>
      </c>
      <c r="BK52" s="51">
        <f t="shared" si="571"/>
        <v>1811514</v>
      </c>
      <c r="BL52">
        <f>'Upto Month Current'!$F$61</f>
        <v>1811513</v>
      </c>
      <c r="BM52" s="30">
        <f t="shared" si="572"/>
        <v>758854</v>
      </c>
    </row>
    <row r="53" spans="1:65" ht="15.75">
      <c r="A53" s="130"/>
      <c r="B53" s="5" t="s">
        <v>127</v>
      </c>
      <c r="C53" s="11">
        <f>C52-C50</f>
        <v>16522</v>
      </c>
      <c r="D53" s="11">
        <f t="shared" ref="D53" si="573">D52-D50</f>
        <v>8572</v>
      </c>
      <c r="E53" s="11">
        <f t="shared" ref="E53" si="574">E52-E50</f>
        <v>1713</v>
      </c>
      <c r="F53" s="11">
        <f t="shared" ref="F53" si="575">F52-F50</f>
        <v>585</v>
      </c>
      <c r="G53" s="11">
        <f t="shared" ref="G53" si="576">G52-G50</f>
        <v>2031</v>
      </c>
      <c r="H53" s="11">
        <f t="shared" ref="H53" si="577">H52-H50</f>
        <v>0</v>
      </c>
      <c r="I53" s="11">
        <f t="shared" ref="I53" si="578">I52-I50</f>
        <v>0</v>
      </c>
      <c r="J53" s="11">
        <f t="shared" ref="J53" si="579">J52-J50</f>
        <v>-75</v>
      </c>
      <c r="K53" s="11">
        <f t="shared" ref="K53" si="580">K52-K50</f>
        <v>17</v>
      </c>
      <c r="L53" s="11">
        <f t="shared" ref="L53" si="581">L52-L50</f>
        <v>-370</v>
      </c>
      <c r="M53" s="11">
        <f t="shared" ref="M53" si="582">M52-M50</f>
        <v>2497</v>
      </c>
      <c r="N53" s="11">
        <f t="shared" ref="N53" si="583">N52-N50</f>
        <v>-203</v>
      </c>
      <c r="O53" s="11">
        <f t="shared" ref="O53" si="584">O52-O50</f>
        <v>218</v>
      </c>
      <c r="P53" s="11">
        <f t="shared" ref="P53" si="585">P52-P50</f>
        <v>3966</v>
      </c>
      <c r="Q53" s="11">
        <f t="shared" ref="Q53" si="586">Q52-Q50</f>
        <v>0</v>
      </c>
      <c r="R53" s="11">
        <f t="shared" ref="R53" si="587">R52-R50</f>
        <v>888</v>
      </c>
      <c r="S53" s="11">
        <f t="shared" ref="S53" si="588">S52-S50</f>
        <v>0</v>
      </c>
      <c r="T53" s="11">
        <f t="shared" ref="T53:U53" si="589">T52-T50</f>
        <v>0</v>
      </c>
      <c r="U53" s="11">
        <f t="shared" si="589"/>
        <v>0</v>
      </c>
      <c r="V53" s="9">
        <f t="shared" ref="V53" si="590">V52-V50</f>
        <v>0</v>
      </c>
      <c r="W53" s="11">
        <f t="shared" ref="W53" si="591">W52-W50</f>
        <v>0</v>
      </c>
      <c r="X53" s="11">
        <f t="shared" ref="X53" si="592">X52-X50</f>
        <v>0</v>
      </c>
      <c r="Y53" s="11">
        <f t="shared" ref="Y53" si="593">Y52-Y50</f>
        <v>0</v>
      </c>
      <c r="Z53" s="11">
        <f t="shared" ref="Z53" si="594">Z52-Z50</f>
        <v>0</v>
      </c>
      <c r="AA53" s="11">
        <f t="shared" ref="AA53:AD53" si="595">AA52-AA50</f>
        <v>0</v>
      </c>
      <c r="AB53" s="11">
        <f t="shared" ref="AB53" si="596">AB52-AB50</f>
        <v>0</v>
      </c>
      <c r="AC53" s="9">
        <f t="shared" si="595"/>
        <v>0</v>
      </c>
      <c r="AD53" s="10">
        <f t="shared" si="595"/>
        <v>36361</v>
      </c>
      <c r="AE53" s="11">
        <f t="shared" ref="AE53" si="597">AE52-AE50</f>
        <v>-402</v>
      </c>
      <c r="AF53" s="11">
        <f t="shared" ref="AF53" si="598">AF52-AF50</f>
        <v>729</v>
      </c>
      <c r="AG53" s="11">
        <f t="shared" ref="AG53" si="599">AG52-AG50</f>
        <v>2728</v>
      </c>
      <c r="AH53" s="11">
        <f t="shared" ref="AH53" si="600">AH52-AH50</f>
        <v>128</v>
      </c>
      <c r="AI53" s="11">
        <f t="shared" ref="AI53" si="601">AI52-AI50</f>
        <v>0</v>
      </c>
      <c r="AJ53" s="11">
        <f t="shared" ref="AJ53" si="602">AJ52-AJ50</f>
        <v>0</v>
      </c>
      <c r="AK53" s="11">
        <f t="shared" ref="AK53" si="603">AK52-AK50</f>
        <v>-14669</v>
      </c>
      <c r="AL53" s="11">
        <f t="shared" ref="AL53" si="604">AL52-AL50</f>
        <v>-24390</v>
      </c>
      <c r="AM53" s="11">
        <f t="shared" ref="AM53" si="605">AM52-AM50</f>
        <v>0</v>
      </c>
      <c r="AN53" s="11">
        <f t="shared" ref="AN53" si="606">AN52-AN50</f>
        <v>383</v>
      </c>
      <c r="AO53" s="9">
        <f t="shared" ref="AO53" si="607">AO52-AO50</f>
        <v>40787</v>
      </c>
      <c r="AP53" s="11">
        <f t="shared" ref="AP53" si="608">AP52-AP50</f>
        <v>197698</v>
      </c>
      <c r="AQ53" s="9">
        <f t="shared" ref="AQ53" si="609">AQ52-AQ50</f>
        <v>0</v>
      </c>
      <c r="AR53" s="11">
        <f t="shared" ref="AR53" si="610">AR52-AR50</f>
        <v>0</v>
      </c>
      <c r="AS53" s="11">
        <f t="shared" ref="AS53" si="611">AS52-AS50</f>
        <v>0</v>
      </c>
      <c r="AT53" s="11">
        <f t="shared" ref="AT53" si="612">AT52-AT50</f>
        <v>0</v>
      </c>
      <c r="AU53" s="11">
        <f t="shared" ref="AU53" si="613">AU52-AU50</f>
        <v>0</v>
      </c>
      <c r="AV53" s="11">
        <f t="shared" ref="AV53" si="614">AV52-AV50</f>
        <v>0</v>
      </c>
      <c r="AW53" s="11">
        <f t="shared" ref="AW53" si="615">AW52-AW50</f>
        <v>-282</v>
      </c>
      <c r="AX53" s="11">
        <f t="shared" ref="AX53" si="616">AX52-AX50</f>
        <v>-1150</v>
      </c>
      <c r="AY53" s="11">
        <f t="shared" ref="AY53" si="617">AY52-AY50</f>
        <v>0</v>
      </c>
      <c r="AZ53" s="11">
        <f t="shared" ref="AZ53" si="618">AZ52-AZ50</f>
        <v>0</v>
      </c>
      <c r="BA53" s="11">
        <f t="shared" ref="BA53" si="619">BA52-BA50</f>
        <v>0</v>
      </c>
      <c r="BB53" s="9">
        <f t="shared" ref="BB53" si="620">BB52-BB50</f>
        <v>0</v>
      </c>
      <c r="BC53" s="11">
        <f t="shared" ref="BC53" si="621">BC52-BC50</f>
        <v>-609</v>
      </c>
      <c r="BD53" s="11">
        <f t="shared" ref="BD53" si="622">BD52-BD50</f>
        <v>-436</v>
      </c>
      <c r="BE53" s="11">
        <f t="shared" ref="BE53" si="623">BE52-BE50</f>
        <v>0</v>
      </c>
      <c r="BF53" s="11">
        <f t="shared" ref="BF53" si="624">BF52-BF50</f>
        <v>1041</v>
      </c>
      <c r="BG53" s="11">
        <f t="shared" ref="BG53:BH53" si="625">BG52-BG50</f>
        <v>-10868</v>
      </c>
      <c r="BH53" s="9">
        <f t="shared" si="625"/>
        <v>190688</v>
      </c>
      <c r="BI53" s="45">
        <f t="shared" ref="BI53" si="626">BI52-BI50</f>
        <v>227049</v>
      </c>
      <c r="BJ53" s="11">
        <f t="shared" ref="BJ53:BK53" si="627">BJ52-BJ50</f>
        <v>-20793</v>
      </c>
      <c r="BK53" s="51">
        <f t="shared" si="627"/>
        <v>247842</v>
      </c>
      <c r="BM53" s="30">
        <f t="shared" si="572"/>
        <v>211481</v>
      </c>
    </row>
    <row r="54" spans="1:65" ht="15.75">
      <c r="A54" s="130"/>
      <c r="B54" s="5" t="s">
        <v>128</v>
      </c>
      <c r="C54" s="13">
        <f>C53/C50</f>
        <v>2.957836243071767E-2</v>
      </c>
      <c r="D54" s="13">
        <f t="shared" ref="D54" si="628">D53/D50</f>
        <v>3.3637847680040182E-2</v>
      </c>
      <c r="E54" s="13">
        <f t="shared" ref="E54" si="629">E53/E50</f>
        <v>6.3965646004480958E-2</v>
      </c>
      <c r="F54" s="13">
        <f t="shared" ref="F54" si="630">F53/F50</f>
        <v>1.0669341601313149E-2</v>
      </c>
      <c r="G54" s="13">
        <f t="shared" ref="G54" si="631">G53/G50</f>
        <v>5.4336775643426614E-2</v>
      </c>
      <c r="H54" s="13" t="e">
        <f t="shared" ref="H54" si="632">H53/H50</f>
        <v>#DIV/0!</v>
      </c>
      <c r="I54" s="13" t="e">
        <f t="shared" ref="I54" si="633">I53/I50</f>
        <v>#DIV/0!</v>
      </c>
      <c r="J54" s="13">
        <f t="shared" ref="J54" si="634">J53/J50</f>
        <v>-0.11755485893416928</v>
      </c>
      <c r="K54" s="13">
        <f t="shared" ref="K54" si="635">K53/K50</f>
        <v>3.2258064516129031E-2</v>
      </c>
      <c r="L54" s="13">
        <f t="shared" ref="L54" si="636">L53/L50</f>
        <v>-4.0556834374657458E-2</v>
      </c>
      <c r="M54" s="13">
        <f t="shared" ref="M54" si="637">M53/M50</f>
        <v>0.27921279212792127</v>
      </c>
      <c r="N54" s="13">
        <f t="shared" ref="N54" si="638">N53/N50</f>
        <v>-0.75185185185185188</v>
      </c>
      <c r="O54" s="13">
        <f t="shared" ref="O54" si="639">O53/O50</f>
        <v>6.6994468346650279E-2</v>
      </c>
      <c r="P54" s="13">
        <f t="shared" ref="P54" si="640">P53/P50</f>
        <v>6.6862229415334817E-2</v>
      </c>
      <c r="Q54" s="13" t="e">
        <f t="shared" ref="Q54" si="641">Q53/Q50</f>
        <v>#DIV/0!</v>
      </c>
      <c r="R54" s="13">
        <f t="shared" ref="R54" si="642">R53/R50</f>
        <v>0.48684210526315791</v>
      </c>
      <c r="S54" s="13" t="e">
        <f t="shared" ref="S54" si="643">S53/S50</f>
        <v>#DIV/0!</v>
      </c>
      <c r="T54" s="13" t="e">
        <f t="shared" ref="T54:U54" si="644">T53/T50</f>
        <v>#DIV/0!</v>
      </c>
      <c r="U54" s="13" t="e">
        <f t="shared" si="644"/>
        <v>#DIV/0!</v>
      </c>
      <c r="V54" s="163" t="e">
        <f t="shared" ref="V54" si="645">V53/V50</f>
        <v>#DIV/0!</v>
      </c>
      <c r="W54" s="13" t="e">
        <f t="shared" ref="W54" si="646">W53/W50</f>
        <v>#DIV/0!</v>
      </c>
      <c r="X54" s="13" t="e">
        <f t="shared" ref="X54" si="647">X53/X50</f>
        <v>#DIV/0!</v>
      </c>
      <c r="Y54" s="13" t="e">
        <f t="shared" ref="Y54" si="648">Y53/Y50</f>
        <v>#DIV/0!</v>
      </c>
      <c r="Z54" s="13" t="e">
        <f t="shared" ref="Z54" si="649">Z53/Z50</f>
        <v>#DIV/0!</v>
      </c>
      <c r="AA54" s="13" t="e">
        <f t="shared" ref="AA54:AD54" si="650">AA53/AA50</f>
        <v>#DIV/0!</v>
      </c>
      <c r="AB54" s="13" t="e">
        <f t="shared" ref="AB54" si="651">AB53/AB50</f>
        <v>#DIV/0!</v>
      </c>
      <c r="AC54" s="163" t="e">
        <f t="shared" si="650"/>
        <v>#DIV/0!</v>
      </c>
      <c r="AD54" s="14">
        <f t="shared" si="650"/>
        <v>3.5777856713427841E-2</v>
      </c>
      <c r="AE54" s="13">
        <f t="shared" ref="AE54" si="652">AE53/AE50</f>
        <v>-0.11276297335203365</v>
      </c>
      <c r="AF54" s="13">
        <f t="shared" ref="AF54" si="653">AF53/AF50</f>
        <v>-81</v>
      </c>
      <c r="AG54" s="13">
        <f t="shared" ref="AG54" si="654">AG53/AG50</f>
        <v>1.1148344912137311</v>
      </c>
      <c r="AH54" s="13" t="e">
        <f t="shared" ref="AH54" si="655">AH53/AH50</f>
        <v>#DIV/0!</v>
      </c>
      <c r="AI54" s="13" t="e">
        <f t="shared" ref="AI54" si="656">AI53/AI50</f>
        <v>#DIV/0!</v>
      </c>
      <c r="AJ54" s="13" t="e">
        <f t="shared" ref="AJ54" si="657">AJ53/AJ50</f>
        <v>#DIV/0!</v>
      </c>
      <c r="AK54" s="13">
        <f t="shared" ref="AK54" si="658">AK53/AK50</f>
        <v>-0.27728630297531282</v>
      </c>
      <c r="AL54" s="13">
        <f t="shared" ref="AL54" si="659">AL53/AL50</f>
        <v>-0.42736240822834715</v>
      </c>
      <c r="AM54" s="13" t="e">
        <f t="shared" ref="AM54" si="660">AM53/AM50</f>
        <v>#DIV/0!</v>
      </c>
      <c r="AN54" s="13">
        <f t="shared" ref="AN54" si="661">AN53/AN50</f>
        <v>0.21067106710671066</v>
      </c>
      <c r="AO54" s="163">
        <f t="shared" ref="AO54" si="662">AO53/AO50</f>
        <v>0.26840792582209677</v>
      </c>
      <c r="AP54" s="13">
        <f t="shared" ref="AP54" si="663">AP53/AP50</f>
        <v>1.5204731434196763</v>
      </c>
      <c r="AQ54" s="163" t="e">
        <f t="shared" ref="AQ54" si="664">AQ53/AQ50</f>
        <v>#DIV/0!</v>
      </c>
      <c r="AR54" s="13" t="e">
        <f t="shared" ref="AR54" si="665">AR53/AR50</f>
        <v>#DIV/0!</v>
      </c>
      <c r="AS54" s="13" t="e">
        <f t="shared" ref="AS54" si="666">AS53/AS50</f>
        <v>#DIV/0!</v>
      </c>
      <c r="AT54" s="13" t="e">
        <f t="shared" ref="AT54" si="667">AT53/AT50</f>
        <v>#DIV/0!</v>
      </c>
      <c r="AU54" s="13" t="e">
        <f t="shared" ref="AU54" si="668">AU53/AU50</f>
        <v>#DIV/0!</v>
      </c>
      <c r="AV54" s="13" t="e">
        <f t="shared" ref="AV54" si="669">AV53/AV50</f>
        <v>#DIV/0!</v>
      </c>
      <c r="AW54" s="13">
        <f t="shared" ref="AW54" si="670">AW53/AW50</f>
        <v>-1</v>
      </c>
      <c r="AX54" s="13">
        <f t="shared" ref="AX54" si="671">AX53/AX50</f>
        <v>-1</v>
      </c>
      <c r="AY54" s="13" t="e">
        <f t="shared" ref="AY54" si="672">AY53/AY50</f>
        <v>#DIV/0!</v>
      </c>
      <c r="AZ54" s="13" t="e">
        <f t="shared" ref="AZ54" si="673">AZ53/AZ50</f>
        <v>#DIV/0!</v>
      </c>
      <c r="BA54" s="13" t="e">
        <f t="shared" ref="BA54" si="674">BA53/BA50</f>
        <v>#DIV/0!</v>
      </c>
      <c r="BB54" s="163" t="e">
        <f t="shared" ref="BB54" si="675">BB53/BB50</f>
        <v>#DIV/0!</v>
      </c>
      <c r="BC54" s="13">
        <f t="shared" ref="BC54" si="676">BC53/BC50</f>
        <v>-6.0237388724035605E-2</v>
      </c>
      <c r="BD54" s="13">
        <f t="shared" ref="BD54" si="677">BD53/BD50</f>
        <v>-4.3876421455167555E-2</v>
      </c>
      <c r="BE54" s="13" t="e">
        <f t="shared" ref="BE54" si="678">BE53/BE50</f>
        <v>#DIV/0!</v>
      </c>
      <c r="BF54" s="13">
        <f t="shared" ref="BF54" si="679">BF53/BF50</f>
        <v>2.7413493442881971E-2</v>
      </c>
      <c r="BG54" s="13">
        <f t="shared" ref="BG54:BH54" si="680">BG53/BG50</f>
        <v>-9.8931308828080905E-2</v>
      </c>
      <c r="BH54" s="163">
        <f t="shared" si="680"/>
        <v>0.33507882843306086</v>
      </c>
      <c r="BI54" s="46">
        <f t="shared" ref="BI54" si="681">BI53/BI50</f>
        <v>0.1432139741627102</v>
      </c>
      <c r="BJ54" s="13">
        <f t="shared" ref="BJ54:BK54" si="682">BJ53/BJ50</f>
        <v>-0.95771728616830176</v>
      </c>
      <c r="BK54" s="52">
        <f t="shared" si="682"/>
        <v>0.15849999232575629</v>
      </c>
      <c r="BM54" s="163" t="e">
        <f t="shared" ref="BM54" si="683">BM53/BM50</f>
        <v>#DIV/0!</v>
      </c>
    </row>
    <row r="55" spans="1:65" ht="15.75">
      <c r="A55" s="130"/>
      <c r="B55" s="5" t="s">
        <v>129</v>
      </c>
      <c r="C55" s="11">
        <f>C52-C51</f>
        <v>14438</v>
      </c>
      <c r="D55" s="11">
        <f t="shared" ref="D55:BK55" si="684">D52-D51</f>
        <v>53172</v>
      </c>
      <c r="E55" s="11">
        <f t="shared" si="684"/>
        <v>-238</v>
      </c>
      <c r="F55" s="11">
        <f t="shared" si="684"/>
        <v>712</v>
      </c>
      <c r="G55" s="11">
        <f t="shared" si="684"/>
        <v>3496</v>
      </c>
      <c r="H55" s="11">
        <f t="shared" si="684"/>
        <v>0</v>
      </c>
      <c r="I55" s="11">
        <f t="shared" si="684"/>
        <v>0</v>
      </c>
      <c r="J55" s="11">
        <f t="shared" si="684"/>
        <v>-98</v>
      </c>
      <c r="K55" s="11">
        <f t="shared" si="684"/>
        <v>341</v>
      </c>
      <c r="L55" s="11">
        <f t="shared" si="684"/>
        <v>2708</v>
      </c>
      <c r="M55" s="11">
        <f t="shared" si="684"/>
        <v>1339</v>
      </c>
      <c r="N55" s="11">
        <f t="shared" si="684"/>
        <v>-85</v>
      </c>
      <c r="O55" s="11">
        <f t="shared" si="684"/>
        <v>701</v>
      </c>
      <c r="P55" s="11">
        <f t="shared" si="684"/>
        <v>2326</v>
      </c>
      <c r="Q55" s="11">
        <f t="shared" si="684"/>
        <v>0</v>
      </c>
      <c r="R55" s="11">
        <f t="shared" si="684"/>
        <v>1194</v>
      </c>
      <c r="S55" s="11">
        <f t="shared" si="684"/>
        <v>0</v>
      </c>
      <c r="T55" s="11">
        <f t="shared" si="684"/>
        <v>0</v>
      </c>
      <c r="U55" s="11">
        <f t="shared" ref="U55" si="685">U52-U51</f>
        <v>0</v>
      </c>
      <c r="V55" s="9">
        <f t="shared" si="684"/>
        <v>0</v>
      </c>
      <c r="W55" s="11">
        <f t="shared" si="684"/>
        <v>0</v>
      </c>
      <c r="X55" s="11">
        <f t="shared" si="684"/>
        <v>0</v>
      </c>
      <c r="Y55" s="11">
        <f t="shared" si="684"/>
        <v>0</v>
      </c>
      <c r="Z55" s="11">
        <f t="shared" si="684"/>
        <v>0</v>
      </c>
      <c r="AA55" s="11">
        <f t="shared" si="684"/>
        <v>0</v>
      </c>
      <c r="AB55" s="11">
        <f t="shared" ref="AB55" si="686">AB52-AB51</f>
        <v>0</v>
      </c>
      <c r="AC55" s="9">
        <f t="shared" ref="AC55:AD55" si="687">AC52-AC51</f>
        <v>0</v>
      </c>
      <c r="AD55" s="10">
        <f t="shared" si="687"/>
        <v>80006</v>
      </c>
      <c r="AE55" s="11">
        <f t="shared" si="684"/>
        <v>1496</v>
      </c>
      <c r="AF55" s="11">
        <f t="shared" si="684"/>
        <v>-709</v>
      </c>
      <c r="AG55" s="11">
        <f t="shared" si="684"/>
        <v>916</v>
      </c>
      <c r="AH55" s="11">
        <f t="shared" si="684"/>
        <v>128</v>
      </c>
      <c r="AI55" s="11">
        <f t="shared" si="684"/>
        <v>0</v>
      </c>
      <c r="AJ55" s="11">
        <f t="shared" si="684"/>
        <v>-6</v>
      </c>
      <c r="AK55" s="11">
        <f t="shared" si="684"/>
        <v>34471</v>
      </c>
      <c r="AL55" s="11">
        <f t="shared" si="684"/>
        <v>-102351</v>
      </c>
      <c r="AM55" s="11">
        <f t="shared" si="684"/>
        <v>0</v>
      </c>
      <c r="AN55" s="11">
        <f t="shared" si="684"/>
        <v>462</v>
      </c>
      <c r="AO55" s="9">
        <f t="shared" si="684"/>
        <v>63780</v>
      </c>
      <c r="AP55" s="11">
        <f t="shared" si="684"/>
        <v>31977</v>
      </c>
      <c r="AQ55" s="9">
        <f t="shared" si="684"/>
        <v>0</v>
      </c>
      <c r="AR55" s="11">
        <f t="shared" si="684"/>
        <v>0</v>
      </c>
      <c r="AS55" s="11">
        <f t="shared" si="684"/>
        <v>0</v>
      </c>
      <c r="AT55" s="11">
        <f t="shared" si="684"/>
        <v>0</v>
      </c>
      <c r="AU55" s="11">
        <f t="shared" si="684"/>
        <v>0</v>
      </c>
      <c r="AV55" s="11">
        <f t="shared" si="684"/>
        <v>0</v>
      </c>
      <c r="AW55" s="11">
        <f t="shared" si="684"/>
        <v>0</v>
      </c>
      <c r="AX55" s="11">
        <f t="shared" si="684"/>
        <v>0</v>
      </c>
      <c r="AY55" s="11">
        <f t="shared" si="684"/>
        <v>0</v>
      </c>
      <c r="AZ55" s="11">
        <f t="shared" si="684"/>
        <v>0</v>
      </c>
      <c r="BA55" s="11">
        <f t="shared" si="684"/>
        <v>0</v>
      </c>
      <c r="BB55" s="9">
        <f t="shared" si="684"/>
        <v>0</v>
      </c>
      <c r="BC55" s="11">
        <f t="shared" si="684"/>
        <v>377</v>
      </c>
      <c r="BD55" s="11">
        <f t="shared" si="684"/>
        <v>377</v>
      </c>
      <c r="BE55" s="11">
        <f t="shared" si="684"/>
        <v>0</v>
      </c>
      <c r="BF55" s="11">
        <f t="shared" si="684"/>
        <v>4192</v>
      </c>
      <c r="BG55" s="11">
        <f t="shared" si="684"/>
        <v>14530</v>
      </c>
      <c r="BH55" s="9">
        <f t="shared" si="684"/>
        <v>49640</v>
      </c>
      <c r="BI55" s="45">
        <f t="shared" si="684"/>
        <v>129646</v>
      </c>
      <c r="BJ55" s="11">
        <f t="shared" si="684"/>
        <v>-14188</v>
      </c>
      <c r="BK55" s="51">
        <f t="shared" si="684"/>
        <v>143834</v>
      </c>
      <c r="BM55" s="30">
        <f t="shared" si="572"/>
        <v>63828</v>
      </c>
    </row>
    <row r="56" spans="1:65" ht="15.75">
      <c r="A56" s="130"/>
      <c r="B56" s="5" t="s">
        <v>130</v>
      </c>
      <c r="C56" s="13">
        <f>C55/C51</f>
        <v>2.5751425085790522E-2</v>
      </c>
      <c r="D56" s="13">
        <f t="shared" ref="D56" si="688">D55/D51</f>
        <v>0.25292058297499903</v>
      </c>
      <c r="E56" s="13">
        <f t="shared" ref="E56" si="689">E55/E51</f>
        <v>-8.283735338136507E-3</v>
      </c>
      <c r="F56" s="13">
        <f t="shared" ref="F56" si="690">F55/F51</f>
        <v>1.3015739538964956E-2</v>
      </c>
      <c r="G56" s="13">
        <f t="shared" ref="G56" si="691">G55/G51</f>
        <v>9.7346364826107534E-2</v>
      </c>
      <c r="H56" s="13" t="e">
        <f t="shared" ref="H56" si="692">H55/H51</f>
        <v>#DIV/0!</v>
      </c>
      <c r="I56" s="13" t="e">
        <f t="shared" ref="I56" si="693">I55/I51</f>
        <v>#DIV/0!</v>
      </c>
      <c r="J56" s="13">
        <f t="shared" ref="J56" si="694">J55/J51</f>
        <v>-0.14826021180030258</v>
      </c>
      <c r="K56" s="13">
        <f t="shared" ref="K56" si="695">K55/K51</f>
        <v>1.6798029556650247</v>
      </c>
      <c r="L56" s="13">
        <f t="shared" ref="L56" si="696">L55/L51</f>
        <v>0.44797353184449956</v>
      </c>
      <c r="M56" s="13">
        <f t="shared" ref="M56" si="697">M55/M51</f>
        <v>0.13256113256113256</v>
      </c>
      <c r="N56" s="13">
        <f t="shared" ref="N56" si="698">N55/N51</f>
        <v>-0.55921052631578949</v>
      </c>
      <c r="O56" s="13">
        <f t="shared" ref="O56" si="699">O55/O51</f>
        <v>0.25297726452544206</v>
      </c>
      <c r="P56" s="13">
        <f t="shared" ref="P56" si="700">P55/P51</f>
        <v>3.8158671828860159E-2</v>
      </c>
      <c r="Q56" s="13" t="e">
        <f t="shared" ref="Q56" si="701">Q55/Q51</f>
        <v>#DIV/0!</v>
      </c>
      <c r="R56" s="13">
        <f t="shared" ref="R56" si="702">R55/R51</f>
        <v>0.7865612648221344</v>
      </c>
      <c r="S56" s="13" t="e">
        <f t="shared" ref="S56" si="703">S55/S51</f>
        <v>#DIV/0!</v>
      </c>
      <c r="T56" s="13" t="e">
        <f t="shared" ref="T56:U56" si="704">T55/T51</f>
        <v>#DIV/0!</v>
      </c>
      <c r="U56" s="13" t="e">
        <f t="shared" si="704"/>
        <v>#DIV/0!</v>
      </c>
      <c r="V56" s="163" t="e">
        <f t="shared" ref="V56" si="705">V55/V51</f>
        <v>#DIV/0!</v>
      </c>
      <c r="W56" s="13" t="e">
        <f t="shared" ref="W56" si="706">W55/W51</f>
        <v>#DIV/0!</v>
      </c>
      <c r="X56" s="13" t="e">
        <f t="shared" ref="X56" si="707">X55/X51</f>
        <v>#DIV/0!</v>
      </c>
      <c r="Y56" s="13" t="e">
        <f t="shared" ref="Y56" si="708">Y55/Y51</f>
        <v>#DIV/0!</v>
      </c>
      <c r="Z56" s="13" t="e">
        <f t="shared" ref="Z56" si="709">Z55/Z51</f>
        <v>#DIV/0!</v>
      </c>
      <c r="AA56" s="13" t="e">
        <f t="shared" ref="AA56:AD56" si="710">AA55/AA51</f>
        <v>#DIV/0!</v>
      </c>
      <c r="AB56" s="13" t="e">
        <f t="shared" ref="AB56" si="711">AB55/AB51</f>
        <v>#DIV/0!</v>
      </c>
      <c r="AC56" s="163" t="e">
        <f t="shared" si="710"/>
        <v>#DIV/0!</v>
      </c>
      <c r="AD56" s="14">
        <f t="shared" si="710"/>
        <v>8.2255354936082103E-2</v>
      </c>
      <c r="AE56" s="13">
        <f t="shared" ref="AE56" si="712">AE55/AE51</f>
        <v>0.89742051589682059</v>
      </c>
      <c r="AF56" s="13">
        <f t="shared" ref="AF56" si="713">AF55/AF51</f>
        <v>-0.49615115465360393</v>
      </c>
      <c r="AG56" s="13">
        <f t="shared" ref="AG56" si="714">AG55/AG51</f>
        <v>0.21507396102371448</v>
      </c>
      <c r="AH56" s="13" t="e">
        <f t="shared" ref="AH56" si="715">AH55/AH51</f>
        <v>#DIV/0!</v>
      </c>
      <c r="AI56" s="13" t="e">
        <f t="shared" ref="AI56" si="716">AI55/AI51</f>
        <v>#DIV/0!</v>
      </c>
      <c r="AJ56" s="13">
        <f t="shared" ref="AJ56" si="717">AJ55/AJ51</f>
        <v>-1</v>
      </c>
      <c r="AK56" s="13">
        <f t="shared" ref="AK56" si="718">AK55/AK51</f>
        <v>9.1629452418926096</v>
      </c>
      <c r="AL56" s="13">
        <f t="shared" ref="AL56" si="719">AL55/AL51</f>
        <v>-0.75797588719710884</v>
      </c>
      <c r="AM56" s="13" t="e">
        <f t="shared" ref="AM56" si="720">AM55/AM51</f>
        <v>#DIV/0!</v>
      </c>
      <c r="AN56" s="13">
        <f t="shared" ref="AN56" si="721">AN55/AN51</f>
        <v>0.26566992524439331</v>
      </c>
      <c r="AO56" s="163">
        <f t="shared" ref="AO56" si="722">AO55/AO51</f>
        <v>0.49454895088628009</v>
      </c>
      <c r="AP56" s="13">
        <f t="shared" ref="AP56" si="723">AP55/AP51</f>
        <v>0.10812355238465569</v>
      </c>
      <c r="AQ56" s="163" t="e">
        <f t="shared" ref="AQ56" si="724">AQ55/AQ51</f>
        <v>#DIV/0!</v>
      </c>
      <c r="AR56" s="13" t="e">
        <f t="shared" ref="AR56" si="725">AR55/AR51</f>
        <v>#DIV/0!</v>
      </c>
      <c r="AS56" s="13" t="e">
        <f t="shared" ref="AS56" si="726">AS55/AS51</f>
        <v>#DIV/0!</v>
      </c>
      <c r="AT56" s="13" t="e">
        <f t="shared" ref="AT56" si="727">AT55/AT51</f>
        <v>#DIV/0!</v>
      </c>
      <c r="AU56" s="13" t="e">
        <f t="shared" ref="AU56" si="728">AU55/AU51</f>
        <v>#DIV/0!</v>
      </c>
      <c r="AV56" s="13" t="e">
        <f t="shared" ref="AV56" si="729">AV55/AV51</f>
        <v>#DIV/0!</v>
      </c>
      <c r="AW56" s="13" t="e">
        <f t="shared" ref="AW56" si="730">AW55/AW51</f>
        <v>#DIV/0!</v>
      </c>
      <c r="AX56" s="13" t="e">
        <f t="shared" ref="AX56" si="731">AX55/AX51</f>
        <v>#DIV/0!</v>
      </c>
      <c r="AY56" s="13" t="e">
        <f t="shared" ref="AY56" si="732">AY55/AY51</f>
        <v>#DIV/0!</v>
      </c>
      <c r="AZ56" s="13" t="e">
        <f t="shared" ref="AZ56" si="733">AZ55/AZ51</f>
        <v>#DIV/0!</v>
      </c>
      <c r="BA56" s="13" t="e">
        <f t="shared" ref="BA56" si="734">BA55/BA51</f>
        <v>#DIV/0!</v>
      </c>
      <c r="BB56" s="163" t="e">
        <f t="shared" ref="BB56" si="735">BB55/BB51</f>
        <v>#DIV/0!</v>
      </c>
      <c r="BC56" s="13">
        <f t="shared" ref="BC56" si="736">BC55/BC51</f>
        <v>4.1319596668128011E-2</v>
      </c>
      <c r="BD56" s="13">
        <f t="shared" ref="BD56" si="737">BD55/BD51</f>
        <v>4.1319596668128011E-2</v>
      </c>
      <c r="BE56" s="13" t="e">
        <f t="shared" ref="BE56" si="738">BE55/BE51</f>
        <v>#DIV/0!</v>
      </c>
      <c r="BF56" s="13">
        <f t="shared" ref="BF56" si="739">BF55/BF51</f>
        <v>0.12038020848289924</v>
      </c>
      <c r="BG56" s="13">
        <f t="shared" ref="BG56:BH56" si="740">BG55/BG51</f>
        <v>0.17204224685043099</v>
      </c>
      <c r="BH56" s="163">
        <f t="shared" si="740"/>
        <v>6.9902497000557645E-2</v>
      </c>
      <c r="BI56" s="46">
        <f t="shared" ref="BI56" si="741">BI55/BI51</f>
        <v>7.7042475989222634E-2</v>
      </c>
      <c r="BJ56" s="13">
        <f t="shared" ref="BJ56:BK56" si="742">BJ55/BJ51</f>
        <v>-0.93922944525354168</v>
      </c>
      <c r="BK56" s="52">
        <f t="shared" si="742"/>
        <v>8.6247961239566337E-2</v>
      </c>
      <c r="BM56" s="14">
        <f t="shared" ref="BM56" si="743">BM55/BM51</f>
        <v>9.1835413351442963E-2</v>
      </c>
    </row>
    <row r="57" spans="1:65" ht="15.75">
      <c r="A57" s="130"/>
      <c r="B57" s="5" t="s">
        <v>313</v>
      </c>
      <c r="C57" s="128">
        <f>C52/C49</f>
        <v>0.90891361380661884</v>
      </c>
      <c r="D57" s="128">
        <f t="shared" ref="D57:BK57" si="744">D52/D49</f>
        <v>0.90579715128714777</v>
      </c>
      <c r="E57" s="128">
        <f t="shared" si="744"/>
        <v>0.95652611789982545</v>
      </c>
      <c r="F57" s="128">
        <f t="shared" si="744"/>
        <v>0.89829629269399736</v>
      </c>
      <c r="G57" s="128">
        <f t="shared" si="744"/>
        <v>0.91372594481799208</v>
      </c>
      <c r="H57" s="128" t="e">
        <f t="shared" si="744"/>
        <v>#DIV/0!</v>
      </c>
      <c r="I57" s="128" t="e">
        <f t="shared" si="744"/>
        <v>#DIV/0!</v>
      </c>
      <c r="J57" s="128">
        <f t="shared" si="744"/>
        <v>1.2766439909297052</v>
      </c>
      <c r="K57" s="128">
        <f t="shared" si="744"/>
        <v>0.91582491582491588</v>
      </c>
      <c r="L57" s="128">
        <f t="shared" si="744"/>
        <v>0.67170593200828788</v>
      </c>
      <c r="M57" s="128">
        <f t="shared" si="744"/>
        <v>1.0212462060346366</v>
      </c>
      <c r="N57" s="128">
        <f t="shared" si="744"/>
        <v>0.24187725631768953</v>
      </c>
      <c r="O57" s="128">
        <f t="shared" si="744"/>
        <v>0.8123537669630323</v>
      </c>
      <c r="P57" s="128">
        <f t="shared" si="744"/>
        <v>0.88864236364657645</v>
      </c>
      <c r="Q57" s="128" t="e">
        <f t="shared" si="744"/>
        <v>#DIV/0!</v>
      </c>
      <c r="R57" s="128">
        <f t="shared" si="744"/>
        <v>1.0527950310559007</v>
      </c>
      <c r="S57" s="128" t="e">
        <f t="shared" si="744"/>
        <v>#DIV/0!</v>
      </c>
      <c r="T57" s="128" t="e">
        <f t="shared" si="744"/>
        <v>#DIV/0!</v>
      </c>
      <c r="U57" s="128" t="e">
        <f t="shared" si="744"/>
        <v>#DIV/0!</v>
      </c>
      <c r="V57" s="178" t="e">
        <f t="shared" si="744"/>
        <v>#DIV/0!</v>
      </c>
      <c r="W57" s="128" t="e">
        <f t="shared" si="744"/>
        <v>#DIV/0!</v>
      </c>
      <c r="X57" s="128" t="e">
        <f t="shared" si="744"/>
        <v>#DIV/0!</v>
      </c>
      <c r="Y57" s="128" t="e">
        <f t="shared" si="744"/>
        <v>#DIV/0!</v>
      </c>
      <c r="Z57" s="128" t="e">
        <f t="shared" si="744"/>
        <v>#DIV/0!</v>
      </c>
      <c r="AA57" s="128" t="e">
        <f t="shared" si="744"/>
        <v>#DIV/0!</v>
      </c>
      <c r="AB57" s="128" t="e">
        <f t="shared" ref="AB57" si="745">AB52/AB49</f>
        <v>#DIV/0!</v>
      </c>
      <c r="AC57" s="178" t="e">
        <f t="shared" si="744"/>
        <v>#DIV/0!</v>
      </c>
      <c r="AD57" s="217">
        <f t="shared" si="744"/>
        <v>0.90609699832666524</v>
      </c>
      <c r="AE57" s="128">
        <f t="shared" si="744"/>
        <v>0.81836998706338937</v>
      </c>
      <c r="AF57" s="128">
        <f t="shared" si="744"/>
        <v>20.571428571428573</v>
      </c>
      <c r="AG57" s="128">
        <f t="shared" si="744"/>
        <v>1.1998608856944122</v>
      </c>
      <c r="AH57" s="128" t="e">
        <f t="shared" si="744"/>
        <v>#DIV/0!</v>
      </c>
      <c r="AI57" s="128" t="e">
        <f t="shared" si="744"/>
        <v>#DIV/0!</v>
      </c>
      <c r="AJ57" s="128" t="e">
        <f t="shared" si="744"/>
        <v>#DIV/0!</v>
      </c>
      <c r="AK57" s="128">
        <f t="shared" si="744"/>
        <v>0.84730625180063379</v>
      </c>
      <c r="AL57" s="128">
        <f t="shared" si="744"/>
        <v>0.43638087353620597</v>
      </c>
      <c r="AM57" s="128" t="e">
        <f t="shared" si="744"/>
        <v>#DIV/0!</v>
      </c>
      <c r="AN57" s="128">
        <f t="shared" si="744"/>
        <v>1.0372290292177191</v>
      </c>
      <c r="AO57" s="178">
        <f t="shared" si="744"/>
        <v>1.3414296352488395</v>
      </c>
      <c r="AP57" s="128">
        <f t="shared" si="744"/>
        <v>2.0762924480486569</v>
      </c>
      <c r="AQ57" s="178" t="e">
        <f t="shared" si="744"/>
        <v>#DIV/0!</v>
      </c>
      <c r="AR57" s="128" t="e">
        <f t="shared" si="744"/>
        <v>#DIV/0!</v>
      </c>
      <c r="AS57" s="128" t="e">
        <f t="shared" si="744"/>
        <v>#DIV/0!</v>
      </c>
      <c r="AT57" s="128" t="e">
        <f t="shared" si="744"/>
        <v>#DIV/0!</v>
      </c>
      <c r="AU57" s="128" t="e">
        <f t="shared" si="744"/>
        <v>#DIV/0!</v>
      </c>
      <c r="AV57" s="128" t="e">
        <f t="shared" si="744"/>
        <v>#DIV/0!</v>
      </c>
      <c r="AW57" s="128">
        <f t="shared" si="744"/>
        <v>0</v>
      </c>
      <c r="AX57" s="128">
        <f t="shared" si="744"/>
        <v>0</v>
      </c>
      <c r="AY57" s="128" t="e">
        <f t="shared" si="744"/>
        <v>#DIV/0!</v>
      </c>
      <c r="AZ57" s="128" t="e">
        <f t="shared" si="744"/>
        <v>#DIV/0!</v>
      </c>
      <c r="BA57" s="128" t="e">
        <f t="shared" si="744"/>
        <v>#DIV/0!</v>
      </c>
      <c r="BB57" s="178" t="e">
        <f t="shared" si="744"/>
        <v>#DIV/0!</v>
      </c>
      <c r="BC57" s="128">
        <f t="shared" si="744"/>
        <v>1</v>
      </c>
      <c r="BD57" s="128">
        <f t="shared" si="744"/>
        <v>1.0255829015544042</v>
      </c>
      <c r="BE57" s="128" t="e">
        <f t="shared" si="744"/>
        <v>#DIV/0!</v>
      </c>
      <c r="BF57" s="128">
        <f t="shared" si="744"/>
        <v>0.76132771338250793</v>
      </c>
      <c r="BG57" s="128">
        <f t="shared" si="744"/>
        <v>0.72006052273603505</v>
      </c>
      <c r="BH57" s="178">
        <f t="shared" si="744"/>
        <v>1.1855025698798227</v>
      </c>
      <c r="BI57" s="128">
        <f t="shared" si="744"/>
        <v>1.0054331485300987</v>
      </c>
      <c r="BJ57" s="128">
        <f t="shared" si="744"/>
        <v>4.121582184707942E-2</v>
      </c>
      <c r="BK57" s="128">
        <f t="shared" si="744"/>
        <v>1.0174958505699674</v>
      </c>
      <c r="BM57" s="128" t="e">
        <f t="shared" ref="BM57" si="746">BM52/BM49</f>
        <v>#DIV/0!</v>
      </c>
    </row>
    <row r="58" spans="1:65" s="181" customFormat="1" ht="15.75">
      <c r="A58" s="130"/>
      <c r="B58" s="5" t="s">
        <v>314</v>
      </c>
      <c r="C58" s="11">
        <f>C49-C52</f>
        <v>57634</v>
      </c>
      <c r="D58" s="11">
        <f t="shared" ref="D58:BK58" si="747">D49-D52</f>
        <v>27394</v>
      </c>
      <c r="E58" s="11">
        <f t="shared" si="747"/>
        <v>1295</v>
      </c>
      <c r="F58" s="11">
        <f t="shared" si="747"/>
        <v>6274</v>
      </c>
      <c r="G58" s="11">
        <f t="shared" si="747"/>
        <v>3721</v>
      </c>
      <c r="H58" s="11">
        <f t="shared" si="747"/>
        <v>0</v>
      </c>
      <c r="I58" s="11">
        <f t="shared" si="747"/>
        <v>0</v>
      </c>
      <c r="J58" s="11">
        <f t="shared" si="747"/>
        <v>-122</v>
      </c>
      <c r="K58" s="11">
        <f t="shared" si="747"/>
        <v>50</v>
      </c>
      <c r="L58" s="11">
        <f t="shared" si="747"/>
        <v>4278</v>
      </c>
      <c r="M58" s="11">
        <f t="shared" si="747"/>
        <v>-238</v>
      </c>
      <c r="N58" s="11">
        <f t="shared" si="747"/>
        <v>210</v>
      </c>
      <c r="O58" s="11">
        <f t="shared" si="747"/>
        <v>802</v>
      </c>
      <c r="P58" s="11">
        <f t="shared" si="747"/>
        <v>7930</v>
      </c>
      <c r="Q58" s="11">
        <f t="shared" si="747"/>
        <v>0</v>
      </c>
      <c r="R58" s="11">
        <f t="shared" si="747"/>
        <v>-136</v>
      </c>
      <c r="S58" s="11">
        <f t="shared" si="747"/>
        <v>0</v>
      </c>
      <c r="T58" s="11">
        <f t="shared" si="747"/>
        <v>0</v>
      </c>
      <c r="U58" s="11">
        <f t="shared" si="747"/>
        <v>0</v>
      </c>
      <c r="V58" s="11">
        <f t="shared" si="747"/>
        <v>0</v>
      </c>
      <c r="W58" s="11">
        <f t="shared" si="747"/>
        <v>0</v>
      </c>
      <c r="X58" s="11">
        <f t="shared" si="747"/>
        <v>0</v>
      </c>
      <c r="Y58" s="11">
        <f t="shared" si="747"/>
        <v>0</v>
      </c>
      <c r="Z58" s="11">
        <f t="shared" si="747"/>
        <v>0</v>
      </c>
      <c r="AA58" s="11">
        <f t="shared" si="747"/>
        <v>0</v>
      </c>
      <c r="AB58" s="11">
        <f t="shared" si="747"/>
        <v>0</v>
      </c>
      <c r="AC58" s="11">
        <f t="shared" si="747"/>
        <v>0</v>
      </c>
      <c r="AD58" s="11">
        <f t="shared" si="747"/>
        <v>109092</v>
      </c>
      <c r="AE58" s="11">
        <f t="shared" si="747"/>
        <v>702</v>
      </c>
      <c r="AF58" s="11">
        <f t="shared" si="747"/>
        <v>-685</v>
      </c>
      <c r="AG58" s="11">
        <f t="shared" si="747"/>
        <v>-862</v>
      </c>
      <c r="AH58" s="11">
        <f t="shared" si="747"/>
        <v>-128</v>
      </c>
      <c r="AI58" s="11">
        <f t="shared" si="747"/>
        <v>0</v>
      </c>
      <c r="AJ58" s="11">
        <f t="shared" si="747"/>
        <v>0</v>
      </c>
      <c r="AK58" s="11">
        <f t="shared" si="747"/>
        <v>6890</v>
      </c>
      <c r="AL58" s="11">
        <f t="shared" si="747"/>
        <v>42210</v>
      </c>
      <c r="AM58" s="11">
        <f t="shared" si="747"/>
        <v>0</v>
      </c>
      <c r="AN58" s="11">
        <f t="shared" si="747"/>
        <v>-79</v>
      </c>
      <c r="AO58" s="11">
        <f t="shared" si="747"/>
        <v>-49059</v>
      </c>
      <c r="AP58" s="11">
        <f t="shared" si="747"/>
        <v>-169882</v>
      </c>
      <c r="AQ58" s="11">
        <f t="shared" si="747"/>
        <v>0</v>
      </c>
      <c r="AR58" s="11">
        <f t="shared" si="747"/>
        <v>0</v>
      </c>
      <c r="AS58" s="11">
        <f t="shared" si="747"/>
        <v>0</v>
      </c>
      <c r="AT58" s="11">
        <f t="shared" si="747"/>
        <v>0</v>
      </c>
      <c r="AU58" s="11">
        <f t="shared" si="747"/>
        <v>0</v>
      </c>
      <c r="AV58" s="11">
        <f t="shared" si="747"/>
        <v>0</v>
      </c>
      <c r="AW58" s="11">
        <f t="shared" si="747"/>
        <v>375</v>
      </c>
      <c r="AX58" s="11">
        <f t="shared" si="747"/>
        <v>1155</v>
      </c>
      <c r="AY58" s="11">
        <f t="shared" si="747"/>
        <v>0</v>
      </c>
      <c r="AZ58" s="11">
        <f t="shared" si="747"/>
        <v>0</v>
      </c>
      <c r="BA58" s="11">
        <f t="shared" si="747"/>
        <v>0</v>
      </c>
      <c r="BB58" s="11">
        <f t="shared" si="747"/>
        <v>0</v>
      </c>
      <c r="BC58" s="11">
        <f t="shared" si="747"/>
        <v>0</v>
      </c>
      <c r="BD58" s="11">
        <f t="shared" si="747"/>
        <v>-237</v>
      </c>
      <c r="BE58" s="11">
        <f t="shared" si="747"/>
        <v>0</v>
      </c>
      <c r="BF58" s="11">
        <f t="shared" si="747"/>
        <v>12231</v>
      </c>
      <c r="BG58" s="11">
        <f t="shared" si="747"/>
        <v>38483</v>
      </c>
      <c r="BH58" s="11">
        <f t="shared" si="747"/>
        <v>-118886</v>
      </c>
      <c r="BI58" s="11">
        <f t="shared" si="747"/>
        <v>-9794</v>
      </c>
      <c r="BJ58" s="11">
        <f t="shared" si="747"/>
        <v>21355</v>
      </c>
      <c r="BK58" s="11">
        <f t="shared" si="747"/>
        <v>-31149</v>
      </c>
      <c r="BL58" s="11">
        <f t="shared" ref="BL58:BM58" si="748">BL52-BL49</f>
        <v>1811508</v>
      </c>
      <c r="BM58" s="11">
        <f t="shared" si="748"/>
        <v>758854</v>
      </c>
    </row>
    <row r="59" spans="1:65" s="181" customFormat="1" ht="15.75">
      <c r="A59" s="130"/>
      <c r="B59" s="5"/>
      <c r="C59" s="5"/>
      <c r="D59" s="5"/>
      <c r="E59" s="5"/>
      <c r="F59" s="5"/>
      <c r="G59" s="5"/>
      <c r="H59" s="5"/>
      <c r="I59" s="5"/>
      <c r="J59" s="5"/>
      <c r="K59" s="5"/>
      <c r="L59" s="5"/>
      <c r="M59" s="5"/>
      <c r="N59" s="5"/>
      <c r="O59" s="5"/>
      <c r="P59" s="5"/>
      <c r="Q59" s="5"/>
      <c r="R59" s="5"/>
      <c r="S59" s="5"/>
      <c r="T59" s="5"/>
      <c r="U59" s="5"/>
      <c r="V59" s="16"/>
      <c r="W59" s="5"/>
      <c r="X59" s="5"/>
      <c r="Y59" s="5"/>
      <c r="Z59" s="5"/>
      <c r="AA59" s="5"/>
      <c r="AB59" s="5"/>
      <c r="AC59" s="16"/>
      <c r="AD59" s="6"/>
      <c r="AE59" s="5"/>
      <c r="AF59" s="5"/>
      <c r="AG59" s="5"/>
      <c r="AH59" s="5"/>
      <c r="AI59" s="5"/>
      <c r="AJ59" s="5"/>
      <c r="AK59" s="5"/>
      <c r="AL59" s="5"/>
      <c r="AM59" s="5"/>
      <c r="AN59" s="5"/>
      <c r="AO59" s="16"/>
      <c r="AP59" s="5"/>
      <c r="AQ59" s="16"/>
      <c r="AR59" s="5"/>
      <c r="AS59" s="5"/>
      <c r="AT59" s="5"/>
      <c r="AU59" s="5"/>
      <c r="AV59" s="5"/>
      <c r="AW59" s="6"/>
      <c r="AX59" s="5"/>
      <c r="AY59" s="5"/>
      <c r="AZ59" s="5"/>
      <c r="BA59" s="5"/>
      <c r="BB59" s="16"/>
      <c r="BC59" s="5"/>
      <c r="BD59" s="5"/>
      <c r="BE59" s="5"/>
      <c r="BF59" s="5"/>
      <c r="BG59" s="5"/>
      <c r="BH59" s="16"/>
      <c r="BI59" s="44"/>
      <c r="BJ59" s="5"/>
      <c r="BK59" s="50"/>
    </row>
    <row r="60" spans="1:65" s="234" customFormat="1" ht="15.75">
      <c r="A60" s="228">
        <v>8</v>
      </c>
      <c r="B60" s="222" t="s">
        <v>312</v>
      </c>
      <c r="C60" s="224">
        <v>1849136</v>
      </c>
      <c r="D60" s="224">
        <v>979259</v>
      </c>
      <c r="E60" s="224">
        <v>75957</v>
      </c>
      <c r="F60" s="224">
        <v>353392</v>
      </c>
      <c r="G60" s="224">
        <v>117829</v>
      </c>
      <c r="H60" s="224">
        <v>0</v>
      </c>
      <c r="I60" s="224">
        <v>0</v>
      </c>
      <c r="J60" s="224">
        <v>632702</v>
      </c>
      <c r="K60" s="224">
        <v>33226</v>
      </c>
      <c r="L60" s="224">
        <v>107658</v>
      </c>
      <c r="M60" s="224">
        <v>117234</v>
      </c>
      <c r="N60" s="224">
        <v>681</v>
      </c>
      <c r="O60" s="224">
        <v>5938</v>
      </c>
      <c r="P60" s="224">
        <v>8284</v>
      </c>
      <c r="Q60" s="224">
        <v>0</v>
      </c>
      <c r="R60" s="224">
        <v>7967</v>
      </c>
      <c r="S60" s="224">
        <v>0</v>
      </c>
      <c r="T60" s="224">
        <v>0</v>
      </c>
      <c r="U60" s="224">
        <v>0</v>
      </c>
      <c r="V60" s="224">
        <v>0</v>
      </c>
      <c r="W60" s="224">
        <v>0</v>
      </c>
      <c r="X60" s="224">
        <v>0</v>
      </c>
      <c r="Y60" s="224">
        <v>0</v>
      </c>
      <c r="Z60" s="224">
        <v>0</v>
      </c>
      <c r="AA60" s="224">
        <v>0</v>
      </c>
      <c r="AB60" s="224">
        <v>148</v>
      </c>
      <c r="AC60" s="224">
        <v>0</v>
      </c>
      <c r="AD60" s="225">
        <f t="shared" ref="AD60" si="749">SUM(C60:AC60)</f>
        <v>4289411</v>
      </c>
      <c r="AE60" s="224">
        <v>554</v>
      </c>
      <c r="AF60" s="224">
        <v>1224</v>
      </c>
      <c r="AG60" s="224">
        <v>41</v>
      </c>
      <c r="AH60" s="224">
        <v>0</v>
      </c>
      <c r="AI60" s="224">
        <v>0</v>
      </c>
      <c r="AJ60" s="224">
        <v>0</v>
      </c>
      <c r="AK60" s="224">
        <v>6622</v>
      </c>
      <c r="AL60" s="224">
        <v>9388</v>
      </c>
      <c r="AM60" s="224">
        <v>221463</v>
      </c>
      <c r="AN60" s="224">
        <v>3410</v>
      </c>
      <c r="AO60" s="224">
        <v>154258</v>
      </c>
      <c r="AP60" s="224">
        <v>9368</v>
      </c>
      <c r="AQ60" s="224">
        <v>0</v>
      </c>
      <c r="AR60" s="224">
        <v>0</v>
      </c>
      <c r="AS60" s="224">
        <v>0</v>
      </c>
      <c r="AT60" s="224">
        <v>0</v>
      </c>
      <c r="AU60" s="224">
        <v>0</v>
      </c>
      <c r="AV60" s="224">
        <v>0</v>
      </c>
      <c r="AW60" s="224">
        <v>1586</v>
      </c>
      <c r="AX60" s="224">
        <v>756</v>
      </c>
      <c r="AY60" s="224">
        <v>0</v>
      </c>
      <c r="AZ60" s="224">
        <v>0</v>
      </c>
      <c r="BA60" s="224">
        <v>0</v>
      </c>
      <c r="BB60" s="224">
        <v>0</v>
      </c>
      <c r="BC60" s="224">
        <v>8212</v>
      </c>
      <c r="BD60" s="224">
        <v>8211</v>
      </c>
      <c r="BE60" s="224">
        <v>0</v>
      </c>
      <c r="BF60" s="224">
        <v>11712</v>
      </c>
      <c r="BG60" s="224">
        <v>43</v>
      </c>
      <c r="BH60" s="229">
        <f>SUM(AE60:BG60)</f>
        <v>436848</v>
      </c>
      <c r="BI60" s="230">
        <f>AD60+BH60</f>
        <v>4726259</v>
      </c>
      <c r="BJ60" s="231">
        <v>21899</v>
      </c>
      <c r="BK60" s="225">
        <f t="shared" ref="BK60:BK61" si="750">BI60-BJ60</f>
        <v>4704360</v>
      </c>
      <c r="BL60" s="234">
        <v>6</v>
      </c>
      <c r="BM60" s="235"/>
    </row>
    <row r="61" spans="1:65" s="41" customFormat="1" ht="15.75">
      <c r="A61" s="136"/>
      <c r="B61" s="218" t="s">
        <v>318</v>
      </c>
      <c r="C61" s="10">
        <v>1586361</v>
      </c>
      <c r="D61" s="10">
        <v>867192</v>
      </c>
      <c r="E61" s="10">
        <v>64754</v>
      </c>
      <c r="F61" s="10">
        <v>308859</v>
      </c>
      <c r="G61" s="10">
        <v>99990</v>
      </c>
      <c r="H61" s="10">
        <v>0</v>
      </c>
      <c r="I61" s="10">
        <v>0</v>
      </c>
      <c r="J61" s="10">
        <v>605433</v>
      </c>
      <c r="K61" s="10">
        <v>18187</v>
      </c>
      <c r="L61" s="10">
        <v>84482</v>
      </c>
      <c r="M61" s="10">
        <v>98784</v>
      </c>
      <c r="N61" s="10">
        <v>670</v>
      </c>
      <c r="O61" s="10">
        <v>5400</v>
      </c>
      <c r="P61" s="10">
        <v>6907</v>
      </c>
      <c r="Q61" s="10">
        <v>0</v>
      </c>
      <c r="R61" s="10">
        <v>6375</v>
      </c>
      <c r="S61" s="10">
        <v>0</v>
      </c>
      <c r="T61" s="10">
        <v>0</v>
      </c>
      <c r="U61" s="10">
        <v>0</v>
      </c>
      <c r="V61" s="10">
        <v>0</v>
      </c>
      <c r="W61" s="10">
        <v>0</v>
      </c>
      <c r="X61" s="10">
        <v>0</v>
      </c>
      <c r="Y61" s="10">
        <v>0</v>
      </c>
      <c r="Z61" s="10">
        <v>0</v>
      </c>
      <c r="AA61" s="10">
        <v>0</v>
      </c>
      <c r="AB61" s="10">
        <v>-238</v>
      </c>
      <c r="AC61" s="10">
        <v>0</v>
      </c>
      <c r="AD61" s="123">
        <f t="shared" ref="AD61" si="751">SUM(C61:AC61)</f>
        <v>3753156</v>
      </c>
      <c r="AE61" s="10">
        <v>1713</v>
      </c>
      <c r="AF61" s="10">
        <v>967</v>
      </c>
      <c r="AG61" s="10">
        <v>-16</v>
      </c>
      <c r="AH61" s="10">
        <v>0</v>
      </c>
      <c r="AI61" s="10">
        <v>0</v>
      </c>
      <c r="AJ61" s="10">
        <v>0</v>
      </c>
      <c r="AK61" s="10">
        <v>15835</v>
      </c>
      <c r="AL61" s="10">
        <v>6341</v>
      </c>
      <c r="AM61" s="10">
        <v>201049</v>
      </c>
      <c r="AN61" s="10">
        <v>3991</v>
      </c>
      <c r="AO61" s="10">
        <v>166245</v>
      </c>
      <c r="AP61" s="10">
        <v>7394</v>
      </c>
      <c r="AQ61" s="10">
        <v>0</v>
      </c>
      <c r="AR61" s="10">
        <v>0</v>
      </c>
      <c r="AS61" s="10">
        <v>0</v>
      </c>
      <c r="AT61" s="10">
        <v>0</v>
      </c>
      <c r="AU61" s="10">
        <v>0</v>
      </c>
      <c r="AV61" s="10">
        <v>0</v>
      </c>
      <c r="AW61" s="10">
        <v>1191</v>
      </c>
      <c r="AX61" s="10">
        <v>612</v>
      </c>
      <c r="AY61" s="10">
        <v>0</v>
      </c>
      <c r="AZ61" s="10">
        <v>0</v>
      </c>
      <c r="BA61" s="10">
        <v>0</v>
      </c>
      <c r="BB61" s="10">
        <v>0</v>
      </c>
      <c r="BC61" s="10">
        <v>5656</v>
      </c>
      <c r="BD61" s="10">
        <v>5660</v>
      </c>
      <c r="BE61" s="10">
        <v>0</v>
      </c>
      <c r="BF61" s="10">
        <v>6274</v>
      </c>
      <c r="BG61" s="10">
        <v>74</v>
      </c>
      <c r="BH61" s="10">
        <f>SUM(AE61:BG61)</f>
        <v>422986</v>
      </c>
      <c r="BI61" s="220">
        <f>AD61+BH61</f>
        <v>4176142</v>
      </c>
      <c r="BJ61" s="10">
        <v>23660</v>
      </c>
      <c r="BK61" s="10">
        <f t="shared" si="750"/>
        <v>4152482</v>
      </c>
      <c r="BM61" s="219"/>
    </row>
    <row r="62" spans="1:65" ht="15.75">
      <c r="A62" s="130"/>
      <c r="B62" s="12" t="s">
        <v>319</v>
      </c>
      <c r="C62" s="9">
        <f>IF('Upto Month COPPY'!$G$4="",0,'Upto Month COPPY'!$G$4)</f>
        <v>1564582</v>
      </c>
      <c r="D62" s="9">
        <f>IF('Upto Month COPPY'!$G$5="",0,'Upto Month COPPY'!$G$5)</f>
        <v>714923</v>
      </c>
      <c r="E62" s="9">
        <f>IF('Upto Month COPPY'!$G$6="",0,'Upto Month COPPY'!$G$6)</f>
        <v>61202</v>
      </c>
      <c r="F62" s="9">
        <f>IF('Upto Month COPPY'!$G$7="",0,'Upto Month COPPY'!$G$7)</f>
        <v>302427</v>
      </c>
      <c r="G62" s="9">
        <f>IF('Upto Month COPPY'!$G$8="",0,'Upto Month COPPY'!$G$8)</f>
        <v>91735</v>
      </c>
      <c r="H62" s="9">
        <f>IF('Upto Month COPPY'!$G$9="",0,'Upto Month COPPY'!$G$9)</f>
        <v>0</v>
      </c>
      <c r="I62" s="9">
        <f>IF('Upto Month COPPY'!$G$10="",0,'Upto Month COPPY'!$G$10)</f>
        <v>0</v>
      </c>
      <c r="J62" s="9">
        <f>IF('Upto Month COPPY'!$G$11="",0,'Upto Month COPPY'!$G$11)</f>
        <v>570659</v>
      </c>
      <c r="K62" s="9">
        <f>IF('Upto Month COPPY'!$G$12="",0,'Upto Month COPPY'!$G$12)</f>
        <v>3533</v>
      </c>
      <c r="L62" s="9">
        <f>IF('Upto Month COPPY'!$G$13="",0,'Upto Month COPPY'!$G$13)</f>
        <v>50333</v>
      </c>
      <c r="M62" s="9">
        <f>IF('Upto Month COPPY'!$G$14="",0,'Upto Month COPPY'!$G$14)</f>
        <v>85118</v>
      </c>
      <c r="N62" s="9">
        <f>IF('Upto Month COPPY'!$G$15="",0,'Upto Month COPPY'!$G$15)</f>
        <v>263</v>
      </c>
      <c r="O62" s="9">
        <f>IF('Upto Month COPPY'!$G$16="",0,'Upto Month COPPY'!$G$16)</f>
        <v>4041</v>
      </c>
      <c r="P62" s="9">
        <f>IF('Upto Month COPPY'!$G$17="",0,'Upto Month COPPY'!$G$17)</f>
        <v>6998</v>
      </c>
      <c r="Q62" s="9">
        <f>IF('Upto Month COPPY'!$G$18="",0,'Upto Month COPPY'!$G$18)</f>
        <v>0</v>
      </c>
      <c r="R62" s="9">
        <f>IF('Upto Month COPPY'!$G$21="",0,'Upto Month COPPY'!$G$21)</f>
        <v>3988</v>
      </c>
      <c r="S62" s="9">
        <f>IF('Upto Month COPPY'!$G$26="",0,'Upto Month COPPY'!$G$26)</f>
        <v>0</v>
      </c>
      <c r="T62" s="9">
        <f>IF('Upto Month COPPY'!$G$27="",0,'Upto Month COPPY'!$G$27)</f>
        <v>0</v>
      </c>
      <c r="U62" s="9">
        <f>IF('Upto Month COPPY'!$G$30="",0,'Upto Month COPPY'!$G$30)</f>
        <v>0</v>
      </c>
      <c r="V62" s="9">
        <f>IF('Upto Month COPPY'!$G$35="",0,'Upto Month COPPY'!$G$35)</f>
        <v>0</v>
      </c>
      <c r="W62" s="9">
        <f>IF('Upto Month COPPY'!$G$39="",0,'Upto Month COPPY'!$G$39)</f>
        <v>0</v>
      </c>
      <c r="X62" s="9">
        <f>IF('Upto Month COPPY'!$G$40="",0,'Upto Month COPPY'!$G$40)</f>
        <v>0</v>
      </c>
      <c r="Y62" s="9">
        <f>IF('Upto Month COPPY'!$G$42="",0,'Upto Month COPPY'!$G$42)</f>
        <v>0</v>
      </c>
      <c r="Z62" s="9">
        <f>IF('Upto Month COPPY'!$G$43="",0,'Upto Month COPPY'!$G$43)</f>
        <v>0</v>
      </c>
      <c r="AA62" s="9">
        <f>IF('Upto Month COPPY'!$G$44="",0,'Upto Month COPPY'!$G$44)</f>
        <v>0</v>
      </c>
      <c r="AB62" s="9">
        <f>IF('Upto Month COPPY'!$G$48="",0,'Upto Month COPPY'!$G$48)</f>
        <v>188</v>
      </c>
      <c r="AC62" s="9">
        <f>IF('Upto Month COPPY'!$G$51="",0,'Upto Month COPPY'!$G$51)</f>
        <v>0</v>
      </c>
      <c r="AD62" s="123">
        <f t="shared" ref="AD62:AD63" si="752">SUM(C62:AC62)</f>
        <v>3459990</v>
      </c>
      <c r="AE62" s="9">
        <f>IF('Upto Month COPPY'!$G$19="",0,'Upto Month COPPY'!$G$19)</f>
        <v>2069</v>
      </c>
      <c r="AF62" s="9">
        <f>IF('Upto Month COPPY'!$G$20="",0,'Upto Month COPPY'!$G$20)</f>
        <v>1678</v>
      </c>
      <c r="AG62" s="9">
        <f>IF('Upto Month COPPY'!$G$22="",0,'Upto Month COPPY'!$G$22)</f>
        <v>150</v>
      </c>
      <c r="AH62" s="9">
        <f>IF('Upto Month COPPY'!$G$23="",0,'Upto Month COPPY'!$G$23)</f>
        <v>0</v>
      </c>
      <c r="AI62" s="9">
        <f>IF('Upto Month COPPY'!$G$24="",0,'Upto Month COPPY'!$G$24)</f>
        <v>0</v>
      </c>
      <c r="AJ62" s="9">
        <f>IF('Upto Month COPPY'!$G$25="",0,'Upto Month COPPY'!$G$25)</f>
        <v>0</v>
      </c>
      <c r="AK62" s="9">
        <f>IF('Upto Month COPPY'!$G$28="",0,'Upto Month COPPY'!$G$28)</f>
        <v>5193</v>
      </c>
      <c r="AL62" s="9">
        <f>IF('Upto Month COPPY'!$G$29="",0,'Upto Month COPPY'!$G$29)</f>
        <v>10966</v>
      </c>
      <c r="AM62" s="9">
        <f>IF('Upto Month COPPY'!$G$31="",0,'Upto Month COPPY'!$G$31)</f>
        <v>169638</v>
      </c>
      <c r="AN62" s="9">
        <f>IF('Upto Month COPPY'!$G$32="",0,'Upto Month COPPY'!$G$32)</f>
        <v>0</v>
      </c>
      <c r="AO62" s="9">
        <f>IF('Upto Month COPPY'!$G$33="",0,'Upto Month COPPY'!$G$33)</f>
        <v>102920</v>
      </c>
      <c r="AP62" s="9">
        <f>IF('Upto Month COPPY'!$G$34="",0,'Upto Month COPPY'!$G$34)</f>
        <v>4755</v>
      </c>
      <c r="AQ62" s="9">
        <f>IF('Upto Month COPPY'!$G$36="",0,'Upto Month COPPY'!$G$36)</f>
        <v>0</v>
      </c>
      <c r="AR62" s="9">
        <f>IF('Upto Month COPPY'!$G$37="",0,'Upto Month COPPY'!$G$37)</f>
        <v>0</v>
      </c>
      <c r="AS62" s="9">
        <v>0</v>
      </c>
      <c r="AT62" s="9">
        <f>IF('Upto Month COPPY'!$G$38="",0,'Upto Month COPPY'!$G$38)</f>
        <v>0</v>
      </c>
      <c r="AU62" s="9">
        <f>IF('Upto Month COPPY'!$G$41="",0,'Upto Month COPPY'!$G$41)</f>
        <v>0</v>
      </c>
      <c r="AV62" s="9">
        <v>0</v>
      </c>
      <c r="AW62" s="9">
        <f>IF('Upto Month COPPY'!$G$45="",0,'Upto Month COPPY'!$G$45)</f>
        <v>0</v>
      </c>
      <c r="AX62" s="9">
        <f>IF('Upto Month COPPY'!$G$46="",0,'Upto Month COPPY'!$G$46)</f>
        <v>0</v>
      </c>
      <c r="AY62" s="9">
        <f>IF('Upto Month COPPY'!$G$47="",0,'Upto Month COPPY'!$G$47)</f>
        <v>0</v>
      </c>
      <c r="AZ62" s="9">
        <f>IF('Upto Month COPPY'!$G$49="",0,'Upto Month COPPY'!$G$49)</f>
        <v>0</v>
      </c>
      <c r="BA62" s="9">
        <f>IF('Upto Month COPPY'!$G$50="",0,'Upto Month COPPY'!$G$50)</f>
        <v>0</v>
      </c>
      <c r="BB62" s="9">
        <f>IF('Upto Month COPPY'!$G$52="",0,'Upto Month COPPY'!$G$52)</f>
        <v>0</v>
      </c>
      <c r="BC62" s="9">
        <f>IF('Upto Month COPPY'!$G$53="",0,'Upto Month COPPY'!$G$53)</f>
        <v>4208</v>
      </c>
      <c r="BD62" s="9">
        <f>IF('Upto Month COPPY'!$G$54="",0,'Upto Month COPPY'!$G$54)</f>
        <v>4208</v>
      </c>
      <c r="BE62" s="9">
        <f>IF('Upto Month COPPY'!$G$55="",0,'Upto Month COPPY'!$G$55)</f>
        <v>0</v>
      </c>
      <c r="BF62" s="9">
        <f>IF('Upto Month COPPY'!$G$56="",0,'Upto Month COPPY'!$G$56)</f>
        <v>10598</v>
      </c>
      <c r="BG62" s="9">
        <f>IF('Upto Month COPPY'!$G$58="",0,'Upto Month COPPY'!$G$58)</f>
        <v>89</v>
      </c>
      <c r="BH62" s="9">
        <f>SUM(AE62:BG62)</f>
        <v>316472</v>
      </c>
      <c r="BI62" s="127">
        <f>AD62+BH62</f>
        <v>3776462</v>
      </c>
      <c r="BJ62" s="9">
        <f>IF('Upto Month COPPY'!$G$60="",0,'Upto Month COPPY'!$G$60)</f>
        <v>6953</v>
      </c>
      <c r="BK62" s="51">
        <f t="shared" ref="BK62:BK63" si="753">BI62-BJ62</f>
        <v>3769509</v>
      </c>
      <c r="BL62">
        <f>'Upto Month COPPY'!$G$61</f>
        <v>3769508</v>
      </c>
      <c r="BM62" s="30">
        <f t="shared" ref="BM62:BM66" si="754">BK62-AD62</f>
        <v>309519</v>
      </c>
    </row>
    <row r="63" spans="1:65" ht="18" customHeight="1">
      <c r="A63" s="130"/>
      <c r="B63" s="183" t="s">
        <v>320</v>
      </c>
      <c r="C63" s="9">
        <f>IF('Upto Month Current'!$G$4="",0,'Upto Month Current'!$G$4)</f>
        <v>1639245</v>
      </c>
      <c r="D63" s="9">
        <f>IF('Upto Month Current'!$G$5="",0,'Upto Month Current'!$G$5)</f>
        <v>919688</v>
      </c>
      <c r="E63" s="9">
        <f>IF('Upto Month Current'!$G$6="",0,'Upto Month Current'!$G$6)</f>
        <v>62902</v>
      </c>
      <c r="F63" s="9">
        <f>IF('Upto Month Current'!$G$7="",0,'Upto Month Current'!$G$7)</f>
        <v>320539</v>
      </c>
      <c r="G63" s="9">
        <f>IF('Upto Month Current'!$G$8="",0,'Upto Month Current'!$G$8)</f>
        <v>103964</v>
      </c>
      <c r="H63" s="9">
        <f>IF('Upto Month Current'!$G$9="",0,'Upto Month Current'!$G$9)</f>
        <v>0</v>
      </c>
      <c r="I63" s="9">
        <f>IF('Upto Month Current'!$G$10="",0,'Upto Month Current'!$G$10)</f>
        <v>0</v>
      </c>
      <c r="J63" s="9">
        <f>IF('Upto Month Current'!$G$11="",0,'Upto Month Current'!$G$11)</f>
        <v>589198</v>
      </c>
      <c r="K63" s="9">
        <f>IF('Upto Month Current'!$G$12="",0,'Upto Month Current'!$G$12)</f>
        <v>53735</v>
      </c>
      <c r="L63" s="9">
        <f>IF('Upto Month Current'!$G$13="",0,'Upto Month Current'!$G$13)</f>
        <v>77330</v>
      </c>
      <c r="M63" s="9">
        <f>IF('Upto Month Current'!$G$14="",0,'Upto Month Current'!$G$14)</f>
        <v>106411</v>
      </c>
      <c r="N63" s="9">
        <f>IF('Upto Month Current'!$G$15="",0,'Upto Month Current'!$G$15)</f>
        <v>301</v>
      </c>
      <c r="O63" s="9">
        <f>IF('Upto Month Current'!$G$16="",0,'Upto Month Current'!$G$16)</f>
        <v>6139</v>
      </c>
      <c r="P63" s="9">
        <f>IF('Upto Month Current'!$G$17="",0,'Upto Month Current'!$G$17)</f>
        <v>9373</v>
      </c>
      <c r="Q63" s="9">
        <f>IF('Upto Month Current'!$G$18="",0,'Upto Month Current'!$G$18)</f>
        <v>0</v>
      </c>
      <c r="R63" s="9">
        <f>IF('Upto Month Current'!$G$21="",0,'Upto Month Current'!$G$21)</f>
        <v>6090</v>
      </c>
      <c r="S63" s="9">
        <f>IF('Upto Month Current'!$G$26="",0,'Upto Month Current'!$G$26)</f>
        <v>0</v>
      </c>
      <c r="T63" s="9">
        <f>IF('Upto Month Current'!$G$27="",0,'Upto Month Current'!$G$27)</f>
        <v>0</v>
      </c>
      <c r="U63" s="9">
        <f>IF('Upto Month Current'!$G$30="",0,'Upto Month Current'!$G$30)</f>
        <v>0</v>
      </c>
      <c r="V63" s="9">
        <f>IF('Upto Month Current'!$G$35="",0,'Upto Month Current'!$G$35)</f>
        <v>0</v>
      </c>
      <c r="W63" s="9">
        <f>IF('Upto Month Current'!$G$39="",0,'Upto Month Current'!$G$39)</f>
        <v>0</v>
      </c>
      <c r="X63" s="9">
        <f>IF('Upto Month Current'!$G$40="",0,'Upto Month Current'!$G$40)</f>
        <v>0</v>
      </c>
      <c r="Y63" s="9">
        <f>IF('Upto Month Current'!$G$42="",0,'Upto Month Current'!$G$42)</f>
        <v>0</v>
      </c>
      <c r="Z63" s="9">
        <f>IF('Upto Month Current'!$G$43="",0,'Upto Month Current'!$G$43)</f>
        <v>0</v>
      </c>
      <c r="AA63" s="9">
        <f>IF('Upto Month Current'!$G$44="",0,'Upto Month Current'!$G$44)</f>
        <v>0</v>
      </c>
      <c r="AB63" s="9">
        <f>IF('Upto Month Current'!$G$48="",0,'Upto Month Current'!$G$48)</f>
        <v>0</v>
      </c>
      <c r="AC63" s="9">
        <f>IF('Upto Month Current'!$G$51="",0,'Upto Month Current'!$G$51)</f>
        <v>0</v>
      </c>
      <c r="AD63" s="123">
        <f t="shared" si="752"/>
        <v>3894915</v>
      </c>
      <c r="AE63" s="9">
        <f>IF('Upto Month Current'!$G$19="",0,'Upto Month Current'!$G$19)</f>
        <v>1542</v>
      </c>
      <c r="AF63" s="9">
        <f>IF('Upto Month Current'!$G$20="",0,'Upto Month Current'!$G$20)</f>
        <v>1399</v>
      </c>
      <c r="AG63" s="9">
        <f>IF('Upto Month Current'!$G$22="",0,'Upto Month Current'!$G$22)</f>
        <v>50</v>
      </c>
      <c r="AH63" s="9">
        <f>IF('Upto Month Current'!$G$23="",0,'Upto Month Current'!$G$23)</f>
        <v>0</v>
      </c>
      <c r="AI63" s="9">
        <f>IF('Upto Month Current'!$G$24="",0,'Upto Month Current'!$G$24)</f>
        <v>0</v>
      </c>
      <c r="AJ63" s="9">
        <f>IF('Upto Month Current'!$G$25="",0,'Upto Month Current'!$G$25)</f>
        <v>0</v>
      </c>
      <c r="AK63" s="9">
        <f>IF('Upto Month Current'!$G$28="",0,'Upto Month Current'!$G$28)</f>
        <v>6057</v>
      </c>
      <c r="AL63" s="9">
        <f>IF('Upto Month Current'!$G$29="",0,'Upto Month Current'!$G$29)</f>
        <v>13059</v>
      </c>
      <c r="AM63" s="9">
        <f>IF('Upto Month Current'!$G$31="",0,'Upto Month Current'!$G$31)</f>
        <v>157928</v>
      </c>
      <c r="AN63" s="9">
        <f>IF('Upto Month Current'!$G$32="",0,'Upto Month Current'!$G$32)</f>
        <v>5098</v>
      </c>
      <c r="AO63" s="9">
        <f>IF('Upto Month Current'!$G$33="",0,'Upto Month Current'!$G$33)</f>
        <v>127571</v>
      </c>
      <c r="AP63" s="9">
        <f>IF('Upto Month Current'!$G$34="",0,'Upto Month Current'!$G$34)</f>
        <v>1227</v>
      </c>
      <c r="AQ63" s="9">
        <f>IF('Upto Month Current'!$G$36="",0,'Upto Month Current'!$G$36)</f>
        <v>0</v>
      </c>
      <c r="AR63" s="9">
        <f>IF('Upto Month Current'!$G$37="",0,'Upto Month Current'!$G$37)</f>
        <v>0</v>
      </c>
      <c r="AS63" s="9">
        <v>0</v>
      </c>
      <c r="AT63" s="9">
        <f>IF('Upto Month Current'!$G$38="",0,'Upto Month Current'!$G$38)</f>
        <v>0</v>
      </c>
      <c r="AU63" s="9">
        <f>IF('Upto Month Current'!$G$41="",0,'Upto Month Current'!$G$41)</f>
        <v>0</v>
      </c>
      <c r="AV63" s="9">
        <v>0</v>
      </c>
      <c r="AW63" s="9">
        <f>IF('Upto Month Current'!$G$45="",0,'Upto Month Current'!$G$45)</f>
        <v>303</v>
      </c>
      <c r="AX63" s="9">
        <f>IF('Upto Month Current'!$G$46="",0,'Upto Month Current'!$G$46)</f>
        <v>0</v>
      </c>
      <c r="AY63" s="9">
        <f>IF('Upto Month Current'!$G$47="",0,'Upto Month Current'!$G$47)</f>
        <v>0</v>
      </c>
      <c r="AZ63" s="9">
        <f>IF('Upto Month Current'!$G$49="",0,'Upto Month Current'!$G$49)</f>
        <v>0</v>
      </c>
      <c r="BA63" s="9">
        <f>IF('Upto Month Current'!$G$50="",0,'Upto Month Current'!$G$50)</f>
        <v>0</v>
      </c>
      <c r="BB63" s="9">
        <f>IF('Upto Month Current'!$G$52="",0,'Upto Month Current'!$G$52)</f>
        <v>0</v>
      </c>
      <c r="BC63" s="9">
        <f>IF('Upto Month Current'!$G$53="",0,'Upto Month Current'!$G$53)</f>
        <v>5950</v>
      </c>
      <c r="BD63" s="9">
        <f>IF('Upto Month Current'!$G$54="",0,'Upto Month Current'!$G$54)</f>
        <v>5950</v>
      </c>
      <c r="BE63" s="9">
        <f>IF('Upto Month Current'!$G$55="",0,'Upto Month Current'!$G$55)</f>
        <v>0</v>
      </c>
      <c r="BF63" s="9">
        <f>IF('Upto Month Current'!$G$56="",0,'Upto Month Current'!$G$56)</f>
        <v>10297</v>
      </c>
      <c r="BG63" s="9">
        <f>IF('Upto Month Current'!$G$58="",0,'Upto Month Current'!$G$58)</f>
        <v>47</v>
      </c>
      <c r="BH63" s="9">
        <f>SUM(AE63:BG63)</f>
        <v>336478</v>
      </c>
      <c r="BI63" s="127">
        <f>AD63+BH63</f>
        <v>4231393</v>
      </c>
      <c r="BJ63" s="9">
        <f>IF('Upto Month Current'!$G$60="",0,'Upto Month Current'!$G$60)</f>
        <v>10397</v>
      </c>
      <c r="BK63" s="51">
        <f t="shared" si="753"/>
        <v>4220996</v>
      </c>
      <c r="BL63">
        <f>'Upto Month Current'!$G$61</f>
        <v>4220995</v>
      </c>
      <c r="BM63" s="30">
        <f t="shared" si="754"/>
        <v>326081</v>
      </c>
    </row>
    <row r="64" spans="1:65" ht="15.75">
      <c r="A64" s="130"/>
      <c r="B64" s="5" t="s">
        <v>127</v>
      </c>
      <c r="C64" s="11">
        <f>C63-C61</f>
        <v>52884</v>
      </c>
      <c r="D64" s="11">
        <f t="shared" ref="D64" si="755">D63-D61</f>
        <v>52496</v>
      </c>
      <c r="E64" s="11">
        <f t="shared" ref="E64" si="756">E63-E61</f>
        <v>-1852</v>
      </c>
      <c r="F64" s="11">
        <f t="shared" ref="F64" si="757">F63-F61</f>
        <v>11680</v>
      </c>
      <c r="G64" s="11">
        <f t="shared" ref="G64" si="758">G63-G61</f>
        <v>3974</v>
      </c>
      <c r="H64" s="11">
        <f t="shared" ref="H64" si="759">H63-H61</f>
        <v>0</v>
      </c>
      <c r="I64" s="11">
        <f t="shared" ref="I64" si="760">I63-I61</f>
        <v>0</v>
      </c>
      <c r="J64" s="11">
        <f t="shared" ref="J64" si="761">J63-J61</f>
        <v>-16235</v>
      </c>
      <c r="K64" s="11">
        <f t="shared" ref="K64" si="762">K63-K61</f>
        <v>35548</v>
      </c>
      <c r="L64" s="11">
        <f t="shared" ref="L64" si="763">L63-L61</f>
        <v>-7152</v>
      </c>
      <c r="M64" s="11">
        <f t="shared" ref="M64" si="764">M63-M61</f>
        <v>7627</v>
      </c>
      <c r="N64" s="11">
        <f t="shared" ref="N64" si="765">N63-N61</f>
        <v>-369</v>
      </c>
      <c r="O64" s="11">
        <f t="shared" ref="O64" si="766">O63-O61</f>
        <v>739</v>
      </c>
      <c r="P64" s="11">
        <f t="shared" ref="P64" si="767">P63-P61</f>
        <v>2466</v>
      </c>
      <c r="Q64" s="11">
        <f t="shared" ref="Q64" si="768">Q63-Q61</f>
        <v>0</v>
      </c>
      <c r="R64" s="11">
        <f t="shared" ref="R64" si="769">R63-R61</f>
        <v>-285</v>
      </c>
      <c r="S64" s="11">
        <f t="shared" ref="S64" si="770">S63-S61</f>
        <v>0</v>
      </c>
      <c r="T64" s="11">
        <f t="shared" ref="T64:U64" si="771">T63-T61</f>
        <v>0</v>
      </c>
      <c r="U64" s="11">
        <f t="shared" si="771"/>
        <v>0</v>
      </c>
      <c r="V64" s="9">
        <f t="shared" ref="V64" si="772">V63-V61</f>
        <v>0</v>
      </c>
      <c r="W64" s="11">
        <f t="shared" ref="W64" si="773">W63-W61</f>
        <v>0</v>
      </c>
      <c r="X64" s="11">
        <f t="shared" ref="X64" si="774">X63-X61</f>
        <v>0</v>
      </c>
      <c r="Y64" s="11">
        <f t="shared" ref="Y64" si="775">Y63-Y61</f>
        <v>0</v>
      </c>
      <c r="Z64" s="11">
        <f t="shared" ref="Z64" si="776">Z63-Z61</f>
        <v>0</v>
      </c>
      <c r="AA64" s="11">
        <f t="shared" ref="AA64:AD64" si="777">AA63-AA61</f>
        <v>0</v>
      </c>
      <c r="AB64" s="11">
        <f t="shared" ref="AB64" si="778">AB63-AB61</f>
        <v>238</v>
      </c>
      <c r="AC64" s="9">
        <f t="shared" si="777"/>
        <v>0</v>
      </c>
      <c r="AD64" s="10">
        <f t="shared" si="777"/>
        <v>141759</v>
      </c>
      <c r="AE64" s="11">
        <f t="shared" ref="AE64" si="779">AE63-AE61</f>
        <v>-171</v>
      </c>
      <c r="AF64" s="11">
        <f t="shared" ref="AF64" si="780">AF63-AF61</f>
        <v>432</v>
      </c>
      <c r="AG64" s="11">
        <f t="shared" ref="AG64" si="781">AG63-AG61</f>
        <v>66</v>
      </c>
      <c r="AH64" s="11">
        <f t="shared" ref="AH64" si="782">AH63-AH61</f>
        <v>0</v>
      </c>
      <c r="AI64" s="11">
        <f t="shared" ref="AI64" si="783">AI63-AI61</f>
        <v>0</v>
      </c>
      <c r="AJ64" s="11">
        <f t="shared" ref="AJ64" si="784">AJ63-AJ61</f>
        <v>0</v>
      </c>
      <c r="AK64" s="11">
        <f t="shared" ref="AK64" si="785">AK63-AK61</f>
        <v>-9778</v>
      </c>
      <c r="AL64" s="11">
        <f t="shared" ref="AL64" si="786">AL63-AL61</f>
        <v>6718</v>
      </c>
      <c r="AM64" s="11">
        <f t="shared" ref="AM64" si="787">AM63-AM61</f>
        <v>-43121</v>
      </c>
      <c r="AN64" s="11">
        <f t="shared" ref="AN64" si="788">AN63-AN61</f>
        <v>1107</v>
      </c>
      <c r="AO64" s="9">
        <f t="shared" ref="AO64" si="789">AO63-AO61</f>
        <v>-38674</v>
      </c>
      <c r="AP64" s="11">
        <f t="shared" ref="AP64" si="790">AP63-AP61</f>
        <v>-6167</v>
      </c>
      <c r="AQ64" s="9">
        <f t="shared" ref="AQ64" si="791">AQ63-AQ61</f>
        <v>0</v>
      </c>
      <c r="AR64" s="11">
        <f t="shared" ref="AR64" si="792">AR63-AR61</f>
        <v>0</v>
      </c>
      <c r="AS64" s="11">
        <f t="shared" ref="AS64" si="793">AS63-AS61</f>
        <v>0</v>
      </c>
      <c r="AT64" s="11">
        <f t="shared" ref="AT64" si="794">AT63-AT61</f>
        <v>0</v>
      </c>
      <c r="AU64" s="11">
        <f t="shared" ref="AU64" si="795">AU63-AU61</f>
        <v>0</v>
      </c>
      <c r="AV64" s="11">
        <f t="shared" ref="AV64" si="796">AV63-AV61</f>
        <v>0</v>
      </c>
      <c r="AW64" s="11">
        <f t="shared" ref="AW64" si="797">AW63-AW61</f>
        <v>-888</v>
      </c>
      <c r="AX64" s="11">
        <f t="shared" ref="AX64" si="798">AX63-AX61</f>
        <v>-612</v>
      </c>
      <c r="AY64" s="11">
        <f t="shared" ref="AY64" si="799">AY63-AY61</f>
        <v>0</v>
      </c>
      <c r="AZ64" s="11">
        <f t="shared" ref="AZ64" si="800">AZ63-AZ61</f>
        <v>0</v>
      </c>
      <c r="BA64" s="11">
        <f t="shared" ref="BA64" si="801">BA63-BA61</f>
        <v>0</v>
      </c>
      <c r="BB64" s="9">
        <f t="shared" ref="BB64" si="802">BB63-BB61</f>
        <v>0</v>
      </c>
      <c r="BC64" s="11">
        <f t="shared" ref="BC64" si="803">BC63-BC61</f>
        <v>294</v>
      </c>
      <c r="BD64" s="11">
        <f t="shared" ref="BD64" si="804">BD63-BD61</f>
        <v>290</v>
      </c>
      <c r="BE64" s="11">
        <f t="shared" ref="BE64" si="805">BE63-BE61</f>
        <v>0</v>
      </c>
      <c r="BF64" s="11">
        <f t="shared" ref="BF64" si="806">BF63-BF61</f>
        <v>4023</v>
      </c>
      <c r="BG64" s="11">
        <f t="shared" ref="BG64:BH64" si="807">BG63-BG61</f>
        <v>-27</v>
      </c>
      <c r="BH64" s="9">
        <f t="shared" si="807"/>
        <v>-86508</v>
      </c>
      <c r="BI64" s="45">
        <f t="shared" ref="BI64" si="808">BI63-BI61</f>
        <v>55251</v>
      </c>
      <c r="BJ64" s="11">
        <f t="shared" ref="BJ64:BK64" si="809">BJ63-BJ61</f>
        <v>-13263</v>
      </c>
      <c r="BK64" s="51">
        <f t="shared" si="809"/>
        <v>68514</v>
      </c>
      <c r="BM64" s="30">
        <f t="shared" si="754"/>
        <v>-73245</v>
      </c>
    </row>
    <row r="65" spans="1:65" ht="15.75">
      <c r="A65" s="131"/>
      <c r="B65" s="16" t="s">
        <v>128</v>
      </c>
      <c r="C65" s="13">
        <f>C64/C61</f>
        <v>3.3336674313097711E-2</v>
      </c>
      <c r="D65" s="13">
        <f t="shared" ref="D65" si="810">D64/D61</f>
        <v>6.0535613797175251E-2</v>
      </c>
      <c r="E65" s="13">
        <f t="shared" ref="E65" si="811">E64/E61</f>
        <v>-2.8600549772986997E-2</v>
      </c>
      <c r="F65" s="13">
        <f t="shared" ref="F65" si="812">F64/F61</f>
        <v>3.7816608873304645E-2</v>
      </c>
      <c r="G65" s="13">
        <f t="shared" ref="G65" si="813">G64/G61</f>
        <v>3.9743974397439742E-2</v>
      </c>
      <c r="H65" s="13" t="e">
        <f t="shared" ref="H65" si="814">H64/H61</f>
        <v>#DIV/0!</v>
      </c>
      <c r="I65" s="13" t="e">
        <f t="shared" ref="I65" si="815">I64/I61</f>
        <v>#DIV/0!</v>
      </c>
      <c r="J65" s="13">
        <f t="shared" ref="J65" si="816">J64/J61</f>
        <v>-2.6815518810504219E-2</v>
      </c>
      <c r="K65" s="13">
        <f t="shared" ref="K65" si="817">K64/K61</f>
        <v>1.9545829438609996</v>
      </c>
      <c r="L65" s="13">
        <f t="shared" ref="L65" si="818">L64/L61</f>
        <v>-8.4657086716697041E-2</v>
      </c>
      <c r="M65" s="13">
        <f t="shared" ref="M65" si="819">M64/M61</f>
        <v>7.7208859734369945E-2</v>
      </c>
      <c r="N65" s="13">
        <f t="shared" ref="N65" si="820">N64/N61</f>
        <v>-0.55074626865671639</v>
      </c>
      <c r="O65" s="13">
        <f t="shared" ref="O65" si="821">O64/O61</f>
        <v>0.13685185185185186</v>
      </c>
      <c r="P65" s="13">
        <f t="shared" ref="P65" si="822">P64/P61</f>
        <v>0.35702910091211815</v>
      </c>
      <c r="Q65" s="13" t="e">
        <f t="shared" ref="Q65" si="823">Q64/Q61</f>
        <v>#DIV/0!</v>
      </c>
      <c r="R65" s="13">
        <f t="shared" ref="R65" si="824">R64/R61</f>
        <v>-4.4705882352941179E-2</v>
      </c>
      <c r="S65" s="13" t="e">
        <f t="shared" ref="S65" si="825">S64/S61</f>
        <v>#DIV/0!</v>
      </c>
      <c r="T65" s="13" t="e">
        <f t="shared" ref="T65:U65" si="826">T64/T61</f>
        <v>#DIV/0!</v>
      </c>
      <c r="U65" s="13" t="e">
        <f t="shared" si="826"/>
        <v>#DIV/0!</v>
      </c>
      <c r="V65" s="163" t="e">
        <f t="shared" ref="V65" si="827">V64/V61</f>
        <v>#DIV/0!</v>
      </c>
      <c r="W65" s="13" t="e">
        <f t="shared" ref="W65" si="828">W64/W61</f>
        <v>#DIV/0!</v>
      </c>
      <c r="X65" s="13" t="e">
        <f t="shared" ref="X65" si="829">X64/X61</f>
        <v>#DIV/0!</v>
      </c>
      <c r="Y65" s="13" t="e">
        <f t="shared" ref="Y65" si="830">Y64/Y61</f>
        <v>#DIV/0!</v>
      </c>
      <c r="Z65" s="13" t="e">
        <f t="shared" ref="Z65" si="831">Z64/Z61</f>
        <v>#DIV/0!</v>
      </c>
      <c r="AA65" s="13" t="e">
        <f t="shared" ref="AA65:AD65" si="832">AA64/AA61</f>
        <v>#DIV/0!</v>
      </c>
      <c r="AB65" s="13">
        <f t="shared" ref="AB65" si="833">AB64/AB61</f>
        <v>-1</v>
      </c>
      <c r="AC65" s="163" t="e">
        <f t="shared" si="832"/>
        <v>#DIV/0!</v>
      </c>
      <c r="AD65" s="14">
        <f t="shared" si="832"/>
        <v>3.7770612252728104E-2</v>
      </c>
      <c r="AE65" s="13">
        <f t="shared" ref="AE65" si="834">AE64/AE61</f>
        <v>-9.982486865148861E-2</v>
      </c>
      <c r="AF65" s="13">
        <f t="shared" ref="AF65" si="835">AF64/AF61</f>
        <v>0.44674250258531539</v>
      </c>
      <c r="AG65" s="13">
        <f t="shared" ref="AG65" si="836">AG64/AG61</f>
        <v>-4.125</v>
      </c>
      <c r="AH65" s="13" t="e">
        <f t="shared" ref="AH65" si="837">AH64/AH61</f>
        <v>#DIV/0!</v>
      </c>
      <c r="AI65" s="13" t="e">
        <f t="shared" ref="AI65" si="838">AI64/AI61</f>
        <v>#DIV/0!</v>
      </c>
      <c r="AJ65" s="13" t="e">
        <f t="shared" ref="AJ65" si="839">AJ64/AJ61</f>
        <v>#DIV/0!</v>
      </c>
      <c r="AK65" s="13">
        <f t="shared" ref="AK65" si="840">AK64/AK61</f>
        <v>-0.61749289548468578</v>
      </c>
      <c r="AL65" s="13">
        <f t="shared" ref="AL65" si="841">AL64/AL61</f>
        <v>1.0594543447405771</v>
      </c>
      <c r="AM65" s="13">
        <f t="shared" ref="AM65" si="842">AM64/AM61</f>
        <v>-0.21448005212659602</v>
      </c>
      <c r="AN65" s="13">
        <f t="shared" ref="AN65" si="843">AN64/AN61</f>
        <v>0.27737409170633925</v>
      </c>
      <c r="AO65" s="163">
        <f t="shared" ref="AO65" si="844">AO64/AO61</f>
        <v>-0.23263256037775573</v>
      </c>
      <c r="AP65" s="13">
        <f t="shared" ref="AP65" si="845">AP64/AP61</f>
        <v>-0.83405463889640252</v>
      </c>
      <c r="AQ65" s="163" t="e">
        <f t="shared" ref="AQ65" si="846">AQ64/AQ61</f>
        <v>#DIV/0!</v>
      </c>
      <c r="AR65" s="13" t="e">
        <f t="shared" ref="AR65" si="847">AR64/AR61</f>
        <v>#DIV/0!</v>
      </c>
      <c r="AS65" s="13" t="e">
        <f t="shared" ref="AS65" si="848">AS64/AS61</f>
        <v>#DIV/0!</v>
      </c>
      <c r="AT65" s="13" t="e">
        <f t="shared" ref="AT65" si="849">AT64/AT61</f>
        <v>#DIV/0!</v>
      </c>
      <c r="AU65" s="13" t="e">
        <f t="shared" ref="AU65" si="850">AU64/AU61</f>
        <v>#DIV/0!</v>
      </c>
      <c r="AV65" s="13" t="e">
        <f t="shared" ref="AV65" si="851">AV64/AV61</f>
        <v>#DIV/0!</v>
      </c>
      <c r="AW65" s="13">
        <f t="shared" ref="AW65" si="852">AW64/AW61</f>
        <v>-0.74559193954659952</v>
      </c>
      <c r="AX65" s="13">
        <f t="shared" ref="AX65" si="853">AX64/AX61</f>
        <v>-1</v>
      </c>
      <c r="AY65" s="13" t="e">
        <f t="shared" ref="AY65" si="854">AY64/AY61</f>
        <v>#DIV/0!</v>
      </c>
      <c r="AZ65" s="13" t="e">
        <f t="shared" ref="AZ65" si="855">AZ64/AZ61</f>
        <v>#DIV/0!</v>
      </c>
      <c r="BA65" s="13" t="e">
        <f t="shared" ref="BA65" si="856">BA64/BA61</f>
        <v>#DIV/0!</v>
      </c>
      <c r="BB65" s="163" t="e">
        <f t="shared" ref="BB65" si="857">BB64/BB61</f>
        <v>#DIV/0!</v>
      </c>
      <c r="BC65" s="13">
        <f t="shared" ref="BC65" si="858">BC64/BC61</f>
        <v>5.1980198019801978E-2</v>
      </c>
      <c r="BD65" s="13">
        <f t="shared" ref="BD65" si="859">BD64/BD61</f>
        <v>5.1236749116607777E-2</v>
      </c>
      <c r="BE65" s="13" t="e">
        <f t="shared" ref="BE65" si="860">BE64/BE61</f>
        <v>#DIV/0!</v>
      </c>
      <c r="BF65" s="13">
        <f t="shared" ref="BF65" si="861">BF64/BF61</f>
        <v>0.64121772394007015</v>
      </c>
      <c r="BG65" s="13">
        <f t="shared" ref="BG65:BH65" si="862">BG64/BG61</f>
        <v>-0.36486486486486486</v>
      </c>
      <c r="BH65" s="163">
        <f t="shared" si="862"/>
        <v>-0.20451740719551001</v>
      </c>
      <c r="BI65" s="46">
        <f t="shared" ref="BI65" si="863">BI64/BI61</f>
        <v>1.3230153572364158E-2</v>
      </c>
      <c r="BJ65" s="13">
        <f t="shared" ref="BJ65:BK65" si="864">BJ64/BJ61</f>
        <v>-0.56056635672020283</v>
      </c>
      <c r="BK65" s="52">
        <f t="shared" si="864"/>
        <v>1.6499529678876391E-2</v>
      </c>
      <c r="BM65" s="163" t="e">
        <f t="shared" ref="BM65" si="865">BM64/BM61</f>
        <v>#DIV/0!</v>
      </c>
    </row>
    <row r="66" spans="1:65" ht="15.75">
      <c r="A66" s="130"/>
      <c r="B66" s="5" t="s">
        <v>129</v>
      </c>
      <c r="C66" s="11">
        <f>C63-C62</f>
        <v>74663</v>
      </c>
      <c r="D66" s="11">
        <f t="shared" ref="D66:BK66" si="866">D63-D62</f>
        <v>204765</v>
      </c>
      <c r="E66" s="11">
        <f t="shared" si="866"/>
        <v>1700</v>
      </c>
      <c r="F66" s="11">
        <f t="shared" si="866"/>
        <v>18112</v>
      </c>
      <c r="G66" s="11">
        <f t="shared" si="866"/>
        <v>12229</v>
      </c>
      <c r="H66" s="11">
        <f t="shared" si="866"/>
        <v>0</v>
      </c>
      <c r="I66" s="11">
        <f t="shared" si="866"/>
        <v>0</v>
      </c>
      <c r="J66" s="11">
        <f t="shared" si="866"/>
        <v>18539</v>
      </c>
      <c r="K66" s="11">
        <f t="shared" si="866"/>
        <v>50202</v>
      </c>
      <c r="L66" s="11">
        <f t="shared" si="866"/>
        <v>26997</v>
      </c>
      <c r="M66" s="11">
        <f t="shared" si="866"/>
        <v>21293</v>
      </c>
      <c r="N66" s="11">
        <f t="shared" si="866"/>
        <v>38</v>
      </c>
      <c r="O66" s="11">
        <f t="shared" si="866"/>
        <v>2098</v>
      </c>
      <c r="P66" s="11">
        <f t="shared" si="866"/>
        <v>2375</v>
      </c>
      <c r="Q66" s="11">
        <f t="shared" si="866"/>
        <v>0</v>
      </c>
      <c r="R66" s="11">
        <f t="shared" si="866"/>
        <v>2102</v>
      </c>
      <c r="S66" s="11">
        <f t="shared" si="866"/>
        <v>0</v>
      </c>
      <c r="T66" s="11">
        <f t="shared" si="866"/>
        <v>0</v>
      </c>
      <c r="U66" s="11">
        <f t="shared" ref="U66" si="867">U63-U62</f>
        <v>0</v>
      </c>
      <c r="V66" s="9">
        <f t="shared" si="866"/>
        <v>0</v>
      </c>
      <c r="W66" s="11">
        <f t="shared" si="866"/>
        <v>0</v>
      </c>
      <c r="X66" s="11">
        <f t="shared" si="866"/>
        <v>0</v>
      </c>
      <c r="Y66" s="11">
        <f t="shared" si="866"/>
        <v>0</v>
      </c>
      <c r="Z66" s="11">
        <f t="shared" si="866"/>
        <v>0</v>
      </c>
      <c r="AA66" s="11">
        <f t="shared" si="866"/>
        <v>0</v>
      </c>
      <c r="AB66" s="11">
        <f t="shared" ref="AB66" si="868">AB63-AB62</f>
        <v>-188</v>
      </c>
      <c r="AC66" s="9">
        <f t="shared" ref="AC66:AD66" si="869">AC63-AC62</f>
        <v>0</v>
      </c>
      <c r="AD66" s="10">
        <f t="shared" si="869"/>
        <v>434925</v>
      </c>
      <c r="AE66" s="11">
        <f t="shared" si="866"/>
        <v>-527</v>
      </c>
      <c r="AF66" s="11">
        <f t="shared" si="866"/>
        <v>-279</v>
      </c>
      <c r="AG66" s="11">
        <f t="shared" si="866"/>
        <v>-100</v>
      </c>
      <c r="AH66" s="11">
        <f t="shared" si="866"/>
        <v>0</v>
      </c>
      <c r="AI66" s="11">
        <f t="shared" si="866"/>
        <v>0</v>
      </c>
      <c r="AJ66" s="11">
        <f t="shared" si="866"/>
        <v>0</v>
      </c>
      <c r="AK66" s="11">
        <f t="shared" si="866"/>
        <v>864</v>
      </c>
      <c r="AL66" s="11">
        <f t="shared" si="866"/>
        <v>2093</v>
      </c>
      <c r="AM66" s="11">
        <f t="shared" si="866"/>
        <v>-11710</v>
      </c>
      <c r="AN66" s="11">
        <f t="shared" si="866"/>
        <v>5098</v>
      </c>
      <c r="AO66" s="9">
        <f t="shared" si="866"/>
        <v>24651</v>
      </c>
      <c r="AP66" s="11">
        <f t="shared" si="866"/>
        <v>-3528</v>
      </c>
      <c r="AQ66" s="9">
        <f t="shared" si="866"/>
        <v>0</v>
      </c>
      <c r="AR66" s="11">
        <f t="shared" si="866"/>
        <v>0</v>
      </c>
      <c r="AS66" s="11">
        <f t="shared" si="866"/>
        <v>0</v>
      </c>
      <c r="AT66" s="11">
        <f t="shared" si="866"/>
        <v>0</v>
      </c>
      <c r="AU66" s="11">
        <f t="shared" si="866"/>
        <v>0</v>
      </c>
      <c r="AV66" s="11">
        <f t="shared" si="866"/>
        <v>0</v>
      </c>
      <c r="AW66" s="11">
        <f t="shared" si="866"/>
        <v>303</v>
      </c>
      <c r="AX66" s="11">
        <f t="shared" si="866"/>
        <v>0</v>
      </c>
      <c r="AY66" s="11">
        <f t="shared" si="866"/>
        <v>0</v>
      </c>
      <c r="AZ66" s="11">
        <f t="shared" si="866"/>
        <v>0</v>
      </c>
      <c r="BA66" s="11">
        <f t="shared" si="866"/>
        <v>0</v>
      </c>
      <c r="BB66" s="9">
        <f t="shared" si="866"/>
        <v>0</v>
      </c>
      <c r="BC66" s="11">
        <f t="shared" si="866"/>
        <v>1742</v>
      </c>
      <c r="BD66" s="11">
        <f t="shared" si="866"/>
        <v>1742</v>
      </c>
      <c r="BE66" s="11">
        <f t="shared" si="866"/>
        <v>0</v>
      </c>
      <c r="BF66" s="11">
        <f t="shared" si="866"/>
        <v>-301</v>
      </c>
      <c r="BG66" s="11">
        <f t="shared" si="866"/>
        <v>-42</v>
      </c>
      <c r="BH66" s="9">
        <f t="shared" si="866"/>
        <v>20006</v>
      </c>
      <c r="BI66" s="45">
        <f t="shared" si="866"/>
        <v>454931</v>
      </c>
      <c r="BJ66" s="11">
        <f t="shared" si="866"/>
        <v>3444</v>
      </c>
      <c r="BK66" s="51">
        <f t="shared" si="866"/>
        <v>451487</v>
      </c>
      <c r="BM66" s="30">
        <f t="shared" si="754"/>
        <v>16562</v>
      </c>
    </row>
    <row r="67" spans="1:65" ht="15.75">
      <c r="A67" s="130"/>
      <c r="B67" s="5" t="s">
        <v>130</v>
      </c>
      <c r="C67" s="13">
        <f>C66/C62</f>
        <v>4.7720733077588777E-2</v>
      </c>
      <c r="D67" s="13">
        <f t="shared" ref="D67" si="870">D66/D62</f>
        <v>0.28641546012647517</v>
      </c>
      <c r="E67" s="13">
        <f t="shared" ref="E67" si="871">E66/E62</f>
        <v>2.7776870036926898E-2</v>
      </c>
      <c r="F67" s="13">
        <f t="shared" ref="F67" si="872">F66/F62</f>
        <v>5.9888832676976596E-2</v>
      </c>
      <c r="G67" s="13">
        <f t="shared" ref="G67" si="873">G66/G62</f>
        <v>0.13330789774895077</v>
      </c>
      <c r="H67" s="13" t="e">
        <f t="shared" ref="H67" si="874">H66/H62</f>
        <v>#DIV/0!</v>
      </c>
      <c r="I67" s="13" t="e">
        <f t="shared" ref="I67" si="875">I66/I62</f>
        <v>#DIV/0!</v>
      </c>
      <c r="J67" s="13">
        <f t="shared" ref="J67" si="876">J66/J62</f>
        <v>3.2487001869768113E-2</v>
      </c>
      <c r="K67" s="13">
        <f t="shared" ref="K67" si="877">K66/K62</f>
        <v>14.209453722049251</v>
      </c>
      <c r="L67" s="13">
        <f t="shared" ref="L67" si="878">L66/L62</f>
        <v>0.53636779051516903</v>
      </c>
      <c r="M67" s="13">
        <f t="shared" ref="M67" si="879">M66/M62</f>
        <v>0.25015860335064266</v>
      </c>
      <c r="N67" s="13">
        <f t="shared" ref="N67" si="880">N66/N62</f>
        <v>0.14448669201520911</v>
      </c>
      <c r="O67" s="13">
        <f t="shared" ref="O67" si="881">O66/O62</f>
        <v>0.51917842118287549</v>
      </c>
      <c r="P67" s="13">
        <f t="shared" ref="P67" si="882">P66/P62</f>
        <v>0.33938268076593314</v>
      </c>
      <c r="Q67" s="13" t="e">
        <f t="shared" ref="Q67" si="883">Q66/Q62</f>
        <v>#DIV/0!</v>
      </c>
      <c r="R67" s="13">
        <f t="shared" ref="R67" si="884">R66/R62</f>
        <v>0.52708124373119358</v>
      </c>
      <c r="S67" s="13" t="e">
        <f t="shared" ref="S67" si="885">S66/S62</f>
        <v>#DIV/0!</v>
      </c>
      <c r="T67" s="13" t="e">
        <f t="shared" ref="T67:U67" si="886">T66/T62</f>
        <v>#DIV/0!</v>
      </c>
      <c r="U67" s="13" t="e">
        <f t="shared" si="886"/>
        <v>#DIV/0!</v>
      </c>
      <c r="V67" s="163" t="e">
        <f t="shared" ref="V67" si="887">V66/V62</f>
        <v>#DIV/0!</v>
      </c>
      <c r="W67" s="13" t="e">
        <f t="shared" ref="W67" si="888">W66/W62</f>
        <v>#DIV/0!</v>
      </c>
      <c r="X67" s="13" t="e">
        <f t="shared" ref="X67" si="889">X66/X62</f>
        <v>#DIV/0!</v>
      </c>
      <c r="Y67" s="13" t="e">
        <f t="shared" ref="Y67" si="890">Y66/Y62</f>
        <v>#DIV/0!</v>
      </c>
      <c r="Z67" s="13" t="e">
        <f t="shared" ref="Z67" si="891">Z66/Z62</f>
        <v>#DIV/0!</v>
      </c>
      <c r="AA67" s="13" t="e">
        <f t="shared" ref="AA67:AD67" si="892">AA66/AA62</f>
        <v>#DIV/0!</v>
      </c>
      <c r="AB67" s="13">
        <f t="shared" ref="AB67" si="893">AB66/AB62</f>
        <v>-1</v>
      </c>
      <c r="AC67" s="163" t="e">
        <f t="shared" si="892"/>
        <v>#DIV/0!</v>
      </c>
      <c r="AD67" s="14">
        <f t="shared" si="892"/>
        <v>0.12570123035037672</v>
      </c>
      <c r="AE67" s="13">
        <f t="shared" ref="AE67" si="894">AE66/AE62</f>
        <v>-0.25471242145964235</v>
      </c>
      <c r="AF67" s="13">
        <f t="shared" ref="AF67" si="895">AF66/AF62</f>
        <v>-0.16626936829559</v>
      </c>
      <c r="AG67" s="13">
        <f t="shared" ref="AG67" si="896">AG66/AG62</f>
        <v>-0.66666666666666663</v>
      </c>
      <c r="AH67" s="13" t="e">
        <f t="shared" ref="AH67" si="897">AH66/AH62</f>
        <v>#DIV/0!</v>
      </c>
      <c r="AI67" s="13" t="e">
        <f t="shared" ref="AI67" si="898">AI66/AI62</f>
        <v>#DIV/0!</v>
      </c>
      <c r="AJ67" s="13" t="e">
        <f t="shared" ref="AJ67" si="899">AJ66/AJ62</f>
        <v>#DIV/0!</v>
      </c>
      <c r="AK67" s="13">
        <f t="shared" ref="AK67" si="900">AK66/AK62</f>
        <v>0.16637781629116119</v>
      </c>
      <c r="AL67" s="13">
        <f t="shared" ref="AL67" si="901">AL66/AL62</f>
        <v>0.19086266642349078</v>
      </c>
      <c r="AM67" s="13">
        <f t="shared" ref="AM67" si="902">AM66/AM62</f>
        <v>-6.9029344840189105E-2</v>
      </c>
      <c r="AN67" s="13" t="e">
        <f t="shared" ref="AN67" si="903">AN66/AN62</f>
        <v>#DIV/0!</v>
      </c>
      <c r="AO67" s="163">
        <f t="shared" ref="AO67" si="904">AO66/AO62</f>
        <v>0.23951612903225805</v>
      </c>
      <c r="AP67" s="13">
        <f t="shared" ref="AP67" si="905">AP66/AP62</f>
        <v>-0.74195583596214509</v>
      </c>
      <c r="AQ67" s="163" t="e">
        <f t="shared" ref="AQ67" si="906">AQ66/AQ62</f>
        <v>#DIV/0!</v>
      </c>
      <c r="AR67" s="13" t="e">
        <f t="shared" ref="AR67" si="907">AR66/AR62</f>
        <v>#DIV/0!</v>
      </c>
      <c r="AS67" s="13" t="e">
        <f t="shared" ref="AS67" si="908">AS66/AS62</f>
        <v>#DIV/0!</v>
      </c>
      <c r="AT67" s="13" t="e">
        <f t="shared" ref="AT67" si="909">AT66/AT62</f>
        <v>#DIV/0!</v>
      </c>
      <c r="AU67" s="13" t="e">
        <f t="shared" ref="AU67" si="910">AU66/AU62</f>
        <v>#DIV/0!</v>
      </c>
      <c r="AV67" s="13" t="e">
        <f t="shared" ref="AV67" si="911">AV66/AV62</f>
        <v>#DIV/0!</v>
      </c>
      <c r="AW67" s="13" t="e">
        <f t="shared" ref="AW67" si="912">AW66/AW62</f>
        <v>#DIV/0!</v>
      </c>
      <c r="AX67" s="13" t="e">
        <f t="shared" ref="AX67" si="913">AX66/AX62</f>
        <v>#DIV/0!</v>
      </c>
      <c r="AY67" s="13" t="e">
        <f t="shared" ref="AY67" si="914">AY66/AY62</f>
        <v>#DIV/0!</v>
      </c>
      <c r="AZ67" s="13" t="e">
        <f t="shared" ref="AZ67" si="915">AZ66/AZ62</f>
        <v>#DIV/0!</v>
      </c>
      <c r="BA67" s="13" t="e">
        <f t="shared" ref="BA67" si="916">BA66/BA62</f>
        <v>#DIV/0!</v>
      </c>
      <c r="BB67" s="163" t="e">
        <f t="shared" ref="BB67" si="917">BB66/BB62</f>
        <v>#DIV/0!</v>
      </c>
      <c r="BC67" s="13">
        <f t="shared" ref="BC67" si="918">BC66/BC62</f>
        <v>0.41397338403041822</v>
      </c>
      <c r="BD67" s="13">
        <f t="shared" ref="BD67" si="919">BD66/BD62</f>
        <v>0.41397338403041822</v>
      </c>
      <c r="BE67" s="13" t="e">
        <f t="shared" ref="BE67" si="920">BE66/BE62</f>
        <v>#DIV/0!</v>
      </c>
      <c r="BF67" s="13">
        <f t="shared" ref="BF67" si="921">BF66/BF62</f>
        <v>-2.8401585204755615E-2</v>
      </c>
      <c r="BG67" s="13">
        <f t="shared" ref="BG67:BH67" si="922">BG66/BG62</f>
        <v>-0.47191011235955055</v>
      </c>
      <c r="BH67" s="163">
        <f t="shared" si="922"/>
        <v>6.3215703126974901E-2</v>
      </c>
      <c r="BI67" s="46">
        <f t="shared" ref="BI67" si="923">BI66/BI62</f>
        <v>0.12046486896995123</v>
      </c>
      <c r="BJ67" s="13">
        <f t="shared" ref="BJ67:BK67" si="924">BJ66/BJ62</f>
        <v>0.4953257586653243</v>
      </c>
      <c r="BK67" s="52">
        <f t="shared" si="924"/>
        <v>0.11977342407194147</v>
      </c>
      <c r="BM67" s="14">
        <f t="shared" ref="BM67" si="925">BM66/BM62</f>
        <v>5.3508831444919372E-2</v>
      </c>
    </row>
    <row r="68" spans="1:65" ht="15.75">
      <c r="A68" s="130"/>
      <c r="B68" s="5" t="s">
        <v>313</v>
      </c>
      <c r="C68" s="128">
        <f>C63/C60</f>
        <v>0.88649239428576376</v>
      </c>
      <c r="D68" s="128">
        <f t="shared" ref="D68:BK68" si="926">D63/D60</f>
        <v>0.93916726831206043</v>
      </c>
      <c r="E68" s="128">
        <f t="shared" si="926"/>
        <v>0.82812643995945079</v>
      </c>
      <c r="F68" s="128">
        <f t="shared" si="926"/>
        <v>0.90703524697786031</v>
      </c>
      <c r="G68" s="128">
        <f t="shared" si="926"/>
        <v>0.88232947746310331</v>
      </c>
      <c r="H68" s="128" t="e">
        <f t="shared" si="926"/>
        <v>#DIV/0!</v>
      </c>
      <c r="I68" s="128" t="e">
        <f t="shared" si="926"/>
        <v>#DIV/0!</v>
      </c>
      <c r="J68" s="128">
        <f t="shared" si="926"/>
        <v>0.93124093174986011</v>
      </c>
      <c r="K68" s="128">
        <f t="shared" si="926"/>
        <v>1.6172575693733824</v>
      </c>
      <c r="L68" s="128">
        <f t="shared" si="926"/>
        <v>0.71829311337754742</v>
      </c>
      <c r="M68" s="128">
        <f t="shared" si="926"/>
        <v>0.90768036576419808</v>
      </c>
      <c r="N68" s="128">
        <f t="shared" si="926"/>
        <v>0.44199706314243759</v>
      </c>
      <c r="O68" s="128">
        <f t="shared" si="926"/>
        <v>1.0338497810710676</v>
      </c>
      <c r="P68" s="128">
        <f t="shared" si="926"/>
        <v>1.1314582327378078</v>
      </c>
      <c r="Q68" s="128" t="e">
        <f t="shared" si="926"/>
        <v>#DIV/0!</v>
      </c>
      <c r="R68" s="128">
        <f t="shared" si="926"/>
        <v>0.76440316304757128</v>
      </c>
      <c r="S68" s="128" t="e">
        <f t="shared" si="926"/>
        <v>#DIV/0!</v>
      </c>
      <c r="T68" s="128" t="e">
        <f t="shared" si="926"/>
        <v>#DIV/0!</v>
      </c>
      <c r="U68" s="128" t="e">
        <f t="shared" si="926"/>
        <v>#DIV/0!</v>
      </c>
      <c r="V68" s="178" t="e">
        <f t="shared" si="926"/>
        <v>#DIV/0!</v>
      </c>
      <c r="W68" s="128" t="e">
        <f t="shared" si="926"/>
        <v>#DIV/0!</v>
      </c>
      <c r="X68" s="128" t="e">
        <f t="shared" si="926"/>
        <v>#DIV/0!</v>
      </c>
      <c r="Y68" s="128" t="e">
        <f t="shared" si="926"/>
        <v>#DIV/0!</v>
      </c>
      <c r="Z68" s="128" t="e">
        <f t="shared" si="926"/>
        <v>#DIV/0!</v>
      </c>
      <c r="AA68" s="128" t="e">
        <f t="shared" si="926"/>
        <v>#DIV/0!</v>
      </c>
      <c r="AB68" s="128">
        <f t="shared" ref="AB68" si="927">AB63/AB60</f>
        <v>0</v>
      </c>
      <c r="AC68" s="178" t="e">
        <f t="shared" si="926"/>
        <v>#DIV/0!</v>
      </c>
      <c r="AD68" s="217">
        <f t="shared" si="926"/>
        <v>0.90803026336249892</v>
      </c>
      <c r="AE68" s="128">
        <f t="shared" si="926"/>
        <v>2.7833935018050542</v>
      </c>
      <c r="AF68" s="128">
        <f t="shared" si="926"/>
        <v>1.1429738562091503</v>
      </c>
      <c r="AG68" s="128">
        <f t="shared" si="926"/>
        <v>1.2195121951219512</v>
      </c>
      <c r="AH68" s="128" t="e">
        <f t="shared" si="926"/>
        <v>#DIV/0!</v>
      </c>
      <c r="AI68" s="128" t="e">
        <f t="shared" si="926"/>
        <v>#DIV/0!</v>
      </c>
      <c r="AJ68" s="128" t="e">
        <f t="shared" si="926"/>
        <v>#DIV/0!</v>
      </c>
      <c r="AK68" s="128">
        <f t="shared" si="926"/>
        <v>0.91467834491090305</v>
      </c>
      <c r="AL68" s="128">
        <f t="shared" si="926"/>
        <v>1.3910311035364296</v>
      </c>
      <c r="AM68" s="128">
        <f t="shared" si="926"/>
        <v>0.71311234833809711</v>
      </c>
      <c r="AN68" s="128">
        <f t="shared" si="926"/>
        <v>1.4950146627565983</v>
      </c>
      <c r="AO68" s="178">
        <f t="shared" si="926"/>
        <v>0.82699762735157978</v>
      </c>
      <c r="AP68" s="128">
        <f t="shared" si="926"/>
        <v>0.13097779675491034</v>
      </c>
      <c r="AQ68" s="178" t="e">
        <f t="shared" si="926"/>
        <v>#DIV/0!</v>
      </c>
      <c r="AR68" s="128" t="e">
        <f t="shared" si="926"/>
        <v>#DIV/0!</v>
      </c>
      <c r="AS68" s="128" t="e">
        <f t="shared" si="926"/>
        <v>#DIV/0!</v>
      </c>
      <c r="AT68" s="128" t="e">
        <f t="shared" si="926"/>
        <v>#DIV/0!</v>
      </c>
      <c r="AU68" s="128" t="e">
        <f t="shared" si="926"/>
        <v>#DIV/0!</v>
      </c>
      <c r="AV68" s="128" t="e">
        <f t="shared" si="926"/>
        <v>#DIV/0!</v>
      </c>
      <c r="AW68" s="128">
        <f t="shared" si="926"/>
        <v>0.19104665825977302</v>
      </c>
      <c r="AX68" s="128">
        <f t="shared" si="926"/>
        <v>0</v>
      </c>
      <c r="AY68" s="128" t="e">
        <f t="shared" si="926"/>
        <v>#DIV/0!</v>
      </c>
      <c r="AZ68" s="128" t="e">
        <f t="shared" si="926"/>
        <v>#DIV/0!</v>
      </c>
      <c r="BA68" s="128" t="e">
        <f t="shared" si="926"/>
        <v>#DIV/0!</v>
      </c>
      <c r="BB68" s="178" t="e">
        <f t="shared" si="926"/>
        <v>#DIV/0!</v>
      </c>
      <c r="BC68" s="128">
        <f t="shared" si="926"/>
        <v>0.72454943984413056</v>
      </c>
      <c r="BD68" s="128">
        <f t="shared" si="926"/>
        <v>0.72463768115942029</v>
      </c>
      <c r="BE68" s="128" t="e">
        <f t="shared" si="926"/>
        <v>#DIV/0!</v>
      </c>
      <c r="BF68" s="128">
        <f t="shared" si="926"/>
        <v>0.87918374316939896</v>
      </c>
      <c r="BG68" s="128">
        <f t="shared" si="926"/>
        <v>1.0930232558139534</v>
      </c>
      <c r="BH68" s="178">
        <f t="shared" si="926"/>
        <v>0.77024044976742478</v>
      </c>
      <c r="BI68" s="128">
        <f t="shared" si="926"/>
        <v>0.89529435437203087</v>
      </c>
      <c r="BJ68" s="128">
        <f t="shared" si="926"/>
        <v>0.47477053746746428</v>
      </c>
      <c r="BK68" s="128">
        <f t="shared" si="926"/>
        <v>0.89725191099320634</v>
      </c>
      <c r="BM68" s="128" t="e">
        <f t="shared" ref="BM68" si="928">BM63/BM60</f>
        <v>#DIV/0!</v>
      </c>
    </row>
    <row r="69" spans="1:65" s="181" customFormat="1" ht="15.75">
      <c r="A69" s="130"/>
      <c r="B69" s="5" t="s">
        <v>314</v>
      </c>
      <c r="C69" s="11">
        <f>C60-C63</f>
        <v>209891</v>
      </c>
      <c r="D69" s="11">
        <f t="shared" ref="D69:BK69" si="929">D60-D63</f>
        <v>59571</v>
      </c>
      <c r="E69" s="11">
        <f t="shared" si="929"/>
        <v>13055</v>
      </c>
      <c r="F69" s="11">
        <f t="shared" si="929"/>
        <v>32853</v>
      </c>
      <c r="G69" s="11">
        <f t="shared" si="929"/>
        <v>13865</v>
      </c>
      <c r="H69" s="11">
        <f t="shared" si="929"/>
        <v>0</v>
      </c>
      <c r="I69" s="11">
        <f t="shared" si="929"/>
        <v>0</v>
      </c>
      <c r="J69" s="11">
        <f t="shared" si="929"/>
        <v>43504</v>
      </c>
      <c r="K69" s="11">
        <f t="shared" si="929"/>
        <v>-20509</v>
      </c>
      <c r="L69" s="11">
        <f t="shared" si="929"/>
        <v>30328</v>
      </c>
      <c r="M69" s="11">
        <f t="shared" si="929"/>
        <v>10823</v>
      </c>
      <c r="N69" s="11">
        <f t="shared" si="929"/>
        <v>380</v>
      </c>
      <c r="O69" s="11">
        <f t="shared" si="929"/>
        <v>-201</v>
      </c>
      <c r="P69" s="11">
        <f t="shared" si="929"/>
        <v>-1089</v>
      </c>
      <c r="Q69" s="11">
        <f t="shared" si="929"/>
        <v>0</v>
      </c>
      <c r="R69" s="11">
        <f t="shared" si="929"/>
        <v>1877</v>
      </c>
      <c r="S69" s="11">
        <f t="shared" si="929"/>
        <v>0</v>
      </c>
      <c r="T69" s="11">
        <f t="shared" si="929"/>
        <v>0</v>
      </c>
      <c r="U69" s="11">
        <f t="shared" si="929"/>
        <v>0</v>
      </c>
      <c r="V69" s="11">
        <f t="shared" si="929"/>
        <v>0</v>
      </c>
      <c r="W69" s="11">
        <f t="shared" si="929"/>
        <v>0</v>
      </c>
      <c r="X69" s="11">
        <f t="shared" si="929"/>
        <v>0</v>
      </c>
      <c r="Y69" s="11">
        <f t="shared" si="929"/>
        <v>0</v>
      </c>
      <c r="Z69" s="11">
        <f t="shared" si="929"/>
        <v>0</v>
      </c>
      <c r="AA69" s="11">
        <f t="shared" si="929"/>
        <v>0</v>
      </c>
      <c r="AB69" s="11">
        <f t="shared" si="929"/>
        <v>148</v>
      </c>
      <c r="AC69" s="11">
        <f t="shared" si="929"/>
        <v>0</v>
      </c>
      <c r="AD69" s="11">
        <f t="shared" si="929"/>
        <v>394496</v>
      </c>
      <c r="AE69" s="11">
        <f t="shared" si="929"/>
        <v>-988</v>
      </c>
      <c r="AF69" s="11">
        <f t="shared" si="929"/>
        <v>-175</v>
      </c>
      <c r="AG69" s="11">
        <f t="shared" si="929"/>
        <v>-9</v>
      </c>
      <c r="AH69" s="11">
        <f t="shared" si="929"/>
        <v>0</v>
      </c>
      <c r="AI69" s="11">
        <f t="shared" si="929"/>
        <v>0</v>
      </c>
      <c r="AJ69" s="11">
        <f t="shared" si="929"/>
        <v>0</v>
      </c>
      <c r="AK69" s="11">
        <f t="shared" si="929"/>
        <v>565</v>
      </c>
      <c r="AL69" s="11">
        <f t="shared" si="929"/>
        <v>-3671</v>
      </c>
      <c r="AM69" s="11">
        <f t="shared" si="929"/>
        <v>63535</v>
      </c>
      <c r="AN69" s="11">
        <f t="shared" si="929"/>
        <v>-1688</v>
      </c>
      <c r="AO69" s="11">
        <f t="shared" si="929"/>
        <v>26687</v>
      </c>
      <c r="AP69" s="11">
        <f t="shared" si="929"/>
        <v>8141</v>
      </c>
      <c r="AQ69" s="11">
        <f t="shared" si="929"/>
        <v>0</v>
      </c>
      <c r="AR69" s="11">
        <f t="shared" si="929"/>
        <v>0</v>
      </c>
      <c r="AS69" s="11">
        <f t="shared" si="929"/>
        <v>0</v>
      </c>
      <c r="AT69" s="11">
        <f t="shared" si="929"/>
        <v>0</v>
      </c>
      <c r="AU69" s="11">
        <f t="shared" si="929"/>
        <v>0</v>
      </c>
      <c r="AV69" s="11">
        <f t="shared" si="929"/>
        <v>0</v>
      </c>
      <c r="AW69" s="11">
        <f t="shared" si="929"/>
        <v>1283</v>
      </c>
      <c r="AX69" s="11">
        <f t="shared" si="929"/>
        <v>756</v>
      </c>
      <c r="AY69" s="11">
        <f t="shared" si="929"/>
        <v>0</v>
      </c>
      <c r="AZ69" s="11">
        <f t="shared" si="929"/>
        <v>0</v>
      </c>
      <c r="BA69" s="11">
        <f t="shared" si="929"/>
        <v>0</v>
      </c>
      <c r="BB69" s="11">
        <f t="shared" si="929"/>
        <v>0</v>
      </c>
      <c r="BC69" s="11">
        <f t="shared" si="929"/>
        <v>2262</v>
      </c>
      <c r="BD69" s="11">
        <f t="shared" si="929"/>
        <v>2261</v>
      </c>
      <c r="BE69" s="11">
        <f t="shared" si="929"/>
        <v>0</v>
      </c>
      <c r="BF69" s="11">
        <f t="shared" si="929"/>
        <v>1415</v>
      </c>
      <c r="BG69" s="11">
        <f t="shared" si="929"/>
        <v>-4</v>
      </c>
      <c r="BH69" s="11">
        <f t="shared" si="929"/>
        <v>100370</v>
      </c>
      <c r="BI69" s="11">
        <f t="shared" si="929"/>
        <v>494866</v>
      </c>
      <c r="BJ69" s="11">
        <f t="shared" si="929"/>
        <v>11502</v>
      </c>
      <c r="BK69" s="11">
        <f t="shared" si="929"/>
        <v>483364</v>
      </c>
      <c r="BL69" s="11">
        <f t="shared" ref="BL69:BM69" si="930">BL63-BL60</f>
        <v>4220989</v>
      </c>
      <c r="BM69" s="11">
        <f t="shared" si="930"/>
        <v>326081</v>
      </c>
    </row>
    <row r="70" spans="1:65" s="181" customFormat="1" ht="15.75">
      <c r="A70" s="130"/>
      <c r="B70" s="5"/>
      <c r="C70" s="5"/>
      <c r="D70" s="5"/>
      <c r="E70" s="5"/>
      <c r="F70" s="5"/>
      <c r="G70" s="5"/>
      <c r="H70" s="5"/>
      <c r="I70" s="5"/>
      <c r="J70" s="5"/>
      <c r="K70" s="5"/>
      <c r="L70" s="5"/>
      <c r="M70" s="5"/>
      <c r="N70" s="5"/>
      <c r="O70" s="5"/>
      <c r="P70" s="5"/>
      <c r="Q70" s="5"/>
      <c r="R70" s="5"/>
      <c r="S70" s="5"/>
      <c r="T70" s="5"/>
      <c r="U70" s="5"/>
      <c r="V70" s="16"/>
      <c r="W70" s="5"/>
      <c r="X70" s="5"/>
      <c r="Y70" s="5"/>
      <c r="Z70" s="5"/>
      <c r="AA70" s="5"/>
      <c r="AB70" s="5"/>
      <c r="AC70" s="16"/>
      <c r="AD70" s="17"/>
      <c r="AE70" s="5"/>
      <c r="AF70" s="5"/>
      <c r="AG70" s="5"/>
      <c r="AH70" s="5"/>
      <c r="AI70" s="5"/>
      <c r="AJ70" s="5"/>
      <c r="AK70" s="5"/>
      <c r="AL70" s="5"/>
      <c r="AM70" s="5"/>
      <c r="AN70" s="5"/>
      <c r="AO70" s="16"/>
      <c r="AP70" s="5"/>
      <c r="AQ70" s="16"/>
      <c r="AR70" s="5"/>
      <c r="AS70" s="5"/>
      <c r="AT70" s="5"/>
      <c r="AU70" s="5"/>
      <c r="AV70" s="7"/>
      <c r="AW70" s="6"/>
      <c r="AX70" s="5"/>
      <c r="AY70" s="5"/>
      <c r="AZ70" s="5"/>
      <c r="BA70" s="5"/>
      <c r="BB70" s="16"/>
      <c r="BC70" s="5"/>
      <c r="BD70" s="5"/>
      <c r="BE70" s="5"/>
      <c r="BF70" s="5"/>
      <c r="BG70" s="5"/>
      <c r="BH70" s="16"/>
      <c r="BI70" s="44"/>
      <c r="BJ70" s="5"/>
      <c r="BK70" s="50"/>
    </row>
    <row r="71" spans="1:65" s="234" customFormat="1" ht="15.75">
      <c r="A71" s="228" t="s">
        <v>136</v>
      </c>
      <c r="B71" s="222" t="s">
        <v>312</v>
      </c>
      <c r="C71" s="224">
        <v>1811848</v>
      </c>
      <c r="D71" s="224">
        <v>911269</v>
      </c>
      <c r="E71" s="224">
        <v>72182</v>
      </c>
      <c r="F71" s="224">
        <v>259388</v>
      </c>
      <c r="G71" s="224">
        <v>109218</v>
      </c>
      <c r="H71" s="224">
        <v>0</v>
      </c>
      <c r="I71" s="224">
        <v>0</v>
      </c>
      <c r="J71" s="224">
        <v>225049</v>
      </c>
      <c r="K71" s="224">
        <v>55488</v>
      </c>
      <c r="L71" s="224">
        <v>117120</v>
      </c>
      <c r="M71" s="224">
        <v>71438</v>
      </c>
      <c r="N71" s="224">
        <v>528</v>
      </c>
      <c r="O71" s="224">
        <v>6989</v>
      </c>
      <c r="P71" s="224">
        <v>91207</v>
      </c>
      <c r="Q71" s="224">
        <v>0</v>
      </c>
      <c r="R71" s="224">
        <v>6586</v>
      </c>
      <c r="S71" s="224">
        <v>0</v>
      </c>
      <c r="T71" s="224">
        <v>0</v>
      </c>
      <c r="U71" s="224">
        <v>0</v>
      </c>
      <c r="V71" s="224">
        <v>0</v>
      </c>
      <c r="W71" s="224">
        <v>0</v>
      </c>
      <c r="X71" s="224">
        <v>0</v>
      </c>
      <c r="Y71" s="224">
        <v>0</v>
      </c>
      <c r="Z71" s="224">
        <v>0</v>
      </c>
      <c r="AA71" s="224">
        <v>0</v>
      </c>
      <c r="AB71" s="224">
        <v>10</v>
      </c>
      <c r="AC71" s="224">
        <v>0</v>
      </c>
      <c r="AD71" s="225">
        <f t="shared" ref="AD71:AD72" si="931">SUM(C71:AC71)</f>
        <v>3738320</v>
      </c>
      <c r="AE71" s="224">
        <v>4911</v>
      </c>
      <c r="AF71" s="224">
        <v>956</v>
      </c>
      <c r="AG71" s="224">
        <v>7463</v>
      </c>
      <c r="AH71" s="224">
        <v>0</v>
      </c>
      <c r="AI71" s="224">
        <v>0</v>
      </c>
      <c r="AJ71" s="224">
        <v>11046</v>
      </c>
      <c r="AK71" s="224">
        <v>10379</v>
      </c>
      <c r="AL71" s="224">
        <v>12128</v>
      </c>
      <c r="AM71" s="224">
        <v>0</v>
      </c>
      <c r="AN71" s="224">
        <v>0</v>
      </c>
      <c r="AO71" s="224">
        <v>108762</v>
      </c>
      <c r="AP71" s="224">
        <v>1163</v>
      </c>
      <c r="AQ71" s="224">
        <v>0</v>
      </c>
      <c r="AR71" s="224">
        <v>0</v>
      </c>
      <c r="AS71" s="224">
        <v>0</v>
      </c>
      <c r="AT71" s="224">
        <v>0</v>
      </c>
      <c r="AU71" s="224">
        <v>0</v>
      </c>
      <c r="AV71" s="224">
        <v>0</v>
      </c>
      <c r="AW71" s="224">
        <v>437</v>
      </c>
      <c r="AX71" s="224">
        <v>1738</v>
      </c>
      <c r="AY71" s="224">
        <v>0</v>
      </c>
      <c r="AZ71" s="224">
        <v>0</v>
      </c>
      <c r="BA71" s="224">
        <v>0</v>
      </c>
      <c r="BB71" s="224">
        <v>0</v>
      </c>
      <c r="BC71" s="224">
        <v>7976</v>
      </c>
      <c r="BD71" s="224">
        <v>7976</v>
      </c>
      <c r="BE71" s="224">
        <v>0</v>
      </c>
      <c r="BF71" s="224">
        <v>4980</v>
      </c>
      <c r="BG71" s="224">
        <v>25226</v>
      </c>
      <c r="BH71" s="229">
        <f>SUM(AE71:BG71)</f>
        <v>205141</v>
      </c>
      <c r="BI71" s="230">
        <f>AD71+BH71</f>
        <v>3943461</v>
      </c>
      <c r="BJ71" s="231">
        <v>0</v>
      </c>
      <c r="BK71" s="225">
        <f t="shared" ref="BK71:BK72" si="932">BI71-BJ71</f>
        <v>3943461</v>
      </c>
      <c r="BL71" s="234">
        <v>7</v>
      </c>
      <c r="BM71" s="235"/>
    </row>
    <row r="72" spans="1:65" s="41" customFormat="1" ht="15.75">
      <c r="A72" s="136"/>
      <c r="B72" s="218" t="s">
        <v>318</v>
      </c>
      <c r="C72" s="10">
        <v>1650762</v>
      </c>
      <c r="D72" s="10">
        <v>777111</v>
      </c>
      <c r="E72" s="10">
        <v>68664</v>
      </c>
      <c r="F72" s="10">
        <v>226827</v>
      </c>
      <c r="G72" s="10">
        <v>109531</v>
      </c>
      <c r="H72" s="10">
        <v>0</v>
      </c>
      <c r="I72" s="10">
        <v>0</v>
      </c>
      <c r="J72" s="10">
        <v>201318</v>
      </c>
      <c r="K72" s="10">
        <v>41696</v>
      </c>
      <c r="L72" s="10">
        <v>97356</v>
      </c>
      <c r="M72" s="10">
        <v>58016</v>
      </c>
      <c r="N72" s="10">
        <v>406</v>
      </c>
      <c r="O72" s="10">
        <v>7814</v>
      </c>
      <c r="P72" s="10">
        <v>76823</v>
      </c>
      <c r="Q72" s="10">
        <v>0</v>
      </c>
      <c r="R72" s="10">
        <v>7129</v>
      </c>
      <c r="S72" s="10">
        <v>0</v>
      </c>
      <c r="T72" s="10">
        <v>0</v>
      </c>
      <c r="U72" s="10">
        <v>0</v>
      </c>
      <c r="V72" s="10">
        <v>0</v>
      </c>
      <c r="W72" s="10">
        <v>0</v>
      </c>
      <c r="X72" s="10">
        <f>IF('[1]Upto Month Current'!$H$40="",0,'[1]Upto Month Current'!$H$40)</f>
        <v>0</v>
      </c>
      <c r="Y72" s="10">
        <v>0</v>
      </c>
      <c r="Z72" s="10">
        <v>0</v>
      </c>
      <c r="AA72" s="10">
        <v>0</v>
      </c>
      <c r="AB72" s="10">
        <v>3</v>
      </c>
      <c r="AC72" s="10">
        <v>0</v>
      </c>
      <c r="AD72" s="123">
        <f t="shared" si="931"/>
        <v>3323456</v>
      </c>
      <c r="AE72" s="10">
        <v>5538</v>
      </c>
      <c r="AF72" s="10">
        <v>231</v>
      </c>
      <c r="AG72" s="10">
        <v>4344</v>
      </c>
      <c r="AH72" s="10">
        <v>0</v>
      </c>
      <c r="AI72" s="10">
        <v>0</v>
      </c>
      <c r="AJ72" s="10">
        <v>5070</v>
      </c>
      <c r="AK72" s="10">
        <v>9790</v>
      </c>
      <c r="AL72" s="10">
        <v>12728</v>
      </c>
      <c r="AM72" s="10">
        <v>0</v>
      </c>
      <c r="AN72" s="10">
        <v>0</v>
      </c>
      <c r="AO72" s="10">
        <v>62211</v>
      </c>
      <c r="AP72" s="10">
        <v>1057</v>
      </c>
      <c r="AQ72" s="10">
        <v>0</v>
      </c>
      <c r="AR72" s="10">
        <v>0</v>
      </c>
      <c r="AS72" s="10">
        <v>0</v>
      </c>
      <c r="AT72" s="10">
        <v>0</v>
      </c>
      <c r="AU72" s="10">
        <v>0</v>
      </c>
      <c r="AV72" s="10">
        <v>0</v>
      </c>
      <c r="AW72" s="10">
        <v>327</v>
      </c>
      <c r="AX72" s="10">
        <v>1773</v>
      </c>
      <c r="AY72" s="10">
        <v>0</v>
      </c>
      <c r="AZ72" s="10">
        <v>0</v>
      </c>
      <c r="BA72" s="10">
        <v>0</v>
      </c>
      <c r="BB72" s="10">
        <v>0</v>
      </c>
      <c r="BC72" s="10">
        <v>6910</v>
      </c>
      <c r="BD72" s="10">
        <v>6910</v>
      </c>
      <c r="BE72" s="10">
        <v>0</v>
      </c>
      <c r="BF72" s="10">
        <v>5374</v>
      </c>
      <c r="BG72" s="10">
        <v>19215</v>
      </c>
      <c r="BH72" s="10">
        <f>SUM(AE72:BG72)</f>
        <v>141478</v>
      </c>
      <c r="BI72" s="220">
        <f>AD72+BH72</f>
        <v>3464934</v>
      </c>
      <c r="BJ72" s="10">
        <f>IF('[1]Upto Month Current'!$H$60="",0,'[1]Upto Month Current'!$H$60)</f>
        <v>0</v>
      </c>
      <c r="BK72" s="10">
        <f t="shared" si="932"/>
        <v>3464934</v>
      </c>
      <c r="BM72" s="219"/>
    </row>
    <row r="73" spans="1:65" ht="15.75">
      <c r="A73" s="130"/>
      <c r="B73" s="12" t="s">
        <v>319</v>
      </c>
      <c r="C73" s="9">
        <f>IF('Upto Month COPPY'!$H$4="",0,'Upto Month COPPY'!$H$4)</f>
        <v>1630969</v>
      </c>
      <c r="D73" s="9">
        <f>IF('Upto Month COPPY'!$H$5="",0,'Upto Month COPPY'!$H$5)</f>
        <v>648552</v>
      </c>
      <c r="E73" s="9">
        <f>IF('Upto Month COPPY'!$H$6="",0,'Upto Month COPPY'!$H$6)</f>
        <v>70065</v>
      </c>
      <c r="F73" s="9">
        <f>IF('Upto Month COPPY'!$H$7="",0,'Upto Month COPPY'!$H$7)</f>
        <v>229931</v>
      </c>
      <c r="G73" s="9">
        <f>IF('Upto Month COPPY'!$H$8="",0,'Upto Month COPPY'!$H$8)</f>
        <v>90589</v>
      </c>
      <c r="H73" s="9">
        <f>IF('Upto Month COPPY'!$H$9="",0,'Upto Month COPPY'!$H$9)</f>
        <v>0</v>
      </c>
      <c r="I73" s="9">
        <f>IF('Upto Month COPPY'!$H$10="",0,'Upto Month COPPY'!$H$10)</f>
        <v>0</v>
      </c>
      <c r="J73" s="9">
        <f>IF('Upto Month COPPY'!$H$11="",0,'Upto Month COPPY'!$H$11)</f>
        <v>205863</v>
      </c>
      <c r="K73" s="9">
        <f>IF('Upto Month COPPY'!$H$12="",0,'Upto Month COPPY'!$H$12)</f>
        <v>21751</v>
      </c>
      <c r="L73" s="9">
        <f>IF('Upto Month COPPY'!$H$13="",0,'Upto Month COPPY'!$H$13)</f>
        <v>63160</v>
      </c>
      <c r="M73" s="9">
        <f>IF('Upto Month COPPY'!$H$14="",0,'Upto Month COPPY'!$H$14)</f>
        <v>57671</v>
      </c>
      <c r="N73" s="9">
        <f>IF('Upto Month COPPY'!$H$15="",0,'Upto Month COPPY'!$H$15)</f>
        <v>95</v>
      </c>
      <c r="O73" s="9">
        <f>IF('Upto Month COPPY'!$H$16="",0,'Upto Month COPPY'!$H$16)</f>
        <v>5695</v>
      </c>
      <c r="P73" s="9">
        <f>IF('Upto Month COPPY'!$H$17="",0,'Upto Month COPPY'!$H$17)</f>
        <v>92809</v>
      </c>
      <c r="Q73" s="9">
        <f>IF('Upto Month COPPY'!$H$18="",0,'Upto Month COPPY'!$H$18)</f>
        <v>0</v>
      </c>
      <c r="R73" s="9">
        <f>IF('Upto Month COPPY'!$H$21="",0,'Upto Month COPPY'!$H$21)</f>
        <v>6002</v>
      </c>
      <c r="S73" s="9">
        <f>IF('Upto Month COPPY'!$H$26="",0,'Upto Month COPPY'!$H$26)</f>
        <v>0</v>
      </c>
      <c r="T73" s="9">
        <f>IF('Upto Month COPPY'!$H$27="",0,'Upto Month COPPY'!$H$27)</f>
        <v>0</v>
      </c>
      <c r="U73" s="9">
        <f>IF('Upto Month COPPY'!$H$30="",0,'Upto Month COPPY'!$H$30)</f>
        <v>0</v>
      </c>
      <c r="V73" s="9">
        <f>IF('Upto Month COPPY'!$H$35="",0,'Upto Month COPPY'!$H$35)</f>
        <v>0</v>
      </c>
      <c r="W73" s="9">
        <f>IF('Upto Month COPPY'!$H$39="",0,'Upto Month COPPY'!$H$39)</f>
        <v>0</v>
      </c>
      <c r="X73" s="9">
        <f>IF('Upto Month COPPY'!$H$40="",0,'Upto Month COPPY'!$H$40)</f>
        <v>0</v>
      </c>
      <c r="Y73" s="9">
        <f>IF('Upto Month COPPY'!$H$42="",0,'Upto Month COPPY'!$H$42)</f>
        <v>0</v>
      </c>
      <c r="Z73" s="9">
        <f>IF('Upto Month COPPY'!$H$43="",0,'Upto Month COPPY'!$H$43)</f>
        <v>0</v>
      </c>
      <c r="AA73" s="9">
        <f>IF('Upto Month COPPY'!$H$44="",0,'Upto Month COPPY'!$H$44)</f>
        <v>0</v>
      </c>
      <c r="AB73" s="9">
        <f>IF('Upto Month COPPY'!$H$48="",0,'Upto Month COPPY'!$H$48)</f>
        <v>96</v>
      </c>
      <c r="AC73" s="9">
        <f>IF('Upto Month COPPY'!$H$51="",0,'Upto Month COPPY'!$H$51)</f>
        <v>0</v>
      </c>
      <c r="AD73" s="123">
        <f t="shared" ref="AD73:AD74" si="933">SUM(C73:AC73)</f>
        <v>3123248</v>
      </c>
      <c r="AE73" s="9">
        <f>IF('Upto Month COPPY'!$H$19="",0,'Upto Month COPPY'!$H$19)</f>
        <v>3292</v>
      </c>
      <c r="AF73" s="9">
        <f>IF('Upto Month COPPY'!$H$20="",0,'Upto Month COPPY'!$H$20)</f>
        <v>416</v>
      </c>
      <c r="AG73" s="9">
        <f>IF('Upto Month COPPY'!$H$22="",0,'Upto Month COPPY'!$H$22)</f>
        <v>10409</v>
      </c>
      <c r="AH73" s="9">
        <f>IF('Upto Month COPPY'!$H$23="",0,'Upto Month COPPY'!$H$23)</f>
        <v>0</v>
      </c>
      <c r="AI73" s="9">
        <f>IF('Upto Month COPPY'!$H$24="",0,'Upto Month COPPY'!$H$24)</f>
        <v>0</v>
      </c>
      <c r="AJ73" s="9">
        <f>IF('Upto Month COPPY'!$H$25="",0,'Upto Month COPPY'!$H$25)</f>
        <v>258</v>
      </c>
      <c r="AK73" s="9">
        <f>IF('Upto Month COPPY'!$H$28="",0,'Upto Month COPPY'!$H$28)</f>
        <v>7648</v>
      </c>
      <c r="AL73" s="9">
        <f>IF('Upto Month COPPY'!$H$29="",0,'Upto Month COPPY'!$H$29)</f>
        <v>15541</v>
      </c>
      <c r="AM73" s="9">
        <f>IF('Upto Month COPPY'!$H$31="",0,'Upto Month COPPY'!$H$31)</f>
        <v>0</v>
      </c>
      <c r="AN73" s="9">
        <f>IF('Upto Month COPPY'!$H$32="",0,'Upto Month COPPY'!$H$32)</f>
        <v>0</v>
      </c>
      <c r="AO73" s="9">
        <f>IF('Upto Month COPPY'!$H$33="",0,'Upto Month COPPY'!$H$33)</f>
        <v>106925</v>
      </c>
      <c r="AP73" s="9">
        <f>IF('Upto Month COPPY'!$H$34="",0,'Upto Month COPPY'!$H$34)</f>
        <v>247</v>
      </c>
      <c r="AQ73" s="9">
        <f>IF('Upto Month COPPY'!$H$36="",0,'Upto Month COPPY'!$H$36)</f>
        <v>0</v>
      </c>
      <c r="AR73" s="9">
        <f>IF('Upto Month COPPY'!$H$37="",0,'Upto Month COPPY'!$H$37)</f>
        <v>0</v>
      </c>
      <c r="AS73" s="9">
        <v>0</v>
      </c>
      <c r="AT73" s="9">
        <f>IF('Upto Month COPPY'!$H$38="",0,'Upto Month COPPY'!$H$38)</f>
        <v>0</v>
      </c>
      <c r="AU73" s="9">
        <f>IF('Upto Month COPPY'!$H$41="",0,'Upto Month COPPY'!$H$41)</f>
        <v>0</v>
      </c>
      <c r="AV73" s="9">
        <v>0</v>
      </c>
      <c r="AW73" s="9">
        <f>IF('Upto Month COPPY'!$H$45="",0,'Upto Month COPPY'!$H$45)</f>
        <v>0</v>
      </c>
      <c r="AX73" s="9">
        <f>IF('Upto Month COPPY'!$H$46="",0,'Upto Month COPPY'!$H$46)</f>
        <v>565</v>
      </c>
      <c r="AY73" s="9">
        <f>IF('Upto Month COPPY'!$H$47="",0,'Upto Month COPPY'!$H$47)</f>
        <v>0</v>
      </c>
      <c r="AZ73" s="9">
        <f>IF('Upto Month COPPY'!$H$49="",0,'Upto Month COPPY'!$H$49)</f>
        <v>0</v>
      </c>
      <c r="BA73" s="9">
        <f>IF('Upto Month COPPY'!$H$50="",0,'Upto Month COPPY'!$H$50)</f>
        <v>0</v>
      </c>
      <c r="BB73" s="9">
        <f>IF('Upto Month COPPY'!$H$52="",0,'Upto Month COPPY'!$H$52)</f>
        <v>0</v>
      </c>
      <c r="BC73" s="9">
        <f>IF('Upto Month COPPY'!$H$53="",0,'Upto Month COPPY'!$H$53)</f>
        <v>8697</v>
      </c>
      <c r="BD73" s="9">
        <f>IF('Upto Month COPPY'!$H$54="",0,'Upto Month COPPY'!$H$54)</f>
        <v>8697</v>
      </c>
      <c r="BE73" s="9">
        <f>IF('Upto Month COPPY'!$H$55="",0,'Upto Month COPPY'!$H$55)</f>
        <v>0</v>
      </c>
      <c r="BF73" s="9">
        <f>IF('Upto Month COPPY'!$H$56="",0,'Upto Month COPPY'!$H$56)</f>
        <v>6350</v>
      </c>
      <c r="BG73" s="9">
        <f>IF('Upto Month COPPY'!$H$58="",0,'Upto Month COPPY'!$H$58)</f>
        <v>20409</v>
      </c>
      <c r="BH73" s="9">
        <f>SUM(AE73:BG73)</f>
        <v>189454</v>
      </c>
      <c r="BI73" s="127">
        <f>AD73+BH73</f>
        <v>3312702</v>
      </c>
      <c r="BJ73" s="9">
        <f>IF('Upto Month COPPY'!$H$60="",0,'Upto Month COPPY'!$H$60)</f>
        <v>0</v>
      </c>
      <c r="BK73" s="51">
        <f t="shared" ref="BK73:BK74" si="934">BI73-BJ73</f>
        <v>3312702</v>
      </c>
      <c r="BL73">
        <f>'Upto Month COPPY'!$H$61</f>
        <v>3312702</v>
      </c>
      <c r="BM73" s="30">
        <f t="shared" ref="BM73:BM77" si="935">BK73-AD73</f>
        <v>189454</v>
      </c>
    </row>
    <row r="74" spans="1:65" ht="20.25" customHeight="1">
      <c r="A74" s="130"/>
      <c r="B74" s="183" t="s">
        <v>320</v>
      </c>
      <c r="C74" s="9">
        <f>IF('Upto Month Current'!$H$4="",0,'Upto Month Current'!$H$4)</f>
        <v>1671626</v>
      </c>
      <c r="D74" s="9">
        <f>IF('Upto Month Current'!$H$5="",0,'Upto Month Current'!$H$5)</f>
        <v>821024</v>
      </c>
      <c r="E74" s="9">
        <f>IF('Upto Month Current'!$H$6="",0,'Upto Month Current'!$H$6)</f>
        <v>61235</v>
      </c>
      <c r="F74" s="9">
        <f>IF('Upto Month Current'!$H$7="",0,'Upto Month Current'!$H$7)</f>
        <v>238534</v>
      </c>
      <c r="G74" s="9">
        <f>IF('Upto Month Current'!$H$8="",0,'Upto Month Current'!$H$8)</f>
        <v>99374</v>
      </c>
      <c r="H74" s="9">
        <f>IF('Upto Month Current'!$H$9="",0,'Upto Month Current'!$H$9)</f>
        <v>0</v>
      </c>
      <c r="I74" s="9">
        <f>IF('Upto Month Current'!$H$10="",0,'Upto Month Current'!$H$10)</f>
        <v>0</v>
      </c>
      <c r="J74" s="9">
        <f>IF('Upto Month Current'!$H$11="",0,'Upto Month Current'!$H$11)</f>
        <v>212415</v>
      </c>
      <c r="K74" s="9">
        <f>IF('Upto Month Current'!$H$12="",0,'Upto Month Current'!$H$12)</f>
        <v>39972</v>
      </c>
      <c r="L74" s="9">
        <f>IF('Upto Month Current'!$H$13="",0,'Upto Month Current'!$H$13)</f>
        <v>97744</v>
      </c>
      <c r="M74" s="9">
        <f>IF('Upto Month Current'!$H$14="",0,'Upto Month Current'!$H$14)</f>
        <v>64776</v>
      </c>
      <c r="N74" s="9">
        <f>IF('Upto Month Current'!$H$15="",0,'Upto Month Current'!$H$15)</f>
        <v>259</v>
      </c>
      <c r="O74" s="9">
        <f>IF('Upto Month Current'!$H$16="",0,'Upto Month Current'!$H$16)</f>
        <v>6457</v>
      </c>
      <c r="P74" s="9">
        <f>IF('Upto Month Current'!$H$17="",0,'Upto Month Current'!$H$17)</f>
        <v>94436</v>
      </c>
      <c r="Q74" s="9">
        <f>IF('Upto Month Current'!$H$18="",0,'Upto Month Current'!$H$18)</f>
        <v>0</v>
      </c>
      <c r="R74" s="9">
        <f>IF('Upto Month Current'!$H$21="",0,'Upto Month Current'!$H$21)</f>
        <v>7146</v>
      </c>
      <c r="S74" s="9">
        <f>IF('Upto Month Current'!$H$26="",0,'Upto Month Current'!$H$26)</f>
        <v>0</v>
      </c>
      <c r="T74" s="9">
        <f>IF('Upto Month Current'!$H$27="",0,'Upto Month Current'!$H$27)</f>
        <v>0</v>
      </c>
      <c r="U74" s="9">
        <f>IF('Upto Month Current'!$H$30="",0,'Upto Month Current'!$H$30)</f>
        <v>0</v>
      </c>
      <c r="V74" s="9">
        <f>IF('Upto Month Current'!$H$35="",0,'Upto Month Current'!$H$35)</f>
        <v>0</v>
      </c>
      <c r="W74" s="9">
        <f>IF('Upto Month Current'!$H$39="",0,'Upto Month Current'!$H$39)</f>
        <v>0</v>
      </c>
      <c r="X74" s="9">
        <f>IF('Upto Month Current'!$H$40="",0,'Upto Month Current'!$H$40)</f>
        <v>0</v>
      </c>
      <c r="Y74" s="9">
        <f>IF('Upto Month Current'!$H$42="",0,'Upto Month Current'!$H$42)</f>
        <v>0</v>
      </c>
      <c r="Z74" s="9">
        <f>IF('Upto Month Current'!$H$43="",0,'Upto Month Current'!$H$43)</f>
        <v>0</v>
      </c>
      <c r="AA74" s="9">
        <f>IF('Upto Month Current'!$H$44="",0,'Upto Month Current'!$H$44)</f>
        <v>0</v>
      </c>
      <c r="AB74" s="9">
        <f>IF('Upto Month Current'!$H$48="",0,'Upto Month Current'!$H$48)</f>
        <v>4</v>
      </c>
      <c r="AC74" s="9">
        <f>IF('Upto Month Current'!$H$51="",0,'Upto Month Current'!$H$51)</f>
        <v>0</v>
      </c>
      <c r="AD74" s="123">
        <f t="shared" si="933"/>
        <v>3415002</v>
      </c>
      <c r="AE74" s="9">
        <f>IF('Upto Month Current'!$H$19="",0,'Upto Month Current'!$H$19)</f>
        <v>4603</v>
      </c>
      <c r="AF74" s="9">
        <f>IF('Upto Month Current'!$H$20="",0,'Upto Month Current'!$H$20)</f>
        <v>1554</v>
      </c>
      <c r="AG74" s="9">
        <f>IF('Upto Month Current'!$H$22="",0,'Upto Month Current'!$H$22)</f>
        <v>6264</v>
      </c>
      <c r="AH74" s="9">
        <f>IF('Upto Month Current'!$H$23="",0,'Upto Month Current'!$H$23)</f>
        <v>0</v>
      </c>
      <c r="AI74" s="9">
        <f>IF('Upto Month Current'!$H$24="",0,'Upto Month Current'!$H$24)</f>
        <v>0</v>
      </c>
      <c r="AJ74" s="9">
        <f>IF('Upto Month Current'!$H$25="",0,'Upto Month Current'!$H$25)</f>
        <v>1072</v>
      </c>
      <c r="AK74" s="9">
        <f>IF('Upto Month Current'!$H$28="",0,'Upto Month Current'!$H$28)</f>
        <v>10977</v>
      </c>
      <c r="AL74" s="9">
        <f>IF('Upto Month Current'!$H$29="",0,'Upto Month Current'!$H$29)</f>
        <v>16017</v>
      </c>
      <c r="AM74" s="9">
        <f>IF('Upto Month Current'!$H$31="",0,'Upto Month Current'!$H$31)</f>
        <v>0</v>
      </c>
      <c r="AN74" s="9">
        <f>IF('Upto Month Current'!$H$32="",0,'Upto Month Current'!$H$32)</f>
        <v>0</v>
      </c>
      <c r="AO74" s="9">
        <f>IF('Upto Month Current'!$H$33="",0,'Upto Month Current'!$H$33)</f>
        <v>84695</v>
      </c>
      <c r="AP74" s="9">
        <f>IF('Upto Month Current'!$H$34="",0,'Upto Month Current'!$H$34)</f>
        <v>0</v>
      </c>
      <c r="AQ74" s="9">
        <f>IF('Upto Month Current'!$H$36="",0,'Upto Month Current'!$H$36)</f>
        <v>0</v>
      </c>
      <c r="AR74" s="9">
        <f>IF('Upto Month Current'!$H$37="",0,'Upto Month Current'!$H$37)</f>
        <v>0</v>
      </c>
      <c r="AS74" s="9">
        <v>0</v>
      </c>
      <c r="AT74" s="9">
        <f>IF('Upto Month Current'!$H$38="",0,'Upto Month Current'!$H$38)</f>
        <v>0</v>
      </c>
      <c r="AU74" s="9">
        <f>IF('Upto Month Current'!$H$41="",0,'Upto Month Current'!$H$41)</f>
        <v>0</v>
      </c>
      <c r="AV74" s="9">
        <v>0</v>
      </c>
      <c r="AW74" s="9">
        <f>IF('Upto Month Current'!$H$45="",0,'Upto Month Current'!$H$45)</f>
        <v>242</v>
      </c>
      <c r="AX74" s="9">
        <f>IF('Upto Month Current'!$H$46="",0,'Upto Month Current'!$H$46)</f>
        <v>1479</v>
      </c>
      <c r="AY74" s="9">
        <f>IF('Upto Month Current'!$H$47="",0,'Upto Month Current'!$H$47)</f>
        <v>0</v>
      </c>
      <c r="AZ74" s="9">
        <f>IF('Upto Month Current'!$H$49="",0,'Upto Month Current'!$H$49)</f>
        <v>0</v>
      </c>
      <c r="BA74" s="9">
        <f>IF('Upto Month Current'!$H$50="",0,'Upto Month Current'!$H$50)</f>
        <v>0</v>
      </c>
      <c r="BB74" s="9">
        <f>IF('Upto Month Current'!$H$52="",0,'Upto Month Current'!$H$52)</f>
        <v>0</v>
      </c>
      <c r="BC74" s="9">
        <f>IF('Upto Month Current'!$H$53="",0,'Upto Month Current'!$H$53)</f>
        <v>7513</v>
      </c>
      <c r="BD74" s="9">
        <f>IF('Upto Month Current'!$H$54="",0,'Upto Month Current'!$H$54)</f>
        <v>7513</v>
      </c>
      <c r="BE74" s="9">
        <f>IF('Upto Month Current'!$H$55="",0,'Upto Month Current'!$H$55)</f>
        <v>0</v>
      </c>
      <c r="BF74" s="9">
        <f>IF('Upto Month Current'!$H$56="",0,'Upto Month Current'!$H$56)</f>
        <v>4335</v>
      </c>
      <c r="BG74" s="9">
        <f>IF('Upto Month Current'!$H$58="",0,'Upto Month Current'!$H$58)</f>
        <v>22703</v>
      </c>
      <c r="BH74" s="9">
        <f>SUM(AE74:BG74)</f>
        <v>168967</v>
      </c>
      <c r="BI74" s="127">
        <f>AD74+BH74</f>
        <v>3583969</v>
      </c>
      <c r="BJ74" s="9">
        <f>IF('Upto Month Current'!$H$60="",0,'Upto Month Current'!$H$60)</f>
        <v>0</v>
      </c>
      <c r="BK74" s="51">
        <f t="shared" si="934"/>
        <v>3583969</v>
      </c>
      <c r="BL74">
        <f>'Upto Month Current'!$H$61</f>
        <v>3583970</v>
      </c>
      <c r="BM74" s="30">
        <f t="shared" si="935"/>
        <v>168967</v>
      </c>
    </row>
    <row r="75" spans="1:65" ht="15.75">
      <c r="A75" s="130"/>
      <c r="B75" s="5" t="s">
        <v>127</v>
      </c>
      <c r="C75" s="11">
        <f>C74-C72</f>
        <v>20864</v>
      </c>
      <c r="D75" s="11">
        <f t="shared" ref="D75" si="936">D74-D72</f>
        <v>43913</v>
      </c>
      <c r="E75" s="11">
        <f t="shared" ref="E75" si="937">E74-E72</f>
        <v>-7429</v>
      </c>
      <c r="F75" s="11">
        <f t="shared" ref="F75" si="938">F74-F72</f>
        <v>11707</v>
      </c>
      <c r="G75" s="11">
        <f t="shared" ref="G75" si="939">G74-G72</f>
        <v>-10157</v>
      </c>
      <c r="H75" s="11">
        <f t="shared" ref="H75" si="940">H74-H72</f>
        <v>0</v>
      </c>
      <c r="I75" s="11">
        <f t="shared" ref="I75" si="941">I74-I72</f>
        <v>0</v>
      </c>
      <c r="J75" s="11">
        <f t="shared" ref="J75" si="942">J74-J72</f>
        <v>11097</v>
      </c>
      <c r="K75" s="11">
        <f t="shared" ref="K75" si="943">K74-K72</f>
        <v>-1724</v>
      </c>
      <c r="L75" s="11">
        <f t="shared" ref="L75" si="944">L74-L72</f>
        <v>388</v>
      </c>
      <c r="M75" s="11">
        <f t="shared" ref="M75" si="945">M74-M72</f>
        <v>6760</v>
      </c>
      <c r="N75" s="11">
        <f t="shared" ref="N75" si="946">N74-N72</f>
        <v>-147</v>
      </c>
      <c r="O75" s="11">
        <f t="shared" ref="O75" si="947">O74-O72</f>
        <v>-1357</v>
      </c>
      <c r="P75" s="11">
        <f t="shared" ref="P75" si="948">P74-P72</f>
        <v>17613</v>
      </c>
      <c r="Q75" s="11">
        <f t="shared" ref="Q75" si="949">Q74-Q72</f>
        <v>0</v>
      </c>
      <c r="R75" s="11">
        <f t="shared" ref="R75" si="950">R74-R72</f>
        <v>17</v>
      </c>
      <c r="S75" s="11">
        <f t="shared" ref="S75" si="951">S74-S72</f>
        <v>0</v>
      </c>
      <c r="T75" s="11">
        <f t="shared" ref="T75:U75" si="952">T74-T72</f>
        <v>0</v>
      </c>
      <c r="U75" s="11">
        <f t="shared" si="952"/>
        <v>0</v>
      </c>
      <c r="V75" s="9">
        <f t="shared" ref="V75" si="953">V74-V72</f>
        <v>0</v>
      </c>
      <c r="W75" s="11">
        <f t="shared" ref="W75" si="954">W74-W72</f>
        <v>0</v>
      </c>
      <c r="X75" s="11">
        <f t="shared" ref="X75" si="955">X74-X72</f>
        <v>0</v>
      </c>
      <c r="Y75" s="11">
        <f t="shared" ref="Y75" si="956">Y74-Y72</f>
        <v>0</v>
      </c>
      <c r="Z75" s="11">
        <f t="shared" ref="Z75" si="957">Z74-Z72</f>
        <v>0</v>
      </c>
      <c r="AA75" s="11">
        <f t="shared" ref="AA75:AD75" si="958">AA74-AA72</f>
        <v>0</v>
      </c>
      <c r="AB75" s="11">
        <f t="shared" ref="AB75" si="959">AB74-AB72</f>
        <v>1</v>
      </c>
      <c r="AC75" s="9">
        <f t="shared" si="958"/>
        <v>0</v>
      </c>
      <c r="AD75" s="10">
        <f t="shared" si="958"/>
        <v>91546</v>
      </c>
      <c r="AE75" s="11">
        <f t="shared" ref="AE75" si="960">AE74-AE72</f>
        <v>-935</v>
      </c>
      <c r="AF75" s="11">
        <f t="shared" ref="AF75" si="961">AF74-AF72</f>
        <v>1323</v>
      </c>
      <c r="AG75" s="11">
        <f t="shared" ref="AG75" si="962">AG74-AG72</f>
        <v>1920</v>
      </c>
      <c r="AH75" s="11">
        <f t="shared" ref="AH75" si="963">AH74-AH72</f>
        <v>0</v>
      </c>
      <c r="AI75" s="11">
        <f t="shared" ref="AI75" si="964">AI74-AI72</f>
        <v>0</v>
      </c>
      <c r="AJ75" s="11">
        <f t="shared" ref="AJ75" si="965">AJ74-AJ72</f>
        <v>-3998</v>
      </c>
      <c r="AK75" s="11">
        <f t="shared" ref="AK75" si="966">AK74-AK72</f>
        <v>1187</v>
      </c>
      <c r="AL75" s="11">
        <f t="shared" ref="AL75" si="967">AL74-AL72</f>
        <v>3289</v>
      </c>
      <c r="AM75" s="11">
        <f t="shared" ref="AM75" si="968">AM74-AM72</f>
        <v>0</v>
      </c>
      <c r="AN75" s="11">
        <f t="shared" ref="AN75" si="969">AN74-AN72</f>
        <v>0</v>
      </c>
      <c r="AO75" s="9">
        <f t="shared" ref="AO75" si="970">AO74-AO72</f>
        <v>22484</v>
      </c>
      <c r="AP75" s="11">
        <f t="shared" ref="AP75" si="971">AP74-AP72</f>
        <v>-1057</v>
      </c>
      <c r="AQ75" s="9">
        <f t="shared" ref="AQ75" si="972">AQ74-AQ72</f>
        <v>0</v>
      </c>
      <c r="AR75" s="11">
        <f t="shared" ref="AR75" si="973">AR74-AR72</f>
        <v>0</v>
      </c>
      <c r="AS75" s="11">
        <f t="shared" ref="AS75" si="974">AS74-AS72</f>
        <v>0</v>
      </c>
      <c r="AT75" s="11">
        <f t="shared" ref="AT75" si="975">AT74-AT72</f>
        <v>0</v>
      </c>
      <c r="AU75" s="11">
        <f t="shared" ref="AU75" si="976">AU74-AU72</f>
        <v>0</v>
      </c>
      <c r="AV75" s="11">
        <f t="shared" ref="AV75" si="977">AV74-AV72</f>
        <v>0</v>
      </c>
      <c r="AW75" s="11">
        <f t="shared" ref="AW75" si="978">AW74-AW72</f>
        <v>-85</v>
      </c>
      <c r="AX75" s="11">
        <f t="shared" ref="AX75" si="979">AX74-AX72</f>
        <v>-294</v>
      </c>
      <c r="AY75" s="11">
        <f t="shared" ref="AY75" si="980">AY74-AY72</f>
        <v>0</v>
      </c>
      <c r="AZ75" s="11">
        <f t="shared" ref="AZ75" si="981">AZ74-AZ72</f>
        <v>0</v>
      </c>
      <c r="BA75" s="11">
        <f t="shared" ref="BA75" si="982">BA74-BA72</f>
        <v>0</v>
      </c>
      <c r="BB75" s="9">
        <f t="shared" ref="BB75" si="983">BB74-BB72</f>
        <v>0</v>
      </c>
      <c r="BC75" s="11">
        <f t="shared" ref="BC75" si="984">BC74-BC72</f>
        <v>603</v>
      </c>
      <c r="BD75" s="11">
        <f t="shared" ref="BD75" si="985">BD74-BD72</f>
        <v>603</v>
      </c>
      <c r="BE75" s="11">
        <f t="shared" ref="BE75" si="986">BE74-BE72</f>
        <v>0</v>
      </c>
      <c r="BF75" s="11">
        <f t="shared" ref="BF75" si="987">BF74-BF72</f>
        <v>-1039</v>
      </c>
      <c r="BG75" s="11">
        <f t="shared" ref="BG75:BH75" si="988">BG74-BG72</f>
        <v>3488</v>
      </c>
      <c r="BH75" s="9">
        <f t="shared" si="988"/>
        <v>27489</v>
      </c>
      <c r="BI75" s="45">
        <f t="shared" ref="BI75" si="989">BI74-BI72</f>
        <v>119035</v>
      </c>
      <c r="BJ75" s="11">
        <f t="shared" ref="BJ75:BK75" si="990">BJ74-BJ72</f>
        <v>0</v>
      </c>
      <c r="BK75" s="51">
        <f t="shared" si="990"/>
        <v>119035</v>
      </c>
      <c r="BM75" s="30">
        <f t="shared" si="935"/>
        <v>27489</v>
      </c>
    </row>
    <row r="76" spans="1:65" ht="15.75">
      <c r="A76" s="130"/>
      <c r="B76" s="5" t="s">
        <v>128</v>
      </c>
      <c r="C76" s="13">
        <f>C75/C72</f>
        <v>1.2639011559510093E-2</v>
      </c>
      <c r="D76" s="13">
        <f t="shared" ref="D76" si="991">D75/D72</f>
        <v>5.6508014942524297E-2</v>
      </c>
      <c r="E76" s="13">
        <f t="shared" ref="E76" si="992">E75/E72</f>
        <v>-0.10819352207852732</v>
      </c>
      <c r="F76" s="13">
        <f t="shared" ref="F76" si="993">F75/F72</f>
        <v>5.1612021496559052E-2</v>
      </c>
      <c r="G76" s="13">
        <f t="shared" ref="G76" si="994">G75/G72</f>
        <v>-9.2731738046763018E-2</v>
      </c>
      <c r="H76" s="13" t="e">
        <f t="shared" ref="H76" si="995">H75/H72</f>
        <v>#DIV/0!</v>
      </c>
      <c r="I76" s="13" t="e">
        <f t="shared" ref="I76" si="996">I75/I72</f>
        <v>#DIV/0!</v>
      </c>
      <c r="J76" s="13">
        <f t="shared" ref="J76" si="997">J75/J72</f>
        <v>5.512174768277054E-2</v>
      </c>
      <c r="K76" s="13">
        <f t="shared" ref="K76" si="998">K75/K72</f>
        <v>-4.1346891788181121E-2</v>
      </c>
      <c r="L76" s="13">
        <f t="shared" ref="L76" si="999">L75/L72</f>
        <v>3.9853732692386708E-3</v>
      </c>
      <c r="M76" s="13">
        <f t="shared" ref="M76" si="1000">M75/M72</f>
        <v>0.11651958080529509</v>
      </c>
      <c r="N76" s="13">
        <f t="shared" ref="N76" si="1001">N75/N72</f>
        <v>-0.36206896551724138</v>
      </c>
      <c r="O76" s="13">
        <f t="shared" ref="O76" si="1002">O75/O72</f>
        <v>-0.17366265676990017</v>
      </c>
      <c r="P76" s="13">
        <f t="shared" ref="P76" si="1003">P75/P72</f>
        <v>0.22926727672702185</v>
      </c>
      <c r="Q76" s="13" t="e">
        <f t="shared" ref="Q76" si="1004">Q75/Q72</f>
        <v>#DIV/0!</v>
      </c>
      <c r="R76" s="13">
        <f t="shared" ref="R76" si="1005">R75/R72</f>
        <v>2.3846261747790714E-3</v>
      </c>
      <c r="S76" s="13" t="e">
        <f t="shared" ref="S76" si="1006">S75/S72</f>
        <v>#DIV/0!</v>
      </c>
      <c r="T76" s="13" t="e">
        <f t="shared" ref="T76:U76" si="1007">T75/T72</f>
        <v>#DIV/0!</v>
      </c>
      <c r="U76" s="13" t="e">
        <f t="shared" si="1007"/>
        <v>#DIV/0!</v>
      </c>
      <c r="V76" s="163" t="e">
        <f t="shared" ref="V76" si="1008">V75/V72</f>
        <v>#DIV/0!</v>
      </c>
      <c r="W76" s="13" t="e">
        <f t="shared" ref="W76" si="1009">W75/W72</f>
        <v>#DIV/0!</v>
      </c>
      <c r="X76" s="13" t="e">
        <f t="shared" ref="X76" si="1010">X75/X72</f>
        <v>#DIV/0!</v>
      </c>
      <c r="Y76" s="13" t="e">
        <f t="shared" ref="Y76" si="1011">Y75/Y72</f>
        <v>#DIV/0!</v>
      </c>
      <c r="Z76" s="13" t="e">
        <f t="shared" ref="Z76" si="1012">Z75/Z72</f>
        <v>#DIV/0!</v>
      </c>
      <c r="AA76" s="13" t="e">
        <f t="shared" ref="AA76:AD76" si="1013">AA75/AA72</f>
        <v>#DIV/0!</v>
      </c>
      <c r="AB76" s="13">
        <f t="shared" ref="AB76" si="1014">AB75/AB72</f>
        <v>0.33333333333333331</v>
      </c>
      <c r="AC76" s="163" t="e">
        <f t="shared" si="1013"/>
        <v>#DIV/0!</v>
      </c>
      <c r="AD76" s="14">
        <f t="shared" si="1013"/>
        <v>2.7545422596237171E-2</v>
      </c>
      <c r="AE76" s="13">
        <f t="shared" ref="AE76" si="1015">AE75/AE72</f>
        <v>-0.16883351390393644</v>
      </c>
      <c r="AF76" s="13">
        <f t="shared" ref="AF76" si="1016">AF75/AF72</f>
        <v>5.7272727272727275</v>
      </c>
      <c r="AG76" s="13">
        <f t="shared" ref="AG76" si="1017">AG75/AG72</f>
        <v>0.44198895027624308</v>
      </c>
      <c r="AH76" s="13" t="e">
        <f t="shared" ref="AH76" si="1018">AH75/AH72</f>
        <v>#DIV/0!</v>
      </c>
      <c r="AI76" s="13" t="e">
        <f t="shared" ref="AI76" si="1019">AI75/AI72</f>
        <v>#DIV/0!</v>
      </c>
      <c r="AJ76" s="13">
        <f t="shared" ref="AJ76" si="1020">AJ75/AJ72</f>
        <v>-0.78856015779092703</v>
      </c>
      <c r="AK76" s="13">
        <f t="shared" ref="AK76" si="1021">AK75/AK72</f>
        <v>0.1212461695607763</v>
      </c>
      <c r="AL76" s="13">
        <f t="shared" ref="AL76" si="1022">AL75/AL72</f>
        <v>0.2584066624764299</v>
      </c>
      <c r="AM76" s="13" t="e">
        <f t="shared" ref="AM76" si="1023">AM75/AM72</f>
        <v>#DIV/0!</v>
      </c>
      <c r="AN76" s="13" t="e">
        <f t="shared" ref="AN76" si="1024">AN75/AN72</f>
        <v>#DIV/0!</v>
      </c>
      <c r="AO76" s="163">
        <f t="shared" ref="AO76" si="1025">AO75/AO72</f>
        <v>0.36141518380993715</v>
      </c>
      <c r="AP76" s="13">
        <f t="shared" ref="AP76" si="1026">AP75/AP72</f>
        <v>-1</v>
      </c>
      <c r="AQ76" s="163" t="e">
        <f t="shared" ref="AQ76" si="1027">AQ75/AQ72</f>
        <v>#DIV/0!</v>
      </c>
      <c r="AR76" s="13" t="e">
        <f t="shared" ref="AR76" si="1028">AR75/AR72</f>
        <v>#DIV/0!</v>
      </c>
      <c r="AS76" s="13" t="e">
        <f t="shared" ref="AS76" si="1029">AS75/AS72</f>
        <v>#DIV/0!</v>
      </c>
      <c r="AT76" s="13" t="e">
        <f t="shared" ref="AT76" si="1030">AT75/AT72</f>
        <v>#DIV/0!</v>
      </c>
      <c r="AU76" s="13" t="e">
        <f t="shared" ref="AU76" si="1031">AU75/AU72</f>
        <v>#DIV/0!</v>
      </c>
      <c r="AV76" s="13" t="e">
        <f t="shared" ref="AV76" si="1032">AV75/AV72</f>
        <v>#DIV/0!</v>
      </c>
      <c r="AW76" s="13">
        <f t="shared" ref="AW76" si="1033">AW75/AW72</f>
        <v>-0.25993883792048927</v>
      </c>
      <c r="AX76" s="13">
        <f t="shared" ref="AX76" si="1034">AX75/AX72</f>
        <v>-0.16582064297800339</v>
      </c>
      <c r="AY76" s="13" t="e">
        <f t="shared" ref="AY76" si="1035">AY75/AY72</f>
        <v>#DIV/0!</v>
      </c>
      <c r="AZ76" s="13" t="e">
        <f t="shared" ref="AZ76" si="1036">AZ75/AZ72</f>
        <v>#DIV/0!</v>
      </c>
      <c r="BA76" s="13" t="e">
        <f t="shared" ref="BA76" si="1037">BA75/BA72</f>
        <v>#DIV/0!</v>
      </c>
      <c r="BB76" s="163" t="e">
        <f t="shared" ref="BB76" si="1038">BB75/BB72</f>
        <v>#DIV/0!</v>
      </c>
      <c r="BC76" s="13">
        <f t="shared" ref="BC76" si="1039">BC75/BC72</f>
        <v>8.7264833574529674E-2</v>
      </c>
      <c r="BD76" s="13">
        <f t="shared" ref="BD76" si="1040">BD75/BD72</f>
        <v>8.7264833574529674E-2</v>
      </c>
      <c r="BE76" s="13" t="e">
        <f t="shared" ref="BE76" si="1041">BE75/BE72</f>
        <v>#DIV/0!</v>
      </c>
      <c r="BF76" s="13">
        <f t="shared" ref="BF76" si="1042">BF75/BF72</f>
        <v>-0.19333829549683662</v>
      </c>
      <c r="BG76" s="13">
        <f t="shared" ref="BG76:BH76" si="1043">BG75/BG72</f>
        <v>0.18152485037730939</v>
      </c>
      <c r="BH76" s="163">
        <f t="shared" si="1043"/>
        <v>0.19429876023127271</v>
      </c>
      <c r="BI76" s="46">
        <f t="shared" ref="BI76" si="1044">BI75/BI72</f>
        <v>3.435418971905381E-2</v>
      </c>
      <c r="BJ76" s="13" t="e">
        <f t="shared" ref="BJ76:BK76" si="1045">BJ75/BJ72</f>
        <v>#DIV/0!</v>
      </c>
      <c r="BK76" s="52">
        <f t="shared" si="1045"/>
        <v>3.435418971905381E-2</v>
      </c>
      <c r="BM76" s="163" t="e">
        <f t="shared" ref="BM76" si="1046">BM75/BM72</f>
        <v>#DIV/0!</v>
      </c>
    </row>
    <row r="77" spans="1:65" ht="15.75">
      <c r="A77" s="130"/>
      <c r="B77" s="5" t="s">
        <v>129</v>
      </c>
      <c r="C77" s="11">
        <f>C74-C73</f>
        <v>40657</v>
      </c>
      <c r="D77" s="11">
        <f t="shared" ref="D77:BK77" si="1047">D74-D73</f>
        <v>172472</v>
      </c>
      <c r="E77" s="11">
        <f t="shared" si="1047"/>
        <v>-8830</v>
      </c>
      <c r="F77" s="11">
        <f t="shared" si="1047"/>
        <v>8603</v>
      </c>
      <c r="G77" s="11">
        <f t="shared" si="1047"/>
        <v>8785</v>
      </c>
      <c r="H77" s="11">
        <f t="shared" si="1047"/>
        <v>0</v>
      </c>
      <c r="I77" s="11">
        <f t="shared" si="1047"/>
        <v>0</v>
      </c>
      <c r="J77" s="11">
        <f t="shared" si="1047"/>
        <v>6552</v>
      </c>
      <c r="K77" s="11">
        <f t="shared" si="1047"/>
        <v>18221</v>
      </c>
      <c r="L77" s="11">
        <f t="shared" si="1047"/>
        <v>34584</v>
      </c>
      <c r="M77" s="11">
        <f t="shared" si="1047"/>
        <v>7105</v>
      </c>
      <c r="N77" s="11">
        <f t="shared" si="1047"/>
        <v>164</v>
      </c>
      <c r="O77" s="11">
        <f t="shared" si="1047"/>
        <v>762</v>
      </c>
      <c r="P77" s="11">
        <f t="shared" si="1047"/>
        <v>1627</v>
      </c>
      <c r="Q77" s="11">
        <f t="shared" si="1047"/>
        <v>0</v>
      </c>
      <c r="R77" s="11">
        <f t="shared" si="1047"/>
        <v>1144</v>
      </c>
      <c r="S77" s="11">
        <f t="shared" si="1047"/>
        <v>0</v>
      </c>
      <c r="T77" s="11">
        <f t="shared" si="1047"/>
        <v>0</v>
      </c>
      <c r="U77" s="11">
        <f t="shared" ref="U77" si="1048">U74-U73</f>
        <v>0</v>
      </c>
      <c r="V77" s="9">
        <f t="shared" si="1047"/>
        <v>0</v>
      </c>
      <c r="W77" s="11">
        <f t="shared" si="1047"/>
        <v>0</v>
      </c>
      <c r="X77" s="11">
        <f t="shared" si="1047"/>
        <v>0</v>
      </c>
      <c r="Y77" s="11">
        <f t="shared" si="1047"/>
        <v>0</v>
      </c>
      <c r="Z77" s="11">
        <f t="shared" si="1047"/>
        <v>0</v>
      </c>
      <c r="AA77" s="11">
        <f t="shared" si="1047"/>
        <v>0</v>
      </c>
      <c r="AB77" s="11">
        <f t="shared" ref="AB77" si="1049">AB74-AB73</f>
        <v>-92</v>
      </c>
      <c r="AC77" s="9">
        <f t="shared" ref="AC77:AD77" si="1050">AC74-AC73</f>
        <v>0</v>
      </c>
      <c r="AD77" s="10">
        <f t="shared" si="1050"/>
        <v>291754</v>
      </c>
      <c r="AE77" s="11">
        <f t="shared" si="1047"/>
        <v>1311</v>
      </c>
      <c r="AF77" s="11">
        <f t="shared" si="1047"/>
        <v>1138</v>
      </c>
      <c r="AG77" s="11">
        <f t="shared" si="1047"/>
        <v>-4145</v>
      </c>
      <c r="AH77" s="11">
        <f t="shared" si="1047"/>
        <v>0</v>
      </c>
      <c r="AI77" s="11">
        <f t="shared" si="1047"/>
        <v>0</v>
      </c>
      <c r="AJ77" s="11">
        <f t="shared" si="1047"/>
        <v>814</v>
      </c>
      <c r="AK77" s="11">
        <f t="shared" si="1047"/>
        <v>3329</v>
      </c>
      <c r="AL77" s="11">
        <f t="shared" si="1047"/>
        <v>476</v>
      </c>
      <c r="AM77" s="11">
        <f t="shared" si="1047"/>
        <v>0</v>
      </c>
      <c r="AN77" s="11">
        <f t="shared" si="1047"/>
        <v>0</v>
      </c>
      <c r="AO77" s="9">
        <f t="shared" si="1047"/>
        <v>-22230</v>
      </c>
      <c r="AP77" s="11">
        <f t="shared" si="1047"/>
        <v>-247</v>
      </c>
      <c r="AQ77" s="9">
        <f t="shared" si="1047"/>
        <v>0</v>
      </c>
      <c r="AR77" s="11">
        <f t="shared" si="1047"/>
        <v>0</v>
      </c>
      <c r="AS77" s="11">
        <f t="shared" si="1047"/>
        <v>0</v>
      </c>
      <c r="AT77" s="11">
        <f t="shared" si="1047"/>
        <v>0</v>
      </c>
      <c r="AU77" s="11">
        <f t="shared" si="1047"/>
        <v>0</v>
      </c>
      <c r="AV77" s="11">
        <f t="shared" si="1047"/>
        <v>0</v>
      </c>
      <c r="AW77" s="11">
        <f t="shared" si="1047"/>
        <v>242</v>
      </c>
      <c r="AX77" s="11">
        <f t="shared" si="1047"/>
        <v>914</v>
      </c>
      <c r="AY77" s="11">
        <f t="shared" si="1047"/>
        <v>0</v>
      </c>
      <c r="AZ77" s="11">
        <f t="shared" si="1047"/>
        <v>0</v>
      </c>
      <c r="BA77" s="11">
        <f t="shared" si="1047"/>
        <v>0</v>
      </c>
      <c r="BB77" s="9">
        <f t="shared" si="1047"/>
        <v>0</v>
      </c>
      <c r="BC77" s="11">
        <f t="shared" si="1047"/>
        <v>-1184</v>
      </c>
      <c r="BD77" s="11">
        <f t="shared" si="1047"/>
        <v>-1184</v>
      </c>
      <c r="BE77" s="11">
        <f t="shared" si="1047"/>
        <v>0</v>
      </c>
      <c r="BF77" s="11">
        <f t="shared" si="1047"/>
        <v>-2015</v>
      </c>
      <c r="BG77" s="11">
        <f t="shared" si="1047"/>
        <v>2294</v>
      </c>
      <c r="BH77" s="9">
        <f t="shared" si="1047"/>
        <v>-20487</v>
      </c>
      <c r="BI77" s="45">
        <f t="shared" si="1047"/>
        <v>271267</v>
      </c>
      <c r="BJ77" s="11">
        <f t="shared" si="1047"/>
        <v>0</v>
      </c>
      <c r="BK77" s="51">
        <f t="shared" si="1047"/>
        <v>271267</v>
      </c>
      <c r="BM77" s="30">
        <f t="shared" si="935"/>
        <v>-20487</v>
      </c>
    </row>
    <row r="78" spans="1:65" ht="15.75">
      <c r="A78" s="130"/>
      <c r="B78" s="5" t="s">
        <v>130</v>
      </c>
      <c r="C78" s="13">
        <f>C77/C73</f>
        <v>2.4928125549903157E-2</v>
      </c>
      <c r="D78" s="13">
        <f t="shared" ref="D78" si="1051">D77/D73</f>
        <v>0.26593395749299981</v>
      </c>
      <c r="E78" s="13">
        <f t="shared" ref="E78" si="1052">E77/E73</f>
        <v>-0.12602583315492757</v>
      </c>
      <c r="F78" s="13">
        <f t="shared" ref="F78" si="1053">F77/F73</f>
        <v>3.7415572497836308E-2</v>
      </c>
      <c r="G78" s="13">
        <f t="shared" ref="G78" si="1054">G77/G73</f>
        <v>9.6976454094868034E-2</v>
      </c>
      <c r="H78" s="13" t="e">
        <f t="shared" ref="H78" si="1055">H77/H73</f>
        <v>#DIV/0!</v>
      </c>
      <c r="I78" s="13" t="e">
        <f t="shared" ref="I78" si="1056">I77/I73</f>
        <v>#DIV/0!</v>
      </c>
      <c r="J78" s="13">
        <f t="shared" ref="J78" si="1057">J77/J73</f>
        <v>3.1826991737223302E-2</v>
      </c>
      <c r="K78" s="13">
        <f t="shared" ref="K78" si="1058">K77/K73</f>
        <v>0.83770861109834027</v>
      </c>
      <c r="L78" s="13">
        <f t="shared" ref="L78" si="1059">L77/L73</f>
        <v>0.54756174794173529</v>
      </c>
      <c r="M78" s="13">
        <f t="shared" ref="M78" si="1060">M77/M73</f>
        <v>0.12319883476964159</v>
      </c>
      <c r="N78" s="13">
        <f t="shared" ref="N78" si="1061">N77/N73</f>
        <v>1.7263157894736842</v>
      </c>
      <c r="O78" s="13">
        <f t="shared" ref="O78" si="1062">O77/O73</f>
        <v>0.13380158033362599</v>
      </c>
      <c r="P78" s="13">
        <f t="shared" ref="P78" si="1063">P77/P73</f>
        <v>1.7530627417599587E-2</v>
      </c>
      <c r="Q78" s="13" t="e">
        <f t="shared" ref="Q78" si="1064">Q77/Q73</f>
        <v>#DIV/0!</v>
      </c>
      <c r="R78" s="13">
        <f t="shared" ref="R78" si="1065">R77/R73</f>
        <v>0.19060313228923692</v>
      </c>
      <c r="S78" s="13" t="e">
        <f t="shared" ref="S78" si="1066">S77/S73</f>
        <v>#DIV/0!</v>
      </c>
      <c r="T78" s="13" t="e">
        <f t="shared" ref="T78:U78" si="1067">T77/T73</f>
        <v>#DIV/0!</v>
      </c>
      <c r="U78" s="13" t="e">
        <f t="shared" si="1067"/>
        <v>#DIV/0!</v>
      </c>
      <c r="V78" s="163" t="e">
        <f t="shared" ref="V78" si="1068">V77/V73</f>
        <v>#DIV/0!</v>
      </c>
      <c r="W78" s="13" t="e">
        <f t="shared" ref="W78" si="1069">W77/W73</f>
        <v>#DIV/0!</v>
      </c>
      <c r="X78" s="13" t="e">
        <f t="shared" ref="X78" si="1070">X77/X73</f>
        <v>#DIV/0!</v>
      </c>
      <c r="Y78" s="13" t="e">
        <f t="shared" ref="Y78" si="1071">Y77/Y73</f>
        <v>#DIV/0!</v>
      </c>
      <c r="Z78" s="13" t="e">
        <f t="shared" ref="Z78" si="1072">Z77/Z73</f>
        <v>#DIV/0!</v>
      </c>
      <c r="AA78" s="13" t="e">
        <f t="shared" ref="AA78:AD78" si="1073">AA77/AA73</f>
        <v>#DIV/0!</v>
      </c>
      <c r="AB78" s="13">
        <f t="shared" ref="AB78" si="1074">AB77/AB73</f>
        <v>-0.95833333333333337</v>
      </c>
      <c r="AC78" s="163" t="e">
        <f t="shared" si="1073"/>
        <v>#DIV/0!</v>
      </c>
      <c r="AD78" s="14">
        <f t="shared" si="1073"/>
        <v>9.3413651429537461E-2</v>
      </c>
      <c r="AE78" s="13">
        <f t="shared" ref="AE78" si="1075">AE77/AE73</f>
        <v>0.39823815309842042</v>
      </c>
      <c r="AF78" s="13">
        <f t="shared" ref="AF78" si="1076">AF77/AF73</f>
        <v>2.7355769230769229</v>
      </c>
      <c r="AG78" s="13">
        <f t="shared" ref="AG78" si="1077">AG77/AG73</f>
        <v>-0.39821308483043522</v>
      </c>
      <c r="AH78" s="13" t="e">
        <f t="shared" ref="AH78" si="1078">AH77/AH73</f>
        <v>#DIV/0!</v>
      </c>
      <c r="AI78" s="13" t="e">
        <f t="shared" ref="AI78" si="1079">AI77/AI73</f>
        <v>#DIV/0!</v>
      </c>
      <c r="AJ78" s="13">
        <f t="shared" ref="AJ78" si="1080">AJ77/AJ73</f>
        <v>3.1550387596899223</v>
      </c>
      <c r="AK78" s="13">
        <f t="shared" ref="AK78" si="1081">AK77/AK73</f>
        <v>0.43527719665271969</v>
      </c>
      <c r="AL78" s="13">
        <f t="shared" ref="AL78" si="1082">AL77/AL73</f>
        <v>3.0628659674409624E-2</v>
      </c>
      <c r="AM78" s="13" t="e">
        <f t="shared" ref="AM78" si="1083">AM77/AM73</f>
        <v>#DIV/0!</v>
      </c>
      <c r="AN78" s="13" t="e">
        <f t="shared" ref="AN78" si="1084">AN77/AN73</f>
        <v>#DIV/0!</v>
      </c>
      <c r="AO78" s="163">
        <f t="shared" ref="AO78" si="1085">AO77/AO73</f>
        <v>-0.20790273556231004</v>
      </c>
      <c r="AP78" s="13">
        <f t="shared" ref="AP78" si="1086">AP77/AP73</f>
        <v>-1</v>
      </c>
      <c r="AQ78" s="163" t="e">
        <f t="shared" ref="AQ78" si="1087">AQ77/AQ73</f>
        <v>#DIV/0!</v>
      </c>
      <c r="AR78" s="13" t="e">
        <f t="shared" ref="AR78" si="1088">AR77/AR73</f>
        <v>#DIV/0!</v>
      </c>
      <c r="AS78" s="13" t="e">
        <f t="shared" ref="AS78" si="1089">AS77/AS73</f>
        <v>#DIV/0!</v>
      </c>
      <c r="AT78" s="13" t="e">
        <f t="shared" ref="AT78" si="1090">AT77/AT73</f>
        <v>#DIV/0!</v>
      </c>
      <c r="AU78" s="13" t="e">
        <f t="shared" ref="AU78" si="1091">AU77/AU73</f>
        <v>#DIV/0!</v>
      </c>
      <c r="AV78" s="13" t="e">
        <f t="shared" ref="AV78" si="1092">AV77/AV73</f>
        <v>#DIV/0!</v>
      </c>
      <c r="AW78" s="13" t="e">
        <f t="shared" ref="AW78" si="1093">AW77/AW73</f>
        <v>#DIV/0!</v>
      </c>
      <c r="AX78" s="13">
        <f t="shared" ref="AX78" si="1094">AX77/AX73</f>
        <v>1.6176991150442477</v>
      </c>
      <c r="AY78" s="13" t="e">
        <f t="shared" ref="AY78" si="1095">AY77/AY73</f>
        <v>#DIV/0!</v>
      </c>
      <c r="AZ78" s="13" t="e">
        <f t="shared" ref="AZ78" si="1096">AZ77/AZ73</f>
        <v>#DIV/0!</v>
      </c>
      <c r="BA78" s="13" t="e">
        <f t="shared" ref="BA78" si="1097">BA77/BA73</f>
        <v>#DIV/0!</v>
      </c>
      <c r="BB78" s="163" t="e">
        <f t="shared" ref="BB78" si="1098">BB77/BB73</f>
        <v>#DIV/0!</v>
      </c>
      <c r="BC78" s="13">
        <f t="shared" ref="BC78" si="1099">BC77/BC73</f>
        <v>-0.13613889847073704</v>
      </c>
      <c r="BD78" s="13">
        <f t="shared" ref="BD78" si="1100">BD77/BD73</f>
        <v>-0.13613889847073704</v>
      </c>
      <c r="BE78" s="13" t="e">
        <f t="shared" ref="BE78" si="1101">BE77/BE73</f>
        <v>#DIV/0!</v>
      </c>
      <c r="BF78" s="13">
        <f t="shared" ref="BF78" si="1102">BF77/BF73</f>
        <v>-0.31732283464566929</v>
      </c>
      <c r="BG78" s="13">
        <f t="shared" ref="BG78:BH78" si="1103">BG77/BG73</f>
        <v>0.11240139154294673</v>
      </c>
      <c r="BH78" s="163">
        <f t="shared" si="1103"/>
        <v>-0.10813706757313121</v>
      </c>
      <c r="BI78" s="46">
        <f t="shared" ref="BI78" si="1104">BI77/BI73</f>
        <v>8.188693097054911E-2</v>
      </c>
      <c r="BJ78" s="13" t="e">
        <f t="shared" ref="BJ78:BK78" si="1105">BJ77/BJ73</f>
        <v>#DIV/0!</v>
      </c>
      <c r="BK78" s="52">
        <f t="shared" si="1105"/>
        <v>8.188693097054911E-2</v>
      </c>
      <c r="BM78" s="14">
        <f t="shared" ref="BM78" si="1106">BM77/BM73</f>
        <v>-0.10813706757313121</v>
      </c>
    </row>
    <row r="79" spans="1:65" ht="15.75">
      <c r="A79" s="130"/>
      <c r="B79" s="5" t="s">
        <v>313</v>
      </c>
      <c r="C79" s="128">
        <f>C74/C71</f>
        <v>0.92260829826784585</v>
      </c>
      <c r="D79" s="128">
        <f t="shared" ref="D79:BK79" si="1107">D74/D71</f>
        <v>0.90096777131670236</v>
      </c>
      <c r="E79" s="128">
        <f t="shared" si="1107"/>
        <v>0.84834169183452934</v>
      </c>
      <c r="F79" s="128">
        <f t="shared" si="1107"/>
        <v>0.91960306567767203</v>
      </c>
      <c r="G79" s="128">
        <f t="shared" si="1107"/>
        <v>0.90986833672105327</v>
      </c>
      <c r="H79" s="128" t="e">
        <f t="shared" si="1107"/>
        <v>#DIV/0!</v>
      </c>
      <c r="I79" s="128" t="e">
        <f t="shared" si="1107"/>
        <v>#DIV/0!</v>
      </c>
      <c r="J79" s="128">
        <f t="shared" si="1107"/>
        <v>0.94386111469057854</v>
      </c>
      <c r="K79" s="128">
        <f t="shared" si="1107"/>
        <v>0.72037197231833905</v>
      </c>
      <c r="L79" s="128">
        <f t="shared" si="1107"/>
        <v>0.83456284153005467</v>
      </c>
      <c r="M79" s="128">
        <f t="shared" si="1107"/>
        <v>0.90674430975111286</v>
      </c>
      <c r="N79" s="128">
        <f t="shared" si="1107"/>
        <v>0.49053030303030304</v>
      </c>
      <c r="O79" s="128">
        <f t="shared" si="1107"/>
        <v>0.92388038345972245</v>
      </c>
      <c r="P79" s="128">
        <f t="shared" si="1107"/>
        <v>1.0354029844200554</v>
      </c>
      <c r="Q79" s="128" t="e">
        <f t="shared" si="1107"/>
        <v>#DIV/0!</v>
      </c>
      <c r="R79" s="128">
        <f t="shared" si="1107"/>
        <v>1.0850288490737929</v>
      </c>
      <c r="S79" s="128" t="e">
        <f t="shared" si="1107"/>
        <v>#DIV/0!</v>
      </c>
      <c r="T79" s="128" t="e">
        <f t="shared" si="1107"/>
        <v>#DIV/0!</v>
      </c>
      <c r="U79" s="128" t="e">
        <f t="shared" si="1107"/>
        <v>#DIV/0!</v>
      </c>
      <c r="V79" s="178" t="e">
        <f t="shared" si="1107"/>
        <v>#DIV/0!</v>
      </c>
      <c r="W79" s="128" t="e">
        <f t="shared" si="1107"/>
        <v>#DIV/0!</v>
      </c>
      <c r="X79" s="128" t="e">
        <f t="shared" si="1107"/>
        <v>#DIV/0!</v>
      </c>
      <c r="Y79" s="128" t="e">
        <f t="shared" si="1107"/>
        <v>#DIV/0!</v>
      </c>
      <c r="Z79" s="128" t="e">
        <f t="shared" si="1107"/>
        <v>#DIV/0!</v>
      </c>
      <c r="AA79" s="128" t="e">
        <f t="shared" si="1107"/>
        <v>#DIV/0!</v>
      </c>
      <c r="AB79" s="128">
        <f t="shared" ref="AB79" si="1108">AB74/AB71</f>
        <v>0.4</v>
      </c>
      <c r="AC79" s="178" t="e">
        <f t="shared" si="1107"/>
        <v>#DIV/0!</v>
      </c>
      <c r="AD79" s="217">
        <f t="shared" si="1107"/>
        <v>0.91351248689250786</v>
      </c>
      <c r="AE79" s="128">
        <f t="shared" si="1107"/>
        <v>0.93728364895133376</v>
      </c>
      <c r="AF79" s="128">
        <f t="shared" si="1107"/>
        <v>1.6255230125523012</v>
      </c>
      <c r="AG79" s="128">
        <f t="shared" si="1107"/>
        <v>0.83934074768859712</v>
      </c>
      <c r="AH79" s="128" t="e">
        <f t="shared" si="1107"/>
        <v>#DIV/0!</v>
      </c>
      <c r="AI79" s="128" t="e">
        <f t="shared" si="1107"/>
        <v>#DIV/0!</v>
      </c>
      <c r="AJ79" s="128">
        <f t="shared" si="1107"/>
        <v>9.7048705413724429E-2</v>
      </c>
      <c r="AK79" s="128">
        <f t="shared" si="1107"/>
        <v>1.0576163406879275</v>
      </c>
      <c r="AL79" s="128">
        <f t="shared" si="1107"/>
        <v>1.3206629287598945</v>
      </c>
      <c r="AM79" s="128" t="e">
        <f t="shared" si="1107"/>
        <v>#DIV/0!</v>
      </c>
      <c r="AN79" s="128" t="e">
        <f t="shared" si="1107"/>
        <v>#DIV/0!</v>
      </c>
      <c r="AO79" s="178">
        <f t="shared" si="1107"/>
        <v>0.77871867012375651</v>
      </c>
      <c r="AP79" s="128">
        <f t="shared" si="1107"/>
        <v>0</v>
      </c>
      <c r="AQ79" s="178" t="e">
        <f t="shared" si="1107"/>
        <v>#DIV/0!</v>
      </c>
      <c r="AR79" s="128" t="e">
        <f t="shared" si="1107"/>
        <v>#DIV/0!</v>
      </c>
      <c r="AS79" s="128" t="e">
        <f t="shared" si="1107"/>
        <v>#DIV/0!</v>
      </c>
      <c r="AT79" s="128" t="e">
        <f t="shared" si="1107"/>
        <v>#DIV/0!</v>
      </c>
      <c r="AU79" s="128" t="e">
        <f t="shared" si="1107"/>
        <v>#DIV/0!</v>
      </c>
      <c r="AV79" s="128" t="e">
        <f t="shared" si="1107"/>
        <v>#DIV/0!</v>
      </c>
      <c r="AW79" s="128">
        <f t="shared" si="1107"/>
        <v>0.55377574370709381</v>
      </c>
      <c r="AX79" s="128">
        <f t="shared" si="1107"/>
        <v>0.85097813578826242</v>
      </c>
      <c r="AY79" s="128" t="e">
        <f t="shared" si="1107"/>
        <v>#DIV/0!</v>
      </c>
      <c r="AZ79" s="128" t="e">
        <f t="shared" si="1107"/>
        <v>#DIV/0!</v>
      </c>
      <c r="BA79" s="128" t="e">
        <f t="shared" si="1107"/>
        <v>#DIV/0!</v>
      </c>
      <c r="BB79" s="178" t="e">
        <f t="shared" si="1107"/>
        <v>#DIV/0!</v>
      </c>
      <c r="BC79" s="128">
        <f t="shared" si="1107"/>
        <v>0.94195085255767297</v>
      </c>
      <c r="BD79" s="128">
        <f t="shared" si="1107"/>
        <v>0.94195085255767297</v>
      </c>
      <c r="BE79" s="128" t="e">
        <f t="shared" si="1107"/>
        <v>#DIV/0!</v>
      </c>
      <c r="BF79" s="128">
        <f t="shared" si="1107"/>
        <v>0.87048192771084343</v>
      </c>
      <c r="BG79" s="128">
        <f t="shared" si="1107"/>
        <v>0.89998414334416876</v>
      </c>
      <c r="BH79" s="178">
        <f t="shared" si="1107"/>
        <v>0.82366274903602887</v>
      </c>
      <c r="BI79" s="128">
        <f t="shared" si="1107"/>
        <v>0.90883845434251787</v>
      </c>
      <c r="BJ79" s="128" t="e">
        <f t="shared" si="1107"/>
        <v>#DIV/0!</v>
      </c>
      <c r="BK79" s="128">
        <f t="shared" si="1107"/>
        <v>0.90883845434251787</v>
      </c>
      <c r="BM79" s="128" t="e">
        <f t="shared" ref="BM79" si="1109">BM74/BM71</f>
        <v>#DIV/0!</v>
      </c>
    </row>
    <row r="80" spans="1:65" s="181" customFormat="1" ht="15.75">
      <c r="A80" s="130"/>
      <c r="B80" s="5" t="s">
        <v>314</v>
      </c>
      <c r="C80" s="11">
        <f>C71-C74</f>
        <v>140222</v>
      </c>
      <c r="D80" s="11">
        <f t="shared" ref="D80:BK80" si="1110">D71-D74</f>
        <v>90245</v>
      </c>
      <c r="E80" s="11">
        <f t="shared" si="1110"/>
        <v>10947</v>
      </c>
      <c r="F80" s="11">
        <f t="shared" si="1110"/>
        <v>20854</v>
      </c>
      <c r="G80" s="11">
        <f t="shared" si="1110"/>
        <v>9844</v>
      </c>
      <c r="H80" s="11">
        <f t="shared" si="1110"/>
        <v>0</v>
      </c>
      <c r="I80" s="11">
        <f t="shared" si="1110"/>
        <v>0</v>
      </c>
      <c r="J80" s="11">
        <f t="shared" si="1110"/>
        <v>12634</v>
      </c>
      <c r="K80" s="11">
        <f t="shared" si="1110"/>
        <v>15516</v>
      </c>
      <c r="L80" s="11">
        <f t="shared" si="1110"/>
        <v>19376</v>
      </c>
      <c r="M80" s="11">
        <f t="shared" si="1110"/>
        <v>6662</v>
      </c>
      <c r="N80" s="11">
        <f t="shared" si="1110"/>
        <v>269</v>
      </c>
      <c r="O80" s="11">
        <f t="shared" si="1110"/>
        <v>532</v>
      </c>
      <c r="P80" s="11">
        <f t="shared" si="1110"/>
        <v>-3229</v>
      </c>
      <c r="Q80" s="11">
        <f t="shared" si="1110"/>
        <v>0</v>
      </c>
      <c r="R80" s="11">
        <f t="shared" si="1110"/>
        <v>-560</v>
      </c>
      <c r="S80" s="11">
        <f t="shared" si="1110"/>
        <v>0</v>
      </c>
      <c r="T80" s="11">
        <f t="shared" si="1110"/>
        <v>0</v>
      </c>
      <c r="U80" s="11">
        <f t="shared" si="1110"/>
        <v>0</v>
      </c>
      <c r="V80" s="11">
        <f t="shared" si="1110"/>
        <v>0</v>
      </c>
      <c r="W80" s="11">
        <f t="shared" si="1110"/>
        <v>0</v>
      </c>
      <c r="X80" s="11">
        <f t="shared" si="1110"/>
        <v>0</v>
      </c>
      <c r="Y80" s="11">
        <f t="shared" si="1110"/>
        <v>0</v>
      </c>
      <c r="Z80" s="11">
        <f t="shared" si="1110"/>
        <v>0</v>
      </c>
      <c r="AA80" s="11">
        <f t="shared" si="1110"/>
        <v>0</v>
      </c>
      <c r="AB80" s="11">
        <f t="shared" si="1110"/>
        <v>6</v>
      </c>
      <c r="AC80" s="11">
        <f t="shared" si="1110"/>
        <v>0</v>
      </c>
      <c r="AD80" s="11">
        <f t="shared" si="1110"/>
        <v>323318</v>
      </c>
      <c r="AE80" s="11">
        <f t="shared" si="1110"/>
        <v>308</v>
      </c>
      <c r="AF80" s="11">
        <f t="shared" si="1110"/>
        <v>-598</v>
      </c>
      <c r="AG80" s="11">
        <f t="shared" si="1110"/>
        <v>1199</v>
      </c>
      <c r="AH80" s="11">
        <f t="shared" si="1110"/>
        <v>0</v>
      </c>
      <c r="AI80" s="11">
        <f t="shared" si="1110"/>
        <v>0</v>
      </c>
      <c r="AJ80" s="11">
        <f t="shared" si="1110"/>
        <v>9974</v>
      </c>
      <c r="AK80" s="11">
        <f t="shared" si="1110"/>
        <v>-598</v>
      </c>
      <c r="AL80" s="11">
        <f t="shared" si="1110"/>
        <v>-3889</v>
      </c>
      <c r="AM80" s="11">
        <f t="shared" si="1110"/>
        <v>0</v>
      </c>
      <c r="AN80" s="11">
        <f t="shared" si="1110"/>
        <v>0</v>
      </c>
      <c r="AO80" s="11">
        <f t="shared" si="1110"/>
        <v>24067</v>
      </c>
      <c r="AP80" s="11">
        <f t="shared" si="1110"/>
        <v>1163</v>
      </c>
      <c r="AQ80" s="11">
        <f t="shared" si="1110"/>
        <v>0</v>
      </c>
      <c r="AR80" s="11">
        <f t="shared" si="1110"/>
        <v>0</v>
      </c>
      <c r="AS80" s="11">
        <f t="shared" si="1110"/>
        <v>0</v>
      </c>
      <c r="AT80" s="11">
        <f t="shared" si="1110"/>
        <v>0</v>
      </c>
      <c r="AU80" s="11">
        <f t="shared" si="1110"/>
        <v>0</v>
      </c>
      <c r="AV80" s="11">
        <f t="shared" si="1110"/>
        <v>0</v>
      </c>
      <c r="AW80" s="11">
        <f t="shared" si="1110"/>
        <v>195</v>
      </c>
      <c r="AX80" s="11">
        <f t="shared" si="1110"/>
        <v>259</v>
      </c>
      <c r="AY80" s="11">
        <f t="shared" si="1110"/>
        <v>0</v>
      </c>
      <c r="AZ80" s="11">
        <f t="shared" si="1110"/>
        <v>0</v>
      </c>
      <c r="BA80" s="11">
        <f t="shared" si="1110"/>
        <v>0</v>
      </c>
      <c r="BB80" s="11">
        <f t="shared" si="1110"/>
        <v>0</v>
      </c>
      <c r="BC80" s="11">
        <f t="shared" si="1110"/>
        <v>463</v>
      </c>
      <c r="BD80" s="11">
        <f t="shared" si="1110"/>
        <v>463</v>
      </c>
      <c r="BE80" s="11">
        <f t="shared" si="1110"/>
        <v>0</v>
      </c>
      <c r="BF80" s="11">
        <f t="shared" si="1110"/>
        <v>645</v>
      </c>
      <c r="BG80" s="11">
        <f t="shared" si="1110"/>
        <v>2523</v>
      </c>
      <c r="BH80" s="11">
        <f t="shared" si="1110"/>
        <v>36174</v>
      </c>
      <c r="BI80" s="11">
        <f t="shared" si="1110"/>
        <v>359492</v>
      </c>
      <c r="BJ80" s="11">
        <f t="shared" si="1110"/>
        <v>0</v>
      </c>
      <c r="BK80" s="11">
        <f t="shared" si="1110"/>
        <v>359492</v>
      </c>
      <c r="BL80" s="11">
        <f t="shared" ref="BL80:BM80" si="1111">BL74-BL71</f>
        <v>3583963</v>
      </c>
      <c r="BM80" s="11">
        <f t="shared" si="1111"/>
        <v>168967</v>
      </c>
    </row>
    <row r="81" spans="1:65" s="181" customFormat="1" ht="15.75">
      <c r="A81" s="130"/>
      <c r="B81" s="5"/>
      <c r="C81" s="5"/>
      <c r="D81" s="5"/>
      <c r="E81" s="5"/>
      <c r="F81" s="5"/>
      <c r="G81" s="5"/>
      <c r="H81" s="5"/>
      <c r="I81" s="5"/>
      <c r="J81" s="5"/>
      <c r="K81" s="5"/>
      <c r="L81" s="5"/>
      <c r="M81" s="5"/>
      <c r="N81" s="5"/>
      <c r="O81" s="5"/>
      <c r="P81" s="5"/>
      <c r="Q81" s="5"/>
      <c r="R81" s="5"/>
      <c r="S81" s="5"/>
      <c r="T81" s="5"/>
      <c r="U81" s="5"/>
      <c r="V81" s="16"/>
      <c r="W81" s="5"/>
      <c r="X81" s="5"/>
      <c r="Y81" s="5"/>
      <c r="Z81" s="5"/>
      <c r="AA81" s="5"/>
      <c r="AB81" s="5"/>
      <c r="AC81" s="16"/>
      <c r="AD81" s="6"/>
      <c r="AE81" s="5"/>
      <c r="AF81" s="5"/>
      <c r="AG81" s="5"/>
      <c r="AH81" s="5"/>
      <c r="AI81" s="5"/>
      <c r="AJ81" s="5"/>
      <c r="AK81" s="5"/>
      <c r="AL81" s="5"/>
      <c r="AM81" s="5"/>
      <c r="AN81" s="5"/>
      <c r="AO81" s="16"/>
      <c r="AP81" s="5"/>
      <c r="AQ81" s="16"/>
      <c r="AR81" s="5"/>
      <c r="AS81" s="5"/>
      <c r="AT81" s="5"/>
      <c r="AU81" s="5"/>
      <c r="AV81" s="5"/>
      <c r="AW81" s="6"/>
      <c r="AX81" s="5"/>
      <c r="AY81" s="5"/>
      <c r="AZ81" s="5"/>
      <c r="BA81" s="5"/>
      <c r="BB81" s="16"/>
      <c r="BC81" s="5"/>
      <c r="BD81" s="5"/>
      <c r="BE81" s="5"/>
      <c r="BF81" s="5"/>
      <c r="BG81" s="5"/>
      <c r="BH81" s="16"/>
      <c r="BI81" s="44"/>
      <c r="BJ81" s="5"/>
      <c r="BK81" s="50"/>
    </row>
    <row r="82" spans="1:65" s="234" customFormat="1" ht="15.75">
      <c r="A82" s="228" t="s">
        <v>32</v>
      </c>
      <c r="B82" s="222" t="s">
        <v>312</v>
      </c>
      <c r="C82" s="224">
        <v>7166</v>
      </c>
      <c r="D82" s="224">
        <v>3327</v>
      </c>
      <c r="E82" s="224">
        <v>223</v>
      </c>
      <c r="F82" s="224">
        <v>1205</v>
      </c>
      <c r="G82" s="224">
        <v>341</v>
      </c>
      <c r="H82" s="224">
        <v>0</v>
      </c>
      <c r="I82" s="224">
        <v>0</v>
      </c>
      <c r="J82" s="224">
        <v>595</v>
      </c>
      <c r="K82" s="224">
        <v>0</v>
      </c>
      <c r="L82" s="224">
        <v>73</v>
      </c>
      <c r="M82" s="224">
        <v>14</v>
      </c>
      <c r="N82" s="224">
        <v>68</v>
      </c>
      <c r="O82" s="224">
        <v>62</v>
      </c>
      <c r="P82" s="224">
        <v>19</v>
      </c>
      <c r="Q82" s="224">
        <v>0</v>
      </c>
      <c r="R82" s="224">
        <v>0</v>
      </c>
      <c r="S82" s="224">
        <v>0</v>
      </c>
      <c r="T82" s="224">
        <v>0</v>
      </c>
      <c r="U82" s="224">
        <v>0</v>
      </c>
      <c r="V82" s="224">
        <v>0</v>
      </c>
      <c r="W82" s="224">
        <v>0</v>
      </c>
      <c r="X82" s="224">
        <v>0</v>
      </c>
      <c r="Y82" s="224">
        <v>0</v>
      </c>
      <c r="Z82" s="224">
        <v>0</v>
      </c>
      <c r="AA82" s="224">
        <v>0</v>
      </c>
      <c r="AB82" s="224">
        <v>0</v>
      </c>
      <c r="AC82" s="224">
        <v>0</v>
      </c>
      <c r="AD82" s="225">
        <f t="shared" ref="AD82:AD83" si="1112">SUM(C82:AC82)</f>
        <v>13093</v>
      </c>
      <c r="AE82" s="224">
        <v>0</v>
      </c>
      <c r="AF82" s="224">
        <v>0</v>
      </c>
      <c r="AG82" s="224">
        <v>0</v>
      </c>
      <c r="AH82" s="224">
        <v>0</v>
      </c>
      <c r="AI82" s="224">
        <v>0</v>
      </c>
      <c r="AJ82" s="224">
        <v>0</v>
      </c>
      <c r="AK82" s="224">
        <v>355524</v>
      </c>
      <c r="AL82" s="224">
        <v>0</v>
      </c>
      <c r="AM82" s="224">
        <v>4167764</v>
      </c>
      <c r="AN82" s="224">
        <v>0</v>
      </c>
      <c r="AO82" s="224">
        <v>0</v>
      </c>
      <c r="AP82" s="224">
        <v>6677</v>
      </c>
      <c r="AQ82" s="224">
        <v>0</v>
      </c>
      <c r="AR82" s="224">
        <v>121038</v>
      </c>
      <c r="AS82" s="224">
        <v>0</v>
      </c>
      <c r="AT82" s="224">
        <v>0</v>
      </c>
      <c r="AU82" s="224">
        <v>80501</v>
      </c>
      <c r="AV82" s="224">
        <v>0</v>
      </c>
      <c r="AW82" s="224">
        <v>0</v>
      </c>
      <c r="AX82" s="224">
        <v>0</v>
      </c>
      <c r="AY82" s="224">
        <v>0</v>
      </c>
      <c r="AZ82" s="224">
        <v>16819</v>
      </c>
      <c r="BA82" s="224">
        <v>698472</v>
      </c>
      <c r="BB82" s="224">
        <v>0</v>
      </c>
      <c r="BC82" s="224">
        <v>0</v>
      </c>
      <c r="BD82" s="224">
        <v>0</v>
      </c>
      <c r="BE82" s="224">
        <v>0</v>
      </c>
      <c r="BF82" s="224">
        <v>0</v>
      </c>
      <c r="BG82" s="224">
        <v>41701</v>
      </c>
      <c r="BH82" s="229">
        <f>SUM(AE82:BG82)</f>
        <v>5488496</v>
      </c>
      <c r="BI82" s="230">
        <f>AD82+BH82</f>
        <v>5501589</v>
      </c>
      <c r="BJ82" s="231">
        <v>225000</v>
      </c>
      <c r="BK82" s="225">
        <f t="shared" ref="BK82:BK83" si="1113">BI82-BJ82</f>
        <v>5276589</v>
      </c>
      <c r="BL82" s="234">
        <v>8</v>
      </c>
      <c r="BM82" s="235"/>
    </row>
    <row r="83" spans="1:65" s="41" customFormat="1" ht="15.75">
      <c r="A83" s="136"/>
      <c r="B83" s="218" t="s">
        <v>318</v>
      </c>
      <c r="C83" s="10">
        <v>6188</v>
      </c>
      <c r="D83" s="10">
        <v>3029</v>
      </c>
      <c r="E83" s="10">
        <v>223</v>
      </c>
      <c r="F83" s="10">
        <v>1097</v>
      </c>
      <c r="G83" s="10">
        <v>286</v>
      </c>
      <c r="H83" s="10">
        <v>0</v>
      </c>
      <c r="I83" s="10">
        <v>0</v>
      </c>
      <c r="J83" s="10">
        <v>521</v>
      </c>
      <c r="K83" s="10">
        <v>0</v>
      </c>
      <c r="L83" s="10">
        <v>64</v>
      </c>
      <c r="M83" s="10">
        <v>13</v>
      </c>
      <c r="N83" s="10">
        <v>60</v>
      </c>
      <c r="O83" s="10">
        <v>57</v>
      </c>
      <c r="P83" s="10">
        <v>23</v>
      </c>
      <c r="Q83" s="10">
        <v>0</v>
      </c>
      <c r="R83" s="10">
        <v>0</v>
      </c>
      <c r="S83" s="10">
        <v>0</v>
      </c>
      <c r="T83" s="10">
        <f>IF('[1]Upto Month Current'!$I$27="",0,'[1]Upto Month Current'!$I$27)</f>
        <v>0</v>
      </c>
      <c r="U83" s="10">
        <v>0</v>
      </c>
      <c r="V83" s="10">
        <v>0</v>
      </c>
      <c r="W83" s="10">
        <v>0</v>
      </c>
      <c r="X83" s="10">
        <v>0</v>
      </c>
      <c r="Y83" s="10">
        <v>0</v>
      </c>
      <c r="Z83" s="10">
        <v>0</v>
      </c>
      <c r="AA83" s="10">
        <v>0</v>
      </c>
      <c r="AB83" s="10">
        <v>0</v>
      </c>
      <c r="AC83" s="10">
        <v>0</v>
      </c>
      <c r="AD83" s="123">
        <f t="shared" si="1112"/>
        <v>11561</v>
      </c>
      <c r="AE83" s="10">
        <v>0</v>
      </c>
      <c r="AF83" s="10">
        <v>0</v>
      </c>
      <c r="AG83" s="10">
        <v>0</v>
      </c>
      <c r="AH83" s="10">
        <v>0</v>
      </c>
      <c r="AI83" s="10">
        <v>0</v>
      </c>
      <c r="AJ83" s="10">
        <v>0</v>
      </c>
      <c r="AK83" s="10">
        <v>336131</v>
      </c>
      <c r="AL83" s="10">
        <v>0</v>
      </c>
      <c r="AM83" s="10">
        <v>4284740</v>
      </c>
      <c r="AN83" s="10">
        <v>0</v>
      </c>
      <c r="AO83" s="10">
        <v>0</v>
      </c>
      <c r="AP83" s="10">
        <v>6677</v>
      </c>
      <c r="AQ83" s="10">
        <v>0</v>
      </c>
      <c r="AR83" s="10">
        <v>119734</v>
      </c>
      <c r="AS83" s="10">
        <v>0</v>
      </c>
      <c r="AT83" s="10">
        <v>0</v>
      </c>
      <c r="AU83" s="10">
        <v>89742</v>
      </c>
      <c r="AV83" s="10">
        <v>0</v>
      </c>
      <c r="AW83" s="10">
        <v>0</v>
      </c>
      <c r="AX83" s="10">
        <v>0</v>
      </c>
      <c r="AY83" s="10">
        <v>0</v>
      </c>
      <c r="AZ83" s="10">
        <v>16819</v>
      </c>
      <c r="BA83" s="10">
        <v>603433</v>
      </c>
      <c r="BB83" s="10">
        <v>0</v>
      </c>
      <c r="BC83" s="10">
        <v>0</v>
      </c>
      <c r="BD83" s="10">
        <v>0</v>
      </c>
      <c r="BE83" s="10">
        <v>0</v>
      </c>
      <c r="BF83" s="10">
        <v>0</v>
      </c>
      <c r="BG83" s="10">
        <v>24931</v>
      </c>
      <c r="BH83" s="10">
        <f>SUM(AE83:BG83)</f>
        <v>5482207</v>
      </c>
      <c r="BI83" s="220">
        <f>AD83+BH83</f>
        <v>5493768</v>
      </c>
      <c r="BJ83" s="10">
        <v>215868</v>
      </c>
      <c r="BK83" s="10">
        <f t="shared" si="1113"/>
        <v>5277900</v>
      </c>
      <c r="BM83" s="219"/>
    </row>
    <row r="84" spans="1:65" ht="15.75">
      <c r="A84" s="130"/>
      <c r="B84" s="12" t="s">
        <v>319</v>
      </c>
      <c r="C84" s="9">
        <f>IF('Upto Month COPPY'!$I$4="",0,'Upto Month COPPY'!$I$4)</f>
        <v>6056</v>
      </c>
      <c r="D84" s="9">
        <f>IF('Upto Month COPPY'!$I$5="",0,'Upto Month COPPY'!$I$5)</f>
        <v>2286</v>
      </c>
      <c r="E84" s="9">
        <f>IF('Upto Month COPPY'!$I$6="",0,'Upto Month COPPY'!$I$6)</f>
        <v>214</v>
      </c>
      <c r="F84" s="9">
        <f>IF('Upto Month COPPY'!$I$7="",0,'Upto Month COPPY'!$I$7)</f>
        <v>1042</v>
      </c>
      <c r="G84" s="9">
        <f>IF('Upto Month COPPY'!$I$8="",0,'Upto Month COPPY'!$I$8)</f>
        <v>258</v>
      </c>
      <c r="H84" s="9">
        <f>IF('Upto Month COPPY'!$I$9="",0,'Upto Month COPPY'!$I$9)</f>
        <v>0</v>
      </c>
      <c r="I84" s="9">
        <f>IF('Upto Month COPPY'!$I$10="",0,'Upto Month COPPY'!$I$10)</f>
        <v>0</v>
      </c>
      <c r="J84" s="9">
        <f>IF('Upto Month COPPY'!$I$11="",0,'Upto Month COPPY'!$I$11)</f>
        <v>465</v>
      </c>
      <c r="K84" s="9">
        <f>IF('Upto Month COPPY'!$I$12="",0,'Upto Month COPPY'!$I$12)</f>
        <v>0</v>
      </c>
      <c r="L84" s="9">
        <f>IF('Upto Month COPPY'!$I$13="",0,'Upto Month COPPY'!$I$13)</f>
        <v>37</v>
      </c>
      <c r="M84" s="9">
        <f>IF('Upto Month COPPY'!$I$14="",0,'Upto Month COPPY'!$I$14)</f>
        <v>26</v>
      </c>
      <c r="N84" s="9">
        <f>IF('Upto Month COPPY'!$I$15="",0,'Upto Month COPPY'!$I$15)</f>
        <v>27</v>
      </c>
      <c r="O84" s="9">
        <f>IF('Upto Month COPPY'!$I$16="",0,'Upto Month COPPY'!$I$16)</f>
        <v>46</v>
      </c>
      <c r="P84" s="9">
        <f>IF('Upto Month COPPY'!$I$17="",0,'Upto Month COPPY'!$I$17)</f>
        <v>25</v>
      </c>
      <c r="Q84" s="9">
        <f>IF('Upto Month COPPY'!$I$18="",0,'Upto Month COPPY'!$I$18)</f>
        <v>0</v>
      </c>
      <c r="R84" s="9">
        <f>IF('Upto Month COPPY'!$I$21="",0,'Upto Month COPPY'!$I$21)</f>
        <v>0</v>
      </c>
      <c r="S84" s="9">
        <f>IF('Upto Month COPPY'!$I$26="",0,'Upto Month COPPY'!$I$26)</f>
        <v>0</v>
      </c>
      <c r="T84" s="9">
        <f>IF('Upto Month COPPY'!$I$27="",0,'Upto Month COPPY'!$I$27)</f>
        <v>0</v>
      </c>
      <c r="U84" s="9">
        <f>IF('Upto Month COPPY'!$I$30="",0,'Upto Month COPPY'!$I$30)</f>
        <v>0</v>
      </c>
      <c r="V84" s="9">
        <f>IF('Upto Month COPPY'!$I$35="",0,'Upto Month COPPY'!$I$35)</f>
        <v>0</v>
      </c>
      <c r="W84" s="9">
        <f>IF('Upto Month COPPY'!$I$39="",0,'Upto Month COPPY'!$I$39)</f>
        <v>0</v>
      </c>
      <c r="X84" s="9">
        <f>IF('Upto Month COPPY'!$I$40="",0,'Upto Month COPPY'!$I$40)</f>
        <v>0</v>
      </c>
      <c r="Y84" s="9">
        <f>IF('Upto Month COPPY'!$I$42="",0,'Upto Month COPPY'!$I$42)</f>
        <v>0</v>
      </c>
      <c r="Z84" s="9">
        <f>IF('Upto Month COPPY'!$I$43="",0,'Upto Month COPPY'!$I$43)</f>
        <v>0</v>
      </c>
      <c r="AA84" s="9">
        <f>IF('Upto Month COPPY'!$I$44="",0,'Upto Month COPPY'!$I$44)</f>
        <v>0</v>
      </c>
      <c r="AB84" s="9">
        <f>IF('Upto Month COPPY'!$I$48="",0,'Upto Month COPPY'!$I$48)</f>
        <v>0</v>
      </c>
      <c r="AC84" s="9">
        <f>IF('Upto Month COPPY'!$I$51="",0,'Upto Month COPPY'!$I$51)</f>
        <v>0</v>
      </c>
      <c r="AD84" s="123">
        <f t="shared" ref="AD84:AD85" si="1114">SUM(C84:AC84)</f>
        <v>10482</v>
      </c>
      <c r="AE84" s="9">
        <f>IF('Upto Month COPPY'!$I$19="",0,'Upto Month COPPY'!$I$19)</f>
        <v>0</v>
      </c>
      <c r="AF84" s="9">
        <f>IF('Upto Month COPPY'!$I$20="",0,'Upto Month COPPY'!$I$20)</f>
        <v>0</v>
      </c>
      <c r="AG84" s="9">
        <f>IF('Upto Month COPPY'!$I$22="",0,'Upto Month COPPY'!$I$22)</f>
        <v>0</v>
      </c>
      <c r="AH84" s="9">
        <f>IF('Upto Month COPPY'!$I$23="",0,'Upto Month COPPY'!$I$23)</f>
        <v>0</v>
      </c>
      <c r="AI84" s="9">
        <f>IF('Upto Month COPPY'!$I$24="",0,'Upto Month COPPY'!$I$24)</f>
        <v>0</v>
      </c>
      <c r="AJ84" s="9">
        <f>IF('Upto Month COPPY'!$I$25="",0,'Upto Month COPPY'!$I$25)</f>
        <v>0</v>
      </c>
      <c r="AK84" s="9">
        <f>IF('Upto Month COPPY'!$I$28="",0,'Upto Month COPPY'!$I$28)</f>
        <v>619026</v>
      </c>
      <c r="AL84" s="9">
        <f>IF('Upto Month COPPY'!$I$29="",0,'Upto Month COPPY'!$I$29)</f>
        <v>0</v>
      </c>
      <c r="AM84" s="9">
        <f>IF('Upto Month COPPY'!$I$31="",0,'Upto Month COPPY'!$I$31)</f>
        <v>3704497</v>
      </c>
      <c r="AN84" s="9">
        <f>IF('Upto Month COPPY'!$I$32="",0,'Upto Month COPPY'!$I$32)</f>
        <v>0</v>
      </c>
      <c r="AO84" s="9">
        <f>IF('Upto Month COPPY'!$I$33="",0,'Upto Month COPPY'!$I$33)</f>
        <v>0</v>
      </c>
      <c r="AP84" s="9">
        <f>IF('Upto Month COPPY'!$I$34="",0,'Upto Month COPPY'!$I$34)</f>
        <v>258449</v>
      </c>
      <c r="AQ84" s="9">
        <f>IF('Upto Month COPPY'!$I$36="",0,'Upto Month COPPY'!$I$36)</f>
        <v>0</v>
      </c>
      <c r="AR84" s="9">
        <f>IF('Upto Month COPPY'!$I$37="",0,'Upto Month COPPY'!$I$37)</f>
        <v>116845</v>
      </c>
      <c r="AS84" s="9">
        <v>0</v>
      </c>
      <c r="AT84" s="9">
        <f>IF('Upto Month COPPY'!$I$38="",0,'Upto Month COPPY'!$I$38)</f>
        <v>0</v>
      </c>
      <c r="AU84" s="9">
        <f>IF('Upto Month COPPY'!$I$41="",0,'Upto Month COPPY'!$I$41)</f>
        <v>110121</v>
      </c>
      <c r="AV84" s="9">
        <v>0</v>
      </c>
      <c r="AW84" s="9">
        <f>IF('Upto Month COPPY'!$I$45="",0,'Upto Month COPPY'!$I$45)</f>
        <v>0</v>
      </c>
      <c r="AX84" s="9">
        <f>IF('Upto Month COPPY'!$I$46="",0,'Upto Month COPPY'!$I$46)</f>
        <v>0</v>
      </c>
      <c r="AY84" s="9">
        <f>IF('Upto Month COPPY'!$I$47="",0,'Upto Month COPPY'!$I$47)</f>
        <v>0</v>
      </c>
      <c r="AZ84" s="9">
        <f>IF('Upto Month COPPY'!$I$49="",0,'Upto Month COPPY'!$I$49)</f>
        <v>391810</v>
      </c>
      <c r="BA84" s="9">
        <f>IF('Upto Month COPPY'!$I$50="",0,'Upto Month COPPY'!$I$50)</f>
        <v>1521716</v>
      </c>
      <c r="BB84" s="9">
        <f>IF('Upto Month COPPY'!$I$52="",0,'Upto Month COPPY'!$I$52)</f>
        <v>0</v>
      </c>
      <c r="BC84" s="9">
        <f>IF('Upto Month COPPY'!$I$53="",0,'Upto Month COPPY'!$I$53)</f>
        <v>8</v>
      </c>
      <c r="BD84" s="9">
        <f>IF('Upto Month COPPY'!$I$54="",0,'Upto Month COPPY'!$I$54)</f>
        <v>8</v>
      </c>
      <c r="BE84" s="9">
        <f>IF('Upto Month COPPY'!$I$55="",0,'Upto Month COPPY'!$I$55)</f>
        <v>0</v>
      </c>
      <c r="BF84" s="9">
        <f>IF('Upto Month COPPY'!$I$56="",0,'Upto Month COPPY'!$I$56)</f>
        <v>0</v>
      </c>
      <c r="BG84" s="9">
        <f>IF('Upto Month COPPY'!$I$58="",0,'Upto Month COPPY'!$I$58)</f>
        <v>-12454</v>
      </c>
      <c r="BH84" s="9">
        <f>SUM(AE84:BG84)</f>
        <v>6710026</v>
      </c>
      <c r="BI84" s="127">
        <f>AD84+BH84</f>
        <v>6720508</v>
      </c>
      <c r="BJ84" s="9">
        <f>IF('Upto Month COPPY'!$I$60="",0,'Upto Month COPPY'!$I$60)</f>
        <v>195084</v>
      </c>
      <c r="BK84" s="51">
        <f t="shared" ref="BK84:BK85" si="1115">BI84-BJ84</f>
        <v>6525424</v>
      </c>
      <c r="BL84" s="41">
        <f>'Upto Month COPPY'!$I$61</f>
        <v>6525425</v>
      </c>
      <c r="BM84" s="30">
        <f t="shared" ref="BM84:BM88" si="1116">BK84-AD84</f>
        <v>6514942</v>
      </c>
    </row>
    <row r="85" spans="1:65" ht="14.25" customHeight="1">
      <c r="A85" s="130"/>
      <c r="B85" s="183" t="s">
        <v>320</v>
      </c>
      <c r="C85" s="9">
        <f>IF('Upto Month Current'!$I$4="",0,'Upto Month Current'!$I$4)</f>
        <v>6898</v>
      </c>
      <c r="D85" s="9">
        <f>IF('Upto Month Current'!$I$5="",0,'Upto Month Current'!$I$5)</f>
        <v>3141</v>
      </c>
      <c r="E85" s="9">
        <f>IF('Upto Month Current'!$I$6="",0,'Upto Month Current'!$I$6)</f>
        <v>183</v>
      </c>
      <c r="F85" s="9">
        <f>IF('Upto Month Current'!$I$7="",0,'Upto Month Current'!$I$7)</f>
        <v>1182</v>
      </c>
      <c r="G85" s="9">
        <f>IF('Upto Month Current'!$I$8="",0,'Upto Month Current'!$I$8)</f>
        <v>313</v>
      </c>
      <c r="H85" s="9">
        <f>IF('Upto Month Current'!$I$9="",0,'Upto Month Current'!$I$9)</f>
        <v>0</v>
      </c>
      <c r="I85" s="9">
        <f>IF('Upto Month Current'!$I$10="",0,'Upto Month Current'!$I$10)</f>
        <v>0</v>
      </c>
      <c r="J85" s="9">
        <f>IF('Upto Month Current'!$I$11="",0,'Upto Month Current'!$I$11)</f>
        <v>578</v>
      </c>
      <c r="K85" s="9">
        <f>IF('Upto Month Current'!$I$12="",0,'Upto Month Current'!$I$12)</f>
        <v>0</v>
      </c>
      <c r="L85" s="9">
        <f>IF('Upto Month Current'!$I$13="",0,'Upto Month Current'!$I$13)</f>
        <v>46</v>
      </c>
      <c r="M85" s="9">
        <f>IF('Upto Month Current'!$I$14="",0,'Upto Month Current'!$I$14)</f>
        <v>21</v>
      </c>
      <c r="N85" s="9">
        <f>IF('Upto Month Current'!$I$15="",0,'Upto Month Current'!$I$15)</f>
        <v>0</v>
      </c>
      <c r="O85" s="9">
        <f>IF('Upto Month Current'!$I$16="",0,'Upto Month Current'!$I$16)</f>
        <v>0</v>
      </c>
      <c r="P85" s="9">
        <f>IF('Upto Month Current'!$I$17="",0,'Upto Month Current'!$I$17)</f>
        <v>18</v>
      </c>
      <c r="Q85" s="9">
        <f>IF('Upto Month Current'!$I$18="",0,'Upto Month Current'!$I$18)</f>
        <v>0</v>
      </c>
      <c r="R85" s="9">
        <f>IF('Upto Month Current'!$I$21="",0,'Upto Month Current'!$I$21)</f>
        <v>43</v>
      </c>
      <c r="S85" s="9">
        <f>IF('Upto Month Current'!$I$26="",0,'Upto Month Current'!$I$26)</f>
        <v>0</v>
      </c>
      <c r="T85" s="9">
        <f>IF('Upto Month Current'!$I$27="",0,'Upto Month Current'!$I$27)</f>
        <v>0</v>
      </c>
      <c r="U85" s="9">
        <f>IF('Upto Month Current'!$I$30="",0,'Upto Month Current'!$I$30)</f>
        <v>0</v>
      </c>
      <c r="V85" s="9">
        <f>IF('Upto Month Current'!$I$35="",0,'Upto Month Current'!$I$35)</f>
        <v>0</v>
      </c>
      <c r="W85" s="9">
        <f>IF('Upto Month Current'!$I$39="",0,'Upto Month Current'!$I$39)</f>
        <v>0</v>
      </c>
      <c r="X85" s="9">
        <f>IF('Upto Month Current'!$I$40="",0,'Upto Month Current'!$I$40)</f>
        <v>0</v>
      </c>
      <c r="Y85" s="9">
        <f>IF('Upto Month Current'!$I$42="",0,'Upto Month Current'!$I$42)</f>
        <v>0</v>
      </c>
      <c r="Z85" s="9">
        <f>IF('Upto Month Current'!$I$43="",0,'Upto Month Current'!$I$43)</f>
        <v>0</v>
      </c>
      <c r="AA85" s="9">
        <f>IF('Upto Month Current'!$I$44="",0,'Upto Month Current'!$I$44)</f>
        <v>0</v>
      </c>
      <c r="AB85" s="9">
        <f>IF('Upto Month Current'!$I$48="",0,'Upto Month Current'!$I$48)</f>
        <v>0</v>
      </c>
      <c r="AC85" s="9">
        <f>IF('Upto Month Current'!$I$51="",0,'Upto Month Current'!$I$51)</f>
        <v>0</v>
      </c>
      <c r="AD85" s="123">
        <f t="shared" si="1114"/>
        <v>12423</v>
      </c>
      <c r="AE85" s="9">
        <f>IF('Upto Month Current'!$I$19="",0,'Upto Month Current'!$I$19)</f>
        <v>0</v>
      </c>
      <c r="AF85" s="9">
        <f>IF('Upto Month Current'!$I$20="",0,'Upto Month Current'!$I$20)</f>
        <v>0</v>
      </c>
      <c r="AG85" s="9">
        <f>IF('Upto Month Current'!$I$22="",0,'Upto Month Current'!$I$22)</f>
        <v>0</v>
      </c>
      <c r="AH85" s="9">
        <f>IF('Upto Month Current'!$I$23="",0,'Upto Month Current'!$I$23)</f>
        <v>0</v>
      </c>
      <c r="AI85" s="9">
        <f>IF('Upto Month Current'!$I$24="",0,'Upto Month Current'!$I$24)</f>
        <v>0</v>
      </c>
      <c r="AJ85" s="9">
        <f>IF('Upto Month Current'!$I$25="",0,'Upto Month Current'!$I$25)</f>
        <v>0</v>
      </c>
      <c r="AK85" s="9">
        <f>IF('Upto Month Current'!$I$28="",0,'Upto Month Current'!$I$28)</f>
        <v>320051</v>
      </c>
      <c r="AL85" s="9">
        <f>IF('Upto Month Current'!$I$29="",0,'Upto Month Current'!$I$29)</f>
        <v>0</v>
      </c>
      <c r="AM85" s="9">
        <f>IF('Upto Month Current'!$I$31="",0,'Upto Month Current'!$I$31)</f>
        <v>3734619</v>
      </c>
      <c r="AN85" s="9">
        <f>IF('Upto Month Current'!$I$32="",0,'Upto Month Current'!$I$32)</f>
        <v>0</v>
      </c>
      <c r="AO85" s="9">
        <f>IF('Upto Month Current'!$I$33="",0,'Upto Month Current'!$I$33)</f>
        <v>0</v>
      </c>
      <c r="AP85" s="9">
        <f>IF('Upto Month Current'!$I$34="",0,'Upto Month Current'!$I$34)</f>
        <v>4772</v>
      </c>
      <c r="AQ85" s="9">
        <f>IF('Upto Month Current'!$I$36="",0,'Upto Month Current'!$I$36)</f>
        <v>0</v>
      </c>
      <c r="AR85" s="9">
        <f>IF('Upto Month Current'!$I$37="",0,'Upto Month Current'!$I$37)</f>
        <v>86893</v>
      </c>
      <c r="AS85" s="9">
        <v>0</v>
      </c>
      <c r="AT85" s="9">
        <f>IF('Upto Month Current'!$I$38="",0,'Upto Month Current'!$I$38)</f>
        <v>0</v>
      </c>
      <c r="AU85" s="9">
        <f>IF('Upto Month Current'!$I$41="",0,'Upto Month Current'!$I$41)</f>
        <v>71235</v>
      </c>
      <c r="AV85" s="9">
        <v>0</v>
      </c>
      <c r="AW85" s="9">
        <f>IF('Upto Month Current'!$I$45="",0,'Upto Month Current'!$I$45)</f>
        <v>0</v>
      </c>
      <c r="AX85" s="9">
        <f>IF('Upto Month Current'!$I$46="",0,'Upto Month Current'!$I$46)</f>
        <v>0</v>
      </c>
      <c r="AY85" s="9">
        <f>IF('Upto Month Current'!$I$47="",0,'Upto Month Current'!$I$47)</f>
        <v>0</v>
      </c>
      <c r="AZ85" s="9">
        <f>IF('Upto Month Current'!$I$49="",0,'Upto Month Current'!$I$49)</f>
        <v>12165</v>
      </c>
      <c r="BA85" s="9">
        <f>IF('Upto Month Current'!$I$50="",0,'Upto Month Current'!$I$50)</f>
        <v>805019</v>
      </c>
      <c r="BB85" s="9">
        <f>IF('Upto Month Current'!$I$52="",0,'Upto Month Current'!$I$52)</f>
        <v>0</v>
      </c>
      <c r="BC85" s="9">
        <f>IF('Upto Month Current'!$I$53="",0,'Upto Month Current'!$I$53)</f>
        <v>2</v>
      </c>
      <c r="BD85" s="9">
        <f>IF('Upto Month Current'!$I$54="",0,'Upto Month Current'!$I$54)</f>
        <v>2</v>
      </c>
      <c r="BE85" s="9">
        <f>IF('Upto Month Current'!$I$55="",0,'Upto Month Current'!$I$55)</f>
        <v>0</v>
      </c>
      <c r="BF85" s="9">
        <f>IF('Upto Month Current'!$I$56="",0,'Upto Month Current'!$I$56)</f>
        <v>0</v>
      </c>
      <c r="BG85" s="9">
        <f>IF('Upto Month Current'!$I$58="",0,'Upto Month Current'!$I$58)</f>
        <v>1630</v>
      </c>
      <c r="BH85" s="9">
        <f>SUM(AE85:BG85)</f>
        <v>5036388</v>
      </c>
      <c r="BI85" s="127">
        <f>AD85+BH85</f>
        <v>5048811</v>
      </c>
      <c r="BJ85" s="9">
        <f>IF('Upto Month Current'!$I$60="",0,'Upto Month Current'!$I$60)-'Upto Month Current'!I57</f>
        <v>198663</v>
      </c>
      <c r="BK85" s="51">
        <f t="shared" si="1115"/>
        <v>4850148</v>
      </c>
      <c r="BL85" s="101">
        <f>'Upto Month Current'!$I$61</f>
        <v>4850146</v>
      </c>
      <c r="BM85" s="30">
        <f t="shared" si="1116"/>
        <v>4837725</v>
      </c>
    </row>
    <row r="86" spans="1:65" ht="15.75">
      <c r="A86" s="130"/>
      <c r="B86" s="5" t="s">
        <v>127</v>
      </c>
      <c r="C86" s="11">
        <f>C85-C83</f>
        <v>710</v>
      </c>
      <c r="D86" s="11">
        <f t="shared" ref="D86" si="1117">D85-D83</f>
        <v>112</v>
      </c>
      <c r="E86" s="11">
        <f t="shared" ref="E86" si="1118">E85-E83</f>
        <v>-40</v>
      </c>
      <c r="F86" s="11">
        <f t="shared" ref="F86" si="1119">F85-F83</f>
        <v>85</v>
      </c>
      <c r="G86" s="11">
        <f t="shared" ref="G86" si="1120">G85-G83</f>
        <v>27</v>
      </c>
      <c r="H86" s="11">
        <f t="shared" ref="H86" si="1121">H85-H83</f>
        <v>0</v>
      </c>
      <c r="I86" s="11">
        <f t="shared" ref="I86" si="1122">I85-I83</f>
        <v>0</v>
      </c>
      <c r="J86" s="11">
        <f t="shared" ref="J86" si="1123">J85-J83</f>
        <v>57</v>
      </c>
      <c r="K86" s="11">
        <f t="shared" ref="K86" si="1124">K85-K83</f>
        <v>0</v>
      </c>
      <c r="L86" s="11">
        <f t="shared" ref="L86" si="1125">L85-L83</f>
        <v>-18</v>
      </c>
      <c r="M86" s="11">
        <f t="shared" ref="M86" si="1126">M85-M83</f>
        <v>8</v>
      </c>
      <c r="N86" s="11">
        <f t="shared" ref="N86" si="1127">N85-N83</f>
        <v>-60</v>
      </c>
      <c r="O86" s="11">
        <f t="shared" ref="O86" si="1128">O85-O83</f>
        <v>-57</v>
      </c>
      <c r="P86" s="11">
        <f t="shared" ref="P86" si="1129">P85-P83</f>
        <v>-5</v>
      </c>
      <c r="Q86" s="11">
        <f t="shared" ref="Q86" si="1130">Q85-Q83</f>
        <v>0</v>
      </c>
      <c r="R86" s="11">
        <f t="shared" ref="R86" si="1131">R85-R83</f>
        <v>43</v>
      </c>
      <c r="S86" s="11">
        <f t="shared" ref="S86" si="1132">S85-S83</f>
        <v>0</v>
      </c>
      <c r="T86" s="11">
        <f t="shared" ref="T86:U86" si="1133">T85-T83</f>
        <v>0</v>
      </c>
      <c r="U86" s="11">
        <f t="shared" si="1133"/>
        <v>0</v>
      </c>
      <c r="V86" s="9">
        <f t="shared" ref="V86" si="1134">V85-V83</f>
        <v>0</v>
      </c>
      <c r="W86" s="11">
        <f t="shared" ref="W86" si="1135">W85-W83</f>
        <v>0</v>
      </c>
      <c r="X86" s="11">
        <f t="shared" ref="X86" si="1136">X85-X83</f>
        <v>0</v>
      </c>
      <c r="Y86" s="11">
        <f t="shared" ref="Y86" si="1137">Y85-Y83</f>
        <v>0</v>
      </c>
      <c r="Z86" s="11">
        <f t="shared" ref="Z86" si="1138">Z85-Z83</f>
        <v>0</v>
      </c>
      <c r="AA86" s="11">
        <f t="shared" ref="AA86:AD86" si="1139">AA85-AA83</f>
        <v>0</v>
      </c>
      <c r="AB86" s="11">
        <f t="shared" ref="AB86" si="1140">AB85-AB83</f>
        <v>0</v>
      </c>
      <c r="AC86" s="9">
        <f t="shared" si="1139"/>
        <v>0</v>
      </c>
      <c r="AD86" s="10">
        <f t="shared" si="1139"/>
        <v>862</v>
      </c>
      <c r="AE86" s="11">
        <f t="shared" ref="AE86" si="1141">AE85-AE83</f>
        <v>0</v>
      </c>
      <c r="AF86" s="11">
        <f t="shared" ref="AF86" si="1142">AF85-AF83</f>
        <v>0</v>
      </c>
      <c r="AG86" s="11">
        <f t="shared" ref="AG86" si="1143">AG85-AG83</f>
        <v>0</v>
      </c>
      <c r="AH86" s="11">
        <f t="shared" ref="AH86" si="1144">AH85-AH83</f>
        <v>0</v>
      </c>
      <c r="AI86" s="11">
        <f t="shared" ref="AI86" si="1145">AI85-AI83</f>
        <v>0</v>
      </c>
      <c r="AJ86" s="11">
        <f t="shared" ref="AJ86" si="1146">AJ85-AJ83</f>
        <v>0</v>
      </c>
      <c r="AK86" s="11">
        <f t="shared" ref="AK86" si="1147">AK85-AK83</f>
        <v>-16080</v>
      </c>
      <c r="AL86" s="11">
        <f t="shared" ref="AL86" si="1148">AL85-AL83</f>
        <v>0</v>
      </c>
      <c r="AM86" s="11">
        <f t="shared" ref="AM86" si="1149">AM85-AM83</f>
        <v>-550121</v>
      </c>
      <c r="AN86" s="11">
        <f t="shared" ref="AN86" si="1150">AN85-AN83</f>
        <v>0</v>
      </c>
      <c r="AO86" s="9">
        <f t="shared" ref="AO86" si="1151">AO85-AO83</f>
        <v>0</v>
      </c>
      <c r="AP86" s="11">
        <f t="shared" ref="AP86" si="1152">AP85-AP83</f>
        <v>-1905</v>
      </c>
      <c r="AQ86" s="9">
        <f t="shared" ref="AQ86" si="1153">AQ85-AQ83</f>
        <v>0</v>
      </c>
      <c r="AR86" s="11">
        <f t="shared" ref="AR86" si="1154">AR85-AR83</f>
        <v>-32841</v>
      </c>
      <c r="AS86" s="11">
        <f t="shared" ref="AS86" si="1155">AS85-AS83</f>
        <v>0</v>
      </c>
      <c r="AT86" s="11">
        <f t="shared" ref="AT86" si="1156">AT85-AT83</f>
        <v>0</v>
      </c>
      <c r="AU86" s="11">
        <f t="shared" ref="AU86" si="1157">AU85-AU83</f>
        <v>-18507</v>
      </c>
      <c r="AV86" s="11">
        <f t="shared" ref="AV86" si="1158">AV85-AV83</f>
        <v>0</v>
      </c>
      <c r="AW86" s="11">
        <f t="shared" ref="AW86" si="1159">AW85-AW83</f>
        <v>0</v>
      </c>
      <c r="AX86" s="11">
        <f t="shared" ref="AX86" si="1160">AX85-AX83</f>
        <v>0</v>
      </c>
      <c r="AY86" s="11">
        <f t="shared" ref="AY86" si="1161">AY85-AY83</f>
        <v>0</v>
      </c>
      <c r="AZ86" s="11">
        <f t="shared" ref="AZ86" si="1162">AZ85-AZ83</f>
        <v>-4654</v>
      </c>
      <c r="BA86" s="11">
        <f t="shared" ref="BA86" si="1163">BA85-BA83</f>
        <v>201586</v>
      </c>
      <c r="BB86" s="9">
        <f t="shared" ref="BB86" si="1164">BB85-BB83</f>
        <v>0</v>
      </c>
      <c r="BC86" s="11">
        <f t="shared" ref="BC86" si="1165">BC85-BC83</f>
        <v>2</v>
      </c>
      <c r="BD86" s="11">
        <f t="shared" ref="BD86" si="1166">BD85-BD83</f>
        <v>2</v>
      </c>
      <c r="BE86" s="11">
        <f t="shared" ref="BE86" si="1167">BE85-BE83</f>
        <v>0</v>
      </c>
      <c r="BF86" s="11">
        <f t="shared" ref="BF86" si="1168">BF85-BF83</f>
        <v>0</v>
      </c>
      <c r="BG86" s="11">
        <f t="shared" ref="BG86:BH86" si="1169">BG85-BG83</f>
        <v>-23301</v>
      </c>
      <c r="BH86" s="9">
        <f t="shared" si="1169"/>
        <v>-445819</v>
      </c>
      <c r="BI86" s="45">
        <f t="shared" ref="BI86" si="1170">BI85-BI83</f>
        <v>-444957</v>
      </c>
      <c r="BJ86" s="11">
        <f t="shared" ref="BJ86:BK86" si="1171">BJ85-BJ83</f>
        <v>-17205</v>
      </c>
      <c r="BK86" s="51">
        <f t="shared" si="1171"/>
        <v>-427752</v>
      </c>
      <c r="BM86" s="30">
        <f t="shared" si="1116"/>
        <v>-428614</v>
      </c>
    </row>
    <row r="87" spans="1:65" ht="15.75">
      <c r="A87" s="130"/>
      <c r="B87" s="5" t="s">
        <v>128</v>
      </c>
      <c r="C87" s="13">
        <f>C86/C83</f>
        <v>0.11473820297349709</v>
      </c>
      <c r="D87" s="13">
        <f t="shared" ref="D87" si="1172">D86/D83</f>
        <v>3.6975899636843841E-2</v>
      </c>
      <c r="E87" s="13">
        <f t="shared" ref="E87" si="1173">E86/E83</f>
        <v>-0.17937219730941703</v>
      </c>
      <c r="F87" s="13">
        <f t="shared" ref="F87" si="1174">F86/F83</f>
        <v>7.7484047402005471E-2</v>
      </c>
      <c r="G87" s="13">
        <f t="shared" ref="G87" si="1175">G86/G83</f>
        <v>9.4405594405594401E-2</v>
      </c>
      <c r="H87" s="13" t="e">
        <f t="shared" ref="H87" si="1176">H86/H83</f>
        <v>#DIV/0!</v>
      </c>
      <c r="I87" s="13" t="e">
        <f t="shared" ref="I87" si="1177">I86/I83</f>
        <v>#DIV/0!</v>
      </c>
      <c r="J87" s="13">
        <f t="shared" ref="J87" si="1178">J86/J83</f>
        <v>0.10940499040307101</v>
      </c>
      <c r="K87" s="13" t="e">
        <f t="shared" ref="K87" si="1179">K86/K83</f>
        <v>#DIV/0!</v>
      </c>
      <c r="L87" s="13">
        <f t="shared" ref="L87" si="1180">L86/L83</f>
        <v>-0.28125</v>
      </c>
      <c r="M87" s="13">
        <f t="shared" ref="M87" si="1181">M86/M83</f>
        <v>0.61538461538461542</v>
      </c>
      <c r="N87" s="13">
        <f t="shared" ref="N87" si="1182">N86/N83</f>
        <v>-1</v>
      </c>
      <c r="O87" s="13">
        <f t="shared" ref="O87" si="1183">O86/O83</f>
        <v>-1</v>
      </c>
      <c r="P87" s="13">
        <f t="shared" ref="P87" si="1184">P86/P83</f>
        <v>-0.21739130434782608</v>
      </c>
      <c r="Q87" s="13" t="e">
        <f t="shared" ref="Q87" si="1185">Q86/Q83</f>
        <v>#DIV/0!</v>
      </c>
      <c r="R87" s="13" t="e">
        <f t="shared" ref="R87" si="1186">R86/R83</f>
        <v>#DIV/0!</v>
      </c>
      <c r="S87" s="13" t="e">
        <f t="shared" ref="S87" si="1187">S86/S83</f>
        <v>#DIV/0!</v>
      </c>
      <c r="T87" s="13" t="e">
        <f t="shared" ref="T87:U87" si="1188">T86/T83</f>
        <v>#DIV/0!</v>
      </c>
      <c r="U87" s="13" t="e">
        <f t="shared" si="1188"/>
        <v>#DIV/0!</v>
      </c>
      <c r="V87" s="163" t="e">
        <f t="shared" ref="V87" si="1189">V86/V83</f>
        <v>#DIV/0!</v>
      </c>
      <c r="W87" s="13" t="e">
        <f t="shared" ref="W87" si="1190">W86/W83</f>
        <v>#DIV/0!</v>
      </c>
      <c r="X87" s="13" t="e">
        <f t="shared" ref="X87" si="1191">X86/X83</f>
        <v>#DIV/0!</v>
      </c>
      <c r="Y87" s="13" t="e">
        <f t="shared" ref="Y87" si="1192">Y86/Y83</f>
        <v>#DIV/0!</v>
      </c>
      <c r="Z87" s="13" t="e">
        <f t="shared" ref="Z87" si="1193">Z86/Z83</f>
        <v>#DIV/0!</v>
      </c>
      <c r="AA87" s="13" t="e">
        <f t="shared" ref="AA87:AD87" si="1194">AA86/AA83</f>
        <v>#DIV/0!</v>
      </c>
      <c r="AB87" s="13" t="e">
        <f t="shared" ref="AB87" si="1195">AB86/AB83</f>
        <v>#DIV/0!</v>
      </c>
      <c r="AC87" s="163" t="e">
        <f t="shared" si="1194"/>
        <v>#DIV/0!</v>
      </c>
      <c r="AD87" s="14">
        <f t="shared" si="1194"/>
        <v>7.4561024132860476E-2</v>
      </c>
      <c r="AE87" s="13" t="e">
        <f t="shared" ref="AE87" si="1196">AE86/AE83</f>
        <v>#DIV/0!</v>
      </c>
      <c r="AF87" s="13" t="e">
        <f t="shared" ref="AF87" si="1197">AF86/AF83</f>
        <v>#DIV/0!</v>
      </c>
      <c r="AG87" s="13" t="e">
        <f t="shared" ref="AG87" si="1198">AG86/AG83</f>
        <v>#DIV/0!</v>
      </c>
      <c r="AH87" s="13" t="e">
        <f t="shared" ref="AH87" si="1199">AH86/AH83</f>
        <v>#DIV/0!</v>
      </c>
      <c r="AI87" s="13" t="e">
        <f t="shared" ref="AI87" si="1200">AI86/AI83</f>
        <v>#DIV/0!</v>
      </c>
      <c r="AJ87" s="13" t="e">
        <f t="shared" ref="AJ87" si="1201">AJ86/AJ83</f>
        <v>#DIV/0!</v>
      </c>
      <c r="AK87" s="13">
        <f t="shared" ref="AK87" si="1202">AK86/AK83</f>
        <v>-4.7838491540500579E-2</v>
      </c>
      <c r="AL87" s="13" t="e">
        <f t="shared" ref="AL87" si="1203">AL86/AL83</f>
        <v>#DIV/0!</v>
      </c>
      <c r="AM87" s="13">
        <f t="shared" ref="AM87" si="1204">AM86/AM83</f>
        <v>-0.12839075416478013</v>
      </c>
      <c r="AN87" s="13" t="e">
        <f t="shared" ref="AN87" si="1205">AN86/AN83</f>
        <v>#DIV/0!</v>
      </c>
      <c r="AO87" s="163" t="e">
        <f t="shared" ref="AO87" si="1206">AO86/AO83</f>
        <v>#DIV/0!</v>
      </c>
      <c r="AP87" s="13">
        <f t="shared" ref="AP87" si="1207">AP86/AP83</f>
        <v>-0.2853077729519245</v>
      </c>
      <c r="AQ87" s="163" t="e">
        <f t="shared" ref="AQ87" si="1208">AQ86/AQ83</f>
        <v>#DIV/0!</v>
      </c>
      <c r="AR87" s="13">
        <f t="shared" ref="AR87" si="1209">AR86/AR83</f>
        <v>-0.27428299396996675</v>
      </c>
      <c r="AS87" s="13" t="e">
        <f t="shared" ref="AS87" si="1210">AS86/AS83</f>
        <v>#DIV/0!</v>
      </c>
      <c r="AT87" s="13" t="e">
        <f t="shared" ref="AT87" si="1211">AT86/AT83</f>
        <v>#DIV/0!</v>
      </c>
      <c r="AU87" s="13">
        <f t="shared" ref="AU87" si="1212">AU86/AU83</f>
        <v>-0.20622451026275324</v>
      </c>
      <c r="AV87" s="13" t="e">
        <f t="shared" ref="AV87" si="1213">AV86/AV83</f>
        <v>#DIV/0!</v>
      </c>
      <c r="AW87" s="13" t="e">
        <f t="shared" ref="AW87" si="1214">AW86/AW83</f>
        <v>#DIV/0!</v>
      </c>
      <c r="AX87" s="13" t="e">
        <f t="shared" ref="AX87" si="1215">AX86/AX83</f>
        <v>#DIV/0!</v>
      </c>
      <c r="AY87" s="13" t="e">
        <f t="shared" ref="AY87" si="1216">AY86/AY83</f>
        <v>#DIV/0!</v>
      </c>
      <c r="AZ87" s="13">
        <f t="shared" ref="AZ87" si="1217">AZ86/AZ83</f>
        <v>-0.27671086271478684</v>
      </c>
      <c r="BA87" s="13">
        <f t="shared" ref="BA87" si="1218">BA86/BA83</f>
        <v>0.3340652566233534</v>
      </c>
      <c r="BB87" s="163" t="e">
        <f t="shared" ref="BB87" si="1219">BB86/BB83</f>
        <v>#DIV/0!</v>
      </c>
      <c r="BC87" s="13" t="e">
        <f t="shared" ref="BC87" si="1220">BC86/BC83</f>
        <v>#DIV/0!</v>
      </c>
      <c r="BD87" s="13" t="e">
        <f t="shared" ref="BD87" si="1221">BD86/BD83</f>
        <v>#DIV/0!</v>
      </c>
      <c r="BE87" s="13" t="e">
        <f t="shared" ref="BE87" si="1222">BE86/BE83</f>
        <v>#DIV/0!</v>
      </c>
      <c r="BF87" s="13" t="e">
        <f t="shared" ref="BF87" si="1223">BF86/BF83</f>
        <v>#DIV/0!</v>
      </c>
      <c r="BG87" s="13">
        <f t="shared" ref="BG87:BH87" si="1224">BG86/BG83</f>
        <v>-0.93461954995788377</v>
      </c>
      <c r="BH87" s="163">
        <f t="shared" si="1224"/>
        <v>-8.1321081090152195E-2</v>
      </c>
      <c r="BI87" s="46">
        <f t="shared" ref="BI87" si="1225">BI86/BI83</f>
        <v>-8.0993045210500339E-2</v>
      </c>
      <c r="BJ87" s="13">
        <f t="shared" ref="BJ87:BK87" si="1226">BJ86/BJ83</f>
        <v>-7.9701484240369116E-2</v>
      </c>
      <c r="BK87" s="52">
        <f t="shared" si="1226"/>
        <v>-8.1045870516682772E-2</v>
      </c>
      <c r="BM87" s="163" t="e">
        <f t="shared" ref="BM87" si="1227">BM86/BM83</f>
        <v>#DIV/0!</v>
      </c>
    </row>
    <row r="88" spans="1:65" ht="15.75">
      <c r="A88" s="130"/>
      <c r="B88" s="5" t="s">
        <v>129</v>
      </c>
      <c r="C88" s="11">
        <f>C85-C84</f>
        <v>842</v>
      </c>
      <c r="D88" s="11">
        <f t="shared" ref="D88:BK88" si="1228">D85-D84</f>
        <v>855</v>
      </c>
      <c r="E88" s="11">
        <f t="shared" si="1228"/>
        <v>-31</v>
      </c>
      <c r="F88" s="11">
        <f t="shared" si="1228"/>
        <v>140</v>
      </c>
      <c r="G88" s="11">
        <f t="shared" si="1228"/>
        <v>55</v>
      </c>
      <c r="H88" s="11">
        <f t="shared" si="1228"/>
        <v>0</v>
      </c>
      <c r="I88" s="11">
        <f t="shared" si="1228"/>
        <v>0</v>
      </c>
      <c r="J88" s="11">
        <f t="shared" si="1228"/>
        <v>113</v>
      </c>
      <c r="K88" s="11">
        <f t="shared" si="1228"/>
        <v>0</v>
      </c>
      <c r="L88" s="11">
        <f t="shared" si="1228"/>
        <v>9</v>
      </c>
      <c r="M88" s="11">
        <f t="shared" si="1228"/>
        <v>-5</v>
      </c>
      <c r="N88" s="11">
        <f t="shared" si="1228"/>
        <v>-27</v>
      </c>
      <c r="O88" s="11">
        <f t="shared" si="1228"/>
        <v>-46</v>
      </c>
      <c r="P88" s="11">
        <f t="shared" si="1228"/>
        <v>-7</v>
      </c>
      <c r="Q88" s="11">
        <f t="shared" si="1228"/>
        <v>0</v>
      </c>
      <c r="R88" s="11">
        <f t="shared" si="1228"/>
        <v>43</v>
      </c>
      <c r="S88" s="11">
        <f t="shared" si="1228"/>
        <v>0</v>
      </c>
      <c r="T88" s="11">
        <f t="shared" si="1228"/>
        <v>0</v>
      </c>
      <c r="U88" s="11">
        <f t="shared" ref="U88" si="1229">U85-U84</f>
        <v>0</v>
      </c>
      <c r="V88" s="9">
        <f t="shared" si="1228"/>
        <v>0</v>
      </c>
      <c r="W88" s="11">
        <f t="shared" si="1228"/>
        <v>0</v>
      </c>
      <c r="X88" s="11">
        <f t="shared" si="1228"/>
        <v>0</v>
      </c>
      <c r="Y88" s="11">
        <f t="shared" si="1228"/>
        <v>0</v>
      </c>
      <c r="Z88" s="11">
        <f t="shared" si="1228"/>
        <v>0</v>
      </c>
      <c r="AA88" s="11">
        <f t="shared" si="1228"/>
        <v>0</v>
      </c>
      <c r="AB88" s="11">
        <f t="shared" ref="AB88" si="1230">AB85-AB84</f>
        <v>0</v>
      </c>
      <c r="AC88" s="9">
        <f t="shared" ref="AC88:AD88" si="1231">AC85-AC84</f>
        <v>0</v>
      </c>
      <c r="AD88" s="10">
        <f t="shared" si="1231"/>
        <v>1941</v>
      </c>
      <c r="AE88" s="11">
        <f t="shared" si="1228"/>
        <v>0</v>
      </c>
      <c r="AF88" s="11">
        <f t="shared" si="1228"/>
        <v>0</v>
      </c>
      <c r="AG88" s="11">
        <f t="shared" si="1228"/>
        <v>0</v>
      </c>
      <c r="AH88" s="11">
        <f t="shared" si="1228"/>
        <v>0</v>
      </c>
      <c r="AI88" s="11">
        <f t="shared" si="1228"/>
        <v>0</v>
      </c>
      <c r="AJ88" s="11">
        <f t="shared" si="1228"/>
        <v>0</v>
      </c>
      <c r="AK88" s="11">
        <f t="shared" si="1228"/>
        <v>-298975</v>
      </c>
      <c r="AL88" s="11">
        <f t="shared" si="1228"/>
        <v>0</v>
      </c>
      <c r="AM88" s="11">
        <f t="shared" si="1228"/>
        <v>30122</v>
      </c>
      <c r="AN88" s="11">
        <f t="shared" si="1228"/>
        <v>0</v>
      </c>
      <c r="AO88" s="9">
        <f t="shared" si="1228"/>
        <v>0</v>
      </c>
      <c r="AP88" s="11">
        <f t="shared" si="1228"/>
        <v>-253677</v>
      </c>
      <c r="AQ88" s="9">
        <f t="shared" si="1228"/>
        <v>0</v>
      </c>
      <c r="AR88" s="11">
        <f t="shared" si="1228"/>
        <v>-29952</v>
      </c>
      <c r="AS88" s="11">
        <f t="shared" si="1228"/>
        <v>0</v>
      </c>
      <c r="AT88" s="11">
        <f t="shared" si="1228"/>
        <v>0</v>
      </c>
      <c r="AU88" s="11">
        <f t="shared" si="1228"/>
        <v>-38886</v>
      </c>
      <c r="AV88" s="11">
        <f t="shared" si="1228"/>
        <v>0</v>
      </c>
      <c r="AW88" s="11">
        <f t="shared" si="1228"/>
        <v>0</v>
      </c>
      <c r="AX88" s="11">
        <f t="shared" si="1228"/>
        <v>0</v>
      </c>
      <c r="AY88" s="11">
        <f t="shared" si="1228"/>
        <v>0</v>
      </c>
      <c r="AZ88" s="11">
        <f t="shared" si="1228"/>
        <v>-379645</v>
      </c>
      <c r="BA88" s="11">
        <f t="shared" si="1228"/>
        <v>-716697</v>
      </c>
      <c r="BB88" s="9">
        <f t="shared" si="1228"/>
        <v>0</v>
      </c>
      <c r="BC88" s="11">
        <f t="shared" si="1228"/>
        <v>-6</v>
      </c>
      <c r="BD88" s="11">
        <f t="shared" si="1228"/>
        <v>-6</v>
      </c>
      <c r="BE88" s="11">
        <f t="shared" si="1228"/>
        <v>0</v>
      </c>
      <c r="BF88" s="11">
        <f t="shared" si="1228"/>
        <v>0</v>
      </c>
      <c r="BG88" s="11">
        <f t="shared" si="1228"/>
        <v>14084</v>
      </c>
      <c r="BH88" s="9">
        <f t="shared" si="1228"/>
        <v>-1673638</v>
      </c>
      <c r="BI88" s="45">
        <f t="shared" si="1228"/>
        <v>-1671697</v>
      </c>
      <c r="BJ88" s="11">
        <f t="shared" si="1228"/>
        <v>3579</v>
      </c>
      <c r="BK88" s="51">
        <f t="shared" si="1228"/>
        <v>-1675276</v>
      </c>
      <c r="BM88" s="30">
        <f t="shared" si="1116"/>
        <v>-1677217</v>
      </c>
    </row>
    <row r="89" spans="1:65" ht="15.75">
      <c r="A89" s="130"/>
      <c r="B89" s="5" t="s">
        <v>130</v>
      </c>
      <c r="C89" s="13">
        <f>C88/C84</f>
        <v>0.13903566710700133</v>
      </c>
      <c r="D89" s="13">
        <f t="shared" ref="D89" si="1232">D88/D84</f>
        <v>0.37401574803149606</v>
      </c>
      <c r="E89" s="13">
        <f t="shared" ref="E89" si="1233">E88/E84</f>
        <v>-0.14485981308411214</v>
      </c>
      <c r="F89" s="13">
        <f t="shared" ref="F89" si="1234">F88/F84</f>
        <v>0.1343570057581574</v>
      </c>
      <c r="G89" s="13">
        <f t="shared" ref="G89" si="1235">G88/G84</f>
        <v>0.2131782945736434</v>
      </c>
      <c r="H89" s="13" t="e">
        <f t="shared" ref="H89" si="1236">H88/H84</f>
        <v>#DIV/0!</v>
      </c>
      <c r="I89" s="13" t="e">
        <f t="shared" ref="I89" si="1237">I88/I84</f>
        <v>#DIV/0!</v>
      </c>
      <c r="J89" s="13">
        <f t="shared" ref="J89" si="1238">J88/J84</f>
        <v>0.24301075268817204</v>
      </c>
      <c r="K89" s="13" t="e">
        <f t="shared" ref="K89" si="1239">K88/K84</f>
        <v>#DIV/0!</v>
      </c>
      <c r="L89" s="13">
        <f t="shared" ref="L89" si="1240">L88/L84</f>
        <v>0.24324324324324326</v>
      </c>
      <c r="M89" s="13">
        <f t="shared" ref="M89" si="1241">M88/M84</f>
        <v>-0.19230769230769232</v>
      </c>
      <c r="N89" s="13">
        <f t="shared" ref="N89" si="1242">N88/N84</f>
        <v>-1</v>
      </c>
      <c r="O89" s="13">
        <f t="shared" ref="O89" si="1243">O88/O84</f>
        <v>-1</v>
      </c>
      <c r="P89" s="13">
        <f t="shared" ref="P89" si="1244">P88/P84</f>
        <v>-0.28000000000000003</v>
      </c>
      <c r="Q89" s="13" t="e">
        <f t="shared" ref="Q89" si="1245">Q88/Q84</f>
        <v>#DIV/0!</v>
      </c>
      <c r="R89" s="13" t="e">
        <f t="shared" ref="R89" si="1246">R88/R84</f>
        <v>#DIV/0!</v>
      </c>
      <c r="S89" s="13" t="e">
        <f t="shared" ref="S89" si="1247">S88/S84</f>
        <v>#DIV/0!</v>
      </c>
      <c r="T89" s="13" t="e">
        <f t="shared" ref="T89:U89" si="1248">T88/T84</f>
        <v>#DIV/0!</v>
      </c>
      <c r="U89" s="13" t="e">
        <f t="shared" si="1248"/>
        <v>#DIV/0!</v>
      </c>
      <c r="V89" s="163" t="e">
        <f t="shared" ref="V89" si="1249">V88/V84</f>
        <v>#DIV/0!</v>
      </c>
      <c r="W89" s="13" t="e">
        <f t="shared" ref="W89" si="1250">W88/W84</f>
        <v>#DIV/0!</v>
      </c>
      <c r="X89" s="13" t="e">
        <f t="shared" ref="X89" si="1251">X88/X84</f>
        <v>#DIV/0!</v>
      </c>
      <c r="Y89" s="13" t="e">
        <f t="shared" ref="Y89" si="1252">Y88/Y84</f>
        <v>#DIV/0!</v>
      </c>
      <c r="Z89" s="13" t="e">
        <f t="shared" ref="Z89" si="1253">Z88/Z84</f>
        <v>#DIV/0!</v>
      </c>
      <c r="AA89" s="13" t="e">
        <f t="shared" ref="AA89:AD89" si="1254">AA88/AA84</f>
        <v>#DIV/0!</v>
      </c>
      <c r="AB89" s="13" t="e">
        <f t="shared" ref="AB89" si="1255">AB88/AB84</f>
        <v>#DIV/0!</v>
      </c>
      <c r="AC89" s="163" t="e">
        <f t="shared" si="1254"/>
        <v>#DIV/0!</v>
      </c>
      <c r="AD89" s="14">
        <f t="shared" si="1254"/>
        <v>0.18517458500286205</v>
      </c>
      <c r="AE89" s="13" t="e">
        <f t="shared" ref="AE89" si="1256">AE88/AE84</f>
        <v>#DIV/0!</v>
      </c>
      <c r="AF89" s="13" t="e">
        <f t="shared" ref="AF89" si="1257">AF88/AF84</f>
        <v>#DIV/0!</v>
      </c>
      <c r="AG89" s="13" t="e">
        <f t="shared" ref="AG89" si="1258">AG88/AG84</f>
        <v>#DIV/0!</v>
      </c>
      <c r="AH89" s="13" t="e">
        <f t="shared" ref="AH89" si="1259">AH88/AH84</f>
        <v>#DIV/0!</v>
      </c>
      <c r="AI89" s="13" t="e">
        <f t="shared" ref="AI89" si="1260">AI88/AI84</f>
        <v>#DIV/0!</v>
      </c>
      <c r="AJ89" s="13" t="e">
        <f t="shared" ref="AJ89" si="1261">AJ88/AJ84</f>
        <v>#DIV/0!</v>
      </c>
      <c r="AK89" s="13">
        <f t="shared" ref="AK89" si="1262">AK88/AK84</f>
        <v>-0.48297648240946262</v>
      </c>
      <c r="AL89" s="13" t="e">
        <f t="shared" ref="AL89" si="1263">AL88/AL84</f>
        <v>#DIV/0!</v>
      </c>
      <c r="AM89" s="13">
        <f t="shared" ref="AM89" si="1264">AM88/AM84</f>
        <v>8.1311983786192827E-3</v>
      </c>
      <c r="AN89" s="13" t="e">
        <f t="shared" ref="AN89" si="1265">AN88/AN84</f>
        <v>#DIV/0!</v>
      </c>
      <c r="AO89" s="163" t="e">
        <f t="shared" ref="AO89" si="1266">AO88/AO84</f>
        <v>#DIV/0!</v>
      </c>
      <c r="AP89" s="13">
        <f t="shared" ref="AP89" si="1267">AP88/AP84</f>
        <v>-0.98153600903853366</v>
      </c>
      <c r="AQ89" s="163" t="e">
        <f t="shared" ref="AQ89" si="1268">AQ88/AQ84</f>
        <v>#DIV/0!</v>
      </c>
      <c r="AR89" s="13">
        <f t="shared" ref="AR89" si="1269">AR88/AR84</f>
        <v>-0.25633959519020927</v>
      </c>
      <c r="AS89" s="13" t="e">
        <f t="shared" ref="AS89" si="1270">AS88/AS84</f>
        <v>#DIV/0!</v>
      </c>
      <c r="AT89" s="13" t="e">
        <f t="shared" ref="AT89" si="1271">AT88/AT84</f>
        <v>#DIV/0!</v>
      </c>
      <c r="AU89" s="13">
        <f t="shared" ref="AU89" si="1272">AU88/AU84</f>
        <v>-0.35312065818508731</v>
      </c>
      <c r="AV89" s="13" t="e">
        <f t="shared" ref="AV89" si="1273">AV88/AV84</f>
        <v>#DIV/0!</v>
      </c>
      <c r="AW89" s="13" t="e">
        <f t="shared" ref="AW89" si="1274">AW88/AW84</f>
        <v>#DIV/0!</v>
      </c>
      <c r="AX89" s="13" t="e">
        <f t="shared" ref="AX89" si="1275">AX88/AX84</f>
        <v>#DIV/0!</v>
      </c>
      <c r="AY89" s="13" t="e">
        <f t="shared" ref="AY89" si="1276">AY88/AY84</f>
        <v>#DIV/0!</v>
      </c>
      <c r="AZ89" s="13">
        <f t="shared" ref="AZ89" si="1277">AZ88/AZ84</f>
        <v>-0.96895178785635894</v>
      </c>
      <c r="BA89" s="13">
        <f t="shared" ref="BA89" si="1278">BA88/BA84</f>
        <v>-0.47097947317370653</v>
      </c>
      <c r="BB89" s="163" t="e">
        <f t="shared" ref="BB89" si="1279">BB88/BB84</f>
        <v>#DIV/0!</v>
      </c>
      <c r="BC89" s="13">
        <f t="shared" ref="BC89" si="1280">BC88/BC84</f>
        <v>-0.75</v>
      </c>
      <c r="BD89" s="13">
        <f t="shared" ref="BD89" si="1281">BD88/BD84</f>
        <v>-0.75</v>
      </c>
      <c r="BE89" s="13" t="e">
        <f t="shared" ref="BE89" si="1282">BE88/BE84</f>
        <v>#DIV/0!</v>
      </c>
      <c r="BF89" s="13" t="e">
        <f t="shared" ref="BF89" si="1283">BF88/BF84</f>
        <v>#DIV/0!</v>
      </c>
      <c r="BG89" s="13">
        <f t="shared" ref="BG89:BH89" si="1284">BG88/BG84</f>
        <v>-1.1308816444515819</v>
      </c>
      <c r="BH89" s="163">
        <f t="shared" si="1284"/>
        <v>-0.24942347466313841</v>
      </c>
      <c r="BI89" s="46">
        <f t="shared" ref="BI89" si="1285">BI88/BI84</f>
        <v>-0.24874563053864379</v>
      </c>
      <c r="BJ89" s="13">
        <f t="shared" ref="BJ89:BK89" si="1286">BJ88/BJ84</f>
        <v>1.834594328596912E-2</v>
      </c>
      <c r="BK89" s="52">
        <f t="shared" si="1286"/>
        <v>-0.25673059712288426</v>
      </c>
      <c r="BM89" s="14">
        <f t="shared" ref="BM89" si="1287">BM88/BM84</f>
        <v>-0.25744158581918303</v>
      </c>
    </row>
    <row r="90" spans="1:65" ht="15.75">
      <c r="A90" s="130"/>
      <c r="B90" s="5" t="s">
        <v>313</v>
      </c>
      <c r="C90" s="128">
        <f>C85/C82</f>
        <v>0.96260117220206531</v>
      </c>
      <c r="D90" s="128">
        <f t="shared" ref="D90:BK90" si="1288">D85/D82</f>
        <v>0.94409377817853923</v>
      </c>
      <c r="E90" s="128">
        <f t="shared" si="1288"/>
        <v>0.820627802690583</v>
      </c>
      <c r="F90" s="128">
        <f t="shared" si="1288"/>
        <v>0.98091286307053938</v>
      </c>
      <c r="G90" s="128">
        <f t="shared" si="1288"/>
        <v>0.91788856304985333</v>
      </c>
      <c r="H90" s="128" t="e">
        <f t="shared" si="1288"/>
        <v>#DIV/0!</v>
      </c>
      <c r="I90" s="128" t="e">
        <f t="shared" si="1288"/>
        <v>#DIV/0!</v>
      </c>
      <c r="J90" s="128">
        <f t="shared" si="1288"/>
        <v>0.97142857142857142</v>
      </c>
      <c r="K90" s="128" t="e">
        <f t="shared" si="1288"/>
        <v>#DIV/0!</v>
      </c>
      <c r="L90" s="128">
        <f t="shared" si="1288"/>
        <v>0.63013698630136983</v>
      </c>
      <c r="M90" s="128">
        <f t="shared" si="1288"/>
        <v>1.5</v>
      </c>
      <c r="N90" s="128">
        <f t="shared" si="1288"/>
        <v>0</v>
      </c>
      <c r="O90" s="128">
        <f t="shared" si="1288"/>
        <v>0</v>
      </c>
      <c r="P90" s="128">
        <f t="shared" si="1288"/>
        <v>0.94736842105263153</v>
      </c>
      <c r="Q90" s="128" t="e">
        <f t="shared" si="1288"/>
        <v>#DIV/0!</v>
      </c>
      <c r="R90" s="128" t="e">
        <f t="shared" si="1288"/>
        <v>#DIV/0!</v>
      </c>
      <c r="S90" s="128" t="e">
        <f t="shared" si="1288"/>
        <v>#DIV/0!</v>
      </c>
      <c r="T90" s="128" t="e">
        <f t="shared" si="1288"/>
        <v>#DIV/0!</v>
      </c>
      <c r="U90" s="128" t="e">
        <f t="shared" si="1288"/>
        <v>#DIV/0!</v>
      </c>
      <c r="V90" s="178" t="e">
        <f t="shared" si="1288"/>
        <v>#DIV/0!</v>
      </c>
      <c r="W90" s="128" t="e">
        <f t="shared" si="1288"/>
        <v>#DIV/0!</v>
      </c>
      <c r="X90" s="128" t="e">
        <f t="shared" si="1288"/>
        <v>#DIV/0!</v>
      </c>
      <c r="Y90" s="128" t="e">
        <f t="shared" si="1288"/>
        <v>#DIV/0!</v>
      </c>
      <c r="Z90" s="128" t="e">
        <f t="shared" si="1288"/>
        <v>#DIV/0!</v>
      </c>
      <c r="AA90" s="128" t="e">
        <f t="shared" si="1288"/>
        <v>#DIV/0!</v>
      </c>
      <c r="AB90" s="128" t="e">
        <f t="shared" ref="AB90" si="1289">AB85/AB82</f>
        <v>#DIV/0!</v>
      </c>
      <c r="AC90" s="178" t="e">
        <f t="shared" si="1288"/>
        <v>#DIV/0!</v>
      </c>
      <c r="AD90" s="217">
        <f t="shared" si="1288"/>
        <v>0.94882761781104408</v>
      </c>
      <c r="AE90" s="128" t="e">
        <f t="shared" si="1288"/>
        <v>#DIV/0!</v>
      </c>
      <c r="AF90" s="128" t="e">
        <f t="shared" si="1288"/>
        <v>#DIV/0!</v>
      </c>
      <c r="AG90" s="128" t="e">
        <f t="shared" si="1288"/>
        <v>#DIV/0!</v>
      </c>
      <c r="AH90" s="128" t="e">
        <f t="shared" si="1288"/>
        <v>#DIV/0!</v>
      </c>
      <c r="AI90" s="128" t="e">
        <f t="shared" si="1288"/>
        <v>#DIV/0!</v>
      </c>
      <c r="AJ90" s="128" t="e">
        <f t="shared" si="1288"/>
        <v>#DIV/0!</v>
      </c>
      <c r="AK90" s="128">
        <f t="shared" si="1288"/>
        <v>0.90022333232074347</v>
      </c>
      <c r="AL90" s="128" t="e">
        <f t="shared" si="1288"/>
        <v>#DIV/0!</v>
      </c>
      <c r="AM90" s="128">
        <f t="shared" si="1288"/>
        <v>0.89607257032787846</v>
      </c>
      <c r="AN90" s="128" t="e">
        <f t="shared" si="1288"/>
        <v>#DIV/0!</v>
      </c>
      <c r="AO90" s="178" t="e">
        <f t="shared" si="1288"/>
        <v>#DIV/0!</v>
      </c>
      <c r="AP90" s="128">
        <f t="shared" si="1288"/>
        <v>0.71469222704807545</v>
      </c>
      <c r="AQ90" s="178" t="e">
        <f t="shared" si="1288"/>
        <v>#DIV/0!</v>
      </c>
      <c r="AR90" s="128">
        <f t="shared" si="1288"/>
        <v>0.71789851121135506</v>
      </c>
      <c r="AS90" s="128" t="e">
        <f t="shared" si="1288"/>
        <v>#DIV/0!</v>
      </c>
      <c r="AT90" s="128" t="e">
        <f t="shared" si="1288"/>
        <v>#DIV/0!</v>
      </c>
      <c r="AU90" s="128">
        <f t="shared" si="1288"/>
        <v>0.88489583980323228</v>
      </c>
      <c r="AV90" s="128" t="e">
        <f t="shared" si="1288"/>
        <v>#DIV/0!</v>
      </c>
      <c r="AW90" s="128" t="e">
        <f t="shared" si="1288"/>
        <v>#DIV/0!</v>
      </c>
      <c r="AX90" s="128" t="e">
        <f t="shared" si="1288"/>
        <v>#DIV/0!</v>
      </c>
      <c r="AY90" s="128" t="e">
        <f t="shared" si="1288"/>
        <v>#DIV/0!</v>
      </c>
      <c r="AZ90" s="128">
        <f t="shared" si="1288"/>
        <v>0.72328913728521316</v>
      </c>
      <c r="BA90" s="128">
        <f t="shared" si="1288"/>
        <v>1.1525429795324651</v>
      </c>
      <c r="BB90" s="178" t="e">
        <f t="shared" si="1288"/>
        <v>#DIV/0!</v>
      </c>
      <c r="BC90" s="128" t="e">
        <f t="shared" si="1288"/>
        <v>#DIV/0!</v>
      </c>
      <c r="BD90" s="128" t="e">
        <f t="shared" si="1288"/>
        <v>#DIV/0!</v>
      </c>
      <c r="BE90" s="128" t="e">
        <f t="shared" si="1288"/>
        <v>#DIV/0!</v>
      </c>
      <c r="BF90" s="128" t="e">
        <f t="shared" si="1288"/>
        <v>#DIV/0!</v>
      </c>
      <c r="BG90" s="128">
        <f t="shared" si="1288"/>
        <v>3.9087791659672431E-2</v>
      </c>
      <c r="BH90" s="178">
        <f t="shared" si="1288"/>
        <v>0.91762624952263794</v>
      </c>
      <c r="BI90" s="128">
        <f t="shared" si="1288"/>
        <v>0.91770050434519923</v>
      </c>
      <c r="BJ90" s="128">
        <f t="shared" si="1288"/>
        <v>0.88294666666666666</v>
      </c>
      <c r="BK90" s="128">
        <f t="shared" si="1288"/>
        <v>0.91918244911627567</v>
      </c>
      <c r="BM90" s="128" t="e">
        <f t="shared" ref="BM90" si="1290">BM85/BM82</f>
        <v>#DIV/0!</v>
      </c>
    </row>
    <row r="91" spans="1:65" s="181" customFormat="1" ht="15.75">
      <c r="A91" s="130"/>
      <c r="B91" s="5" t="s">
        <v>314</v>
      </c>
      <c r="C91" s="11">
        <f>C82-C85</f>
        <v>268</v>
      </c>
      <c r="D91" s="11">
        <f t="shared" ref="D91:BK91" si="1291">D82-D85</f>
        <v>186</v>
      </c>
      <c r="E91" s="11">
        <f t="shared" si="1291"/>
        <v>40</v>
      </c>
      <c r="F91" s="11">
        <f t="shared" si="1291"/>
        <v>23</v>
      </c>
      <c r="G91" s="11">
        <f t="shared" si="1291"/>
        <v>28</v>
      </c>
      <c r="H91" s="11">
        <f t="shared" si="1291"/>
        <v>0</v>
      </c>
      <c r="I91" s="11">
        <f t="shared" si="1291"/>
        <v>0</v>
      </c>
      <c r="J91" s="11">
        <f t="shared" si="1291"/>
        <v>17</v>
      </c>
      <c r="K91" s="11">
        <f t="shared" si="1291"/>
        <v>0</v>
      </c>
      <c r="L91" s="11">
        <f t="shared" si="1291"/>
        <v>27</v>
      </c>
      <c r="M91" s="11">
        <f t="shared" si="1291"/>
        <v>-7</v>
      </c>
      <c r="N91" s="11">
        <f t="shared" si="1291"/>
        <v>68</v>
      </c>
      <c r="O91" s="11">
        <f t="shared" si="1291"/>
        <v>62</v>
      </c>
      <c r="P91" s="11">
        <f t="shared" si="1291"/>
        <v>1</v>
      </c>
      <c r="Q91" s="11">
        <f t="shared" si="1291"/>
        <v>0</v>
      </c>
      <c r="R91" s="11">
        <f t="shared" si="1291"/>
        <v>-43</v>
      </c>
      <c r="S91" s="11">
        <f t="shared" si="1291"/>
        <v>0</v>
      </c>
      <c r="T91" s="11">
        <f t="shared" si="1291"/>
        <v>0</v>
      </c>
      <c r="U91" s="11">
        <f t="shared" si="1291"/>
        <v>0</v>
      </c>
      <c r="V91" s="11">
        <f t="shared" si="1291"/>
        <v>0</v>
      </c>
      <c r="W91" s="11">
        <f t="shared" si="1291"/>
        <v>0</v>
      </c>
      <c r="X91" s="11">
        <f t="shared" si="1291"/>
        <v>0</v>
      </c>
      <c r="Y91" s="11">
        <f t="shared" si="1291"/>
        <v>0</v>
      </c>
      <c r="Z91" s="11">
        <f t="shared" si="1291"/>
        <v>0</v>
      </c>
      <c r="AA91" s="11">
        <f t="shared" si="1291"/>
        <v>0</v>
      </c>
      <c r="AB91" s="11">
        <f t="shared" si="1291"/>
        <v>0</v>
      </c>
      <c r="AC91" s="11">
        <f t="shared" si="1291"/>
        <v>0</v>
      </c>
      <c r="AD91" s="11">
        <f t="shared" si="1291"/>
        <v>670</v>
      </c>
      <c r="AE91" s="11">
        <f t="shared" si="1291"/>
        <v>0</v>
      </c>
      <c r="AF91" s="11">
        <f t="shared" si="1291"/>
        <v>0</v>
      </c>
      <c r="AG91" s="11">
        <f t="shared" si="1291"/>
        <v>0</v>
      </c>
      <c r="AH91" s="11">
        <f t="shared" si="1291"/>
        <v>0</v>
      </c>
      <c r="AI91" s="11">
        <f t="shared" si="1291"/>
        <v>0</v>
      </c>
      <c r="AJ91" s="11">
        <f t="shared" si="1291"/>
        <v>0</v>
      </c>
      <c r="AK91" s="11">
        <f t="shared" si="1291"/>
        <v>35473</v>
      </c>
      <c r="AL91" s="11">
        <f t="shared" si="1291"/>
        <v>0</v>
      </c>
      <c r="AM91" s="11">
        <f t="shared" si="1291"/>
        <v>433145</v>
      </c>
      <c r="AN91" s="11">
        <f t="shared" si="1291"/>
        <v>0</v>
      </c>
      <c r="AO91" s="11">
        <f t="shared" si="1291"/>
        <v>0</v>
      </c>
      <c r="AP91" s="11">
        <f t="shared" si="1291"/>
        <v>1905</v>
      </c>
      <c r="AQ91" s="11">
        <f t="shared" si="1291"/>
        <v>0</v>
      </c>
      <c r="AR91" s="11">
        <f t="shared" si="1291"/>
        <v>34145</v>
      </c>
      <c r="AS91" s="11">
        <f t="shared" si="1291"/>
        <v>0</v>
      </c>
      <c r="AT91" s="11">
        <f t="shared" si="1291"/>
        <v>0</v>
      </c>
      <c r="AU91" s="11">
        <f t="shared" si="1291"/>
        <v>9266</v>
      </c>
      <c r="AV91" s="11">
        <f t="shared" si="1291"/>
        <v>0</v>
      </c>
      <c r="AW91" s="11">
        <f t="shared" si="1291"/>
        <v>0</v>
      </c>
      <c r="AX91" s="11">
        <f t="shared" si="1291"/>
        <v>0</v>
      </c>
      <c r="AY91" s="11">
        <f t="shared" si="1291"/>
        <v>0</v>
      </c>
      <c r="AZ91" s="11">
        <f t="shared" si="1291"/>
        <v>4654</v>
      </c>
      <c r="BA91" s="11">
        <f t="shared" si="1291"/>
        <v>-106547</v>
      </c>
      <c r="BB91" s="11">
        <f t="shared" si="1291"/>
        <v>0</v>
      </c>
      <c r="BC91" s="11">
        <f t="shared" si="1291"/>
        <v>-2</v>
      </c>
      <c r="BD91" s="11">
        <f t="shared" si="1291"/>
        <v>-2</v>
      </c>
      <c r="BE91" s="11">
        <f t="shared" si="1291"/>
        <v>0</v>
      </c>
      <c r="BF91" s="11">
        <f t="shared" si="1291"/>
        <v>0</v>
      </c>
      <c r="BG91" s="11">
        <f t="shared" si="1291"/>
        <v>40071</v>
      </c>
      <c r="BH91" s="11">
        <f t="shared" si="1291"/>
        <v>452108</v>
      </c>
      <c r="BI91" s="11">
        <f t="shared" si="1291"/>
        <v>452778</v>
      </c>
      <c r="BJ91" s="11">
        <f t="shared" si="1291"/>
        <v>26337</v>
      </c>
      <c r="BK91" s="11">
        <f t="shared" si="1291"/>
        <v>426441</v>
      </c>
      <c r="BL91" s="11">
        <f t="shared" ref="BL91:BM91" si="1292">BL85-BL82</f>
        <v>4850138</v>
      </c>
      <c r="BM91" s="11">
        <f t="shared" si="1292"/>
        <v>4837725</v>
      </c>
    </row>
    <row r="92" spans="1:65" s="181" customFormat="1" ht="15.75">
      <c r="A92" s="130"/>
      <c r="B92" s="5"/>
      <c r="C92" s="5"/>
      <c r="D92" s="5"/>
      <c r="E92" s="5"/>
      <c r="F92" s="5"/>
      <c r="G92" s="5"/>
      <c r="H92" s="5"/>
      <c r="I92" s="5"/>
      <c r="J92" s="5"/>
      <c r="K92" s="5"/>
      <c r="L92" s="5"/>
      <c r="M92" s="5"/>
      <c r="N92" s="5"/>
      <c r="O92" s="5"/>
      <c r="P92" s="5"/>
      <c r="Q92" s="5"/>
      <c r="R92" s="5"/>
      <c r="S92" s="5"/>
      <c r="T92" s="5"/>
      <c r="U92" s="5"/>
      <c r="V92" s="16"/>
      <c r="W92" s="5"/>
      <c r="X92" s="5"/>
      <c r="Y92" s="5"/>
      <c r="Z92" s="5"/>
      <c r="AA92" s="5"/>
      <c r="AB92" s="5"/>
      <c r="AC92" s="16"/>
      <c r="AD92" s="6"/>
      <c r="AE92" s="5"/>
      <c r="AF92" s="5"/>
      <c r="AG92" s="5"/>
      <c r="AH92" s="5"/>
      <c r="AI92" s="5"/>
      <c r="AJ92" s="5"/>
      <c r="AK92" s="5"/>
      <c r="AL92" s="5"/>
      <c r="AM92" s="5"/>
      <c r="AN92" s="5"/>
      <c r="AO92" s="16"/>
      <c r="AP92" s="5"/>
      <c r="AQ92" s="16"/>
      <c r="AR92" s="5"/>
      <c r="AS92" s="5"/>
      <c r="AT92" s="5"/>
      <c r="AU92" s="5"/>
      <c r="AV92" s="5"/>
      <c r="AW92" s="6"/>
      <c r="AX92" s="5"/>
      <c r="AY92" s="5"/>
      <c r="AZ92" s="5"/>
      <c r="BA92" s="5"/>
      <c r="BB92" s="16"/>
      <c r="BC92" s="5"/>
      <c r="BD92" s="5"/>
      <c r="BE92" s="5"/>
      <c r="BF92" s="5"/>
      <c r="BG92" s="5"/>
      <c r="BH92" s="16"/>
      <c r="BI92" s="44"/>
      <c r="BJ92" s="5"/>
      <c r="BK92" s="50"/>
    </row>
    <row r="93" spans="1:65" s="234" customFormat="1" ht="15.75">
      <c r="A93" s="228" t="s">
        <v>137</v>
      </c>
      <c r="B93" s="222" t="s">
        <v>312</v>
      </c>
      <c r="C93" s="224">
        <v>258863</v>
      </c>
      <c r="D93" s="224">
        <v>117281</v>
      </c>
      <c r="E93" s="224">
        <v>9933</v>
      </c>
      <c r="F93" s="224">
        <v>30319</v>
      </c>
      <c r="G93" s="224">
        <v>15372</v>
      </c>
      <c r="H93" s="224">
        <v>0</v>
      </c>
      <c r="I93" s="224">
        <v>0</v>
      </c>
      <c r="J93" s="224">
        <v>0</v>
      </c>
      <c r="K93" s="224">
        <v>0</v>
      </c>
      <c r="L93" s="224">
        <v>2180</v>
      </c>
      <c r="M93" s="224">
        <v>21136</v>
      </c>
      <c r="N93" s="224">
        <v>3179</v>
      </c>
      <c r="O93" s="224">
        <v>694</v>
      </c>
      <c r="P93" s="224">
        <v>3729</v>
      </c>
      <c r="Q93" s="224">
        <v>0</v>
      </c>
      <c r="R93" s="224">
        <v>1386</v>
      </c>
      <c r="S93" s="224">
        <v>271081</v>
      </c>
      <c r="T93" s="224">
        <v>540138</v>
      </c>
      <c r="U93" s="224">
        <v>0</v>
      </c>
      <c r="V93" s="224">
        <v>0</v>
      </c>
      <c r="W93" s="224">
        <v>0</v>
      </c>
      <c r="X93" s="224">
        <v>0</v>
      </c>
      <c r="Y93" s="224">
        <v>0</v>
      </c>
      <c r="Z93" s="224">
        <v>0</v>
      </c>
      <c r="AA93" s="224">
        <v>0</v>
      </c>
      <c r="AB93" s="224">
        <v>0</v>
      </c>
      <c r="AC93" s="224">
        <v>0</v>
      </c>
      <c r="AD93" s="225">
        <f t="shared" ref="AD93" si="1293">SUM(C93:AC93)</f>
        <v>1275291</v>
      </c>
      <c r="AE93" s="224">
        <v>381</v>
      </c>
      <c r="AF93" s="224">
        <v>0</v>
      </c>
      <c r="AG93" s="224">
        <v>0</v>
      </c>
      <c r="AH93" s="224">
        <v>0</v>
      </c>
      <c r="AI93" s="224">
        <v>0</v>
      </c>
      <c r="AJ93" s="224">
        <v>0</v>
      </c>
      <c r="AK93" s="224">
        <v>1215</v>
      </c>
      <c r="AL93" s="224">
        <v>87079</v>
      </c>
      <c r="AM93" s="224">
        <v>22429</v>
      </c>
      <c r="AN93" s="224">
        <v>0</v>
      </c>
      <c r="AO93" s="224">
        <v>68184</v>
      </c>
      <c r="AP93" s="224">
        <v>0</v>
      </c>
      <c r="AQ93" s="224">
        <v>0</v>
      </c>
      <c r="AR93" s="224">
        <v>0</v>
      </c>
      <c r="AS93" s="224">
        <v>0</v>
      </c>
      <c r="AT93" s="224">
        <v>0</v>
      </c>
      <c r="AU93" s="224">
        <v>0</v>
      </c>
      <c r="AV93" s="224">
        <v>0</v>
      </c>
      <c r="AW93" s="224">
        <v>0</v>
      </c>
      <c r="AX93" s="224">
        <v>179</v>
      </c>
      <c r="AY93" s="224">
        <v>0</v>
      </c>
      <c r="AZ93" s="224">
        <v>0</v>
      </c>
      <c r="BA93" s="224">
        <v>0</v>
      </c>
      <c r="BB93" s="224">
        <v>0</v>
      </c>
      <c r="BC93" s="224">
        <v>9228</v>
      </c>
      <c r="BD93" s="224">
        <v>9222</v>
      </c>
      <c r="BE93" s="224">
        <v>0</v>
      </c>
      <c r="BF93" s="224">
        <v>1280</v>
      </c>
      <c r="BG93" s="224">
        <v>15775</v>
      </c>
      <c r="BH93" s="229">
        <f>SUM(AE93:BG93)</f>
        <v>214972</v>
      </c>
      <c r="BI93" s="230">
        <f>AD93+BH93</f>
        <v>1490263</v>
      </c>
      <c r="BJ93" s="231">
        <v>0</v>
      </c>
      <c r="BK93" s="225">
        <f t="shared" ref="BK93:BK94" si="1294">BI93-BJ93</f>
        <v>1490263</v>
      </c>
      <c r="BL93" s="234">
        <v>9</v>
      </c>
      <c r="BM93" s="235"/>
    </row>
    <row r="94" spans="1:65" s="41" customFormat="1" ht="15.75">
      <c r="A94" s="136"/>
      <c r="B94" s="218" t="s">
        <v>318</v>
      </c>
      <c r="C94" s="10">
        <v>235436</v>
      </c>
      <c r="D94" s="10">
        <v>108914</v>
      </c>
      <c r="E94" s="10">
        <v>8942</v>
      </c>
      <c r="F94" s="10">
        <v>27556</v>
      </c>
      <c r="G94" s="10">
        <v>12714</v>
      </c>
      <c r="H94" s="10">
        <v>0</v>
      </c>
      <c r="I94" s="10">
        <v>0</v>
      </c>
      <c r="J94" s="10">
        <v>0</v>
      </c>
      <c r="K94" s="10">
        <v>0</v>
      </c>
      <c r="L94" s="10">
        <v>1987</v>
      </c>
      <c r="M94" s="10">
        <v>16454</v>
      </c>
      <c r="N94" s="10">
        <v>4033</v>
      </c>
      <c r="O94" s="10">
        <v>549</v>
      </c>
      <c r="P94" s="10">
        <v>3399</v>
      </c>
      <c r="Q94" s="10">
        <v>0</v>
      </c>
      <c r="R94" s="10">
        <v>995</v>
      </c>
      <c r="S94" s="10">
        <v>226759</v>
      </c>
      <c r="T94" s="10">
        <v>403054</v>
      </c>
      <c r="U94" s="10">
        <v>0</v>
      </c>
      <c r="V94" s="10">
        <v>0</v>
      </c>
      <c r="W94" s="10">
        <v>0</v>
      </c>
      <c r="X94" s="10">
        <v>0</v>
      </c>
      <c r="Y94" s="10">
        <v>0</v>
      </c>
      <c r="Z94" s="10">
        <v>0</v>
      </c>
      <c r="AA94" s="10">
        <v>0</v>
      </c>
      <c r="AB94" s="10">
        <v>0</v>
      </c>
      <c r="AC94" s="10">
        <v>0</v>
      </c>
      <c r="AD94" s="123">
        <f t="shared" ref="AD94" si="1295">SUM(C94:AC94)</f>
        <v>1050792</v>
      </c>
      <c r="AE94" s="10">
        <v>437</v>
      </c>
      <c r="AF94" s="10">
        <v>0</v>
      </c>
      <c r="AG94" s="10">
        <v>0</v>
      </c>
      <c r="AH94" s="10">
        <v>0</v>
      </c>
      <c r="AI94" s="10">
        <v>0</v>
      </c>
      <c r="AJ94" s="10">
        <v>0</v>
      </c>
      <c r="AK94" s="10">
        <v>877</v>
      </c>
      <c r="AL94" s="10">
        <v>83513</v>
      </c>
      <c r="AM94" s="10">
        <v>-11364</v>
      </c>
      <c r="AN94" s="10">
        <v>0</v>
      </c>
      <c r="AO94" s="10">
        <v>65710</v>
      </c>
      <c r="AP94" s="10">
        <v>0</v>
      </c>
      <c r="AQ94" s="10">
        <v>0</v>
      </c>
      <c r="AR94" s="10">
        <v>0</v>
      </c>
      <c r="AS94" s="10">
        <v>0</v>
      </c>
      <c r="AT94" s="10">
        <v>0</v>
      </c>
      <c r="AU94" s="10">
        <v>0</v>
      </c>
      <c r="AV94" s="10">
        <v>0</v>
      </c>
      <c r="AW94" s="10">
        <v>0</v>
      </c>
      <c r="AX94" s="10">
        <v>186</v>
      </c>
      <c r="AY94" s="10">
        <v>0</v>
      </c>
      <c r="AZ94" s="10">
        <v>0</v>
      </c>
      <c r="BA94" s="10">
        <v>0</v>
      </c>
      <c r="BB94" s="10">
        <v>0</v>
      </c>
      <c r="BC94" s="10">
        <v>7019</v>
      </c>
      <c r="BD94" s="10">
        <v>7019</v>
      </c>
      <c r="BE94" s="10">
        <v>0</v>
      </c>
      <c r="BF94" s="10">
        <v>1521</v>
      </c>
      <c r="BG94" s="10">
        <v>8715</v>
      </c>
      <c r="BH94" s="10">
        <f>SUM(AE94:BG94)</f>
        <v>163633</v>
      </c>
      <c r="BI94" s="220">
        <f>AD94+BH94</f>
        <v>1214425</v>
      </c>
      <c r="BJ94" s="10">
        <v>0</v>
      </c>
      <c r="BK94" s="10">
        <f t="shared" si="1294"/>
        <v>1214425</v>
      </c>
      <c r="BM94" s="219"/>
    </row>
    <row r="95" spans="1:65" ht="15.75">
      <c r="A95" s="130"/>
      <c r="B95" s="12" t="s">
        <v>319</v>
      </c>
      <c r="C95" s="9">
        <f>IF('Upto Month COPPY'!$J$4="",0,'Upto Month COPPY'!$J$4)</f>
        <v>242918</v>
      </c>
      <c r="D95" s="9">
        <f>IF('Upto Month COPPY'!$J$5="",0,'Upto Month COPPY'!$J$5)</f>
        <v>87311</v>
      </c>
      <c r="E95" s="9">
        <f>IF('Upto Month COPPY'!$J$6="",0,'Upto Month COPPY'!$J$6)</f>
        <v>9631</v>
      </c>
      <c r="F95" s="9">
        <f>IF('Upto Month COPPY'!$J$7="",0,'Upto Month COPPY'!$J$7)</f>
        <v>28403</v>
      </c>
      <c r="G95" s="9">
        <f>IF('Upto Month COPPY'!$J$8="",0,'Upto Month COPPY'!$J$8)</f>
        <v>14270</v>
      </c>
      <c r="H95" s="9">
        <f>IF('Upto Month COPPY'!$J$9="",0,'Upto Month COPPY'!$J$9)</f>
        <v>0</v>
      </c>
      <c r="I95" s="9">
        <f>IF('Upto Month COPPY'!$J$10="",0,'Upto Month COPPY'!$J$10)</f>
        <v>0</v>
      </c>
      <c r="J95" s="9">
        <f>IF('Upto Month COPPY'!$J$11="",0,'Upto Month COPPY'!$J$11)</f>
        <v>0</v>
      </c>
      <c r="K95" s="9">
        <f>IF('Upto Month COPPY'!$J$12="",0,'Upto Month COPPY'!$J$12)</f>
        <v>12</v>
      </c>
      <c r="L95" s="9">
        <f>IF('Upto Month COPPY'!$J$13="",0,'Upto Month COPPY'!$J$13)</f>
        <v>1462</v>
      </c>
      <c r="M95" s="9">
        <f>IF('Upto Month COPPY'!$J$14="",0,'Upto Month COPPY'!$J$14)</f>
        <v>20939</v>
      </c>
      <c r="N95" s="9">
        <f>IF('Upto Month COPPY'!$J$15="",0,'Upto Month COPPY'!$J$15)</f>
        <v>2466</v>
      </c>
      <c r="O95" s="9">
        <f>IF('Upto Month COPPY'!$J$16="",0,'Upto Month COPPY'!$J$16)</f>
        <v>750</v>
      </c>
      <c r="P95" s="9">
        <f>IF('Upto Month COPPY'!$J$17="",0,'Upto Month COPPY'!$J$17)</f>
        <v>3520</v>
      </c>
      <c r="Q95" s="9">
        <f>IF('Upto Month COPPY'!$J$18="",0,'Upto Month COPPY'!$J$18)</f>
        <v>0</v>
      </c>
      <c r="R95" s="9">
        <f>IF('Upto Month COPPY'!$J$21="",0,'Upto Month COPPY'!$J$21)</f>
        <v>924</v>
      </c>
      <c r="S95" s="9">
        <f>IF('Upto Month COPPY'!$J$26="",0,'Upto Month COPPY'!$J$26)</f>
        <v>243941</v>
      </c>
      <c r="T95" s="9">
        <f>IF('Upto Month COPPY'!$J$27="",0,'Upto Month COPPY'!$J$27)</f>
        <v>330855</v>
      </c>
      <c r="U95" s="9">
        <f>IF('Upto Month COPPY'!$J$30="",0,'Upto Month COPPY'!$J$30)</f>
        <v>0</v>
      </c>
      <c r="V95" s="9">
        <f>IF('Upto Month COPPY'!$J$35="",0,'Upto Month COPPY'!$J$35)</f>
        <v>0</v>
      </c>
      <c r="W95" s="9">
        <f>IF('Upto Month COPPY'!$J$39="",0,'Upto Month COPPY'!$J$39)</f>
        <v>0</v>
      </c>
      <c r="X95" s="9">
        <f>IF('Upto Month COPPY'!$J$40="",0,'Upto Month COPPY'!$J$40)</f>
        <v>0</v>
      </c>
      <c r="Y95" s="9">
        <f>IF('Upto Month COPPY'!$J$42="",0,'Upto Month COPPY'!$J$42)</f>
        <v>0</v>
      </c>
      <c r="Z95" s="9">
        <f>IF('Upto Month COPPY'!$J$43="",0,'Upto Month COPPY'!$J$43)</f>
        <v>0</v>
      </c>
      <c r="AA95" s="9">
        <f>IF('Upto Month COPPY'!$J$44="",0,'Upto Month COPPY'!$J$44)</f>
        <v>0</v>
      </c>
      <c r="AB95" s="9">
        <f>IF('Upto Month COPPY'!$J$48="",0,'Upto Month COPPY'!$J$48)</f>
        <v>0</v>
      </c>
      <c r="AC95" s="9">
        <f>IF('Upto Month COPPY'!$J$51="",0,'Upto Month COPPY'!$J$51)</f>
        <v>0</v>
      </c>
      <c r="AD95" s="123">
        <f t="shared" ref="AD95:AD96" si="1296">SUM(C95:AC95)</f>
        <v>987402</v>
      </c>
      <c r="AE95" s="9">
        <f>IF('Upto Month COPPY'!$J$19="",0,'Upto Month COPPY'!$J$19)</f>
        <v>62</v>
      </c>
      <c r="AF95" s="9">
        <f>IF('Upto Month COPPY'!$J$20="",0,'Upto Month COPPY'!$J$20)</f>
        <v>44</v>
      </c>
      <c r="AG95" s="9">
        <f>IF('Upto Month COPPY'!$J$22="",0,'Upto Month COPPY'!$J$22)</f>
        <v>713</v>
      </c>
      <c r="AH95" s="9">
        <f>IF('Upto Month COPPY'!$J$23="",0,'Upto Month COPPY'!$J$23)</f>
        <v>0</v>
      </c>
      <c r="AI95" s="9">
        <f>IF('Upto Month COPPY'!$J$24="",0,'Upto Month COPPY'!$J$24)</f>
        <v>0</v>
      </c>
      <c r="AJ95" s="9">
        <f>IF('Upto Month COPPY'!$J$25="",0,'Upto Month COPPY'!$J$25)</f>
        <v>0</v>
      </c>
      <c r="AK95" s="9">
        <f>IF('Upto Month COPPY'!$J$28="",0,'Upto Month COPPY'!$J$28)</f>
        <v>705</v>
      </c>
      <c r="AL95" s="9">
        <f>IF('Upto Month COPPY'!$J$29="",0,'Upto Month COPPY'!$J$29)</f>
        <v>67034</v>
      </c>
      <c r="AM95" s="9">
        <f>IF('Upto Month COPPY'!$J$31="",0,'Upto Month COPPY'!$J$31)</f>
        <v>31938</v>
      </c>
      <c r="AN95" s="9">
        <f>IF('Upto Month COPPY'!$J$32="",0,'Upto Month COPPY'!$J$32)</f>
        <v>12</v>
      </c>
      <c r="AO95" s="9">
        <f>IF('Upto Month COPPY'!$J$33="",0,'Upto Month COPPY'!$J$33)</f>
        <v>55654</v>
      </c>
      <c r="AP95" s="9">
        <f>IF('Upto Month COPPY'!$J$34="",0,'Upto Month COPPY'!$J$34)</f>
        <v>0</v>
      </c>
      <c r="AQ95" s="9">
        <f>IF('Upto Month COPPY'!$J$36="",0,'Upto Month COPPY'!$J$36)</f>
        <v>0</v>
      </c>
      <c r="AR95" s="9">
        <f>IF('Upto Month COPPY'!$J$37="",0,'Upto Month COPPY'!$J$37)</f>
        <v>0</v>
      </c>
      <c r="AS95" s="9">
        <v>0</v>
      </c>
      <c r="AT95" s="9">
        <f>IF('Upto Month COPPY'!$J$38="",0,'Upto Month COPPY'!$J$38)</f>
        <v>0</v>
      </c>
      <c r="AU95" s="9">
        <f>IF('Upto Month COPPY'!$J$41="",0,'Upto Month COPPY'!$J$41)</f>
        <v>0</v>
      </c>
      <c r="AV95" s="9">
        <v>0</v>
      </c>
      <c r="AW95" s="9">
        <f>IF('Upto Month COPPY'!$J$45="",0,'Upto Month COPPY'!$J$45)</f>
        <v>0</v>
      </c>
      <c r="AX95" s="9">
        <f>IF('Upto Month COPPY'!$J$46="",0,'Upto Month COPPY'!$J$46)</f>
        <v>0</v>
      </c>
      <c r="AY95" s="9">
        <f>IF('Upto Month COPPY'!$J$47="",0,'Upto Month COPPY'!$J$47)</f>
        <v>445</v>
      </c>
      <c r="AZ95" s="9">
        <f>IF('Upto Month COPPY'!$J$49="",0,'Upto Month COPPY'!$J$49)</f>
        <v>0</v>
      </c>
      <c r="BA95" s="9">
        <f>IF('Upto Month COPPY'!$J$50="",0,'Upto Month COPPY'!$J$50)</f>
        <v>0</v>
      </c>
      <c r="BB95" s="9">
        <f>IF('Upto Month COPPY'!$J$52="",0,'Upto Month COPPY'!$J$52)</f>
        <v>0</v>
      </c>
      <c r="BC95" s="9">
        <f>IF('Upto Month COPPY'!$J$53="",0,'Upto Month COPPY'!$J$53)</f>
        <v>7904</v>
      </c>
      <c r="BD95" s="9">
        <f>IF('Upto Month COPPY'!$J$54="",0,'Upto Month COPPY'!$J$54)</f>
        <v>7904</v>
      </c>
      <c r="BE95" s="9">
        <f>IF('Upto Month COPPY'!$J$55="",0,'Upto Month COPPY'!$J$55)</f>
        <v>0</v>
      </c>
      <c r="BF95" s="9">
        <f>IF('Upto Month COPPY'!$J$56="",0,'Upto Month COPPY'!$J$56)</f>
        <v>2115</v>
      </c>
      <c r="BG95" s="9">
        <f>IF('Upto Month COPPY'!$J$58="",0,'Upto Month COPPY'!$J$58)</f>
        <v>5209</v>
      </c>
      <c r="BH95" s="9">
        <f>SUM(AE95:BG95)</f>
        <v>179739</v>
      </c>
      <c r="BI95" s="127">
        <f>AD95+BH95</f>
        <v>1167141</v>
      </c>
      <c r="BJ95" s="9">
        <f>IF('Upto Month COPPY'!$J$60="",0,'Upto Month COPPY'!$J$60)</f>
        <v>0</v>
      </c>
      <c r="BK95" s="51">
        <f t="shared" ref="BK95:BK96" si="1297">BI95-BJ95</f>
        <v>1167141</v>
      </c>
      <c r="BL95">
        <f>'Upto Month COPPY'!$J$61</f>
        <v>1167142</v>
      </c>
      <c r="BM95" s="30">
        <f t="shared" ref="BM95:BM99" si="1298">BK95-AD95</f>
        <v>179739</v>
      </c>
    </row>
    <row r="96" spans="1:65" ht="15.75" customHeight="1">
      <c r="A96" s="130"/>
      <c r="B96" s="183" t="s">
        <v>320</v>
      </c>
      <c r="C96" s="9">
        <f>IF('Upto Month Current'!$J$4="",0,'Upto Month Current'!$J$4)</f>
        <v>235958</v>
      </c>
      <c r="D96" s="9">
        <f>IF('Upto Month Current'!$J$5="",0,'Upto Month Current'!$J$5)</f>
        <v>103736</v>
      </c>
      <c r="E96" s="9">
        <f>IF('Upto Month Current'!$J$6="",0,'Upto Month Current'!$J$6)</f>
        <v>8711</v>
      </c>
      <c r="F96" s="9">
        <f>IF('Upto Month Current'!$J$7="",0,'Upto Month Current'!$J$7)</f>
        <v>28762</v>
      </c>
      <c r="G96" s="9">
        <f>IF('Upto Month Current'!$J$8="",0,'Upto Month Current'!$J$8)</f>
        <v>14957</v>
      </c>
      <c r="H96" s="9">
        <f>IF('Upto Month Current'!$J$9="",0,'Upto Month Current'!$J$9)</f>
        <v>0</v>
      </c>
      <c r="I96" s="9">
        <f>IF('Upto Month Current'!$J$10="",0,'Upto Month Current'!$J$10)</f>
        <v>0</v>
      </c>
      <c r="J96" s="9">
        <f>IF('Upto Month Current'!$J$11="",0,'Upto Month Current'!$J$11)</f>
        <v>0</v>
      </c>
      <c r="K96" s="9">
        <f>IF('Upto Month Current'!$J$12="",0,'Upto Month Current'!$J$12)</f>
        <v>0</v>
      </c>
      <c r="L96" s="9">
        <f>IF('Upto Month Current'!$J$13="",0,'Upto Month Current'!$J$13)</f>
        <v>1617</v>
      </c>
      <c r="M96" s="9">
        <f>IF('Upto Month Current'!$J$14="",0,'Upto Month Current'!$J$14)</f>
        <v>19875</v>
      </c>
      <c r="N96" s="9">
        <f>IF('Upto Month Current'!$J$15="",0,'Upto Month Current'!$J$15)</f>
        <v>3398</v>
      </c>
      <c r="O96" s="9">
        <f>IF('Upto Month Current'!$J$16="",0,'Upto Month Current'!$J$16)</f>
        <v>462</v>
      </c>
      <c r="P96" s="9">
        <f>IF('Upto Month Current'!$J$17="",0,'Upto Month Current'!$J$17)</f>
        <v>3080</v>
      </c>
      <c r="Q96" s="9">
        <f>IF('Upto Month Current'!$J$18="",0,'Upto Month Current'!$J$18)</f>
        <v>0</v>
      </c>
      <c r="R96" s="9">
        <f>IF('Upto Month Current'!$J$21="",0,'Upto Month Current'!$J$21)</f>
        <v>1448</v>
      </c>
      <c r="S96" s="9">
        <f>IF('Upto Month Current'!$J$26="",0,'Upto Month Current'!$J$26)</f>
        <v>286695</v>
      </c>
      <c r="T96" s="9">
        <f>IF('Upto Month Current'!$J$27="",0,'Upto Month Current'!$J$27)</f>
        <v>547963</v>
      </c>
      <c r="U96" s="9">
        <f>IF('Upto Month Current'!$J$30="",0,'Upto Month Current'!$J$30)</f>
        <v>0</v>
      </c>
      <c r="V96" s="9">
        <f>IF('Upto Month Current'!$J$35="",0,'Upto Month Current'!$J$35)</f>
        <v>0</v>
      </c>
      <c r="W96" s="9">
        <f>IF('Upto Month Current'!$J$39="",0,'Upto Month Current'!$J$39)</f>
        <v>0</v>
      </c>
      <c r="X96" s="9">
        <f>IF('Upto Month Current'!$J$40="",0,'Upto Month Current'!$J$40)</f>
        <v>0</v>
      </c>
      <c r="Y96" s="9">
        <f>IF('Upto Month Current'!$J$42="",0,'Upto Month Current'!$J$42)</f>
        <v>0</v>
      </c>
      <c r="Z96" s="9">
        <f>IF('Upto Month Current'!$J$43="",0,'Upto Month Current'!$J$43)</f>
        <v>0</v>
      </c>
      <c r="AA96" s="9">
        <f>IF('Upto Month Current'!$J$44="",0,'Upto Month Current'!$J$44)</f>
        <v>0</v>
      </c>
      <c r="AB96" s="9">
        <f>IF('Upto Month Current'!$J$48="",0,'Upto Month Current'!$J$48)</f>
        <v>1</v>
      </c>
      <c r="AC96" s="9">
        <f>IF('Upto Month Current'!$J$51="",0,'Upto Month Current'!$J$51)</f>
        <v>0</v>
      </c>
      <c r="AD96" s="123">
        <f t="shared" si="1296"/>
        <v>1256663</v>
      </c>
      <c r="AE96" s="9">
        <f>IF('Upto Month Current'!$J$19="",0,'Upto Month Current'!$J$19)</f>
        <v>75</v>
      </c>
      <c r="AF96" s="9">
        <f>IF('Upto Month Current'!$J$20="",0,'Upto Month Current'!$J$20)</f>
        <v>26</v>
      </c>
      <c r="AG96" s="9">
        <f>IF('Upto Month Current'!$J$22="",0,'Upto Month Current'!$J$22)</f>
        <v>477</v>
      </c>
      <c r="AH96" s="9">
        <f>IF('Upto Month Current'!$J$23="",0,'Upto Month Current'!$J$23)</f>
        <v>0</v>
      </c>
      <c r="AI96" s="9">
        <f>IF('Upto Month Current'!$J$24="",0,'Upto Month Current'!$J$24)</f>
        <v>0</v>
      </c>
      <c r="AJ96" s="9">
        <f>IF('Upto Month Current'!$J$25="",0,'Upto Month Current'!$J$25)</f>
        <v>0</v>
      </c>
      <c r="AK96" s="9">
        <f>IF('Upto Month Current'!$J$28="",0,'Upto Month Current'!$J$28)</f>
        <v>1310</v>
      </c>
      <c r="AL96" s="9">
        <f>IF('Upto Month Current'!$J$29="",0,'Upto Month Current'!$J$29)</f>
        <v>92263</v>
      </c>
      <c r="AM96" s="9">
        <f>IF('Upto Month Current'!$J$31="",0,'Upto Month Current'!$J$31)</f>
        <v>47142</v>
      </c>
      <c r="AN96" s="9">
        <f>IF('Upto Month Current'!$J$32="",0,'Upto Month Current'!$J$32)</f>
        <v>19</v>
      </c>
      <c r="AO96" s="9">
        <f>IF('Upto Month Current'!$J$33="",0,'Upto Month Current'!$J$33)</f>
        <v>67942</v>
      </c>
      <c r="AP96" s="9">
        <f>IF('Upto Month Current'!$J$34="",0,'Upto Month Current'!$J$34)</f>
        <v>0</v>
      </c>
      <c r="AQ96" s="9">
        <f>IF('Upto Month Current'!$J$36="",0,'Upto Month Current'!$J$36)</f>
        <v>0</v>
      </c>
      <c r="AR96" s="9">
        <f>IF('Upto Month Current'!$J$37="",0,'Upto Month Current'!$J$37)</f>
        <v>0</v>
      </c>
      <c r="AS96" s="9">
        <v>0</v>
      </c>
      <c r="AT96" s="9">
        <f>IF('Upto Month Current'!$J$38="",0,'Upto Month Current'!$J$38)</f>
        <v>0</v>
      </c>
      <c r="AU96" s="9">
        <f>IF('Upto Month Current'!$J$41="",0,'Upto Month Current'!$J$41)</f>
        <v>0</v>
      </c>
      <c r="AV96" s="9">
        <v>0</v>
      </c>
      <c r="AW96" s="9">
        <f>IF('Upto Month Current'!$J$45="",0,'Upto Month Current'!$J$45)</f>
        <v>0</v>
      </c>
      <c r="AX96" s="9">
        <f>IF('Upto Month Current'!$J$46="",0,'Upto Month Current'!$J$46)</f>
        <v>65</v>
      </c>
      <c r="AY96" s="9">
        <f>IF('Upto Month Current'!$J$47="",0,'Upto Month Current'!$J$47)</f>
        <v>0</v>
      </c>
      <c r="AZ96" s="9">
        <f>IF('Upto Month Current'!$J$49="",0,'Upto Month Current'!$J$49)</f>
        <v>0</v>
      </c>
      <c r="BA96" s="9">
        <f>IF('Upto Month Current'!$J$50="",0,'Upto Month Current'!$J$50)</f>
        <v>0</v>
      </c>
      <c r="BB96" s="9">
        <f>IF('Upto Month Current'!$J$52="",0,'Upto Month Current'!$J$52)</f>
        <v>0</v>
      </c>
      <c r="BC96" s="9">
        <f>IF('Upto Month Current'!$J$53="",0,'Upto Month Current'!$J$53)</f>
        <v>10873</v>
      </c>
      <c r="BD96" s="9">
        <f>IF('Upto Month Current'!$J$54="",0,'Upto Month Current'!$J$54)</f>
        <v>10873</v>
      </c>
      <c r="BE96" s="9">
        <f>IF('Upto Month Current'!$J$55="",0,'Upto Month Current'!$J$55)</f>
        <v>0</v>
      </c>
      <c r="BF96" s="9">
        <f>IF('Upto Month Current'!$J$56="",0,'Upto Month Current'!$J$56)</f>
        <v>1848</v>
      </c>
      <c r="BG96" s="9">
        <f>IF('Upto Month Current'!$J$58="",0,'Upto Month Current'!$J$58)</f>
        <v>10877</v>
      </c>
      <c r="BH96" s="9">
        <f>SUM(AE96:BG96)</f>
        <v>243790</v>
      </c>
      <c r="BI96" s="127">
        <f>AD96+BH96</f>
        <v>1500453</v>
      </c>
      <c r="BJ96" s="9">
        <f>IF('Upto Month Current'!$J$60="",0,'Upto Month Current'!$J$60)</f>
        <v>0</v>
      </c>
      <c r="BK96" s="51">
        <f t="shared" si="1297"/>
        <v>1500453</v>
      </c>
      <c r="BL96">
        <f>'Upto Month Current'!$J$61</f>
        <v>1500454</v>
      </c>
      <c r="BM96" s="30">
        <f t="shared" si="1298"/>
        <v>243790</v>
      </c>
    </row>
    <row r="97" spans="1:65" ht="15.75">
      <c r="A97" s="130"/>
      <c r="B97" s="5" t="s">
        <v>127</v>
      </c>
      <c r="C97" s="11">
        <f>C96-C94</f>
        <v>522</v>
      </c>
      <c r="D97" s="11">
        <f t="shared" ref="D97" si="1299">D96-D94</f>
        <v>-5178</v>
      </c>
      <c r="E97" s="11">
        <f t="shared" ref="E97" si="1300">E96-E94</f>
        <v>-231</v>
      </c>
      <c r="F97" s="11">
        <f t="shared" ref="F97" si="1301">F96-F94</f>
        <v>1206</v>
      </c>
      <c r="G97" s="11">
        <f t="shared" ref="G97" si="1302">G96-G94</f>
        <v>2243</v>
      </c>
      <c r="H97" s="11">
        <f t="shared" ref="H97" si="1303">H96-H94</f>
        <v>0</v>
      </c>
      <c r="I97" s="11">
        <f t="shared" ref="I97" si="1304">I96-I94</f>
        <v>0</v>
      </c>
      <c r="J97" s="11">
        <f t="shared" ref="J97" si="1305">J96-J94</f>
        <v>0</v>
      </c>
      <c r="K97" s="11">
        <f t="shared" ref="K97" si="1306">K96-K94</f>
        <v>0</v>
      </c>
      <c r="L97" s="11">
        <f t="shared" ref="L97" si="1307">L96-L94</f>
        <v>-370</v>
      </c>
      <c r="M97" s="11">
        <f t="shared" ref="M97" si="1308">M96-M94</f>
        <v>3421</v>
      </c>
      <c r="N97" s="11">
        <f t="shared" ref="N97" si="1309">N96-N94</f>
        <v>-635</v>
      </c>
      <c r="O97" s="11">
        <f t="shared" ref="O97" si="1310">O96-O94</f>
        <v>-87</v>
      </c>
      <c r="P97" s="11">
        <f t="shared" ref="P97" si="1311">P96-P94</f>
        <v>-319</v>
      </c>
      <c r="Q97" s="11">
        <f t="shared" ref="Q97" si="1312">Q96-Q94</f>
        <v>0</v>
      </c>
      <c r="R97" s="11">
        <f t="shared" ref="R97" si="1313">R96-R94</f>
        <v>453</v>
      </c>
      <c r="S97" s="11">
        <f t="shared" ref="S97" si="1314">S96-S94</f>
        <v>59936</v>
      </c>
      <c r="T97" s="11">
        <f t="shared" ref="T97:U97" si="1315">T96-T94</f>
        <v>144909</v>
      </c>
      <c r="U97" s="11">
        <f t="shared" si="1315"/>
        <v>0</v>
      </c>
      <c r="V97" s="9">
        <f t="shared" ref="V97" si="1316">V96-V94</f>
        <v>0</v>
      </c>
      <c r="W97" s="11">
        <f t="shared" ref="W97" si="1317">W96-W94</f>
        <v>0</v>
      </c>
      <c r="X97" s="11">
        <f t="shared" ref="X97" si="1318">X96-X94</f>
        <v>0</v>
      </c>
      <c r="Y97" s="11">
        <f t="shared" ref="Y97" si="1319">Y96-Y94</f>
        <v>0</v>
      </c>
      <c r="Z97" s="11">
        <f t="shared" ref="Z97" si="1320">Z96-Z94</f>
        <v>0</v>
      </c>
      <c r="AA97" s="11">
        <f t="shared" ref="AA97:AD97" si="1321">AA96-AA94</f>
        <v>0</v>
      </c>
      <c r="AB97" s="11">
        <f t="shared" ref="AB97" si="1322">AB96-AB94</f>
        <v>1</v>
      </c>
      <c r="AC97" s="9">
        <f t="shared" si="1321"/>
        <v>0</v>
      </c>
      <c r="AD97" s="10">
        <f t="shared" si="1321"/>
        <v>205871</v>
      </c>
      <c r="AE97" s="11">
        <f t="shared" ref="AE97" si="1323">AE96-AE94</f>
        <v>-362</v>
      </c>
      <c r="AF97" s="11">
        <f t="shared" ref="AF97" si="1324">AF96-AF94</f>
        <v>26</v>
      </c>
      <c r="AG97" s="11">
        <f t="shared" ref="AG97" si="1325">AG96-AG94</f>
        <v>477</v>
      </c>
      <c r="AH97" s="11">
        <f t="shared" ref="AH97" si="1326">AH96-AH94</f>
        <v>0</v>
      </c>
      <c r="AI97" s="11">
        <f t="shared" ref="AI97" si="1327">AI96-AI94</f>
        <v>0</v>
      </c>
      <c r="AJ97" s="11">
        <f t="shared" ref="AJ97" si="1328">AJ96-AJ94</f>
        <v>0</v>
      </c>
      <c r="AK97" s="11">
        <f t="shared" ref="AK97" si="1329">AK96-AK94</f>
        <v>433</v>
      </c>
      <c r="AL97" s="11">
        <f t="shared" ref="AL97" si="1330">AL96-AL94</f>
        <v>8750</v>
      </c>
      <c r="AM97" s="11">
        <f t="shared" ref="AM97" si="1331">AM96-AM94</f>
        <v>58506</v>
      </c>
      <c r="AN97" s="11">
        <f t="shared" ref="AN97" si="1332">AN96-AN94</f>
        <v>19</v>
      </c>
      <c r="AO97" s="9">
        <f t="shared" ref="AO97" si="1333">AO96-AO94</f>
        <v>2232</v>
      </c>
      <c r="AP97" s="11">
        <f t="shared" ref="AP97" si="1334">AP96-AP94</f>
        <v>0</v>
      </c>
      <c r="AQ97" s="9">
        <f t="shared" ref="AQ97" si="1335">AQ96-AQ94</f>
        <v>0</v>
      </c>
      <c r="AR97" s="11">
        <f t="shared" ref="AR97" si="1336">AR96-AR94</f>
        <v>0</v>
      </c>
      <c r="AS97" s="11">
        <f t="shared" ref="AS97" si="1337">AS96-AS94</f>
        <v>0</v>
      </c>
      <c r="AT97" s="11">
        <f t="shared" ref="AT97" si="1338">AT96-AT94</f>
        <v>0</v>
      </c>
      <c r="AU97" s="11">
        <f t="shared" ref="AU97" si="1339">AU96-AU94</f>
        <v>0</v>
      </c>
      <c r="AV97" s="11">
        <f t="shared" ref="AV97" si="1340">AV96-AV94</f>
        <v>0</v>
      </c>
      <c r="AW97" s="11">
        <f t="shared" ref="AW97" si="1341">AW96-AW94</f>
        <v>0</v>
      </c>
      <c r="AX97" s="11">
        <f t="shared" ref="AX97" si="1342">AX96-AX94</f>
        <v>-121</v>
      </c>
      <c r="AY97" s="11">
        <f t="shared" ref="AY97" si="1343">AY96-AY94</f>
        <v>0</v>
      </c>
      <c r="AZ97" s="11">
        <f t="shared" ref="AZ97" si="1344">AZ96-AZ94</f>
        <v>0</v>
      </c>
      <c r="BA97" s="11">
        <f t="shared" ref="BA97" si="1345">BA96-BA94</f>
        <v>0</v>
      </c>
      <c r="BB97" s="9">
        <v>0</v>
      </c>
      <c r="BC97" s="11">
        <f t="shared" ref="BC97" si="1346">BC96-BC94</f>
        <v>3854</v>
      </c>
      <c r="BD97" s="11">
        <f t="shared" ref="BD97" si="1347">BD96-BD94</f>
        <v>3854</v>
      </c>
      <c r="BE97" s="11">
        <f t="shared" ref="BE97" si="1348">BE96-BE94</f>
        <v>0</v>
      </c>
      <c r="BF97" s="11">
        <f t="shared" ref="BF97" si="1349">BF96-BF94</f>
        <v>327</v>
      </c>
      <c r="BG97" s="11">
        <f t="shared" ref="BG97:BH97" si="1350">BG96-BG94</f>
        <v>2162</v>
      </c>
      <c r="BH97" s="9">
        <f t="shared" si="1350"/>
        <v>80157</v>
      </c>
      <c r="BI97" s="45">
        <f t="shared" ref="BI97" si="1351">BI96-BI94</f>
        <v>286028</v>
      </c>
      <c r="BJ97" s="11">
        <f t="shared" ref="BJ97:BK97" si="1352">BJ96-BJ94</f>
        <v>0</v>
      </c>
      <c r="BK97" s="51">
        <f t="shared" si="1352"/>
        <v>286028</v>
      </c>
      <c r="BM97" s="30">
        <f t="shared" si="1298"/>
        <v>80157</v>
      </c>
    </row>
    <row r="98" spans="1:65" ht="15.75">
      <c r="A98" s="130"/>
      <c r="B98" s="5" t="s">
        <v>128</v>
      </c>
      <c r="C98" s="13">
        <f>C97/C94</f>
        <v>2.2171630506804397E-3</v>
      </c>
      <c r="D98" s="13">
        <f t="shared" ref="D98" si="1353">D97/D94</f>
        <v>-4.7542097434673226E-2</v>
      </c>
      <c r="E98" s="13">
        <f t="shared" ref="E98" si="1354">E97/E94</f>
        <v>-2.5833146946991726E-2</v>
      </c>
      <c r="F98" s="13">
        <f t="shared" ref="F98" si="1355">F97/F94</f>
        <v>4.3765423138336479E-2</v>
      </c>
      <c r="G98" s="13">
        <f t="shared" ref="G98" si="1356">G97/G94</f>
        <v>0.17641969482460279</v>
      </c>
      <c r="H98" s="13" t="e">
        <f t="shared" ref="H98" si="1357">H97/H94</f>
        <v>#DIV/0!</v>
      </c>
      <c r="I98" s="13" t="e">
        <f t="shared" ref="I98" si="1358">I97/I94</f>
        <v>#DIV/0!</v>
      </c>
      <c r="J98" s="13" t="e">
        <f t="shared" ref="J98" si="1359">J97/J94</f>
        <v>#DIV/0!</v>
      </c>
      <c r="K98" s="13" t="e">
        <f t="shared" ref="K98" si="1360">K97/K94</f>
        <v>#DIV/0!</v>
      </c>
      <c r="L98" s="13">
        <f t="shared" ref="L98" si="1361">L97/L94</f>
        <v>-0.18621036738802216</v>
      </c>
      <c r="M98" s="13">
        <f t="shared" ref="M98" si="1362">M97/M94</f>
        <v>0.20791296949070134</v>
      </c>
      <c r="N98" s="13">
        <f t="shared" ref="N98" si="1363">N97/N94</f>
        <v>-0.15745102901066205</v>
      </c>
      <c r="O98" s="13">
        <f t="shared" ref="O98" si="1364">O97/O94</f>
        <v>-0.15846994535519127</v>
      </c>
      <c r="P98" s="13">
        <f t="shared" ref="P98" si="1365">P97/P94</f>
        <v>-9.3851132686084138E-2</v>
      </c>
      <c r="Q98" s="13" t="e">
        <f t="shared" ref="Q98" si="1366">Q97/Q94</f>
        <v>#DIV/0!</v>
      </c>
      <c r="R98" s="13">
        <f t="shared" ref="R98" si="1367">R97/R94</f>
        <v>0.45527638190954772</v>
      </c>
      <c r="S98" s="13">
        <f t="shared" ref="S98" si="1368">S97/S94</f>
        <v>0.26431585956896969</v>
      </c>
      <c r="T98" s="13">
        <f t="shared" ref="T98:U98" si="1369">T97/T94</f>
        <v>0.35952750748038725</v>
      </c>
      <c r="U98" s="13" t="e">
        <f t="shared" si="1369"/>
        <v>#DIV/0!</v>
      </c>
      <c r="V98" s="163" t="e">
        <f t="shared" ref="V98" si="1370">V97/V94</f>
        <v>#DIV/0!</v>
      </c>
      <c r="W98" s="13" t="e">
        <f t="shared" ref="W98" si="1371">W97/W94</f>
        <v>#DIV/0!</v>
      </c>
      <c r="X98" s="13" t="e">
        <f t="shared" ref="X98" si="1372">X97/X94</f>
        <v>#DIV/0!</v>
      </c>
      <c r="Y98" s="13" t="e">
        <f t="shared" ref="Y98" si="1373">Y97/Y94</f>
        <v>#DIV/0!</v>
      </c>
      <c r="Z98" s="13" t="e">
        <f t="shared" ref="Z98" si="1374">Z97/Z94</f>
        <v>#DIV/0!</v>
      </c>
      <c r="AA98" s="13" t="e">
        <f t="shared" ref="AA98:AD98" si="1375">AA97/AA94</f>
        <v>#DIV/0!</v>
      </c>
      <c r="AB98" s="13" t="e">
        <f t="shared" ref="AB98" si="1376">AB97/AB94</f>
        <v>#DIV/0!</v>
      </c>
      <c r="AC98" s="163" t="e">
        <f t="shared" si="1375"/>
        <v>#DIV/0!</v>
      </c>
      <c r="AD98" s="14">
        <f t="shared" si="1375"/>
        <v>0.19591983951153036</v>
      </c>
      <c r="AE98" s="13">
        <f t="shared" ref="AE98" si="1377">AE97/AE94</f>
        <v>-0.82837528604118993</v>
      </c>
      <c r="AF98" s="13" t="e">
        <f t="shared" ref="AF98" si="1378">AF97/AF94</f>
        <v>#DIV/0!</v>
      </c>
      <c r="AG98" s="13" t="e">
        <f t="shared" ref="AG98" si="1379">AG97/AG94</f>
        <v>#DIV/0!</v>
      </c>
      <c r="AH98" s="13" t="e">
        <f t="shared" ref="AH98" si="1380">AH97/AH94</f>
        <v>#DIV/0!</v>
      </c>
      <c r="AI98" s="13" t="e">
        <f t="shared" ref="AI98" si="1381">AI97/AI94</f>
        <v>#DIV/0!</v>
      </c>
      <c r="AJ98" s="13" t="e">
        <f t="shared" ref="AJ98" si="1382">AJ97/AJ94</f>
        <v>#DIV/0!</v>
      </c>
      <c r="AK98" s="13">
        <f t="shared" ref="AK98" si="1383">AK97/AK94</f>
        <v>0.49372862029646525</v>
      </c>
      <c r="AL98" s="13">
        <f t="shared" ref="AL98" si="1384">AL97/AL94</f>
        <v>0.10477410702525355</v>
      </c>
      <c r="AM98" s="13">
        <f t="shared" ref="AM98" si="1385">AM97/AM94</f>
        <v>-5.1483632523759244</v>
      </c>
      <c r="AN98" s="13" t="e">
        <f t="shared" ref="AN98" si="1386">AN97/AN94</f>
        <v>#DIV/0!</v>
      </c>
      <c r="AO98" s="163">
        <f t="shared" ref="AO98" si="1387">AO97/AO94</f>
        <v>3.3967432658651653E-2</v>
      </c>
      <c r="AP98" s="13" t="e">
        <f t="shared" ref="AP98" si="1388">AP97/AP94</f>
        <v>#DIV/0!</v>
      </c>
      <c r="AQ98" s="163" t="e">
        <f t="shared" ref="AQ98" si="1389">AQ97/AQ94</f>
        <v>#DIV/0!</v>
      </c>
      <c r="AR98" s="13" t="e">
        <f t="shared" ref="AR98" si="1390">AR97/AR94</f>
        <v>#DIV/0!</v>
      </c>
      <c r="AS98" s="13" t="e">
        <f t="shared" ref="AS98" si="1391">AS97/AS94</f>
        <v>#DIV/0!</v>
      </c>
      <c r="AT98" s="13" t="e">
        <f t="shared" ref="AT98" si="1392">AT97/AT94</f>
        <v>#DIV/0!</v>
      </c>
      <c r="AU98" s="13" t="e">
        <f t="shared" ref="AU98" si="1393">AU97/AU94</f>
        <v>#DIV/0!</v>
      </c>
      <c r="AV98" s="13" t="e">
        <f t="shared" ref="AV98" si="1394">AV97/AV94</f>
        <v>#DIV/0!</v>
      </c>
      <c r="AW98" s="13" t="e">
        <f t="shared" ref="AW98" si="1395">AW97/AW94</f>
        <v>#DIV/0!</v>
      </c>
      <c r="AX98" s="13">
        <f t="shared" ref="AX98" si="1396">AX97/AX94</f>
        <v>-0.65053763440860213</v>
      </c>
      <c r="AY98" s="13" t="e">
        <f t="shared" ref="AY98" si="1397">AY97/AY94</f>
        <v>#DIV/0!</v>
      </c>
      <c r="AZ98" s="13" t="e">
        <f t="shared" ref="AZ98" si="1398">AZ97/AZ94</f>
        <v>#DIV/0!</v>
      </c>
      <c r="BA98" s="13" t="e">
        <f t="shared" ref="BA98" si="1399">BA97/BA94</f>
        <v>#DIV/0!</v>
      </c>
      <c r="BB98" s="163">
        <v>0</v>
      </c>
      <c r="BC98" s="13">
        <f t="shared" ref="BC98" si="1400">BC97/BC94</f>
        <v>0.5490810656788716</v>
      </c>
      <c r="BD98" s="13">
        <f t="shared" ref="BD98" si="1401">BD97/BD94</f>
        <v>0.5490810656788716</v>
      </c>
      <c r="BE98" s="13" t="e">
        <f t="shared" ref="BE98" si="1402">BE97/BE94</f>
        <v>#DIV/0!</v>
      </c>
      <c r="BF98" s="13">
        <f t="shared" ref="BF98" si="1403">BF97/BF94</f>
        <v>0.21499013806706113</v>
      </c>
      <c r="BG98" s="13">
        <f t="shared" ref="BG98:BH98" si="1404">BG97/BG94</f>
        <v>0.2480780263912794</v>
      </c>
      <c r="BH98" s="163">
        <f t="shared" si="1404"/>
        <v>0.48985840264494324</v>
      </c>
      <c r="BI98" s="46">
        <f t="shared" ref="BI98" si="1405">BI97/BI94</f>
        <v>0.23552545443316797</v>
      </c>
      <c r="BJ98" s="13" t="e">
        <f t="shared" ref="BJ98:BK98" si="1406">BJ97/BJ94</f>
        <v>#DIV/0!</v>
      </c>
      <c r="BK98" s="52">
        <f t="shared" si="1406"/>
        <v>0.23552545443316797</v>
      </c>
      <c r="BM98" s="163" t="e">
        <f t="shared" ref="BM98" si="1407">BM97/BM94</f>
        <v>#DIV/0!</v>
      </c>
    </row>
    <row r="99" spans="1:65" ht="15.75">
      <c r="A99" s="130"/>
      <c r="B99" s="5" t="s">
        <v>129</v>
      </c>
      <c r="C99" s="11">
        <f>C96-C95</f>
        <v>-6960</v>
      </c>
      <c r="D99" s="11">
        <f t="shared" ref="D99:BK99" si="1408">D96-D95</f>
        <v>16425</v>
      </c>
      <c r="E99" s="11">
        <f t="shared" si="1408"/>
        <v>-920</v>
      </c>
      <c r="F99" s="11">
        <f t="shared" si="1408"/>
        <v>359</v>
      </c>
      <c r="G99" s="11">
        <f t="shared" si="1408"/>
        <v>687</v>
      </c>
      <c r="H99" s="11">
        <f t="shared" si="1408"/>
        <v>0</v>
      </c>
      <c r="I99" s="11">
        <f t="shared" si="1408"/>
        <v>0</v>
      </c>
      <c r="J99" s="11">
        <f t="shared" si="1408"/>
        <v>0</v>
      </c>
      <c r="K99" s="11">
        <f t="shared" si="1408"/>
        <v>-12</v>
      </c>
      <c r="L99" s="11">
        <f t="shared" si="1408"/>
        <v>155</v>
      </c>
      <c r="M99" s="11">
        <f t="shared" si="1408"/>
        <v>-1064</v>
      </c>
      <c r="N99" s="11">
        <f t="shared" si="1408"/>
        <v>932</v>
      </c>
      <c r="O99" s="11">
        <f t="shared" si="1408"/>
        <v>-288</v>
      </c>
      <c r="P99" s="11">
        <f t="shared" si="1408"/>
        <v>-440</v>
      </c>
      <c r="Q99" s="11">
        <f t="shared" si="1408"/>
        <v>0</v>
      </c>
      <c r="R99" s="11">
        <f t="shared" si="1408"/>
        <v>524</v>
      </c>
      <c r="S99" s="11">
        <f t="shared" si="1408"/>
        <v>42754</v>
      </c>
      <c r="T99" s="11">
        <f t="shared" si="1408"/>
        <v>217108</v>
      </c>
      <c r="U99" s="11">
        <f t="shared" ref="U99" si="1409">U96-U95</f>
        <v>0</v>
      </c>
      <c r="V99" s="9">
        <f t="shared" si="1408"/>
        <v>0</v>
      </c>
      <c r="W99" s="11">
        <f t="shared" si="1408"/>
        <v>0</v>
      </c>
      <c r="X99" s="11">
        <f t="shared" si="1408"/>
        <v>0</v>
      </c>
      <c r="Y99" s="11">
        <f t="shared" si="1408"/>
        <v>0</v>
      </c>
      <c r="Z99" s="11">
        <f t="shared" si="1408"/>
        <v>0</v>
      </c>
      <c r="AA99" s="11">
        <f t="shared" si="1408"/>
        <v>0</v>
      </c>
      <c r="AB99" s="11">
        <f t="shared" ref="AB99" si="1410">AB96-AB95</f>
        <v>1</v>
      </c>
      <c r="AC99" s="9">
        <f t="shared" ref="AC99:AD99" si="1411">AC96-AC95</f>
        <v>0</v>
      </c>
      <c r="AD99" s="10">
        <f t="shared" si="1411"/>
        <v>269261</v>
      </c>
      <c r="AE99" s="11">
        <f t="shared" si="1408"/>
        <v>13</v>
      </c>
      <c r="AF99" s="11">
        <f t="shared" si="1408"/>
        <v>-18</v>
      </c>
      <c r="AG99" s="11">
        <f t="shared" si="1408"/>
        <v>-236</v>
      </c>
      <c r="AH99" s="11">
        <f t="shared" si="1408"/>
        <v>0</v>
      </c>
      <c r="AI99" s="11">
        <f t="shared" si="1408"/>
        <v>0</v>
      </c>
      <c r="AJ99" s="11">
        <f t="shared" si="1408"/>
        <v>0</v>
      </c>
      <c r="AK99" s="11">
        <f t="shared" si="1408"/>
        <v>605</v>
      </c>
      <c r="AL99" s="11">
        <f t="shared" si="1408"/>
        <v>25229</v>
      </c>
      <c r="AM99" s="11">
        <f t="shared" si="1408"/>
        <v>15204</v>
      </c>
      <c r="AN99" s="11">
        <f t="shared" si="1408"/>
        <v>7</v>
      </c>
      <c r="AO99" s="9">
        <f t="shared" si="1408"/>
        <v>12288</v>
      </c>
      <c r="AP99" s="11">
        <f t="shared" si="1408"/>
        <v>0</v>
      </c>
      <c r="AQ99" s="9">
        <f t="shared" si="1408"/>
        <v>0</v>
      </c>
      <c r="AR99" s="11">
        <f t="shared" si="1408"/>
        <v>0</v>
      </c>
      <c r="AS99" s="11">
        <f t="shared" si="1408"/>
        <v>0</v>
      </c>
      <c r="AT99" s="11">
        <f t="shared" si="1408"/>
        <v>0</v>
      </c>
      <c r="AU99" s="11">
        <f t="shared" si="1408"/>
        <v>0</v>
      </c>
      <c r="AV99" s="11">
        <f t="shared" si="1408"/>
        <v>0</v>
      </c>
      <c r="AW99" s="11">
        <f t="shared" si="1408"/>
        <v>0</v>
      </c>
      <c r="AX99" s="11">
        <f t="shared" si="1408"/>
        <v>65</v>
      </c>
      <c r="AY99" s="11">
        <f t="shared" si="1408"/>
        <v>-445</v>
      </c>
      <c r="AZ99" s="11">
        <f t="shared" si="1408"/>
        <v>0</v>
      </c>
      <c r="BA99" s="11">
        <f t="shared" si="1408"/>
        <v>0</v>
      </c>
      <c r="BB99" s="9">
        <f t="shared" si="1408"/>
        <v>0</v>
      </c>
      <c r="BC99" s="11">
        <f t="shared" si="1408"/>
        <v>2969</v>
      </c>
      <c r="BD99" s="11">
        <f t="shared" si="1408"/>
        <v>2969</v>
      </c>
      <c r="BE99" s="11">
        <f t="shared" si="1408"/>
        <v>0</v>
      </c>
      <c r="BF99" s="11">
        <f t="shared" si="1408"/>
        <v>-267</v>
      </c>
      <c r="BG99" s="11">
        <f t="shared" si="1408"/>
        <v>5668</v>
      </c>
      <c r="BH99" s="9">
        <f t="shared" si="1408"/>
        <v>64051</v>
      </c>
      <c r="BI99" s="45">
        <f t="shared" si="1408"/>
        <v>333312</v>
      </c>
      <c r="BJ99" s="11">
        <f t="shared" si="1408"/>
        <v>0</v>
      </c>
      <c r="BK99" s="51">
        <f t="shared" si="1408"/>
        <v>333312</v>
      </c>
      <c r="BM99" s="30">
        <f t="shared" si="1298"/>
        <v>64051</v>
      </c>
    </row>
    <row r="100" spans="1:65" ht="15.75">
      <c r="A100" s="130"/>
      <c r="B100" s="5" t="s">
        <v>130</v>
      </c>
      <c r="C100" s="13">
        <f>C99/C95</f>
        <v>-2.8651643764562529E-2</v>
      </c>
      <c r="D100" s="13">
        <f t="shared" ref="D100" si="1412">D99/D95</f>
        <v>0.18812062626702247</v>
      </c>
      <c r="E100" s="13">
        <f t="shared" ref="E100" si="1413">E99/E95</f>
        <v>-9.552486761499325E-2</v>
      </c>
      <c r="F100" s="13">
        <f t="shared" ref="F100" si="1414">F99/F95</f>
        <v>1.2639509910924902E-2</v>
      </c>
      <c r="G100" s="13">
        <f t="shared" ref="G100" si="1415">G99/G95</f>
        <v>4.8142957252978277E-2</v>
      </c>
      <c r="H100" s="13" t="e">
        <f t="shared" ref="H100" si="1416">H99/H95</f>
        <v>#DIV/0!</v>
      </c>
      <c r="I100" s="13" t="e">
        <f t="shared" ref="I100" si="1417">I99/I95</f>
        <v>#DIV/0!</v>
      </c>
      <c r="J100" s="13" t="e">
        <f t="shared" ref="J100" si="1418">J99/J95</f>
        <v>#DIV/0!</v>
      </c>
      <c r="K100" s="13">
        <f t="shared" ref="K100" si="1419">K99/K95</f>
        <v>-1</v>
      </c>
      <c r="L100" s="13">
        <f t="shared" ref="L100" si="1420">L99/L95</f>
        <v>0.10601915184678523</v>
      </c>
      <c r="M100" s="13">
        <f t="shared" ref="M100" si="1421">M99/M95</f>
        <v>-5.0814270022446151E-2</v>
      </c>
      <c r="N100" s="13">
        <f t="shared" ref="N100" si="1422">N99/N95</f>
        <v>0.37793998377939986</v>
      </c>
      <c r="O100" s="13">
        <f t="shared" ref="O100" si="1423">O99/O95</f>
        <v>-0.38400000000000001</v>
      </c>
      <c r="P100" s="13">
        <f t="shared" ref="P100" si="1424">P99/P95</f>
        <v>-0.125</v>
      </c>
      <c r="Q100" s="13" t="e">
        <f t="shared" ref="Q100" si="1425">Q99/Q95</f>
        <v>#DIV/0!</v>
      </c>
      <c r="R100" s="13">
        <f t="shared" ref="R100" si="1426">R99/R95</f>
        <v>0.5670995670995671</v>
      </c>
      <c r="S100" s="13">
        <f t="shared" ref="S100" si="1427">S99/S95</f>
        <v>0.17526369081048288</v>
      </c>
      <c r="T100" s="13">
        <f t="shared" ref="T100:U100" si="1428">T99/T95</f>
        <v>0.65620286832600383</v>
      </c>
      <c r="U100" s="13" t="e">
        <f t="shared" si="1428"/>
        <v>#DIV/0!</v>
      </c>
      <c r="V100" s="163" t="e">
        <f t="shared" ref="V100" si="1429">V99/V95</f>
        <v>#DIV/0!</v>
      </c>
      <c r="W100" s="13" t="e">
        <f t="shared" ref="W100" si="1430">W99/W95</f>
        <v>#DIV/0!</v>
      </c>
      <c r="X100" s="13" t="e">
        <f t="shared" ref="X100" si="1431">X99/X95</f>
        <v>#DIV/0!</v>
      </c>
      <c r="Y100" s="13" t="e">
        <f t="shared" ref="Y100" si="1432">Y99/Y95</f>
        <v>#DIV/0!</v>
      </c>
      <c r="Z100" s="13" t="e">
        <f t="shared" ref="Z100" si="1433">Z99/Z95</f>
        <v>#DIV/0!</v>
      </c>
      <c r="AA100" s="13" t="e">
        <f t="shared" ref="AA100:AD100" si="1434">AA99/AA95</f>
        <v>#DIV/0!</v>
      </c>
      <c r="AB100" s="13" t="e">
        <f t="shared" ref="AB100" si="1435">AB99/AB95</f>
        <v>#DIV/0!</v>
      </c>
      <c r="AC100" s="163" t="e">
        <f t="shared" si="1434"/>
        <v>#DIV/0!</v>
      </c>
      <c r="AD100" s="14">
        <f t="shared" si="1434"/>
        <v>0.27269642962035728</v>
      </c>
      <c r="AE100" s="13">
        <f t="shared" ref="AE100" si="1436">AE99/AE95</f>
        <v>0.20967741935483872</v>
      </c>
      <c r="AF100" s="13">
        <f t="shared" ref="AF100" si="1437">AF99/AF95</f>
        <v>-0.40909090909090912</v>
      </c>
      <c r="AG100" s="13">
        <f t="shared" ref="AG100" si="1438">AG99/AG95</f>
        <v>-0.33099579242636745</v>
      </c>
      <c r="AH100" s="13" t="e">
        <f t="shared" ref="AH100" si="1439">AH99/AH95</f>
        <v>#DIV/0!</v>
      </c>
      <c r="AI100" s="13" t="e">
        <f t="shared" ref="AI100" si="1440">AI99/AI95</f>
        <v>#DIV/0!</v>
      </c>
      <c r="AJ100" s="13" t="e">
        <f t="shared" ref="AJ100" si="1441">AJ99/AJ95</f>
        <v>#DIV/0!</v>
      </c>
      <c r="AK100" s="13">
        <f t="shared" ref="AK100" si="1442">AK99/AK95</f>
        <v>0.85815602836879434</v>
      </c>
      <c r="AL100" s="13">
        <f t="shared" ref="AL100" si="1443">AL99/AL95</f>
        <v>0.37636124951517141</v>
      </c>
      <c r="AM100" s="13">
        <f t="shared" ref="AM100" si="1444">AM99/AM95</f>
        <v>0.4760473417245914</v>
      </c>
      <c r="AN100" s="13">
        <f t="shared" ref="AN100" si="1445">AN99/AN95</f>
        <v>0.58333333333333337</v>
      </c>
      <c r="AO100" s="163">
        <f t="shared" ref="AO100" si="1446">AO99/AO95</f>
        <v>0.22079275523771877</v>
      </c>
      <c r="AP100" s="13" t="e">
        <f t="shared" ref="AP100" si="1447">AP99/AP95</f>
        <v>#DIV/0!</v>
      </c>
      <c r="AQ100" s="163" t="e">
        <f t="shared" ref="AQ100" si="1448">AQ99/AQ95</f>
        <v>#DIV/0!</v>
      </c>
      <c r="AR100" s="13" t="e">
        <f t="shared" ref="AR100" si="1449">AR99/AR95</f>
        <v>#DIV/0!</v>
      </c>
      <c r="AS100" s="13" t="e">
        <f t="shared" ref="AS100" si="1450">AS99/AS95</f>
        <v>#DIV/0!</v>
      </c>
      <c r="AT100" s="13" t="e">
        <f t="shared" ref="AT100" si="1451">AT99/AT95</f>
        <v>#DIV/0!</v>
      </c>
      <c r="AU100" s="13" t="e">
        <f t="shared" ref="AU100" si="1452">AU99/AU95</f>
        <v>#DIV/0!</v>
      </c>
      <c r="AV100" s="13" t="e">
        <f t="shared" ref="AV100" si="1453">AV99/AV95</f>
        <v>#DIV/0!</v>
      </c>
      <c r="AW100" s="13" t="e">
        <f t="shared" ref="AW100" si="1454">AW99/AW95</f>
        <v>#DIV/0!</v>
      </c>
      <c r="AX100" s="13" t="e">
        <f t="shared" ref="AX100" si="1455">AX99/AX95</f>
        <v>#DIV/0!</v>
      </c>
      <c r="AY100" s="13">
        <f t="shared" ref="AY100" si="1456">AY99/AY95</f>
        <v>-1</v>
      </c>
      <c r="AZ100" s="13" t="e">
        <f t="shared" ref="AZ100" si="1457">AZ99/AZ95</f>
        <v>#DIV/0!</v>
      </c>
      <c r="BA100" s="13" t="e">
        <f t="shared" ref="BA100" si="1458">BA99/BA95</f>
        <v>#DIV/0!</v>
      </c>
      <c r="BB100" s="163" t="e">
        <f t="shared" ref="BB100" si="1459">BB99/BB95</f>
        <v>#DIV/0!</v>
      </c>
      <c r="BC100" s="13">
        <f t="shared" ref="BC100" si="1460">BC99/BC95</f>
        <v>0.37563259109311742</v>
      </c>
      <c r="BD100" s="13">
        <f t="shared" ref="BD100" si="1461">BD99/BD95</f>
        <v>0.37563259109311742</v>
      </c>
      <c r="BE100" s="13" t="e">
        <f t="shared" ref="BE100" si="1462">BE99/BE95</f>
        <v>#DIV/0!</v>
      </c>
      <c r="BF100" s="13">
        <f t="shared" ref="BF100" si="1463">BF99/BF95</f>
        <v>-0.12624113475177304</v>
      </c>
      <c r="BG100" s="13">
        <f t="shared" ref="BG100:BH100" si="1464">BG99/BG95</f>
        <v>1.0881167210597043</v>
      </c>
      <c r="BH100" s="163">
        <f t="shared" si="1464"/>
        <v>0.3563556045154363</v>
      </c>
      <c r="BI100" s="46">
        <f t="shared" ref="BI100" si="1465">BI99/BI95</f>
        <v>0.28557989137559214</v>
      </c>
      <c r="BJ100" s="13" t="e">
        <f t="shared" ref="BJ100:BK100" si="1466">BJ99/BJ95</f>
        <v>#DIV/0!</v>
      </c>
      <c r="BK100" s="52">
        <f t="shared" si="1466"/>
        <v>0.28557989137559214</v>
      </c>
      <c r="BM100" s="14">
        <f t="shared" ref="BM100" si="1467">BM99/BM95</f>
        <v>0.3563556045154363</v>
      </c>
    </row>
    <row r="101" spans="1:65" ht="15.75">
      <c r="A101" s="130"/>
      <c r="B101" s="5" t="s">
        <v>313</v>
      </c>
      <c r="C101" s="128">
        <f>C96/C93</f>
        <v>0.91151690276323771</v>
      </c>
      <c r="D101" s="128">
        <f t="shared" ref="D101:BK101" si="1468">D96/D93</f>
        <v>0.88450814709970071</v>
      </c>
      <c r="E101" s="128">
        <f t="shared" si="1468"/>
        <v>0.87697573744085378</v>
      </c>
      <c r="F101" s="128">
        <f t="shared" si="1468"/>
        <v>0.94864606352452263</v>
      </c>
      <c r="G101" s="128">
        <f t="shared" si="1468"/>
        <v>0.97300286234712463</v>
      </c>
      <c r="H101" s="128" t="e">
        <f t="shared" si="1468"/>
        <v>#DIV/0!</v>
      </c>
      <c r="I101" s="128" t="e">
        <f t="shared" si="1468"/>
        <v>#DIV/0!</v>
      </c>
      <c r="J101" s="128" t="e">
        <f t="shared" si="1468"/>
        <v>#DIV/0!</v>
      </c>
      <c r="K101" s="128" t="e">
        <f t="shared" si="1468"/>
        <v>#DIV/0!</v>
      </c>
      <c r="L101" s="128">
        <f t="shared" si="1468"/>
        <v>0.74174311926605507</v>
      </c>
      <c r="M101" s="128">
        <f t="shared" si="1468"/>
        <v>0.94033875851627557</v>
      </c>
      <c r="N101" s="128">
        <f t="shared" si="1468"/>
        <v>1.0688895879207299</v>
      </c>
      <c r="O101" s="128">
        <f t="shared" si="1468"/>
        <v>0.66570605187319887</v>
      </c>
      <c r="P101" s="128">
        <f t="shared" si="1468"/>
        <v>0.82595870206489674</v>
      </c>
      <c r="Q101" s="128" t="e">
        <f t="shared" si="1468"/>
        <v>#DIV/0!</v>
      </c>
      <c r="R101" s="128">
        <f t="shared" si="1468"/>
        <v>1.0447330447330447</v>
      </c>
      <c r="S101" s="128">
        <f t="shared" si="1468"/>
        <v>1.0575990202190488</v>
      </c>
      <c r="T101" s="128">
        <f t="shared" si="1468"/>
        <v>1.014487038497569</v>
      </c>
      <c r="U101" s="128" t="e">
        <f t="shared" si="1468"/>
        <v>#DIV/0!</v>
      </c>
      <c r="V101" s="178" t="e">
        <f t="shared" si="1468"/>
        <v>#DIV/0!</v>
      </c>
      <c r="W101" s="128" t="e">
        <f t="shared" si="1468"/>
        <v>#DIV/0!</v>
      </c>
      <c r="X101" s="128" t="e">
        <f t="shared" si="1468"/>
        <v>#DIV/0!</v>
      </c>
      <c r="Y101" s="128" t="e">
        <f t="shared" si="1468"/>
        <v>#DIV/0!</v>
      </c>
      <c r="Z101" s="128" t="e">
        <f t="shared" si="1468"/>
        <v>#DIV/0!</v>
      </c>
      <c r="AA101" s="128" t="e">
        <f t="shared" si="1468"/>
        <v>#DIV/0!</v>
      </c>
      <c r="AB101" s="128" t="e">
        <f t="shared" ref="AB101" si="1469">AB96/AB93</f>
        <v>#DIV/0!</v>
      </c>
      <c r="AC101" s="178" t="e">
        <f t="shared" si="1468"/>
        <v>#DIV/0!</v>
      </c>
      <c r="AD101" s="217">
        <f t="shared" si="1468"/>
        <v>0.98539313772307657</v>
      </c>
      <c r="AE101" s="128">
        <f t="shared" si="1468"/>
        <v>0.19685039370078741</v>
      </c>
      <c r="AF101" s="128" t="e">
        <f t="shared" si="1468"/>
        <v>#DIV/0!</v>
      </c>
      <c r="AG101" s="128" t="e">
        <f t="shared" si="1468"/>
        <v>#DIV/0!</v>
      </c>
      <c r="AH101" s="128" t="e">
        <f t="shared" si="1468"/>
        <v>#DIV/0!</v>
      </c>
      <c r="AI101" s="128" t="e">
        <f t="shared" si="1468"/>
        <v>#DIV/0!</v>
      </c>
      <c r="AJ101" s="128" t="e">
        <f t="shared" si="1468"/>
        <v>#DIV/0!</v>
      </c>
      <c r="AK101" s="128">
        <f t="shared" si="1468"/>
        <v>1.0781893004115226</v>
      </c>
      <c r="AL101" s="128">
        <f t="shared" si="1468"/>
        <v>1.0595321489681784</v>
      </c>
      <c r="AM101" s="128">
        <f t="shared" si="1468"/>
        <v>2.101832449061483</v>
      </c>
      <c r="AN101" s="128" t="e">
        <f t="shared" si="1468"/>
        <v>#DIV/0!</v>
      </c>
      <c r="AO101" s="178">
        <f t="shared" si="1468"/>
        <v>0.99645078024169897</v>
      </c>
      <c r="AP101" s="128" t="e">
        <f t="shared" si="1468"/>
        <v>#DIV/0!</v>
      </c>
      <c r="AQ101" s="178" t="e">
        <f t="shared" si="1468"/>
        <v>#DIV/0!</v>
      </c>
      <c r="AR101" s="128" t="e">
        <f t="shared" si="1468"/>
        <v>#DIV/0!</v>
      </c>
      <c r="AS101" s="128" t="e">
        <f t="shared" si="1468"/>
        <v>#DIV/0!</v>
      </c>
      <c r="AT101" s="128" t="e">
        <f t="shared" si="1468"/>
        <v>#DIV/0!</v>
      </c>
      <c r="AU101" s="128" t="e">
        <f t="shared" si="1468"/>
        <v>#DIV/0!</v>
      </c>
      <c r="AV101" s="128" t="e">
        <f t="shared" si="1468"/>
        <v>#DIV/0!</v>
      </c>
      <c r="AW101" s="128" t="e">
        <f t="shared" si="1468"/>
        <v>#DIV/0!</v>
      </c>
      <c r="AX101" s="128">
        <f t="shared" si="1468"/>
        <v>0.36312849162011174</v>
      </c>
      <c r="AY101" s="128" t="e">
        <f t="shared" si="1468"/>
        <v>#DIV/0!</v>
      </c>
      <c r="AZ101" s="128" t="e">
        <f t="shared" si="1468"/>
        <v>#DIV/0!</v>
      </c>
      <c r="BA101" s="128" t="e">
        <f t="shared" si="1468"/>
        <v>#DIV/0!</v>
      </c>
      <c r="BB101" s="178" t="e">
        <f t="shared" si="1468"/>
        <v>#DIV/0!</v>
      </c>
      <c r="BC101" s="128">
        <f t="shared" si="1468"/>
        <v>1.1782618118768964</v>
      </c>
      <c r="BD101" s="128">
        <f t="shared" si="1468"/>
        <v>1.1790284103231403</v>
      </c>
      <c r="BE101" s="128" t="e">
        <f t="shared" si="1468"/>
        <v>#DIV/0!</v>
      </c>
      <c r="BF101" s="128">
        <f t="shared" si="1468"/>
        <v>1.4437500000000001</v>
      </c>
      <c r="BG101" s="128">
        <f t="shared" si="1468"/>
        <v>0.68950871632329636</v>
      </c>
      <c r="BH101" s="178">
        <f t="shared" si="1468"/>
        <v>1.1340546675846157</v>
      </c>
      <c r="BI101" s="128">
        <f t="shared" si="1468"/>
        <v>1.0068377192482132</v>
      </c>
      <c r="BJ101" s="128" t="e">
        <f t="shared" si="1468"/>
        <v>#DIV/0!</v>
      </c>
      <c r="BK101" s="128">
        <f t="shared" si="1468"/>
        <v>1.0068377192482132</v>
      </c>
      <c r="BM101" s="128" t="e">
        <f t="shared" ref="BM101" si="1470">BM96/BM93</f>
        <v>#DIV/0!</v>
      </c>
    </row>
    <row r="102" spans="1:65" s="181" customFormat="1" ht="15.75">
      <c r="A102" s="130"/>
      <c r="B102" s="5" t="s">
        <v>314</v>
      </c>
      <c r="C102" s="11">
        <f>C93-C96</f>
        <v>22905</v>
      </c>
      <c r="D102" s="11">
        <f t="shared" ref="D102:BK102" si="1471">D93-D96</f>
        <v>13545</v>
      </c>
      <c r="E102" s="11">
        <f t="shared" si="1471"/>
        <v>1222</v>
      </c>
      <c r="F102" s="11">
        <f t="shared" si="1471"/>
        <v>1557</v>
      </c>
      <c r="G102" s="11">
        <f t="shared" si="1471"/>
        <v>415</v>
      </c>
      <c r="H102" s="11">
        <f t="shared" si="1471"/>
        <v>0</v>
      </c>
      <c r="I102" s="11">
        <f t="shared" si="1471"/>
        <v>0</v>
      </c>
      <c r="J102" s="11">
        <f t="shared" si="1471"/>
        <v>0</v>
      </c>
      <c r="K102" s="11">
        <f t="shared" si="1471"/>
        <v>0</v>
      </c>
      <c r="L102" s="11">
        <f t="shared" si="1471"/>
        <v>563</v>
      </c>
      <c r="M102" s="11">
        <f t="shared" si="1471"/>
        <v>1261</v>
      </c>
      <c r="N102" s="11">
        <f t="shared" si="1471"/>
        <v>-219</v>
      </c>
      <c r="O102" s="11">
        <f t="shared" si="1471"/>
        <v>232</v>
      </c>
      <c r="P102" s="11">
        <f t="shared" si="1471"/>
        <v>649</v>
      </c>
      <c r="Q102" s="11">
        <f t="shared" si="1471"/>
        <v>0</v>
      </c>
      <c r="R102" s="11">
        <f t="shared" si="1471"/>
        <v>-62</v>
      </c>
      <c r="S102" s="11">
        <f t="shared" si="1471"/>
        <v>-15614</v>
      </c>
      <c r="T102" s="11">
        <f t="shared" si="1471"/>
        <v>-7825</v>
      </c>
      <c r="U102" s="11">
        <f t="shared" si="1471"/>
        <v>0</v>
      </c>
      <c r="V102" s="11">
        <f t="shared" si="1471"/>
        <v>0</v>
      </c>
      <c r="W102" s="11">
        <f t="shared" si="1471"/>
        <v>0</v>
      </c>
      <c r="X102" s="11">
        <f t="shared" si="1471"/>
        <v>0</v>
      </c>
      <c r="Y102" s="11">
        <f t="shared" si="1471"/>
        <v>0</v>
      </c>
      <c r="Z102" s="11">
        <f t="shared" si="1471"/>
        <v>0</v>
      </c>
      <c r="AA102" s="11">
        <f t="shared" si="1471"/>
        <v>0</v>
      </c>
      <c r="AB102" s="11">
        <f t="shared" si="1471"/>
        <v>-1</v>
      </c>
      <c r="AC102" s="11">
        <f t="shared" si="1471"/>
        <v>0</v>
      </c>
      <c r="AD102" s="11">
        <f t="shared" si="1471"/>
        <v>18628</v>
      </c>
      <c r="AE102" s="11">
        <f t="shared" si="1471"/>
        <v>306</v>
      </c>
      <c r="AF102" s="11">
        <f t="shared" si="1471"/>
        <v>-26</v>
      </c>
      <c r="AG102" s="11">
        <f t="shared" si="1471"/>
        <v>-477</v>
      </c>
      <c r="AH102" s="11">
        <f t="shared" si="1471"/>
        <v>0</v>
      </c>
      <c r="AI102" s="11">
        <f t="shared" si="1471"/>
        <v>0</v>
      </c>
      <c r="AJ102" s="11">
        <f t="shared" si="1471"/>
        <v>0</v>
      </c>
      <c r="AK102" s="11">
        <f t="shared" si="1471"/>
        <v>-95</v>
      </c>
      <c r="AL102" s="11">
        <f t="shared" si="1471"/>
        <v>-5184</v>
      </c>
      <c r="AM102" s="11">
        <f t="shared" si="1471"/>
        <v>-24713</v>
      </c>
      <c r="AN102" s="11">
        <f t="shared" si="1471"/>
        <v>-19</v>
      </c>
      <c r="AO102" s="11">
        <f t="shared" si="1471"/>
        <v>242</v>
      </c>
      <c r="AP102" s="11">
        <f t="shared" si="1471"/>
        <v>0</v>
      </c>
      <c r="AQ102" s="11">
        <f t="shared" si="1471"/>
        <v>0</v>
      </c>
      <c r="AR102" s="11">
        <f t="shared" si="1471"/>
        <v>0</v>
      </c>
      <c r="AS102" s="11">
        <f t="shared" si="1471"/>
        <v>0</v>
      </c>
      <c r="AT102" s="11">
        <f t="shared" si="1471"/>
        <v>0</v>
      </c>
      <c r="AU102" s="11">
        <f t="shared" si="1471"/>
        <v>0</v>
      </c>
      <c r="AV102" s="11">
        <f t="shared" si="1471"/>
        <v>0</v>
      </c>
      <c r="AW102" s="11">
        <f t="shared" si="1471"/>
        <v>0</v>
      </c>
      <c r="AX102" s="11">
        <f t="shared" si="1471"/>
        <v>114</v>
      </c>
      <c r="AY102" s="11">
        <f t="shared" si="1471"/>
        <v>0</v>
      </c>
      <c r="AZ102" s="11">
        <f t="shared" si="1471"/>
        <v>0</v>
      </c>
      <c r="BA102" s="11">
        <f t="shared" si="1471"/>
        <v>0</v>
      </c>
      <c r="BB102" s="11">
        <f t="shared" si="1471"/>
        <v>0</v>
      </c>
      <c r="BC102" s="11">
        <f t="shared" si="1471"/>
        <v>-1645</v>
      </c>
      <c r="BD102" s="11">
        <f t="shared" si="1471"/>
        <v>-1651</v>
      </c>
      <c r="BE102" s="11">
        <f t="shared" si="1471"/>
        <v>0</v>
      </c>
      <c r="BF102" s="11">
        <f t="shared" si="1471"/>
        <v>-568</v>
      </c>
      <c r="BG102" s="11">
        <f t="shared" si="1471"/>
        <v>4898</v>
      </c>
      <c r="BH102" s="11">
        <f t="shared" si="1471"/>
        <v>-28818</v>
      </c>
      <c r="BI102" s="11">
        <f t="shared" si="1471"/>
        <v>-10190</v>
      </c>
      <c r="BJ102" s="11">
        <f t="shared" si="1471"/>
        <v>0</v>
      </c>
      <c r="BK102" s="11">
        <f t="shared" si="1471"/>
        <v>-10190</v>
      </c>
      <c r="BL102" s="11">
        <f t="shared" ref="BL102:BM102" si="1472">BL96-BL93</f>
        <v>1500445</v>
      </c>
      <c r="BM102" s="11">
        <f t="shared" si="1472"/>
        <v>243790</v>
      </c>
    </row>
    <row r="103" spans="1:65" s="181" customFormat="1" ht="15.75">
      <c r="A103" s="130"/>
      <c r="B103" s="5"/>
      <c r="C103" s="5"/>
      <c r="D103" s="5"/>
      <c r="E103" s="5"/>
      <c r="F103" s="5"/>
      <c r="G103" s="5"/>
      <c r="H103" s="5"/>
      <c r="I103" s="5"/>
      <c r="J103" s="5"/>
      <c r="K103" s="5"/>
      <c r="L103" s="5"/>
      <c r="M103" s="5"/>
      <c r="N103" s="5"/>
      <c r="O103" s="5"/>
      <c r="P103" s="5"/>
      <c r="Q103" s="5"/>
      <c r="R103" s="5"/>
      <c r="S103" s="5"/>
      <c r="T103" s="5"/>
      <c r="U103" s="5"/>
      <c r="V103" s="16"/>
      <c r="W103" s="5"/>
      <c r="X103" s="5"/>
      <c r="Y103" s="5"/>
      <c r="Z103" s="5"/>
      <c r="AA103" s="5"/>
      <c r="AB103" s="5"/>
      <c r="AC103" s="16"/>
      <c r="AD103" s="6"/>
      <c r="AE103" s="5"/>
      <c r="AF103" s="5"/>
      <c r="AG103" s="5"/>
      <c r="AH103" s="5"/>
      <c r="AI103" s="5"/>
      <c r="AJ103" s="5"/>
      <c r="AK103" s="5"/>
      <c r="AL103" s="5"/>
      <c r="AM103" s="5"/>
      <c r="AN103" s="5"/>
      <c r="AO103" s="16"/>
      <c r="AP103" s="5"/>
      <c r="AQ103" s="16"/>
      <c r="AR103" s="5"/>
      <c r="AS103" s="5"/>
      <c r="AT103" s="5"/>
      <c r="AU103" s="5"/>
      <c r="AV103" s="5"/>
      <c r="AW103" s="6"/>
      <c r="AX103" s="5"/>
      <c r="AY103" s="5"/>
      <c r="AZ103" s="5"/>
      <c r="BA103" s="5"/>
      <c r="BB103" s="16"/>
      <c r="BC103" s="5"/>
      <c r="BD103" s="5"/>
      <c r="BE103" s="5"/>
      <c r="BF103" s="5"/>
      <c r="BG103" s="5"/>
      <c r="BH103" s="16"/>
      <c r="BI103" s="44"/>
      <c r="BJ103" s="5"/>
      <c r="BK103" s="50"/>
    </row>
    <row r="104" spans="1:65" s="234" customFormat="1" ht="15.75">
      <c r="A104" s="228" t="s">
        <v>39</v>
      </c>
      <c r="B104" s="222" t="s">
        <v>312</v>
      </c>
      <c r="C104" s="224">
        <v>481442</v>
      </c>
      <c r="D104" s="224">
        <v>245513</v>
      </c>
      <c r="E104" s="224">
        <v>6304</v>
      </c>
      <c r="F104" s="224">
        <v>32960</v>
      </c>
      <c r="G104" s="224">
        <v>20462</v>
      </c>
      <c r="H104" s="224">
        <v>0</v>
      </c>
      <c r="I104" s="224">
        <v>0</v>
      </c>
      <c r="J104" s="224">
        <v>0</v>
      </c>
      <c r="K104" s="224">
        <v>0</v>
      </c>
      <c r="L104" s="224">
        <v>47</v>
      </c>
      <c r="M104" s="224">
        <v>41277</v>
      </c>
      <c r="N104" s="224">
        <v>346</v>
      </c>
      <c r="O104" s="224">
        <v>5163</v>
      </c>
      <c r="P104" s="224">
        <v>43598</v>
      </c>
      <c r="Q104" s="224">
        <v>0</v>
      </c>
      <c r="R104" s="224">
        <v>1364</v>
      </c>
      <c r="S104" s="224">
        <v>0</v>
      </c>
      <c r="T104" s="224">
        <v>0</v>
      </c>
      <c r="U104" s="224">
        <v>0</v>
      </c>
      <c r="V104" s="224">
        <v>0</v>
      </c>
      <c r="W104" s="224">
        <v>0</v>
      </c>
      <c r="X104" s="224">
        <v>0</v>
      </c>
      <c r="Y104" s="224">
        <v>0</v>
      </c>
      <c r="Z104" s="224">
        <v>0</v>
      </c>
      <c r="AA104" s="224">
        <v>0</v>
      </c>
      <c r="AB104" s="224">
        <v>0</v>
      </c>
      <c r="AC104" s="224">
        <v>0</v>
      </c>
      <c r="AD104" s="225">
        <f t="shared" ref="AD104" si="1473">SUM(C104:AC104)</f>
        <v>878476</v>
      </c>
      <c r="AE104" s="224">
        <v>3368</v>
      </c>
      <c r="AF104" s="224">
        <v>136</v>
      </c>
      <c r="AG104" s="224">
        <v>0</v>
      </c>
      <c r="AH104" s="224">
        <v>0</v>
      </c>
      <c r="AI104" s="224">
        <v>0</v>
      </c>
      <c r="AJ104" s="224">
        <v>0</v>
      </c>
      <c r="AK104" s="224">
        <v>639</v>
      </c>
      <c r="AL104" s="224">
        <v>1634</v>
      </c>
      <c r="AM104" s="224">
        <v>0</v>
      </c>
      <c r="AN104" s="224">
        <v>0</v>
      </c>
      <c r="AO104" s="224">
        <v>7419</v>
      </c>
      <c r="AP104" s="224">
        <v>0</v>
      </c>
      <c r="AQ104" s="224">
        <v>0</v>
      </c>
      <c r="AR104" s="224">
        <v>0</v>
      </c>
      <c r="AS104" s="224">
        <v>0</v>
      </c>
      <c r="AT104" s="224">
        <v>0</v>
      </c>
      <c r="AU104" s="224">
        <v>0</v>
      </c>
      <c r="AV104" s="224">
        <v>0</v>
      </c>
      <c r="AW104" s="224">
        <v>318</v>
      </c>
      <c r="AX104" s="224">
        <v>60</v>
      </c>
      <c r="AY104" s="224">
        <v>0</v>
      </c>
      <c r="AZ104" s="224">
        <v>0</v>
      </c>
      <c r="BA104" s="224">
        <v>0</v>
      </c>
      <c r="BB104" s="224">
        <v>0</v>
      </c>
      <c r="BC104" s="224">
        <v>331</v>
      </c>
      <c r="BD104" s="224">
        <v>331</v>
      </c>
      <c r="BE104" s="224">
        <v>0</v>
      </c>
      <c r="BF104" s="224">
        <v>211</v>
      </c>
      <c r="BG104" s="232">
        <v>170918</v>
      </c>
      <c r="BH104" s="225">
        <f>SUM(AE104:BG104)</f>
        <v>185365</v>
      </c>
      <c r="BI104" s="230">
        <f>AD104+BH104</f>
        <v>1063841</v>
      </c>
      <c r="BJ104" s="231">
        <v>0</v>
      </c>
      <c r="BK104" s="225">
        <f t="shared" ref="BK104:BK105" si="1474">BI104-BJ104</f>
        <v>1063841</v>
      </c>
      <c r="BL104" s="234">
        <v>10</v>
      </c>
      <c r="BM104" s="235"/>
    </row>
    <row r="105" spans="1:65" s="41" customFormat="1" ht="15.75">
      <c r="A105" s="136"/>
      <c r="B105" s="218" t="s">
        <v>318</v>
      </c>
      <c r="C105" s="10">
        <v>440921</v>
      </c>
      <c r="D105" s="10">
        <v>216823</v>
      </c>
      <c r="E105" s="10">
        <v>5198</v>
      </c>
      <c r="F105" s="10">
        <v>34308</v>
      </c>
      <c r="G105" s="10">
        <v>20218</v>
      </c>
      <c r="H105" s="10">
        <v>0</v>
      </c>
      <c r="I105" s="10">
        <v>0</v>
      </c>
      <c r="J105" s="10">
        <v>0</v>
      </c>
      <c r="K105" s="10">
        <v>0</v>
      </c>
      <c r="L105" s="10">
        <v>79</v>
      </c>
      <c r="M105" s="10">
        <v>39603</v>
      </c>
      <c r="N105" s="10">
        <v>218</v>
      </c>
      <c r="O105" s="10">
        <v>3311</v>
      </c>
      <c r="P105" s="10">
        <v>42301</v>
      </c>
      <c r="Q105" s="10">
        <v>0</v>
      </c>
      <c r="R105" s="10">
        <v>1060</v>
      </c>
      <c r="S105" s="10">
        <v>0</v>
      </c>
      <c r="T105" s="10">
        <v>0</v>
      </c>
      <c r="U105" s="10">
        <v>0</v>
      </c>
      <c r="V105" s="10">
        <v>0</v>
      </c>
      <c r="W105" s="10">
        <v>0</v>
      </c>
      <c r="X105" s="10">
        <v>0</v>
      </c>
      <c r="Y105" s="10">
        <v>0</v>
      </c>
      <c r="Z105" s="10">
        <v>0</v>
      </c>
      <c r="AA105" s="10">
        <v>0</v>
      </c>
      <c r="AB105" s="10">
        <v>0</v>
      </c>
      <c r="AC105" s="10">
        <v>0</v>
      </c>
      <c r="AD105" s="123">
        <f t="shared" ref="AD105" si="1475">SUM(C105:AC105)</f>
        <v>804040</v>
      </c>
      <c r="AE105" s="10">
        <v>2861</v>
      </c>
      <c r="AF105" s="10">
        <v>130</v>
      </c>
      <c r="AG105" s="10">
        <v>16</v>
      </c>
      <c r="AH105" s="10">
        <v>0</v>
      </c>
      <c r="AI105" s="10">
        <v>0</v>
      </c>
      <c r="AJ105" s="10">
        <v>0</v>
      </c>
      <c r="AK105" s="10">
        <v>479</v>
      </c>
      <c r="AL105" s="10">
        <v>2340</v>
      </c>
      <c r="AM105" s="10">
        <v>0</v>
      </c>
      <c r="AN105" s="10">
        <v>0</v>
      </c>
      <c r="AO105" s="10">
        <v>6509</v>
      </c>
      <c r="AP105" s="10">
        <v>0</v>
      </c>
      <c r="AQ105" s="10">
        <v>0</v>
      </c>
      <c r="AR105" s="10">
        <v>0</v>
      </c>
      <c r="AS105" s="10">
        <v>0</v>
      </c>
      <c r="AT105" s="10">
        <v>0</v>
      </c>
      <c r="AU105" s="10">
        <v>0</v>
      </c>
      <c r="AV105" s="10">
        <v>0</v>
      </c>
      <c r="AW105" s="10">
        <v>240</v>
      </c>
      <c r="AX105" s="10">
        <v>47</v>
      </c>
      <c r="AY105" s="10">
        <v>0</v>
      </c>
      <c r="AZ105" s="10">
        <v>0</v>
      </c>
      <c r="BA105" s="10">
        <v>0</v>
      </c>
      <c r="BB105" s="10">
        <v>0</v>
      </c>
      <c r="BC105" s="10">
        <v>251</v>
      </c>
      <c r="BD105" s="10">
        <v>250</v>
      </c>
      <c r="BE105" s="10">
        <v>0</v>
      </c>
      <c r="BF105" s="10">
        <v>161</v>
      </c>
      <c r="BG105" s="10">
        <v>108914</v>
      </c>
      <c r="BH105" s="10">
        <f>SUM(AE105:BG105)</f>
        <v>122198</v>
      </c>
      <c r="BI105" s="220">
        <f>AD105+BH105</f>
        <v>926238</v>
      </c>
      <c r="BJ105" s="10">
        <v>0</v>
      </c>
      <c r="BK105" s="10">
        <f t="shared" si="1474"/>
        <v>926238</v>
      </c>
      <c r="BM105" s="219"/>
    </row>
    <row r="106" spans="1:65" ht="15.75">
      <c r="A106" s="130"/>
      <c r="B106" s="12" t="s">
        <v>319</v>
      </c>
      <c r="C106" s="9">
        <f>IF('Upto Month COPPY'!$K$4="",0,'Upto Month COPPY'!$K$4)</f>
        <v>397733</v>
      </c>
      <c r="D106" s="9">
        <f>IF('Upto Month COPPY'!$K$5="",0,'Upto Month COPPY'!$K$5)</f>
        <v>137891</v>
      </c>
      <c r="E106" s="9">
        <f>IF('Upto Month COPPY'!$K$6="",0,'Upto Month COPPY'!$K$6)</f>
        <v>7374</v>
      </c>
      <c r="F106" s="9">
        <f>IF('Upto Month COPPY'!$K$7="",0,'Upto Month COPPY'!$K$7)</f>
        <v>33448</v>
      </c>
      <c r="G106" s="9">
        <f>IF('Upto Month COPPY'!$K$8="",0,'Upto Month COPPY'!$K$8)</f>
        <v>19192</v>
      </c>
      <c r="H106" s="9">
        <f>IF('Upto Month COPPY'!$K$9="",0,'Upto Month COPPY'!$K$9)</f>
        <v>0</v>
      </c>
      <c r="I106" s="9">
        <f>IF('Upto Month COPPY'!$K$10="",0,'Upto Month COPPY'!$K$10)</f>
        <v>0</v>
      </c>
      <c r="J106" s="9">
        <f>IF('Upto Month COPPY'!$K$11="",0,'Upto Month COPPY'!$K$11)</f>
        <v>-8</v>
      </c>
      <c r="K106" s="9">
        <f>IF('Upto Month COPPY'!$K$12="",0,'Upto Month COPPY'!$K$12)</f>
        <v>0</v>
      </c>
      <c r="L106" s="9">
        <f>IF('Upto Month COPPY'!$K$13="",0,'Upto Month COPPY'!$K$13)</f>
        <v>148</v>
      </c>
      <c r="M106" s="9">
        <f>IF('Upto Month COPPY'!$K$14="",0,'Upto Month COPPY'!$K$14)</f>
        <v>38221</v>
      </c>
      <c r="N106" s="9">
        <f>IF('Upto Month COPPY'!$K$15="",0,'Upto Month COPPY'!$K$15)</f>
        <v>93</v>
      </c>
      <c r="O106" s="9">
        <f>IF('Upto Month COPPY'!$K$16="",0,'Upto Month COPPY'!$K$16)</f>
        <v>3545</v>
      </c>
      <c r="P106" s="9">
        <f>IF('Upto Month COPPY'!$K$17="",0,'Upto Month COPPY'!$K$17)</f>
        <v>48310</v>
      </c>
      <c r="Q106" s="9">
        <f>IF('Upto Month COPPY'!$K$18="",0,'Upto Month COPPY'!$K$18)</f>
        <v>0</v>
      </c>
      <c r="R106" s="9">
        <f>IF('Upto Month COPPY'!$K$21="",0,'Upto Month COPPY'!$K$21)</f>
        <v>1116</v>
      </c>
      <c r="S106" s="9">
        <f>IF('Upto Month COPPY'!$K$26="",0,'Upto Month COPPY'!$K$26)</f>
        <v>0</v>
      </c>
      <c r="T106" s="9">
        <f>IF('Upto Month COPPY'!$K$27="",0,'Upto Month COPPY'!$K$27)</f>
        <v>0</v>
      </c>
      <c r="U106" s="9">
        <f>IF('Upto Month COPPY'!$K$30="",0,'Upto Month COPPY'!$K$30)</f>
        <v>0</v>
      </c>
      <c r="V106" s="9">
        <f>IF('Upto Month COPPY'!$K$35="",0,'Upto Month COPPY'!$K$35)</f>
        <v>0</v>
      </c>
      <c r="W106" s="9">
        <f>IF('Upto Month COPPY'!$K$39="",0,'Upto Month COPPY'!$K$39)</f>
        <v>0</v>
      </c>
      <c r="X106" s="9">
        <f>IF('Upto Month COPPY'!$K$40="",0,'Upto Month COPPY'!$K$40)</f>
        <v>0</v>
      </c>
      <c r="Y106" s="9">
        <f>IF('Upto Month COPPY'!$K$42="",0,'Upto Month COPPY'!$K$42)</f>
        <v>0</v>
      </c>
      <c r="Z106" s="9">
        <f>IF('Upto Month COPPY'!$K$43="",0,'Upto Month COPPY'!$K$43)</f>
        <v>0</v>
      </c>
      <c r="AA106" s="9">
        <f>IF('Upto Month COPPY'!$K$44="",0,'Upto Month COPPY'!$K$44)</f>
        <v>0</v>
      </c>
      <c r="AB106" s="9">
        <f>IF('Upto Month COPPY'!$K$48="",0,'Upto Month COPPY'!$K$48)</f>
        <v>24</v>
      </c>
      <c r="AC106" s="9">
        <f>IF('Upto Month COPPY'!$K$51="",0,'Upto Month COPPY'!$K$51)</f>
        <v>0</v>
      </c>
      <c r="AD106" s="123">
        <f t="shared" ref="AD106:AD107" si="1476">SUM(C106:AC106)</f>
        <v>687087</v>
      </c>
      <c r="AE106" s="9">
        <f>IF('Upto Month COPPY'!$K$19="",0,'Upto Month COPPY'!$K$19)</f>
        <v>2888</v>
      </c>
      <c r="AF106" s="9">
        <f>IF('Upto Month COPPY'!$K$20="",0,'Upto Month COPPY'!$K$20)</f>
        <v>170</v>
      </c>
      <c r="AG106" s="9">
        <f>IF('Upto Month COPPY'!$K$22="",0,'Upto Month COPPY'!$K$22)</f>
        <v>0</v>
      </c>
      <c r="AH106" s="9">
        <f>IF('Upto Month COPPY'!$K$23="",0,'Upto Month COPPY'!$K$23)</f>
        <v>0</v>
      </c>
      <c r="AI106" s="9">
        <f>IF('Upto Month COPPY'!$K$24="",0,'Upto Month COPPY'!$K$24)</f>
        <v>0</v>
      </c>
      <c r="AJ106" s="9">
        <f>IF('Upto Month COPPY'!$K$25="",0,'Upto Month COPPY'!$K$25)</f>
        <v>0</v>
      </c>
      <c r="AK106" s="9">
        <f>IF('Upto Month COPPY'!$K$28="",0,'Upto Month COPPY'!$K$28)</f>
        <v>162</v>
      </c>
      <c r="AL106" s="9">
        <f>IF('Upto Month COPPY'!$K$29="",0,'Upto Month COPPY'!$K$29)</f>
        <v>2643</v>
      </c>
      <c r="AM106" s="9">
        <f>IF('Upto Month COPPY'!$K$31="",0,'Upto Month COPPY'!$K$31)</f>
        <v>0</v>
      </c>
      <c r="AN106" s="9">
        <f>IF('Upto Month COPPY'!$K$32="",0,'Upto Month COPPY'!$K$32)</f>
        <v>0</v>
      </c>
      <c r="AO106" s="9">
        <f>IF('Upto Month COPPY'!$K$33="",0,'Upto Month COPPY'!$K$33)</f>
        <v>6736</v>
      </c>
      <c r="AP106" s="9">
        <f>IF('Upto Month COPPY'!$K$34="",0,'Upto Month COPPY'!$K$34)</f>
        <v>0</v>
      </c>
      <c r="AQ106" s="9">
        <f>IF('Upto Month COPPY'!$K$36="",0,'Upto Month COPPY'!$K$36)</f>
        <v>0</v>
      </c>
      <c r="AR106" s="9">
        <f>IF('Upto Month COPPY'!$K$37="",0,'Upto Month COPPY'!$K$37)</f>
        <v>0</v>
      </c>
      <c r="AS106" s="9">
        <v>0</v>
      </c>
      <c r="AT106" s="9">
        <f>IF('Upto Month COPPY'!$K$38="",0,'Upto Month COPPY'!$K$38)</f>
        <v>0</v>
      </c>
      <c r="AU106" s="9">
        <f>IF('Upto Month COPPY'!$K$41="",0,'Upto Month COPPY'!$K$41)</f>
        <v>0</v>
      </c>
      <c r="AV106" s="9">
        <v>0</v>
      </c>
      <c r="AW106" s="9">
        <f>IF('Upto Month COPPY'!$K$45="",0,'Upto Month COPPY'!$K$45)</f>
        <v>29</v>
      </c>
      <c r="AX106" s="9">
        <f>IF('Upto Month COPPY'!$K$46="",0,'Upto Month COPPY'!$K$46)</f>
        <v>0</v>
      </c>
      <c r="AY106" s="9">
        <f>IF('Upto Month COPPY'!$K$47="",0,'Upto Month COPPY'!$K$47)</f>
        <v>106</v>
      </c>
      <c r="AZ106" s="9">
        <f>IF('Upto Month COPPY'!$K$49="",0,'Upto Month COPPY'!$K$49)</f>
        <v>0</v>
      </c>
      <c r="BA106" s="9">
        <f>IF('Upto Month COPPY'!$K$50="",0,'Upto Month COPPY'!$K$50)</f>
        <v>0</v>
      </c>
      <c r="BB106" s="9">
        <f>IF('Upto Month COPPY'!$K$52="",0,'Upto Month COPPY'!$K$52)</f>
        <v>0</v>
      </c>
      <c r="BC106" s="9">
        <f>IF('Upto Month COPPY'!$K$53="",0,'Upto Month COPPY'!$K$53)</f>
        <v>380</v>
      </c>
      <c r="BD106" s="9">
        <f>IF('Upto Month COPPY'!$K$54="",0,'Upto Month COPPY'!$K$54)</f>
        <v>380</v>
      </c>
      <c r="BE106" s="9">
        <f>IF('Upto Month COPPY'!$K$55="",0,'Upto Month COPPY'!$K$55)</f>
        <v>0</v>
      </c>
      <c r="BF106" s="9">
        <f>IF('Upto Month COPPY'!$K$56="",0,'Upto Month COPPY'!$K$56)</f>
        <v>137</v>
      </c>
      <c r="BG106" s="9">
        <f>IF('Upto Month COPPY'!$K$58="",0,'Upto Month COPPY'!$K$58)</f>
        <v>121028</v>
      </c>
      <c r="BH106" s="9">
        <f>SUM(AE106:BG106)</f>
        <v>134659</v>
      </c>
      <c r="BI106" s="127">
        <f>AD106+BH106</f>
        <v>821746</v>
      </c>
      <c r="BJ106" s="9">
        <f>IF('Upto Month COPPY'!$K$60="",0,'Upto Month COPPY'!$K$60)</f>
        <v>0</v>
      </c>
      <c r="BK106" s="51">
        <f t="shared" ref="BK106:BK107" si="1477">BI106-BJ106</f>
        <v>821746</v>
      </c>
      <c r="BL106">
        <f>'Upto Month COPPY'!$K$61</f>
        <v>821745</v>
      </c>
      <c r="BM106" s="30">
        <f t="shared" ref="BM106:BM110" si="1478">BK106-AD106</f>
        <v>134659</v>
      </c>
    </row>
    <row r="107" spans="1:65" ht="15.75" customHeight="1">
      <c r="A107" s="130"/>
      <c r="B107" s="183" t="s">
        <v>320</v>
      </c>
      <c r="C107" s="9">
        <f>IF('Upto Month Current'!$K$4="",0,'Upto Month Current'!$K$4)</f>
        <v>426883</v>
      </c>
      <c r="D107" s="9">
        <f>IF('Upto Month Current'!$K$5="",0,'Upto Month Current'!$K$5)</f>
        <v>186836</v>
      </c>
      <c r="E107" s="9">
        <f>IF('Upto Month Current'!$K$6="",0,'Upto Month Current'!$K$6)</f>
        <v>5425</v>
      </c>
      <c r="F107" s="9">
        <f>IF('Upto Month Current'!$K$7="",0,'Upto Month Current'!$K$7)</f>
        <v>31724</v>
      </c>
      <c r="G107" s="9">
        <f>IF('Upto Month Current'!$K$8="",0,'Upto Month Current'!$K$8)</f>
        <v>19299</v>
      </c>
      <c r="H107" s="9">
        <f>IF('Upto Month Current'!$K$9="",0,'Upto Month Current'!$K$9)</f>
        <v>0</v>
      </c>
      <c r="I107" s="9">
        <f>IF('Upto Month Current'!$K$10="",0,'Upto Month Current'!$K$10)</f>
        <v>0</v>
      </c>
      <c r="J107" s="9">
        <f>IF('Upto Month Current'!$K$11="",0,'Upto Month Current'!$K$11)</f>
        <v>0</v>
      </c>
      <c r="K107" s="9">
        <f>IF('Upto Month Current'!$K$12="",0,'Upto Month Current'!$K$12)</f>
        <v>0</v>
      </c>
      <c r="L107" s="9">
        <f>IF('Upto Month Current'!$K$13="",0,'Upto Month Current'!$K$13)</f>
        <v>75</v>
      </c>
      <c r="M107" s="9">
        <f>IF('Upto Month Current'!$K$14="",0,'Upto Month Current'!$K$14)</f>
        <v>33194</v>
      </c>
      <c r="N107" s="9">
        <f>IF('Upto Month Current'!$K$15="",0,'Upto Month Current'!$K$15)</f>
        <v>148</v>
      </c>
      <c r="O107" s="9">
        <f>IF('Upto Month Current'!$K$16="",0,'Upto Month Current'!$K$16)</f>
        <v>3075</v>
      </c>
      <c r="P107" s="9">
        <f>IF('Upto Month Current'!$K$17="",0,'Upto Month Current'!$K$17)</f>
        <v>43644</v>
      </c>
      <c r="Q107" s="9">
        <f>IF('Upto Month Current'!$K$18="",0,'Upto Month Current'!$K$18)</f>
        <v>0</v>
      </c>
      <c r="R107" s="9">
        <f>IF('Upto Month Current'!$K$21="",0,'Upto Month Current'!$K$21)</f>
        <v>1416</v>
      </c>
      <c r="S107" s="9">
        <f>IF('Upto Month Current'!$K$26="",0,'Upto Month Current'!$K$26)</f>
        <v>0</v>
      </c>
      <c r="T107" s="9">
        <f>IF('Upto Month Current'!$K$27="",0,'Upto Month Current'!$K$27)</f>
        <v>0</v>
      </c>
      <c r="U107" s="9">
        <f>IF('Upto Month Current'!$K$30="",0,'Upto Month Current'!$K$30)</f>
        <v>0</v>
      </c>
      <c r="V107" s="9">
        <f>IF('Upto Month Current'!$K$35="",0,'Upto Month Current'!$K$35)</f>
        <v>0</v>
      </c>
      <c r="W107" s="9">
        <f>IF('Upto Month Current'!$K$39="",0,'Upto Month Current'!$K$39)</f>
        <v>0</v>
      </c>
      <c r="X107" s="9">
        <f>IF('Upto Month Current'!$K$40="",0,'Upto Month Current'!$K$40)</f>
        <v>0</v>
      </c>
      <c r="Y107" s="9">
        <f>IF('Upto Month Current'!$K$42="",0,'Upto Month Current'!$K$42)</f>
        <v>0</v>
      </c>
      <c r="Z107" s="9">
        <f>IF('Upto Month Current'!$K$43="",0,'Upto Month Current'!$K$43)</f>
        <v>0</v>
      </c>
      <c r="AA107" s="9">
        <f>IF('Upto Month Current'!$K$44="",0,'Upto Month Current'!$K$44)</f>
        <v>0</v>
      </c>
      <c r="AB107" s="9">
        <f>IF('Upto Month Current'!$K$48="",0,'Upto Month Current'!$K$48)</f>
        <v>0</v>
      </c>
      <c r="AC107" s="9">
        <f>IF('Upto Month Current'!$K$51="",0,'Upto Month Current'!$K$51)</f>
        <v>0</v>
      </c>
      <c r="AD107" s="123">
        <f t="shared" si="1476"/>
        <v>751719</v>
      </c>
      <c r="AE107" s="9">
        <f>IF('Upto Month Current'!$K$19="",0,'Upto Month Current'!$K$19)</f>
        <v>3558</v>
      </c>
      <c r="AF107" s="9">
        <f>IF('Upto Month Current'!$K$20="",0,'Upto Month Current'!$K$20)</f>
        <v>129</v>
      </c>
      <c r="AG107" s="9">
        <f>IF('Upto Month Current'!$K$22="",0,'Upto Month Current'!$K$22)</f>
        <v>0</v>
      </c>
      <c r="AH107" s="9">
        <f>IF('Upto Month Current'!$K$23="",0,'Upto Month Current'!$K$23)</f>
        <v>0</v>
      </c>
      <c r="AI107" s="9">
        <f>IF('Upto Month Current'!$K$24="",0,'Upto Month Current'!$K$24)</f>
        <v>0</v>
      </c>
      <c r="AJ107" s="9">
        <f>IF('Upto Month Current'!$K$25="",0,'Upto Month Current'!$K$25)</f>
        <v>0</v>
      </c>
      <c r="AK107" s="9">
        <f>IF('Upto Month Current'!$K$28="",0,'Upto Month Current'!$K$28)</f>
        <v>747</v>
      </c>
      <c r="AL107" s="9">
        <f>IF('Upto Month Current'!$K$29="",0,'Upto Month Current'!$K$29)</f>
        <v>1027</v>
      </c>
      <c r="AM107" s="9">
        <f>IF('Upto Month Current'!$K$31="",0,'Upto Month Current'!$K$31)</f>
        <v>0</v>
      </c>
      <c r="AN107" s="9">
        <f>IF('Upto Month Current'!$K$32="",0,'Upto Month Current'!$K$32)</f>
        <v>0</v>
      </c>
      <c r="AO107" s="9">
        <f>IF('Upto Month Current'!$K$33="",0,'Upto Month Current'!$K$33)</f>
        <v>14282</v>
      </c>
      <c r="AP107" s="9">
        <f>IF('Upto Month Current'!$K$34="",0,'Upto Month Current'!$K$34)</f>
        <v>0</v>
      </c>
      <c r="AQ107" s="9">
        <f>IF('Upto Month Current'!$K$36="",0,'Upto Month Current'!$K$36)</f>
        <v>0</v>
      </c>
      <c r="AR107" s="9">
        <f>IF('Upto Month Current'!$K$37="",0,'Upto Month Current'!$K$37)</f>
        <v>0</v>
      </c>
      <c r="AS107" s="9">
        <v>0</v>
      </c>
      <c r="AT107" s="9">
        <f>IF('Upto Month Current'!$K$38="",0,'Upto Month Current'!$K$38)</f>
        <v>0</v>
      </c>
      <c r="AU107" s="9">
        <f>IF('Upto Month Current'!$K$41="",0,'Upto Month Current'!$K$41)</f>
        <v>0</v>
      </c>
      <c r="AV107" s="9">
        <v>0</v>
      </c>
      <c r="AW107" s="9">
        <f>IF('Upto Month Current'!$K$45="",0,'Upto Month Current'!$K$45)</f>
        <v>177</v>
      </c>
      <c r="AX107" s="9">
        <f>IF('Upto Month Current'!$K$46="",0,'Upto Month Current'!$K$46)</f>
        <v>9</v>
      </c>
      <c r="AY107" s="9">
        <f>IF('Upto Month Current'!$K$47="",0,'Upto Month Current'!$K$47)</f>
        <v>0</v>
      </c>
      <c r="AZ107" s="9">
        <f>IF('Upto Month Current'!$K$49="",0,'Upto Month Current'!$K$49)</f>
        <v>0</v>
      </c>
      <c r="BA107" s="9">
        <f>IF('Upto Month Current'!$K$50="",0,'Upto Month Current'!$K$50)</f>
        <v>0</v>
      </c>
      <c r="BB107" s="9">
        <f>IF('Upto Month Current'!$K$52="",0,'Upto Month Current'!$K$52)</f>
        <v>0</v>
      </c>
      <c r="BC107" s="9">
        <f>IF('Upto Month Current'!$K$53="",0,'Upto Month Current'!$K$53)</f>
        <v>730</v>
      </c>
      <c r="BD107" s="9">
        <f>IF('Upto Month Current'!$K$54="",0,'Upto Month Current'!$K$54)</f>
        <v>730</v>
      </c>
      <c r="BE107" s="9">
        <f>IF('Upto Month Current'!$K$55="",0,'Upto Month Current'!$K$55)</f>
        <v>0</v>
      </c>
      <c r="BF107" s="9">
        <f>IF('Upto Month Current'!$K$56="",0,'Upto Month Current'!$K$56)</f>
        <v>498</v>
      </c>
      <c r="BG107" s="9">
        <f>IF('Upto Month Current'!$K$58="",0,'Upto Month Current'!$K$58)</f>
        <v>103644</v>
      </c>
      <c r="BH107" s="9">
        <f>SUM(AE107:BG107)</f>
        <v>125531</v>
      </c>
      <c r="BI107" s="127">
        <f>AD107+BH107</f>
        <v>877250</v>
      </c>
      <c r="BJ107" s="9">
        <f>IF('Upto Month Current'!$K$60="",0,'Upto Month Current'!$K$60)</f>
        <v>0</v>
      </c>
      <c r="BK107" s="51">
        <f t="shared" si="1477"/>
        <v>877250</v>
      </c>
      <c r="BL107">
        <f>'Upto Month Current'!$K$61</f>
        <v>877250</v>
      </c>
      <c r="BM107" s="30">
        <f t="shared" si="1478"/>
        <v>125531</v>
      </c>
    </row>
    <row r="108" spans="1:65" ht="15.75">
      <c r="A108" s="130"/>
      <c r="B108" s="5" t="s">
        <v>127</v>
      </c>
      <c r="C108" s="11">
        <f>C107-C105</f>
        <v>-14038</v>
      </c>
      <c r="D108" s="11">
        <f t="shared" ref="D108" si="1479">D107-D105</f>
        <v>-29987</v>
      </c>
      <c r="E108" s="11">
        <f t="shared" ref="E108" si="1480">E107-E105</f>
        <v>227</v>
      </c>
      <c r="F108" s="11">
        <f t="shared" ref="F108" si="1481">F107-F105</f>
        <v>-2584</v>
      </c>
      <c r="G108" s="11">
        <f t="shared" ref="G108" si="1482">G107-G105</f>
        <v>-919</v>
      </c>
      <c r="H108" s="11">
        <f t="shared" ref="H108" si="1483">H107-H105</f>
        <v>0</v>
      </c>
      <c r="I108" s="11">
        <f t="shared" ref="I108" si="1484">I107-I105</f>
        <v>0</v>
      </c>
      <c r="J108" s="11">
        <f t="shared" ref="J108" si="1485">J107-J105</f>
        <v>0</v>
      </c>
      <c r="K108" s="11">
        <f t="shared" ref="K108" si="1486">K107-K105</f>
        <v>0</v>
      </c>
      <c r="L108" s="11">
        <f t="shared" ref="L108" si="1487">L107-L105</f>
        <v>-4</v>
      </c>
      <c r="M108" s="11">
        <f t="shared" ref="M108" si="1488">M107-M105</f>
        <v>-6409</v>
      </c>
      <c r="N108" s="11">
        <f t="shared" ref="N108" si="1489">N107-N105</f>
        <v>-70</v>
      </c>
      <c r="O108" s="11">
        <f t="shared" ref="O108" si="1490">O107-O105</f>
        <v>-236</v>
      </c>
      <c r="P108" s="11">
        <f t="shared" ref="P108" si="1491">P107-P105</f>
        <v>1343</v>
      </c>
      <c r="Q108" s="11">
        <f t="shared" ref="Q108" si="1492">Q107-Q105</f>
        <v>0</v>
      </c>
      <c r="R108" s="11">
        <f t="shared" ref="R108" si="1493">R107-R105</f>
        <v>356</v>
      </c>
      <c r="S108" s="11">
        <f t="shared" ref="S108" si="1494">S107-S105</f>
        <v>0</v>
      </c>
      <c r="T108" s="11">
        <f t="shared" ref="T108:U108" si="1495">T107-T105</f>
        <v>0</v>
      </c>
      <c r="U108" s="11">
        <f t="shared" si="1495"/>
        <v>0</v>
      </c>
      <c r="V108" s="9">
        <f t="shared" ref="V108" si="1496">V107-V105</f>
        <v>0</v>
      </c>
      <c r="W108" s="11">
        <f t="shared" ref="W108" si="1497">W107-W105</f>
        <v>0</v>
      </c>
      <c r="X108" s="11">
        <f t="shared" ref="X108" si="1498">X107-X105</f>
        <v>0</v>
      </c>
      <c r="Y108" s="11">
        <f t="shared" ref="Y108" si="1499">Y107-Y105</f>
        <v>0</v>
      </c>
      <c r="Z108" s="11">
        <f t="shared" ref="Z108" si="1500">Z107-Z105</f>
        <v>0</v>
      </c>
      <c r="AA108" s="11">
        <f t="shared" ref="AA108:AD108" si="1501">AA107-AA105</f>
        <v>0</v>
      </c>
      <c r="AB108" s="11">
        <f t="shared" ref="AB108" si="1502">AB107-AB105</f>
        <v>0</v>
      </c>
      <c r="AC108" s="9">
        <f t="shared" si="1501"/>
        <v>0</v>
      </c>
      <c r="AD108" s="10">
        <f t="shared" si="1501"/>
        <v>-52321</v>
      </c>
      <c r="AE108" s="11">
        <f t="shared" ref="AE108" si="1503">AE107-AE105</f>
        <v>697</v>
      </c>
      <c r="AF108" s="11">
        <f t="shared" ref="AF108" si="1504">AF107-AF105</f>
        <v>-1</v>
      </c>
      <c r="AG108" s="11">
        <f t="shared" ref="AG108" si="1505">AG107-AG105</f>
        <v>-16</v>
      </c>
      <c r="AH108" s="11">
        <f t="shared" ref="AH108" si="1506">AH107-AH105</f>
        <v>0</v>
      </c>
      <c r="AI108" s="11">
        <f t="shared" ref="AI108" si="1507">AI107-AI105</f>
        <v>0</v>
      </c>
      <c r="AJ108" s="11">
        <f t="shared" ref="AJ108" si="1508">AJ107-AJ105</f>
        <v>0</v>
      </c>
      <c r="AK108" s="11">
        <f t="shared" ref="AK108" si="1509">AK107-AK105</f>
        <v>268</v>
      </c>
      <c r="AL108" s="11">
        <f t="shared" ref="AL108" si="1510">AL107-AL105</f>
        <v>-1313</v>
      </c>
      <c r="AM108" s="11">
        <f t="shared" ref="AM108" si="1511">AM107-AM105</f>
        <v>0</v>
      </c>
      <c r="AN108" s="11">
        <f t="shared" ref="AN108" si="1512">AN107-AN105</f>
        <v>0</v>
      </c>
      <c r="AO108" s="9">
        <f t="shared" ref="AO108" si="1513">AO107-AO105</f>
        <v>7773</v>
      </c>
      <c r="AP108" s="11">
        <f t="shared" ref="AP108" si="1514">AP107-AP105</f>
        <v>0</v>
      </c>
      <c r="AQ108" s="9">
        <f t="shared" ref="AQ108" si="1515">AQ107-AQ105</f>
        <v>0</v>
      </c>
      <c r="AR108" s="11">
        <f t="shared" ref="AR108" si="1516">AR107-AR105</f>
        <v>0</v>
      </c>
      <c r="AS108" s="11">
        <f t="shared" ref="AS108" si="1517">AS107-AS105</f>
        <v>0</v>
      </c>
      <c r="AT108" s="11">
        <f t="shared" ref="AT108" si="1518">AT107-AT105</f>
        <v>0</v>
      </c>
      <c r="AU108" s="11">
        <f t="shared" ref="AU108" si="1519">AU107-AU105</f>
        <v>0</v>
      </c>
      <c r="AV108" s="11">
        <f t="shared" ref="AV108" si="1520">AV107-AV105</f>
        <v>0</v>
      </c>
      <c r="AW108" s="11">
        <f t="shared" ref="AW108" si="1521">AW107-AW105</f>
        <v>-63</v>
      </c>
      <c r="AX108" s="11">
        <f t="shared" ref="AX108" si="1522">AX107-AX105</f>
        <v>-38</v>
      </c>
      <c r="AY108" s="11">
        <f t="shared" ref="AY108" si="1523">AY107-AY105</f>
        <v>0</v>
      </c>
      <c r="AZ108" s="11">
        <f t="shared" ref="AZ108" si="1524">AZ107-AZ105</f>
        <v>0</v>
      </c>
      <c r="BA108" s="11">
        <f t="shared" ref="BA108" si="1525">BA107-BA105</f>
        <v>0</v>
      </c>
      <c r="BB108" s="9">
        <f t="shared" ref="BB108" si="1526">BB107-BB105</f>
        <v>0</v>
      </c>
      <c r="BC108" s="11">
        <f t="shared" ref="BC108" si="1527">BC107-BC105</f>
        <v>479</v>
      </c>
      <c r="BD108" s="11">
        <f t="shared" ref="BD108" si="1528">BD107-BD105</f>
        <v>480</v>
      </c>
      <c r="BE108" s="11">
        <f t="shared" ref="BE108" si="1529">BE107-BE105</f>
        <v>0</v>
      </c>
      <c r="BF108" s="11">
        <f t="shared" ref="BF108" si="1530">BF107-BF105</f>
        <v>337</v>
      </c>
      <c r="BG108" s="11">
        <f t="shared" ref="BG108:BH108" si="1531">BG107-BG105</f>
        <v>-5270</v>
      </c>
      <c r="BH108" s="9">
        <f t="shared" si="1531"/>
        <v>3333</v>
      </c>
      <c r="BI108" s="45">
        <f t="shared" ref="BI108" si="1532">BI107-BI105</f>
        <v>-48988</v>
      </c>
      <c r="BJ108" s="11">
        <f t="shared" ref="BJ108:BK108" si="1533">BJ107-BJ105</f>
        <v>0</v>
      </c>
      <c r="BK108" s="51">
        <f t="shared" si="1533"/>
        <v>-48988</v>
      </c>
      <c r="BM108" s="30">
        <f t="shared" si="1478"/>
        <v>3333</v>
      </c>
    </row>
    <row r="109" spans="1:65" ht="15.75">
      <c r="A109" s="130"/>
      <c r="B109" s="5" t="s">
        <v>128</v>
      </c>
      <c r="C109" s="13">
        <f>C108/C105</f>
        <v>-3.183790293499289E-2</v>
      </c>
      <c r="D109" s="13">
        <f t="shared" ref="D109" si="1534">D108/D105</f>
        <v>-0.13830174843074766</v>
      </c>
      <c r="E109" s="13">
        <f t="shared" ref="E109" si="1535">E108/E105</f>
        <v>4.3670642554828783E-2</v>
      </c>
      <c r="F109" s="13">
        <f t="shared" ref="F109" si="1536">F108/F105</f>
        <v>-7.5317710155065873E-2</v>
      </c>
      <c r="G109" s="13">
        <f t="shared" ref="G109" si="1537">G108/G105</f>
        <v>-4.5454545454545456E-2</v>
      </c>
      <c r="H109" s="13" t="e">
        <f t="shared" ref="H109" si="1538">H108/H105</f>
        <v>#DIV/0!</v>
      </c>
      <c r="I109" s="13" t="e">
        <f t="shared" ref="I109" si="1539">I108/I105</f>
        <v>#DIV/0!</v>
      </c>
      <c r="J109" s="13" t="e">
        <f t="shared" ref="J109" si="1540">J108/J105</f>
        <v>#DIV/0!</v>
      </c>
      <c r="K109" s="13" t="e">
        <f t="shared" ref="K109" si="1541">K108/K105</f>
        <v>#DIV/0!</v>
      </c>
      <c r="L109" s="13">
        <f t="shared" ref="L109" si="1542">L108/L105</f>
        <v>-5.0632911392405063E-2</v>
      </c>
      <c r="M109" s="13">
        <f t="shared" ref="M109" si="1543">M108/M105</f>
        <v>-0.16183117440597936</v>
      </c>
      <c r="N109" s="13">
        <f t="shared" ref="N109" si="1544">N108/N105</f>
        <v>-0.32110091743119268</v>
      </c>
      <c r="O109" s="13">
        <f t="shared" ref="O109" si="1545">O108/O105</f>
        <v>-7.1277559649652669E-2</v>
      </c>
      <c r="P109" s="13">
        <f t="shared" ref="P109" si="1546">P108/P105</f>
        <v>3.1748658424150727E-2</v>
      </c>
      <c r="Q109" s="13" t="e">
        <f t="shared" ref="Q109" si="1547">Q108/Q105</f>
        <v>#DIV/0!</v>
      </c>
      <c r="R109" s="13">
        <f t="shared" ref="R109" si="1548">R108/R105</f>
        <v>0.33584905660377357</v>
      </c>
      <c r="S109" s="13" t="e">
        <f t="shared" ref="S109" si="1549">S108/S105</f>
        <v>#DIV/0!</v>
      </c>
      <c r="T109" s="13" t="e">
        <f t="shared" ref="T109:U109" si="1550">T108/T105</f>
        <v>#DIV/0!</v>
      </c>
      <c r="U109" s="13" t="e">
        <f t="shared" si="1550"/>
        <v>#DIV/0!</v>
      </c>
      <c r="V109" s="163" t="e">
        <f t="shared" ref="V109" si="1551">V108/V105</f>
        <v>#DIV/0!</v>
      </c>
      <c r="W109" s="13" t="e">
        <f t="shared" ref="W109" si="1552">W108/W105</f>
        <v>#DIV/0!</v>
      </c>
      <c r="X109" s="13" t="e">
        <f t="shared" ref="X109" si="1553">X108/X105</f>
        <v>#DIV/0!</v>
      </c>
      <c r="Y109" s="13" t="e">
        <f t="shared" ref="Y109" si="1554">Y108/Y105</f>
        <v>#DIV/0!</v>
      </c>
      <c r="Z109" s="13" t="e">
        <f t="shared" ref="Z109" si="1555">Z108/Z105</f>
        <v>#DIV/0!</v>
      </c>
      <c r="AA109" s="13" t="e">
        <f t="shared" ref="AA109:AD109" si="1556">AA108/AA105</f>
        <v>#DIV/0!</v>
      </c>
      <c r="AB109" s="13" t="e">
        <f t="shared" ref="AB109" si="1557">AB108/AB105</f>
        <v>#DIV/0!</v>
      </c>
      <c r="AC109" s="163" t="e">
        <f t="shared" si="1556"/>
        <v>#DIV/0!</v>
      </c>
      <c r="AD109" s="14">
        <f t="shared" si="1556"/>
        <v>-6.5072633202328242E-2</v>
      </c>
      <c r="AE109" s="13">
        <f t="shared" ref="AE109" si="1558">AE108/AE105</f>
        <v>0.24362111149947571</v>
      </c>
      <c r="AF109" s="13">
        <f t="shared" ref="AF109" si="1559">AF108/AF105</f>
        <v>-7.6923076923076927E-3</v>
      </c>
      <c r="AG109" s="13">
        <f t="shared" ref="AG109" si="1560">AG108/AG105</f>
        <v>-1</v>
      </c>
      <c r="AH109" s="13" t="e">
        <f t="shared" ref="AH109" si="1561">AH108/AH105</f>
        <v>#DIV/0!</v>
      </c>
      <c r="AI109" s="13" t="e">
        <f t="shared" ref="AI109" si="1562">AI108/AI105</f>
        <v>#DIV/0!</v>
      </c>
      <c r="AJ109" s="13" t="e">
        <f t="shared" ref="AJ109" si="1563">AJ108/AJ105</f>
        <v>#DIV/0!</v>
      </c>
      <c r="AK109" s="13">
        <f t="shared" ref="AK109" si="1564">AK108/AK105</f>
        <v>0.55949895615866385</v>
      </c>
      <c r="AL109" s="13">
        <f t="shared" ref="AL109" si="1565">AL108/AL105</f>
        <v>-0.56111111111111112</v>
      </c>
      <c r="AM109" s="13" t="e">
        <f t="shared" ref="AM109" si="1566">AM108/AM105</f>
        <v>#DIV/0!</v>
      </c>
      <c r="AN109" s="13" t="e">
        <f t="shared" ref="AN109" si="1567">AN108/AN105</f>
        <v>#DIV/0!</v>
      </c>
      <c r="AO109" s="163">
        <f t="shared" ref="AO109" si="1568">AO108/AO105</f>
        <v>1.1941926563220158</v>
      </c>
      <c r="AP109" s="13" t="e">
        <f t="shared" ref="AP109" si="1569">AP108/AP105</f>
        <v>#DIV/0!</v>
      </c>
      <c r="AQ109" s="163" t="e">
        <f t="shared" ref="AQ109" si="1570">AQ108/AQ105</f>
        <v>#DIV/0!</v>
      </c>
      <c r="AR109" s="13" t="e">
        <f t="shared" ref="AR109" si="1571">AR108/AR105</f>
        <v>#DIV/0!</v>
      </c>
      <c r="AS109" s="13" t="e">
        <f t="shared" ref="AS109" si="1572">AS108/AS105</f>
        <v>#DIV/0!</v>
      </c>
      <c r="AT109" s="13" t="e">
        <f t="shared" ref="AT109" si="1573">AT108/AT105</f>
        <v>#DIV/0!</v>
      </c>
      <c r="AU109" s="13" t="e">
        <f t="shared" ref="AU109" si="1574">AU108/AU105</f>
        <v>#DIV/0!</v>
      </c>
      <c r="AV109" s="13" t="e">
        <f t="shared" ref="AV109" si="1575">AV108/AV105</f>
        <v>#DIV/0!</v>
      </c>
      <c r="AW109" s="13">
        <f t="shared" ref="AW109" si="1576">AW108/AW105</f>
        <v>-0.26250000000000001</v>
      </c>
      <c r="AX109" s="13">
        <f t="shared" ref="AX109" si="1577">AX108/AX105</f>
        <v>-0.80851063829787229</v>
      </c>
      <c r="AY109" s="13" t="e">
        <f t="shared" ref="AY109" si="1578">AY108/AY105</f>
        <v>#DIV/0!</v>
      </c>
      <c r="AZ109" s="13" t="e">
        <f t="shared" ref="AZ109" si="1579">AZ108/AZ105</f>
        <v>#DIV/0!</v>
      </c>
      <c r="BA109" s="13" t="e">
        <f t="shared" ref="BA109" si="1580">BA108/BA105</f>
        <v>#DIV/0!</v>
      </c>
      <c r="BB109" s="163" t="e">
        <f t="shared" ref="BB109" si="1581">BB108/BB105</f>
        <v>#DIV/0!</v>
      </c>
      <c r="BC109" s="13">
        <f t="shared" ref="BC109" si="1582">BC108/BC105</f>
        <v>1.9083665338645419</v>
      </c>
      <c r="BD109" s="13">
        <f t="shared" ref="BD109" si="1583">BD108/BD105</f>
        <v>1.92</v>
      </c>
      <c r="BE109" s="13" t="e">
        <f t="shared" ref="BE109" si="1584">BE108/BE105</f>
        <v>#DIV/0!</v>
      </c>
      <c r="BF109" s="13">
        <f t="shared" ref="BF109" si="1585">BF108/BF105</f>
        <v>2.0931677018633539</v>
      </c>
      <c r="BG109" s="13">
        <f t="shared" ref="BG109:BH109" si="1586">BG108/BG105</f>
        <v>-4.8386800594964835E-2</v>
      </c>
      <c r="BH109" s="163">
        <f t="shared" si="1586"/>
        <v>2.7275405489451544E-2</v>
      </c>
      <c r="BI109" s="46">
        <f t="shared" ref="BI109" si="1587">BI108/BI105</f>
        <v>-5.2889214219239547E-2</v>
      </c>
      <c r="BJ109" s="13" t="e">
        <f t="shared" ref="BJ109:BK109" si="1588">BJ108/BJ105</f>
        <v>#DIV/0!</v>
      </c>
      <c r="BK109" s="52">
        <f t="shared" si="1588"/>
        <v>-5.2889214219239547E-2</v>
      </c>
      <c r="BM109" s="163" t="e">
        <f t="shared" ref="BM109" si="1589">BM108/BM105</f>
        <v>#DIV/0!</v>
      </c>
    </row>
    <row r="110" spans="1:65" ht="15.75">
      <c r="A110" s="130"/>
      <c r="B110" s="5" t="s">
        <v>129</v>
      </c>
      <c r="C110" s="11">
        <f>C107-C106</f>
        <v>29150</v>
      </c>
      <c r="D110" s="11">
        <f t="shared" ref="D110:BK110" si="1590">D107-D106</f>
        <v>48945</v>
      </c>
      <c r="E110" s="11">
        <f t="shared" si="1590"/>
        <v>-1949</v>
      </c>
      <c r="F110" s="11">
        <f t="shared" si="1590"/>
        <v>-1724</v>
      </c>
      <c r="G110" s="11">
        <f t="shared" si="1590"/>
        <v>107</v>
      </c>
      <c r="H110" s="11">
        <f t="shared" si="1590"/>
        <v>0</v>
      </c>
      <c r="I110" s="11">
        <f t="shared" si="1590"/>
        <v>0</v>
      </c>
      <c r="J110" s="11">
        <f t="shared" si="1590"/>
        <v>8</v>
      </c>
      <c r="K110" s="11">
        <f t="shared" si="1590"/>
        <v>0</v>
      </c>
      <c r="L110" s="11">
        <f t="shared" si="1590"/>
        <v>-73</v>
      </c>
      <c r="M110" s="11">
        <f t="shared" si="1590"/>
        <v>-5027</v>
      </c>
      <c r="N110" s="11">
        <f t="shared" si="1590"/>
        <v>55</v>
      </c>
      <c r="O110" s="11">
        <f t="shared" si="1590"/>
        <v>-470</v>
      </c>
      <c r="P110" s="11">
        <f t="shared" si="1590"/>
        <v>-4666</v>
      </c>
      <c r="Q110" s="11">
        <f t="shared" si="1590"/>
        <v>0</v>
      </c>
      <c r="R110" s="11">
        <f t="shared" si="1590"/>
        <v>300</v>
      </c>
      <c r="S110" s="11">
        <f t="shared" si="1590"/>
        <v>0</v>
      </c>
      <c r="T110" s="11">
        <f t="shared" si="1590"/>
        <v>0</v>
      </c>
      <c r="U110" s="11">
        <f t="shared" ref="U110" si="1591">U107-U106</f>
        <v>0</v>
      </c>
      <c r="V110" s="9">
        <f t="shared" si="1590"/>
        <v>0</v>
      </c>
      <c r="W110" s="11">
        <f t="shared" si="1590"/>
        <v>0</v>
      </c>
      <c r="X110" s="11">
        <f t="shared" si="1590"/>
        <v>0</v>
      </c>
      <c r="Y110" s="11">
        <f t="shared" si="1590"/>
        <v>0</v>
      </c>
      <c r="Z110" s="11">
        <f t="shared" si="1590"/>
        <v>0</v>
      </c>
      <c r="AA110" s="11">
        <f t="shared" si="1590"/>
        <v>0</v>
      </c>
      <c r="AB110" s="11">
        <f t="shared" ref="AB110" si="1592">AB107-AB106</f>
        <v>-24</v>
      </c>
      <c r="AC110" s="9">
        <f t="shared" ref="AC110:AD110" si="1593">AC107-AC106</f>
        <v>0</v>
      </c>
      <c r="AD110" s="10">
        <f t="shared" si="1593"/>
        <v>64632</v>
      </c>
      <c r="AE110" s="11">
        <f t="shared" si="1590"/>
        <v>670</v>
      </c>
      <c r="AF110" s="11">
        <f t="shared" si="1590"/>
        <v>-41</v>
      </c>
      <c r="AG110" s="11">
        <f t="shared" si="1590"/>
        <v>0</v>
      </c>
      <c r="AH110" s="11">
        <f t="shared" si="1590"/>
        <v>0</v>
      </c>
      <c r="AI110" s="11">
        <f t="shared" si="1590"/>
        <v>0</v>
      </c>
      <c r="AJ110" s="11">
        <f t="shared" si="1590"/>
        <v>0</v>
      </c>
      <c r="AK110" s="11">
        <f t="shared" si="1590"/>
        <v>585</v>
      </c>
      <c r="AL110" s="11">
        <f t="shared" si="1590"/>
        <v>-1616</v>
      </c>
      <c r="AM110" s="11">
        <f t="shared" si="1590"/>
        <v>0</v>
      </c>
      <c r="AN110" s="11">
        <f t="shared" si="1590"/>
        <v>0</v>
      </c>
      <c r="AO110" s="9">
        <f t="shared" si="1590"/>
        <v>7546</v>
      </c>
      <c r="AP110" s="11">
        <f t="shared" si="1590"/>
        <v>0</v>
      </c>
      <c r="AQ110" s="9">
        <f t="shared" si="1590"/>
        <v>0</v>
      </c>
      <c r="AR110" s="11">
        <f t="shared" si="1590"/>
        <v>0</v>
      </c>
      <c r="AS110" s="11">
        <f t="shared" si="1590"/>
        <v>0</v>
      </c>
      <c r="AT110" s="11">
        <f t="shared" si="1590"/>
        <v>0</v>
      </c>
      <c r="AU110" s="11">
        <f t="shared" si="1590"/>
        <v>0</v>
      </c>
      <c r="AV110" s="11">
        <f t="shared" si="1590"/>
        <v>0</v>
      </c>
      <c r="AW110" s="11">
        <f t="shared" si="1590"/>
        <v>148</v>
      </c>
      <c r="AX110" s="11">
        <f t="shared" si="1590"/>
        <v>9</v>
      </c>
      <c r="AY110" s="11">
        <f t="shared" si="1590"/>
        <v>-106</v>
      </c>
      <c r="AZ110" s="11">
        <f t="shared" si="1590"/>
        <v>0</v>
      </c>
      <c r="BA110" s="11">
        <f t="shared" si="1590"/>
        <v>0</v>
      </c>
      <c r="BB110" s="9">
        <f t="shared" si="1590"/>
        <v>0</v>
      </c>
      <c r="BC110" s="11">
        <f t="shared" si="1590"/>
        <v>350</v>
      </c>
      <c r="BD110" s="11">
        <f t="shared" si="1590"/>
        <v>350</v>
      </c>
      <c r="BE110" s="11">
        <f t="shared" si="1590"/>
        <v>0</v>
      </c>
      <c r="BF110" s="11">
        <f t="shared" si="1590"/>
        <v>361</v>
      </c>
      <c r="BG110" s="11">
        <f t="shared" si="1590"/>
        <v>-17384</v>
      </c>
      <c r="BH110" s="9">
        <f t="shared" si="1590"/>
        <v>-9128</v>
      </c>
      <c r="BI110" s="45">
        <f t="shared" si="1590"/>
        <v>55504</v>
      </c>
      <c r="BJ110" s="11">
        <f t="shared" si="1590"/>
        <v>0</v>
      </c>
      <c r="BK110" s="51">
        <f t="shared" si="1590"/>
        <v>55504</v>
      </c>
      <c r="BM110" s="30">
        <f t="shared" si="1478"/>
        <v>-9128</v>
      </c>
    </row>
    <row r="111" spans="1:65" ht="15.75">
      <c r="A111" s="130"/>
      <c r="B111" s="5" t="s">
        <v>130</v>
      </c>
      <c r="C111" s="13">
        <f>C110/C106</f>
        <v>7.3290373190054631E-2</v>
      </c>
      <c r="D111" s="13">
        <f t="shared" ref="D111" si="1594">D110/D106</f>
        <v>0.35495427547845765</v>
      </c>
      <c r="E111" s="13">
        <f t="shared" ref="E111" si="1595">E110/E106</f>
        <v>-0.26430702468131273</v>
      </c>
      <c r="F111" s="13">
        <f t="shared" ref="F111" si="1596">F110/F106</f>
        <v>-5.1542693135613486E-2</v>
      </c>
      <c r="G111" s="13">
        <f t="shared" ref="G111" si="1597">G110/G106</f>
        <v>5.5752396832013341E-3</v>
      </c>
      <c r="H111" s="13" t="e">
        <f t="shared" ref="H111" si="1598">H110/H106</f>
        <v>#DIV/0!</v>
      </c>
      <c r="I111" s="13" t="e">
        <f t="shared" ref="I111" si="1599">I110/I106</f>
        <v>#DIV/0!</v>
      </c>
      <c r="J111" s="13">
        <f t="shared" ref="J111" si="1600">J110/J106</f>
        <v>-1</v>
      </c>
      <c r="K111" s="13" t="e">
        <f t="shared" ref="K111" si="1601">K110/K106</f>
        <v>#DIV/0!</v>
      </c>
      <c r="L111" s="13">
        <f t="shared" ref="L111" si="1602">L110/L106</f>
        <v>-0.49324324324324326</v>
      </c>
      <c r="M111" s="13">
        <f t="shared" ref="M111" si="1603">M110/M106</f>
        <v>-0.13152455456424478</v>
      </c>
      <c r="N111" s="13">
        <f t="shared" ref="N111" si="1604">N110/N106</f>
        <v>0.59139784946236562</v>
      </c>
      <c r="O111" s="13">
        <f t="shared" ref="O111" si="1605">O110/O106</f>
        <v>-0.13258110014104371</v>
      </c>
      <c r="P111" s="13">
        <f t="shared" ref="P111" si="1606">P110/P106</f>
        <v>-9.658455806251294E-2</v>
      </c>
      <c r="Q111" s="13" t="e">
        <f t="shared" ref="Q111" si="1607">Q110/Q106</f>
        <v>#DIV/0!</v>
      </c>
      <c r="R111" s="13">
        <f t="shared" ref="R111" si="1608">R110/R106</f>
        <v>0.26881720430107525</v>
      </c>
      <c r="S111" s="13" t="e">
        <f t="shared" ref="S111" si="1609">S110/S106</f>
        <v>#DIV/0!</v>
      </c>
      <c r="T111" s="13" t="e">
        <f t="shared" ref="T111:U111" si="1610">T110/T106</f>
        <v>#DIV/0!</v>
      </c>
      <c r="U111" s="13" t="e">
        <f t="shared" si="1610"/>
        <v>#DIV/0!</v>
      </c>
      <c r="V111" s="163" t="e">
        <f t="shared" ref="V111" si="1611">V110/V106</f>
        <v>#DIV/0!</v>
      </c>
      <c r="W111" s="13" t="e">
        <f t="shared" ref="W111" si="1612">W110/W106</f>
        <v>#DIV/0!</v>
      </c>
      <c r="X111" s="13" t="e">
        <f t="shared" ref="X111" si="1613">X110/X106</f>
        <v>#DIV/0!</v>
      </c>
      <c r="Y111" s="13" t="e">
        <f t="shared" ref="Y111" si="1614">Y110/Y106</f>
        <v>#DIV/0!</v>
      </c>
      <c r="Z111" s="13" t="e">
        <f t="shared" ref="Z111" si="1615">Z110/Z106</f>
        <v>#DIV/0!</v>
      </c>
      <c r="AA111" s="13" t="e">
        <f t="shared" ref="AA111:AD111" si="1616">AA110/AA106</f>
        <v>#DIV/0!</v>
      </c>
      <c r="AB111" s="13">
        <f t="shared" ref="AB111" si="1617">AB110/AB106</f>
        <v>-1</v>
      </c>
      <c r="AC111" s="163" t="e">
        <f t="shared" si="1616"/>
        <v>#DIV/0!</v>
      </c>
      <c r="AD111" s="14">
        <f t="shared" si="1616"/>
        <v>9.4066690244466858E-2</v>
      </c>
      <c r="AE111" s="13">
        <f t="shared" ref="AE111" si="1618">AE110/AE106</f>
        <v>0.23199445983379502</v>
      </c>
      <c r="AF111" s="13">
        <f t="shared" ref="AF111" si="1619">AF110/AF106</f>
        <v>-0.2411764705882353</v>
      </c>
      <c r="AG111" s="13" t="e">
        <f t="shared" ref="AG111" si="1620">AG110/AG106</f>
        <v>#DIV/0!</v>
      </c>
      <c r="AH111" s="13" t="e">
        <f t="shared" ref="AH111" si="1621">AH110/AH106</f>
        <v>#DIV/0!</v>
      </c>
      <c r="AI111" s="13" t="e">
        <f t="shared" ref="AI111" si="1622">AI110/AI106</f>
        <v>#DIV/0!</v>
      </c>
      <c r="AJ111" s="13" t="e">
        <f t="shared" ref="AJ111" si="1623">AJ110/AJ106</f>
        <v>#DIV/0!</v>
      </c>
      <c r="AK111" s="13">
        <f t="shared" ref="AK111" si="1624">AK110/AK106</f>
        <v>3.6111111111111112</v>
      </c>
      <c r="AL111" s="13">
        <f t="shared" ref="AL111" si="1625">AL110/AL106</f>
        <v>-0.61142640938327653</v>
      </c>
      <c r="AM111" s="13" t="e">
        <f t="shared" ref="AM111" si="1626">AM110/AM106</f>
        <v>#DIV/0!</v>
      </c>
      <c r="AN111" s="13" t="e">
        <f t="shared" ref="AN111" si="1627">AN110/AN106</f>
        <v>#DIV/0!</v>
      </c>
      <c r="AO111" s="163">
        <f t="shared" ref="AO111" si="1628">AO110/AO106</f>
        <v>1.120249406175772</v>
      </c>
      <c r="AP111" s="13" t="e">
        <f t="shared" ref="AP111" si="1629">AP110/AP106</f>
        <v>#DIV/0!</v>
      </c>
      <c r="AQ111" s="163" t="e">
        <f t="shared" ref="AQ111" si="1630">AQ110/AQ106</f>
        <v>#DIV/0!</v>
      </c>
      <c r="AR111" s="13" t="e">
        <f t="shared" ref="AR111" si="1631">AR110/AR106</f>
        <v>#DIV/0!</v>
      </c>
      <c r="AS111" s="13" t="e">
        <f t="shared" ref="AS111" si="1632">AS110/AS106</f>
        <v>#DIV/0!</v>
      </c>
      <c r="AT111" s="13" t="e">
        <f t="shared" ref="AT111" si="1633">AT110/AT106</f>
        <v>#DIV/0!</v>
      </c>
      <c r="AU111" s="13" t="e">
        <f t="shared" ref="AU111" si="1634">AU110/AU106</f>
        <v>#DIV/0!</v>
      </c>
      <c r="AV111" s="13" t="e">
        <f t="shared" ref="AV111" si="1635">AV110/AV106</f>
        <v>#DIV/0!</v>
      </c>
      <c r="AW111" s="13">
        <f t="shared" ref="AW111" si="1636">AW110/AW106</f>
        <v>5.1034482758620694</v>
      </c>
      <c r="AX111" s="13" t="e">
        <f t="shared" ref="AX111" si="1637">AX110/AX106</f>
        <v>#DIV/0!</v>
      </c>
      <c r="AY111" s="13">
        <f t="shared" ref="AY111" si="1638">AY110/AY106</f>
        <v>-1</v>
      </c>
      <c r="AZ111" s="13" t="e">
        <f t="shared" ref="AZ111" si="1639">AZ110/AZ106</f>
        <v>#DIV/0!</v>
      </c>
      <c r="BA111" s="13" t="e">
        <f t="shared" ref="BA111" si="1640">BA110/BA106</f>
        <v>#DIV/0!</v>
      </c>
      <c r="BB111" s="163" t="e">
        <f t="shared" ref="BB111" si="1641">BB110/BB106</f>
        <v>#DIV/0!</v>
      </c>
      <c r="BC111" s="13">
        <f t="shared" ref="BC111" si="1642">BC110/BC106</f>
        <v>0.92105263157894735</v>
      </c>
      <c r="BD111" s="13">
        <f t="shared" ref="BD111" si="1643">BD110/BD106</f>
        <v>0.92105263157894735</v>
      </c>
      <c r="BE111" s="13" t="e">
        <f t="shared" ref="BE111" si="1644">BE110/BE106</f>
        <v>#DIV/0!</v>
      </c>
      <c r="BF111" s="13">
        <f t="shared" ref="BF111" si="1645">BF110/BF106</f>
        <v>2.6350364963503647</v>
      </c>
      <c r="BG111" s="13">
        <f t="shared" ref="BG111:BH111" si="1646">BG110/BG106</f>
        <v>-0.14363618336252768</v>
      </c>
      <c r="BH111" s="163">
        <f t="shared" si="1646"/>
        <v>-6.7786037323907047E-2</v>
      </c>
      <c r="BI111" s="46">
        <f t="shared" ref="BI111" si="1647">BI110/BI106</f>
        <v>6.7543985611125582E-2</v>
      </c>
      <c r="BJ111" s="13" t="e">
        <f t="shared" ref="BJ111:BK111" si="1648">BJ110/BJ106</f>
        <v>#DIV/0!</v>
      </c>
      <c r="BK111" s="52">
        <f t="shared" si="1648"/>
        <v>6.7543985611125582E-2</v>
      </c>
      <c r="BM111" s="14">
        <f t="shared" ref="BM111" si="1649">BM110/BM106</f>
        <v>-6.7786037323907047E-2</v>
      </c>
    </row>
    <row r="112" spans="1:65" ht="15.75">
      <c r="A112" s="130"/>
      <c r="B112" s="5" t="s">
        <v>313</v>
      </c>
      <c r="C112" s="128">
        <f>C107/C104</f>
        <v>0.88667586126677778</v>
      </c>
      <c r="D112" s="128">
        <f t="shared" ref="D112:BK112" si="1650">D107/D104</f>
        <v>0.76100247237417162</v>
      </c>
      <c r="E112" s="128">
        <f t="shared" si="1650"/>
        <v>0.86056472081218272</v>
      </c>
      <c r="F112" s="128">
        <f t="shared" si="1650"/>
        <v>0.96250000000000002</v>
      </c>
      <c r="G112" s="128">
        <f t="shared" si="1650"/>
        <v>0.94316293617437197</v>
      </c>
      <c r="H112" s="128" t="e">
        <f t="shared" si="1650"/>
        <v>#DIV/0!</v>
      </c>
      <c r="I112" s="128" t="e">
        <f t="shared" si="1650"/>
        <v>#DIV/0!</v>
      </c>
      <c r="J112" s="128" t="e">
        <f t="shared" si="1650"/>
        <v>#DIV/0!</v>
      </c>
      <c r="K112" s="128" t="e">
        <f t="shared" si="1650"/>
        <v>#DIV/0!</v>
      </c>
      <c r="L112" s="128">
        <f t="shared" si="1650"/>
        <v>1.5957446808510638</v>
      </c>
      <c r="M112" s="128">
        <f t="shared" si="1650"/>
        <v>0.8041766601254936</v>
      </c>
      <c r="N112" s="128">
        <f t="shared" si="1650"/>
        <v>0.4277456647398844</v>
      </c>
      <c r="O112" s="128">
        <f t="shared" si="1650"/>
        <v>0.5955839628123184</v>
      </c>
      <c r="P112" s="128">
        <f t="shared" si="1650"/>
        <v>1.0010550942703793</v>
      </c>
      <c r="Q112" s="128" t="e">
        <f t="shared" si="1650"/>
        <v>#DIV/0!</v>
      </c>
      <c r="R112" s="128">
        <f t="shared" si="1650"/>
        <v>1.0381231671554252</v>
      </c>
      <c r="S112" s="128" t="e">
        <f t="shared" si="1650"/>
        <v>#DIV/0!</v>
      </c>
      <c r="T112" s="128" t="e">
        <f t="shared" si="1650"/>
        <v>#DIV/0!</v>
      </c>
      <c r="U112" s="128" t="e">
        <f t="shared" si="1650"/>
        <v>#DIV/0!</v>
      </c>
      <c r="V112" s="178" t="e">
        <f t="shared" si="1650"/>
        <v>#DIV/0!</v>
      </c>
      <c r="W112" s="128" t="e">
        <f t="shared" si="1650"/>
        <v>#DIV/0!</v>
      </c>
      <c r="X112" s="128" t="e">
        <f t="shared" si="1650"/>
        <v>#DIV/0!</v>
      </c>
      <c r="Y112" s="128" t="e">
        <f t="shared" si="1650"/>
        <v>#DIV/0!</v>
      </c>
      <c r="Z112" s="128" t="e">
        <f t="shared" si="1650"/>
        <v>#DIV/0!</v>
      </c>
      <c r="AA112" s="128" t="e">
        <f t="shared" si="1650"/>
        <v>#DIV/0!</v>
      </c>
      <c r="AB112" s="128" t="e">
        <f t="shared" ref="AB112" si="1651">AB107/AB104</f>
        <v>#DIV/0!</v>
      </c>
      <c r="AC112" s="178" t="e">
        <f t="shared" si="1650"/>
        <v>#DIV/0!</v>
      </c>
      <c r="AD112" s="217">
        <f t="shared" si="1650"/>
        <v>0.85570806715265979</v>
      </c>
      <c r="AE112" s="128">
        <f t="shared" si="1650"/>
        <v>1.0564133016627077</v>
      </c>
      <c r="AF112" s="128">
        <f t="shared" si="1650"/>
        <v>0.94852941176470584</v>
      </c>
      <c r="AG112" s="128" t="e">
        <f t="shared" si="1650"/>
        <v>#DIV/0!</v>
      </c>
      <c r="AH112" s="128" t="e">
        <f t="shared" si="1650"/>
        <v>#DIV/0!</v>
      </c>
      <c r="AI112" s="128" t="e">
        <f t="shared" si="1650"/>
        <v>#DIV/0!</v>
      </c>
      <c r="AJ112" s="128" t="e">
        <f t="shared" si="1650"/>
        <v>#DIV/0!</v>
      </c>
      <c r="AK112" s="128">
        <f t="shared" si="1650"/>
        <v>1.1690140845070423</v>
      </c>
      <c r="AL112" s="128">
        <f t="shared" si="1650"/>
        <v>0.62851897184822525</v>
      </c>
      <c r="AM112" s="128" t="e">
        <f t="shared" si="1650"/>
        <v>#DIV/0!</v>
      </c>
      <c r="AN112" s="128" t="e">
        <f t="shared" si="1650"/>
        <v>#DIV/0!</v>
      </c>
      <c r="AO112" s="178">
        <f t="shared" si="1650"/>
        <v>1.9250572853484298</v>
      </c>
      <c r="AP112" s="128" t="e">
        <f t="shared" si="1650"/>
        <v>#DIV/0!</v>
      </c>
      <c r="AQ112" s="178" t="e">
        <f t="shared" si="1650"/>
        <v>#DIV/0!</v>
      </c>
      <c r="AR112" s="128" t="e">
        <f t="shared" si="1650"/>
        <v>#DIV/0!</v>
      </c>
      <c r="AS112" s="128" t="e">
        <f t="shared" si="1650"/>
        <v>#DIV/0!</v>
      </c>
      <c r="AT112" s="128" t="e">
        <f t="shared" si="1650"/>
        <v>#DIV/0!</v>
      </c>
      <c r="AU112" s="128" t="e">
        <f t="shared" si="1650"/>
        <v>#DIV/0!</v>
      </c>
      <c r="AV112" s="128" t="e">
        <f t="shared" si="1650"/>
        <v>#DIV/0!</v>
      </c>
      <c r="AW112" s="128">
        <f t="shared" si="1650"/>
        <v>0.55660377358490565</v>
      </c>
      <c r="AX112" s="128">
        <f t="shared" si="1650"/>
        <v>0.15</v>
      </c>
      <c r="AY112" s="128" t="e">
        <f t="shared" si="1650"/>
        <v>#DIV/0!</v>
      </c>
      <c r="AZ112" s="128" t="e">
        <f t="shared" si="1650"/>
        <v>#DIV/0!</v>
      </c>
      <c r="BA112" s="128" t="e">
        <f t="shared" si="1650"/>
        <v>#DIV/0!</v>
      </c>
      <c r="BB112" s="178" t="e">
        <f t="shared" si="1650"/>
        <v>#DIV/0!</v>
      </c>
      <c r="BC112" s="128">
        <f t="shared" si="1650"/>
        <v>2.2054380664652569</v>
      </c>
      <c r="BD112" s="128">
        <f t="shared" si="1650"/>
        <v>2.2054380664652569</v>
      </c>
      <c r="BE112" s="128" t="e">
        <f t="shared" si="1650"/>
        <v>#DIV/0!</v>
      </c>
      <c r="BF112" s="128">
        <f t="shared" si="1650"/>
        <v>2.3601895734597158</v>
      </c>
      <c r="BG112" s="128">
        <f t="shared" si="1650"/>
        <v>0.60639604956762894</v>
      </c>
      <c r="BH112" s="178">
        <f t="shared" si="1650"/>
        <v>0.67720982925579265</v>
      </c>
      <c r="BI112" s="128">
        <f t="shared" si="1650"/>
        <v>0.82460630864950679</v>
      </c>
      <c r="BJ112" s="128" t="e">
        <f t="shared" si="1650"/>
        <v>#DIV/0!</v>
      </c>
      <c r="BK112" s="128">
        <f t="shared" si="1650"/>
        <v>0.82460630864950679</v>
      </c>
      <c r="BM112" s="128" t="e">
        <f t="shared" ref="BM112" si="1652">BM107/BM104</f>
        <v>#DIV/0!</v>
      </c>
    </row>
    <row r="113" spans="1:69" s="181" customFormat="1" ht="15.75">
      <c r="A113" s="130"/>
      <c r="B113" s="5" t="s">
        <v>314</v>
      </c>
      <c r="C113" s="11">
        <f>C104-C107</f>
        <v>54559</v>
      </c>
      <c r="D113" s="11">
        <f t="shared" ref="D113:BK113" si="1653">D104-D107</f>
        <v>58677</v>
      </c>
      <c r="E113" s="11">
        <f t="shared" si="1653"/>
        <v>879</v>
      </c>
      <c r="F113" s="11">
        <f t="shared" si="1653"/>
        <v>1236</v>
      </c>
      <c r="G113" s="11">
        <f t="shared" si="1653"/>
        <v>1163</v>
      </c>
      <c r="H113" s="11">
        <f t="shared" si="1653"/>
        <v>0</v>
      </c>
      <c r="I113" s="11">
        <f t="shared" si="1653"/>
        <v>0</v>
      </c>
      <c r="J113" s="11">
        <f t="shared" si="1653"/>
        <v>0</v>
      </c>
      <c r="K113" s="11">
        <f t="shared" si="1653"/>
        <v>0</v>
      </c>
      <c r="L113" s="11">
        <f t="shared" si="1653"/>
        <v>-28</v>
      </c>
      <c r="M113" s="11">
        <f t="shared" si="1653"/>
        <v>8083</v>
      </c>
      <c r="N113" s="11">
        <f t="shared" si="1653"/>
        <v>198</v>
      </c>
      <c r="O113" s="11">
        <f t="shared" si="1653"/>
        <v>2088</v>
      </c>
      <c r="P113" s="11">
        <f t="shared" si="1653"/>
        <v>-46</v>
      </c>
      <c r="Q113" s="11">
        <f t="shared" si="1653"/>
        <v>0</v>
      </c>
      <c r="R113" s="11">
        <f t="shared" si="1653"/>
        <v>-52</v>
      </c>
      <c r="S113" s="11">
        <f t="shared" si="1653"/>
        <v>0</v>
      </c>
      <c r="T113" s="11">
        <f t="shared" si="1653"/>
        <v>0</v>
      </c>
      <c r="U113" s="11">
        <f t="shared" si="1653"/>
        <v>0</v>
      </c>
      <c r="V113" s="11">
        <f t="shared" si="1653"/>
        <v>0</v>
      </c>
      <c r="W113" s="11">
        <f t="shared" si="1653"/>
        <v>0</v>
      </c>
      <c r="X113" s="11">
        <f t="shared" si="1653"/>
        <v>0</v>
      </c>
      <c r="Y113" s="11">
        <f t="shared" si="1653"/>
        <v>0</v>
      </c>
      <c r="Z113" s="11">
        <f t="shared" si="1653"/>
        <v>0</v>
      </c>
      <c r="AA113" s="11">
        <f t="shared" si="1653"/>
        <v>0</v>
      </c>
      <c r="AB113" s="11">
        <f t="shared" si="1653"/>
        <v>0</v>
      </c>
      <c r="AC113" s="11">
        <f t="shared" si="1653"/>
        <v>0</v>
      </c>
      <c r="AD113" s="11">
        <f t="shared" si="1653"/>
        <v>126757</v>
      </c>
      <c r="AE113" s="11">
        <f t="shared" si="1653"/>
        <v>-190</v>
      </c>
      <c r="AF113" s="11">
        <f t="shared" si="1653"/>
        <v>7</v>
      </c>
      <c r="AG113" s="11">
        <f t="shared" si="1653"/>
        <v>0</v>
      </c>
      <c r="AH113" s="11">
        <f t="shared" si="1653"/>
        <v>0</v>
      </c>
      <c r="AI113" s="11">
        <f t="shared" si="1653"/>
        <v>0</v>
      </c>
      <c r="AJ113" s="11">
        <f t="shared" si="1653"/>
        <v>0</v>
      </c>
      <c r="AK113" s="11">
        <f t="shared" si="1653"/>
        <v>-108</v>
      </c>
      <c r="AL113" s="11">
        <f t="shared" si="1653"/>
        <v>607</v>
      </c>
      <c r="AM113" s="11">
        <f t="shared" si="1653"/>
        <v>0</v>
      </c>
      <c r="AN113" s="11">
        <f t="shared" si="1653"/>
        <v>0</v>
      </c>
      <c r="AO113" s="11">
        <f t="shared" si="1653"/>
        <v>-6863</v>
      </c>
      <c r="AP113" s="11">
        <f t="shared" si="1653"/>
        <v>0</v>
      </c>
      <c r="AQ113" s="11">
        <f t="shared" si="1653"/>
        <v>0</v>
      </c>
      <c r="AR113" s="11">
        <f t="shared" si="1653"/>
        <v>0</v>
      </c>
      <c r="AS113" s="11">
        <f t="shared" si="1653"/>
        <v>0</v>
      </c>
      <c r="AT113" s="11">
        <f t="shared" si="1653"/>
        <v>0</v>
      </c>
      <c r="AU113" s="11">
        <f t="shared" si="1653"/>
        <v>0</v>
      </c>
      <c r="AV113" s="11">
        <f t="shared" si="1653"/>
        <v>0</v>
      </c>
      <c r="AW113" s="11">
        <f t="shared" si="1653"/>
        <v>141</v>
      </c>
      <c r="AX113" s="11">
        <f t="shared" si="1653"/>
        <v>51</v>
      </c>
      <c r="AY113" s="11">
        <f t="shared" si="1653"/>
        <v>0</v>
      </c>
      <c r="AZ113" s="11">
        <f t="shared" si="1653"/>
        <v>0</v>
      </c>
      <c r="BA113" s="11">
        <f t="shared" si="1653"/>
        <v>0</v>
      </c>
      <c r="BB113" s="11">
        <f t="shared" si="1653"/>
        <v>0</v>
      </c>
      <c r="BC113" s="11">
        <f t="shared" si="1653"/>
        <v>-399</v>
      </c>
      <c r="BD113" s="11">
        <f t="shared" si="1653"/>
        <v>-399</v>
      </c>
      <c r="BE113" s="11">
        <f t="shared" si="1653"/>
        <v>0</v>
      </c>
      <c r="BF113" s="11">
        <f t="shared" si="1653"/>
        <v>-287</v>
      </c>
      <c r="BG113" s="11">
        <f t="shared" si="1653"/>
        <v>67274</v>
      </c>
      <c r="BH113" s="11">
        <f t="shared" si="1653"/>
        <v>59834</v>
      </c>
      <c r="BI113" s="11">
        <f t="shared" si="1653"/>
        <v>186591</v>
      </c>
      <c r="BJ113" s="11">
        <f t="shared" si="1653"/>
        <v>0</v>
      </c>
      <c r="BK113" s="11">
        <f t="shared" si="1653"/>
        <v>186591</v>
      </c>
      <c r="BL113" s="11">
        <f t="shared" ref="BL113:BM113" si="1654">BL107-BL104</f>
        <v>877240</v>
      </c>
      <c r="BM113" s="11">
        <f t="shared" si="1654"/>
        <v>125531</v>
      </c>
    </row>
    <row r="114" spans="1:69" s="181" customFormat="1" ht="15.75">
      <c r="A114" s="130"/>
      <c r="B114" s="5"/>
      <c r="C114" s="5"/>
      <c r="D114" s="5"/>
      <c r="E114" s="5"/>
      <c r="F114" s="5"/>
      <c r="G114" s="5"/>
      <c r="H114" s="5"/>
      <c r="I114" s="5"/>
      <c r="J114" s="5"/>
      <c r="K114" s="5"/>
      <c r="L114" s="5"/>
      <c r="M114" s="5"/>
      <c r="N114" s="5"/>
      <c r="O114" s="5"/>
      <c r="P114" s="5"/>
      <c r="Q114" s="5"/>
      <c r="R114" s="5"/>
      <c r="S114" s="5"/>
      <c r="T114" s="5"/>
      <c r="U114" s="5"/>
      <c r="V114" s="16"/>
      <c r="W114" s="5"/>
      <c r="X114" s="5"/>
      <c r="Y114" s="5"/>
      <c r="Z114" s="5"/>
      <c r="AA114" s="5"/>
      <c r="AB114" s="5"/>
      <c r="AC114" s="16"/>
      <c r="AD114" s="6"/>
      <c r="AE114" s="5"/>
      <c r="AF114" s="5"/>
      <c r="AG114" s="5"/>
      <c r="AH114" s="5"/>
      <c r="AI114" s="5"/>
      <c r="AJ114" s="5"/>
      <c r="AK114" s="5"/>
      <c r="AL114" s="5"/>
      <c r="AM114" s="5"/>
      <c r="AN114" s="5"/>
      <c r="AO114" s="16"/>
      <c r="AP114" s="5"/>
      <c r="AQ114" s="16"/>
      <c r="AR114" s="5"/>
      <c r="AS114" s="5"/>
      <c r="AT114" s="5"/>
      <c r="AU114" s="5"/>
      <c r="AV114" s="5"/>
      <c r="AW114" s="6"/>
      <c r="AX114" s="5"/>
      <c r="AY114" s="5"/>
      <c r="AZ114" s="5"/>
      <c r="BA114" s="5"/>
      <c r="BB114" s="16"/>
      <c r="BC114" s="5"/>
      <c r="BD114" s="5"/>
      <c r="BE114" s="5"/>
      <c r="BF114" s="5"/>
      <c r="BG114" s="5"/>
      <c r="BH114" s="16"/>
      <c r="BI114" s="44"/>
      <c r="BJ114" s="5"/>
      <c r="BK114" s="50"/>
    </row>
    <row r="115" spans="1:69" s="234" customFormat="1" ht="15.75">
      <c r="A115" s="228" t="s">
        <v>138</v>
      </c>
      <c r="B115" s="222" t="s">
        <v>312</v>
      </c>
      <c r="C115" s="224">
        <v>0</v>
      </c>
      <c r="D115" s="224">
        <v>0</v>
      </c>
      <c r="E115" s="224">
        <v>0</v>
      </c>
      <c r="F115" s="224">
        <v>0</v>
      </c>
      <c r="G115" s="224">
        <v>0</v>
      </c>
      <c r="H115" s="224">
        <v>898923</v>
      </c>
      <c r="I115" s="224">
        <v>0</v>
      </c>
      <c r="J115" s="224">
        <v>0</v>
      </c>
      <c r="K115" s="224">
        <v>0</v>
      </c>
      <c r="L115" s="224">
        <v>0</v>
      </c>
      <c r="M115" s="224">
        <v>0</v>
      </c>
      <c r="N115" s="224">
        <v>0</v>
      </c>
      <c r="O115" s="224">
        <v>0</v>
      </c>
      <c r="P115" s="224">
        <v>0</v>
      </c>
      <c r="Q115" s="224">
        <v>0</v>
      </c>
      <c r="R115" s="224">
        <v>0</v>
      </c>
      <c r="S115" s="224">
        <v>0</v>
      </c>
      <c r="T115" s="224">
        <v>0</v>
      </c>
      <c r="U115" s="224">
        <v>0</v>
      </c>
      <c r="V115" s="224">
        <v>0</v>
      </c>
      <c r="W115" s="224">
        <v>0</v>
      </c>
      <c r="X115" s="224">
        <v>0</v>
      </c>
      <c r="Y115" s="224">
        <v>0</v>
      </c>
      <c r="Z115" s="224">
        <v>0</v>
      </c>
      <c r="AA115" s="224">
        <v>0</v>
      </c>
      <c r="AB115" s="224">
        <v>0</v>
      </c>
      <c r="AC115" s="224">
        <v>0</v>
      </c>
      <c r="AD115" s="225">
        <f t="shared" ref="AD115:AD116" si="1655">SUM(C115:AC115)</f>
        <v>898923</v>
      </c>
      <c r="AE115" s="224">
        <v>0</v>
      </c>
      <c r="AF115" s="224">
        <v>0</v>
      </c>
      <c r="AG115" s="224">
        <v>0</v>
      </c>
      <c r="AH115" s="224">
        <v>0</v>
      </c>
      <c r="AI115" s="224">
        <v>0</v>
      </c>
      <c r="AJ115" s="224">
        <v>0</v>
      </c>
      <c r="AK115" s="224">
        <v>0</v>
      </c>
      <c r="AL115" s="224">
        <v>0</v>
      </c>
      <c r="AM115" s="224">
        <v>0</v>
      </c>
      <c r="AN115" s="224">
        <v>0</v>
      </c>
      <c r="AO115" s="224">
        <v>0</v>
      </c>
      <c r="AP115" s="224">
        <v>0</v>
      </c>
      <c r="AQ115" s="224">
        <v>0</v>
      </c>
      <c r="AR115" s="224">
        <v>0</v>
      </c>
      <c r="AS115" s="224">
        <v>0</v>
      </c>
      <c r="AT115" s="224">
        <v>0</v>
      </c>
      <c r="AU115" s="224">
        <v>0</v>
      </c>
      <c r="AV115" s="224">
        <v>0</v>
      </c>
      <c r="AW115" s="224">
        <v>0</v>
      </c>
      <c r="AX115" s="224">
        <v>0</v>
      </c>
      <c r="AY115" s="224">
        <v>0</v>
      </c>
      <c r="AZ115" s="224">
        <v>0</v>
      </c>
      <c r="BA115" s="224">
        <v>0</v>
      </c>
      <c r="BB115" s="224">
        <v>0</v>
      </c>
      <c r="BC115" s="224">
        <v>0</v>
      </c>
      <c r="BD115" s="224">
        <v>0</v>
      </c>
      <c r="BE115" s="224">
        <v>0</v>
      </c>
      <c r="BF115" s="224">
        <v>0</v>
      </c>
      <c r="BG115" s="265">
        <v>3698094</v>
      </c>
      <c r="BH115" s="225">
        <f>SUM(AE115:BG115)</f>
        <v>3698094</v>
      </c>
      <c r="BI115" s="230">
        <f>AD115+BH115</f>
        <v>4597017</v>
      </c>
      <c r="BJ115" s="231">
        <v>3691864</v>
      </c>
      <c r="BK115" s="225">
        <f t="shared" ref="BK115:BK116" si="1656">BI115-BJ115</f>
        <v>905153</v>
      </c>
      <c r="BL115" s="234">
        <v>11</v>
      </c>
      <c r="BM115" s="235"/>
      <c r="BP115" s="234">
        <f>3496425-53457</f>
        <v>3442968</v>
      </c>
      <c r="BQ115" s="235">
        <f>+BP115-BK104</f>
        <v>2379127</v>
      </c>
    </row>
    <row r="116" spans="1:69" s="41" customFormat="1" ht="15.75">
      <c r="A116" s="136"/>
      <c r="B116" s="218" t="s">
        <v>318</v>
      </c>
      <c r="C116" s="10">
        <v>0</v>
      </c>
      <c r="D116" s="10">
        <v>0</v>
      </c>
      <c r="E116" s="10">
        <v>0</v>
      </c>
      <c r="F116" s="10">
        <v>0</v>
      </c>
      <c r="G116" s="10">
        <v>0</v>
      </c>
      <c r="H116" s="10">
        <v>833305</v>
      </c>
      <c r="I116" s="10">
        <v>0</v>
      </c>
      <c r="J116" s="10">
        <v>0</v>
      </c>
      <c r="K116" s="10">
        <v>0</v>
      </c>
      <c r="L116" s="10">
        <v>0</v>
      </c>
      <c r="M116" s="10">
        <v>0</v>
      </c>
      <c r="N116" s="10">
        <v>0</v>
      </c>
      <c r="O116" s="10">
        <v>0</v>
      </c>
      <c r="P116" s="10">
        <v>0</v>
      </c>
      <c r="Q116" s="10">
        <v>0</v>
      </c>
      <c r="R116" s="10">
        <v>0</v>
      </c>
      <c r="S116" s="10">
        <v>0</v>
      </c>
      <c r="T116" s="10">
        <v>0</v>
      </c>
      <c r="U116" s="10">
        <v>0</v>
      </c>
      <c r="V116" s="10">
        <v>0</v>
      </c>
      <c r="W116" s="10">
        <v>0</v>
      </c>
      <c r="X116" s="10">
        <v>0</v>
      </c>
      <c r="Y116" s="10">
        <v>0</v>
      </c>
      <c r="Z116" s="10">
        <v>0</v>
      </c>
      <c r="AA116" s="10">
        <v>0</v>
      </c>
      <c r="AB116" s="10">
        <v>0</v>
      </c>
      <c r="AC116" s="10">
        <v>0</v>
      </c>
      <c r="AD116" s="123">
        <f t="shared" si="1655"/>
        <v>833305</v>
      </c>
      <c r="AE116" s="10">
        <v>0</v>
      </c>
      <c r="AF116" s="10">
        <v>0</v>
      </c>
      <c r="AG116" s="10">
        <v>0</v>
      </c>
      <c r="AH116" s="10">
        <v>0</v>
      </c>
      <c r="AI116" s="10">
        <v>0</v>
      </c>
      <c r="AJ116" s="10">
        <v>0</v>
      </c>
      <c r="AK116" s="10">
        <v>0</v>
      </c>
      <c r="AL116" s="10">
        <v>0</v>
      </c>
      <c r="AM116" s="10">
        <v>0</v>
      </c>
      <c r="AN116" s="10">
        <v>0</v>
      </c>
      <c r="AO116" s="10">
        <v>0</v>
      </c>
      <c r="AP116" s="10">
        <v>0</v>
      </c>
      <c r="AQ116" s="10">
        <v>0</v>
      </c>
      <c r="AR116" s="10">
        <v>0</v>
      </c>
      <c r="AS116" s="10">
        <v>0</v>
      </c>
      <c r="AT116" s="10">
        <v>0</v>
      </c>
      <c r="AU116" s="10">
        <v>0</v>
      </c>
      <c r="AV116" s="10">
        <v>0</v>
      </c>
      <c r="AW116" s="10">
        <v>0</v>
      </c>
      <c r="AX116" s="10">
        <v>0</v>
      </c>
      <c r="AY116" s="10">
        <v>0</v>
      </c>
      <c r="AZ116" s="10">
        <v>0</v>
      </c>
      <c r="BA116" s="10">
        <v>0</v>
      </c>
      <c r="BB116" s="10">
        <f>IF('[1]Upto Month Current'!$L$52="",0,'[1]Upto Month Current'!$L$52)</f>
        <v>0</v>
      </c>
      <c r="BC116" s="10">
        <f>IF('[1]Upto Month Current'!$L$53="",0,'[1]Upto Month Current'!$L$53)</f>
        <v>0</v>
      </c>
      <c r="BD116" s="10">
        <f>IF('[1]Upto Month Current'!$L$54="",0,'[1]Upto Month Current'!$L$54)</f>
        <v>0</v>
      </c>
      <c r="BE116" s="10">
        <f>IF('[1]Upto Month Current'!$L$55="",0,'[1]Upto Month Current'!$L$55)</f>
        <v>0</v>
      </c>
      <c r="BF116" s="10">
        <f>IF('[1]Upto Month Current'!$L$56="",0,'[1]Upto Month Current'!$L$56)</f>
        <v>0</v>
      </c>
      <c r="BG116" s="10">
        <v>5140</v>
      </c>
      <c r="BH116" s="10">
        <f>SUM(AE116:BG116)</f>
        <v>5140</v>
      </c>
      <c r="BI116" s="220">
        <f>AD116+BH116</f>
        <v>838445</v>
      </c>
      <c r="BJ116" s="10">
        <v>0</v>
      </c>
      <c r="BK116" s="10">
        <f t="shared" si="1656"/>
        <v>838445</v>
      </c>
      <c r="BM116" s="219"/>
    </row>
    <row r="117" spans="1:69" ht="15.75">
      <c r="A117" s="130"/>
      <c r="B117" s="12" t="s">
        <v>319</v>
      </c>
      <c r="C117" s="9">
        <f>IF('Upto Month COPPY'!$L$4="",0,'Upto Month COPPY'!$L$4)</f>
        <v>0</v>
      </c>
      <c r="D117" s="9">
        <f>IF('Upto Month COPPY'!$L$5="",0,'Upto Month COPPY'!$L$5)</f>
        <v>0</v>
      </c>
      <c r="E117" s="9">
        <f>IF('Upto Month COPPY'!$L$6="",0,'Upto Month COPPY'!$L$6)</f>
        <v>0</v>
      </c>
      <c r="F117" s="9">
        <f>IF('Upto Month COPPY'!$L$7="",0,'Upto Month COPPY'!$L$7)</f>
        <v>0</v>
      </c>
      <c r="G117" s="9">
        <f>IF('Upto Month COPPY'!$L$8="",0,'Upto Month COPPY'!$L$8)</f>
        <v>0</v>
      </c>
      <c r="H117" s="9">
        <f>IF('Upto Month COPPY'!$L$9="",0,'Upto Month COPPY'!$L$9)</f>
        <v>810796</v>
      </c>
      <c r="I117" s="9">
        <f>IF('Upto Month COPPY'!$L$10="",0,'Upto Month COPPY'!$L$10)</f>
        <v>0</v>
      </c>
      <c r="J117" s="9">
        <f>IF('Upto Month COPPY'!$L$11="",0,'Upto Month COPPY'!$L$11)</f>
        <v>0</v>
      </c>
      <c r="K117" s="9">
        <f>IF('Upto Month COPPY'!$L$12="",0,'Upto Month COPPY'!$L$12)</f>
        <v>0</v>
      </c>
      <c r="L117" s="9">
        <f>IF('Upto Month COPPY'!$L$13="",0,'Upto Month COPPY'!$L$13)</f>
        <v>0</v>
      </c>
      <c r="M117" s="9">
        <f>IF('Upto Month COPPY'!$L$14="",0,'Upto Month COPPY'!$L$14)</f>
        <v>0</v>
      </c>
      <c r="N117" s="9">
        <f>IF('Upto Month COPPY'!$L$15="",0,'Upto Month COPPY'!$L$15)</f>
        <v>0</v>
      </c>
      <c r="O117" s="9">
        <f>IF('Upto Month COPPY'!$L$16="",0,'Upto Month COPPY'!$L$16)</f>
        <v>0</v>
      </c>
      <c r="P117" s="9">
        <f>IF('Upto Month COPPY'!$L$17="",0,'Upto Month COPPY'!$L$17)</f>
        <v>0</v>
      </c>
      <c r="Q117" s="9">
        <f>IF('Upto Month COPPY'!$L$18="",0,'Upto Month COPPY'!$L$18)</f>
        <v>0</v>
      </c>
      <c r="R117" s="9">
        <f>IF('Upto Month COPPY'!$L$21="",0,'Upto Month COPPY'!$L$21)</f>
        <v>0</v>
      </c>
      <c r="S117" s="9">
        <f>IF('Upto Month COPPY'!$L$26="",0,'Upto Month COPPY'!$L$26)</f>
        <v>0</v>
      </c>
      <c r="T117" s="9">
        <f>IF('Upto Month COPPY'!$L$27="",0,'Upto Month COPPY'!$L$27)</f>
        <v>0</v>
      </c>
      <c r="U117" s="9">
        <f>IF('Upto Month COPPY'!$L$30="",0,'Upto Month COPPY'!$L$30)</f>
        <v>0</v>
      </c>
      <c r="V117" s="9">
        <f>IF('Upto Month COPPY'!$L$35="",0,'Upto Month COPPY'!$L$35)</f>
        <v>0</v>
      </c>
      <c r="W117" s="9">
        <f>IF('Upto Month COPPY'!$L$39="",0,'Upto Month COPPY'!$L$39)</f>
        <v>0</v>
      </c>
      <c r="X117" s="9">
        <f>IF('Upto Month COPPY'!$L$40="",0,'Upto Month COPPY'!$L$40)</f>
        <v>0</v>
      </c>
      <c r="Y117" s="9">
        <f>IF('Upto Month COPPY'!$L$42="",0,'Upto Month COPPY'!$L$42)</f>
        <v>0</v>
      </c>
      <c r="Z117" s="9">
        <f>IF('Upto Month COPPY'!$L$43="",0,'Upto Month COPPY'!$L$43)</f>
        <v>0</v>
      </c>
      <c r="AA117" s="9">
        <f>IF('Upto Month COPPY'!$L$44="",0,'Upto Month COPPY'!$L$44)</f>
        <v>0</v>
      </c>
      <c r="AB117" s="9">
        <f>IF('Upto Month COPPY'!$L$48="",0,'Upto Month COPPY'!$L$48)</f>
        <v>0</v>
      </c>
      <c r="AC117" s="9">
        <f>IF('Upto Month COPPY'!$L$51="",0,'Upto Month COPPY'!$L$51)</f>
        <v>0</v>
      </c>
      <c r="AD117" s="123">
        <f t="shared" ref="AD117:AD118" si="1657">SUM(C117:AC117)</f>
        <v>810796</v>
      </c>
      <c r="AE117" s="9">
        <f>IF('Upto Month COPPY'!$L$19="",0,'Upto Month COPPY'!$L$19)</f>
        <v>0</v>
      </c>
      <c r="AF117" s="9">
        <f>IF('Upto Month COPPY'!$L$20="",0,'Upto Month COPPY'!$L$20)</f>
        <v>0</v>
      </c>
      <c r="AG117" s="9">
        <f>IF('Upto Month COPPY'!$L$22="",0,'Upto Month COPPY'!$L$22)</f>
        <v>0</v>
      </c>
      <c r="AH117" s="9">
        <f>IF('Upto Month COPPY'!$L$23="",0,'Upto Month COPPY'!$L$23)</f>
        <v>0</v>
      </c>
      <c r="AI117" s="9">
        <f>IF('Upto Month COPPY'!$L$24="",0,'Upto Month COPPY'!$L$24)</f>
        <v>0</v>
      </c>
      <c r="AJ117" s="9">
        <f>IF('Upto Month COPPY'!$L$25="",0,'Upto Month COPPY'!$L$25)</f>
        <v>0</v>
      </c>
      <c r="AK117" s="9">
        <f>IF('Upto Month COPPY'!$L$28="",0,'Upto Month COPPY'!$L$28)</f>
        <v>0</v>
      </c>
      <c r="AL117" s="9">
        <f>IF('Upto Month COPPY'!$L$29="",0,'Upto Month COPPY'!$L$29)</f>
        <v>0</v>
      </c>
      <c r="AM117" s="9">
        <f>IF('Upto Month COPPY'!$L$31="",0,'Upto Month COPPY'!$L$31)</f>
        <v>0</v>
      </c>
      <c r="AN117" s="9">
        <f>IF('Upto Month COPPY'!$L$32="",0,'Upto Month COPPY'!$L$32)</f>
        <v>0</v>
      </c>
      <c r="AO117" s="9">
        <f>IF('Upto Month COPPY'!$L$33="",0,'Upto Month COPPY'!$L$33)</f>
        <v>0</v>
      </c>
      <c r="AP117" s="9">
        <f>IF('Upto Month COPPY'!$L$34="",0,'Upto Month COPPY'!$L$34)</f>
        <v>0</v>
      </c>
      <c r="AQ117" s="9">
        <f>IF('Upto Month COPPY'!$L$36="",0,'Upto Month COPPY'!$L$36)</f>
        <v>0</v>
      </c>
      <c r="AR117" s="9">
        <f>IF('Upto Month COPPY'!$L$37="",0,'Upto Month COPPY'!$L$37)</f>
        <v>0</v>
      </c>
      <c r="AS117" s="9">
        <v>0</v>
      </c>
      <c r="AT117" s="9">
        <f>IF('Upto Month COPPY'!$L$38="",0,'Upto Month COPPY'!$L$38)</f>
        <v>0</v>
      </c>
      <c r="AU117" s="9">
        <f>IF('Upto Month COPPY'!$L$41="",0,'Upto Month COPPY'!$L$41)</f>
        <v>0</v>
      </c>
      <c r="AV117" s="9">
        <v>0</v>
      </c>
      <c r="AW117" s="9">
        <f>IF('Upto Month COPPY'!$L$45="",0,'Upto Month COPPY'!$L$45)</f>
        <v>0</v>
      </c>
      <c r="AX117" s="9">
        <f>IF('Upto Month COPPY'!$L$46="",0,'Upto Month COPPY'!$L$46)</f>
        <v>0</v>
      </c>
      <c r="AY117" s="9">
        <f>IF('Upto Month COPPY'!$L$47="",0,'Upto Month COPPY'!$L$47)</f>
        <v>0</v>
      </c>
      <c r="AZ117" s="9">
        <f>IF('Upto Month COPPY'!$L$49="",0,'Upto Month COPPY'!$L$49)</f>
        <v>0</v>
      </c>
      <c r="BA117" s="9">
        <f>IF('Upto Month COPPY'!$L$50="",0,'Upto Month COPPY'!$L$50)</f>
        <v>0</v>
      </c>
      <c r="BB117" s="9">
        <f>IF('Upto Month COPPY'!$L$52="",0,'Upto Month COPPY'!$L$52)</f>
        <v>0</v>
      </c>
      <c r="BC117" s="9">
        <f>IF('Upto Month COPPY'!$L$53="",0,'Upto Month COPPY'!$L$53)</f>
        <v>0</v>
      </c>
      <c r="BD117" s="9">
        <f>IF('Upto Month COPPY'!$L$54="",0,'Upto Month COPPY'!$L$54)</f>
        <v>0</v>
      </c>
      <c r="BE117" s="9">
        <f>IF('Upto Month COPPY'!$L$55="",0,'Upto Month COPPY'!$L$55)</f>
        <v>0</v>
      </c>
      <c r="BF117" s="9">
        <f>IF('Upto Month COPPY'!$L$56="",0,'Upto Month COPPY'!$L$56)</f>
        <v>0</v>
      </c>
      <c r="BG117" s="9">
        <f>IF('Upto Month COPPY'!$L$58="",0,'Upto Month COPPY'!$L$58)</f>
        <v>1728169</v>
      </c>
      <c r="BH117" s="9">
        <f>SUM(AE117:BG117)</f>
        <v>1728169</v>
      </c>
      <c r="BI117" s="127">
        <f>AD117+BH117</f>
        <v>2538965</v>
      </c>
      <c r="BJ117" s="9">
        <f>IF('Upto Month COPPY'!$L$60="",0,'Upto Month COPPY'!$L$60)</f>
        <v>1726223</v>
      </c>
      <c r="BK117" s="51">
        <f t="shared" ref="BK117:BK118" si="1658">BI117-BJ117</f>
        <v>812742</v>
      </c>
      <c r="BL117">
        <f>'Upto Month COPPY'!$L$61</f>
        <v>812741</v>
      </c>
      <c r="BM117" s="30">
        <f t="shared" ref="BM117:BM121" si="1659">BK117-AD117</f>
        <v>1946</v>
      </c>
    </row>
    <row r="118" spans="1:69" ht="18.75" customHeight="1">
      <c r="A118" s="130"/>
      <c r="B118" s="183" t="s">
        <v>320</v>
      </c>
      <c r="C118" s="9">
        <f>IF('Upto Month Current'!$L$4="",0,'Upto Month Current'!$L$4)</f>
        <v>0</v>
      </c>
      <c r="D118" s="9">
        <f>IF('Upto Month Current'!$L$5="",0,'Upto Month Current'!$L$5)</f>
        <v>0</v>
      </c>
      <c r="E118" s="9">
        <f>IF('Upto Month Current'!$L$6="",0,'Upto Month Current'!$L$6)</f>
        <v>0</v>
      </c>
      <c r="F118" s="9">
        <f>IF('Upto Month Current'!$L$7="",0,'Upto Month Current'!$L$7)</f>
        <v>0</v>
      </c>
      <c r="G118" s="9">
        <f>IF('Upto Month Current'!$L$8="",0,'Upto Month Current'!$L$8)</f>
        <v>0</v>
      </c>
      <c r="H118" s="9">
        <f>IF('Upto Month Current'!$L$9="",0,'Upto Month Current'!$L$9)</f>
        <v>930493</v>
      </c>
      <c r="I118" s="9">
        <f>IF('Upto Month Current'!$L$10="",0,'Upto Month Current'!$L$10)</f>
        <v>0</v>
      </c>
      <c r="J118" s="9">
        <f>IF('Upto Month Current'!$L$11="",0,'Upto Month Current'!$L$11)</f>
        <v>0</v>
      </c>
      <c r="K118" s="9">
        <f>IF('Upto Month Current'!$L$12="",0,'Upto Month Current'!$L$12)</f>
        <v>0</v>
      </c>
      <c r="L118" s="9">
        <f>IF('Upto Month Current'!$L$13="",0,'Upto Month Current'!$L$13)</f>
        <v>0</v>
      </c>
      <c r="M118" s="9">
        <f>IF('Upto Month Current'!$L$14="",0,'Upto Month Current'!$L$14)</f>
        <v>0</v>
      </c>
      <c r="N118" s="9">
        <f>IF('Upto Month Current'!$L$15="",0,'Upto Month Current'!$L$15)</f>
        <v>0</v>
      </c>
      <c r="O118" s="9">
        <f>IF('Upto Month Current'!$L$16="",0,'Upto Month Current'!$L$16)</f>
        <v>0</v>
      </c>
      <c r="P118" s="9">
        <f>IF('Upto Month Current'!$L$17="",0,'Upto Month Current'!$L$17)</f>
        <v>0</v>
      </c>
      <c r="Q118" s="9">
        <f>IF('Upto Month Current'!$L$18="",0,'Upto Month Current'!$L$18)</f>
        <v>0</v>
      </c>
      <c r="R118" s="9">
        <f>IF('Upto Month Current'!$L$21="",0,'Upto Month Current'!$L$21)</f>
        <v>0</v>
      </c>
      <c r="S118" s="9">
        <f>IF('Upto Month Current'!$L$26="",0,'Upto Month Current'!$L$26)</f>
        <v>0</v>
      </c>
      <c r="T118" s="9">
        <f>IF('Upto Month Current'!$L$27="",0,'Upto Month Current'!$L$27)</f>
        <v>0</v>
      </c>
      <c r="U118" s="9">
        <f>IF('Upto Month Current'!$L$30="",0,'Upto Month Current'!$L$30)</f>
        <v>0</v>
      </c>
      <c r="V118" s="9">
        <f>IF('Upto Month Current'!$L$35="",0,'Upto Month Current'!$L$35)</f>
        <v>0</v>
      </c>
      <c r="W118" s="9">
        <f>IF('Upto Month Current'!$L$39="",0,'Upto Month Current'!$L$39)</f>
        <v>0</v>
      </c>
      <c r="X118" s="9">
        <f>IF('Upto Month Current'!$L$40="",0,'Upto Month Current'!$L$40)</f>
        <v>0</v>
      </c>
      <c r="Y118" s="9">
        <f>IF('Upto Month Current'!$L$42="",0,'Upto Month Current'!$L$42)</f>
        <v>0</v>
      </c>
      <c r="Z118" s="9">
        <f>IF('Upto Month Current'!$L$43="",0,'Upto Month Current'!$L$43)</f>
        <v>0</v>
      </c>
      <c r="AA118" s="9">
        <f>IF('Upto Month Current'!$L$44="",0,'Upto Month Current'!$L$44)</f>
        <v>0</v>
      </c>
      <c r="AB118" s="9">
        <f>IF('Upto Month Current'!$L$48="",0,'Upto Month Current'!$L$48)</f>
        <v>0</v>
      </c>
      <c r="AC118" s="9">
        <f>IF('Upto Month Current'!$L$51="",0,'Upto Month Current'!$L$51)</f>
        <v>0</v>
      </c>
      <c r="AD118" s="123">
        <f t="shared" si="1657"/>
        <v>930493</v>
      </c>
      <c r="AE118" s="9">
        <f>IF('Upto Month Current'!$L$19="",0,'Upto Month Current'!$L$19)</f>
        <v>0</v>
      </c>
      <c r="AF118" s="9">
        <f>IF('Upto Month Current'!$L$20="",0,'Upto Month Current'!$L$20)</f>
        <v>0</v>
      </c>
      <c r="AG118" s="9">
        <f>IF('Upto Month Current'!$L$22="",0,'Upto Month Current'!$L$22)</f>
        <v>0</v>
      </c>
      <c r="AH118" s="9">
        <f>IF('Upto Month Current'!$L$23="",0,'Upto Month Current'!$L$23)</f>
        <v>0</v>
      </c>
      <c r="AI118" s="9">
        <f>IF('Upto Month Current'!$L$24="",0,'Upto Month Current'!$L$24)</f>
        <v>0</v>
      </c>
      <c r="AJ118" s="9">
        <f>IF('Upto Month Current'!$L$25="",0,'Upto Month Current'!$L$25)</f>
        <v>0</v>
      </c>
      <c r="AK118" s="9">
        <f>IF('Upto Month Current'!$L$28="",0,'Upto Month Current'!$L$28)</f>
        <v>0</v>
      </c>
      <c r="AL118" s="9">
        <f>IF('Upto Month Current'!$L$29="",0,'Upto Month Current'!$L$29)</f>
        <v>0</v>
      </c>
      <c r="AM118" s="9">
        <f>IF('Upto Month Current'!$L$31="",0,'Upto Month Current'!$L$31)</f>
        <v>0</v>
      </c>
      <c r="AN118" s="9">
        <f>IF('Upto Month Current'!$L$32="",0,'Upto Month Current'!$L$32)</f>
        <v>0</v>
      </c>
      <c r="AO118" s="9">
        <f>IF('Upto Month Current'!$L$33="",0,'Upto Month Current'!$L$33)</f>
        <v>0</v>
      </c>
      <c r="AP118" s="9">
        <f>IF('Upto Month Current'!$L$34="",0,'Upto Month Current'!$L$34)</f>
        <v>0</v>
      </c>
      <c r="AQ118" s="9">
        <f>IF('Upto Month Current'!$L$36="",0,'Upto Month Current'!$L$36)</f>
        <v>0</v>
      </c>
      <c r="AR118" s="9">
        <f>IF('Upto Month Current'!$L$37="",0,'Upto Month Current'!$L$37)</f>
        <v>0</v>
      </c>
      <c r="AS118" s="9">
        <v>0</v>
      </c>
      <c r="AT118" s="9">
        <f>IF('Upto Month Current'!$L$38="",0,'Upto Month Current'!$L$38)</f>
        <v>0</v>
      </c>
      <c r="AU118" s="9">
        <f>IF('Upto Month Current'!$L$41="",0,'Upto Month Current'!$L$41)</f>
        <v>0</v>
      </c>
      <c r="AV118" s="9">
        <v>0</v>
      </c>
      <c r="AW118" s="9">
        <f>IF('Upto Month Current'!$L$45="",0,'Upto Month Current'!$L$45)</f>
        <v>0</v>
      </c>
      <c r="AX118" s="9">
        <f>IF('Upto Month Current'!$L$46="",0,'Upto Month Current'!$L$46)</f>
        <v>0</v>
      </c>
      <c r="AY118" s="9">
        <f>IF('Upto Month Current'!$L$47="",0,'Upto Month Current'!$L$47)</f>
        <v>0</v>
      </c>
      <c r="AZ118" s="9">
        <f>IF('Upto Month Current'!$L$49="",0,'Upto Month Current'!$L$49)</f>
        <v>0</v>
      </c>
      <c r="BA118" s="9">
        <f>IF('Upto Month Current'!$L$50="",0,'Upto Month Current'!$L$50)</f>
        <v>0</v>
      </c>
      <c r="BB118" s="9">
        <f>IF('Upto Month Current'!$L$52="",0,'Upto Month Current'!$L$52)</f>
        <v>0</v>
      </c>
      <c r="BC118" s="9">
        <f>IF('Upto Month Current'!$L$53="",0,'Upto Month Current'!$L$53)</f>
        <v>0</v>
      </c>
      <c r="BD118" s="9">
        <f>IF('Upto Month Current'!$L$54="",0,'Upto Month Current'!$L$54)</f>
        <v>0</v>
      </c>
      <c r="BE118" s="9">
        <f>IF('Upto Month Current'!$L$55="",0,'Upto Month Current'!$L$55)</f>
        <v>0</v>
      </c>
      <c r="BF118" s="9">
        <f>IF('Upto Month Current'!$L$56="",0,'Upto Month Current'!$L$56)</f>
        <v>0</v>
      </c>
      <c r="BG118" s="9">
        <f>IF('Upto Month Current'!$L$58="",0,'Upto Month Current'!$L$58)</f>
        <v>1494636</v>
      </c>
      <c r="BH118" s="9">
        <f>SUM(AE118:BG118)</f>
        <v>1494636</v>
      </c>
      <c r="BI118" s="127">
        <f>AD118+BH118</f>
        <v>2425129</v>
      </c>
      <c r="BJ118" s="9">
        <f>IF('Upto Month Current'!$L$60="",0,'Upto Month Current'!$L$60)</f>
        <v>1492236</v>
      </c>
      <c r="BK118" s="51">
        <f t="shared" si="1658"/>
        <v>932893</v>
      </c>
      <c r="BL118">
        <f>'Upto Month Current'!$L$61</f>
        <v>932894</v>
      </c>
      <c r="BM118" s="30">
        <f t="shared" si="1659"/>
        <v>2400</v>
      </c>
    </row>
    <row r="119" spans="1:69" ht="15.75">
      <c r="A119" s="130"/>
      <c r="B119" s="5" t="s">
        <v>127</v>
      </c>
      <c r="C119" s="11">
        <f>C118-C116</f>
        <v>0</v>
      </c>
      <c r="D119" s="11">
        <f t="shared" ref="D119" si="1660">D118-D116</f>
        <v>0</v>
      </c>
      <c r="E119" s="11">
        <f t="shared" ref="E119" si="1661">E118-E116</f>
        <v>0</v>
      </c>
      <c r="F119" s="11">
        <f t="shared" ref="F119" si="1662">F118-F116</f>
        <v>0</v>
      </c>
      <c r="G119" s="11">
        <f t="shared" ref="G119" si="1663">G118-G116</f>
        <v>0</v>
      </c>
      <c r="H119" s="11">
        <f t="shared" ref="H119" si="1664">H118-H116</f>
        <v>97188</v>
      </c>
      <c r="I119" s="11">
        <f t="shared" ref="I119" si="1665">I118-I116</f>
        <v>0</v>
      </c>
      <c r="J119" s="11">
        <f t="shared" ref="J119" si="1666">J118-J116</f>
        <v>0</v>
      </c>
      <c r="K119" s="11">
        <f t="shared" ref="K119" si="1667">K118-K116</f>
        <v>0</v>
      </c>
      <c r="L119" s="11">
        <f t="shared" ref="L119" si="1668">L118-L116</f>
        <v>0</v>
      </c>
      <c r="M119" s="11">
        <f t="shared" ref="M119" si="1669">M118-M116</f>
        <v>0</v>
      </c>
      <c r="N119" s="11">
        <f t="shared" ref="N119" si="1670">N118-N116</f>
        <v>0</v>
      </c>
      <c r="O119" s="11">
        <f t="shared" ref="O119" si="1671">O118-O116</f>
        <v>0</v>
      </c>
      <c r="P119" s="11">
        <f t="shared" ref="P119" si="1672">P118-P116</f>
        <v>0</v>
      </c>
      <c r="Q119" s="11">
        <f t="shared" ref="Q119" si="1673">Q118-Q116</f>
        <v>0</v>
      </c>
      <c r="R119" s="11">
        <f t="shared" ref="R119" si="1674">R118-R116</f>
        <v>0</v>
      </c>
      <c r="S119" s="11">
        <f t="shared" ref="S119" si="1675">S118-S116</f>
        <v>0</v>
      </c>
      <c r="T119" s="11">
        <f t="shared" ref="T119:U119" si="1676">T118-T116</f>
        <v>0</v>
      </c>
      <c r="U119" s="11">
        <f t="shared" si="1676"/>
        <v>0</v>
      </c>
      <c r="V119" s="9">
        <f t="shared" ref="V119" si="1677">V118-V116</f>
        <v>0</v>
      </c>
      <c r="W119" s="11">
        <f t="shared" ref="W119" si="1678">W118-W116</f>
        <v>0</v>
      </c>
      <c r="X119" s="11">
        <f t="shared" ref="X119" si="1679">X118-X116</f>
        <v>0</v>
      </c>
      <c r="Y119" s="11">
        <f t="shared" ref="Y119" si="1680">Y118-Y116</f>
        <v>0</v>
      </c>
      <c r="Z119" s="11">
        <f t="shared" ref="Z119" si="1681">Z118-Z116</f>
        <v>0</v>
      </c>
      <c r="AA119" s="11">
        <f t="shared" ref="AA119:AD119" si="1682">AA118-AA116</f>
        <v>0</v>
      </c>
      <c r="AB119" s="11">
        <f t="shared" ref="AB119" si="1683">AB118-AB116</f>
        <v>0</v>
      </c>
      <c r="AC119" s="9">
        <f t="shared" si="1682"/>
        <v>0</v>
      </c>
      <c r="AD119" s="10">
        <f t="shared" si="1682"/>
        <v>97188</v>
      </c>
      <c r="AE119" s="11">
        <f t="shared" ref="AE119" si="1684">AE118-AE116</f>
        <v>0</v>
      </c>
      <c r="AF119" s="11">
        <f t="shared" ref="AF119" si="1685">AF118-AF116</f>
        <v>0</v>
      </c>
      <c r="AG119" s="11">
        <f t="shared" ref="AG119" si="1686">AG118-AG116</f>
        <v>0</v>
      </c>
      <c r="AH119" s="11">
        <f t="shared" ref="AH119" si="1687">AH118-AH116</f>
        <v>0</v>
      </c>
      <c r="AI119" s="11">
        <f t="shared" ref="AI119" si="1688">AI118-AI116</f>
        <v>0</v>
      </c>
      <c r="AJ119" s="11">
        <f t="shared" ref="AJ119" si="1689">AJ118-AJ116</f>
        <v>0</v>
      </c>
      <c r="AK119" s="11">
        <f t="shared" ref="AK119" si="1690">AK118-AK116</f>
        <v>0</v>
      </c>
      <c r="AL119" s="11">
        <f t="shared" ref="AL119" si="1691">AL118-AL116</f>
        <v>0</v>
      </c>
      <c r="AM119" s="11">
        <f t="shared" ref="AM119" si="1692">AM118-AM116</f>
        <v>0</v>
      </c>
      <c r="AN119" s="11">
        <f t="shared" ref="AN119" si="1693">AN118-AN116</f>
        <v>0</v>
      </c>
      <c r="AO119" s="9">
        <f t="shared" ref="AO119" si="1694">AO118-AO116</f>
        <v>0</v>
      </c>
      <c r="AP119" s="11">
        <f t="shared" ref="AP119" si="1695">AP118-AP116</f>
        <v>0</v>
      </c>
      <c r="AQ119" s="9">
        <f t="shared" ref="AQ119" si="1696">AQ118-AQ116</f>
        <v>0</v>
      </c>
      <c r="AR119" s="11">
        <f t="shared" ref="AR119" si="1697">AR118-AR116</f>
        <v>0</v>
      </c>
      <c r="AS119" s="11">
        <f t="shared" ref="AS119" si="1698">AS118-AS116</f>
        <v>0</v>
      </c>
      <c r="AT119" s="11">
        <f t="shared" ref="AT119" si="1699">AT118-AT116</f>
        <v>0</v>
      </c>
      <c r="AU119" s="11">
        <f t="shared" ref="AU119" si="1700">AU118-AU116</f>
        <v>0</v>
      </c>
      <c r="AV119" s="11">
        <f t="shared" ref="AV119" si="1701">AV118-AV116</f>
        <v>0</v>
      </c>
      <c r="AW119" s="11">
        <f t="shared" ref="AW119" si="1702">AW118-AW116</f>
        <v>0</v>
      </c>
      <c r="AX119" s="11">
        <f t="shared" ref="AX119" si="1703">AX118-AX116</f>
        <v>0</v>
      </c>
      <c r="AY119" s="11">
        <f t="shared" ref="AY119" si="1704">AY118-AY116</f>
        <v>0</v>
      </c>
      <c r="AZ119" s="11">
        <f t="shared" ref="AZ119" si="1705">AZ118-AZ116</f>
        <v>0</v>
      </c>
      <c r="BA119" s="11">
        <f t="shared" ref="BA119" si="1706">BA118-BA116</f>
        <v>0</v>
      </c>
      <c r="BB119" s="9">
        <f t="shared" ref="BB119" si="1707">BB118-BB116</f>
        <v>0</v>
      </c>
      <c r="BC119" s="11">
        <f t="shared" ref="BC119" si="1708">BC118-BC116</f>
        <v>0</v>
      </c>
      <c r="BD119" s="11">
        <f t="shared" ref="BD119" si="1709">BD118-BD116</f>
        <v>0</v>
      </c>
      <c r="BE119" s="11">
        <f t="shared" ref="BE119" si="1710">BE118-BE116</f>
        <v>0</v>
      </c>
      <c r="BF119" s="11">
        <f t="shared" ref="BF119" si="1711">BF118-BF116</f>
        <v>0</v>
      </c>
      <c r="BG119" s="11">
        <f t="shared" ref="BG119:BH119" si="1712">BG118-BG116</f>
        <v>1489496</v>
      </c>
      <c r="BH119" s="9">
        <f t="shared" si="1712"/>
        <v>1489496</v>
      </c>
      <c r="BI119" s="45">
        <f t="shared" ref="BI119" si="1713">BI118-BI116</f>
        <v>1586684</v>
      </c>
      <c r="BJ119" s="11">
        <f t="shared" ref="BJ119:BK119" si="1714">BJ118-BJ116</f>
        <v>1492236</v>
      </c>
      <c r="BK119" s="51">
        <f t="shared" si="1714"/>
        <v>94448</v>
      </c>
      <c r="BM119" s="30">
        <f t="shared" si="1659"/>
        <v>-2740</v>
      </c>
    </row>
    <row r="120" spans="1:69" ht="15.75">
      <c r="A120" s="130"/>
      <c r="B120" s="5" t="s">
        <v>128</v>
      </c>
      <c r="C120" s="13" t="e">
        <f>C119/C116</f>
        <v>#DIV/0!</v>
      </c>
      <c r="D120" s="13" t="e">
        <f t="shared" ref="D120" si="1715">D119/D116</f>
        <v>#DIV/0!</v>
      </c>
      <c r="E120" s="13" t="e">
        <f t="shared" ref="E120" si="1716">E119/E116</f>
        <v>#DIV/0!</v>
      </c>
      <c r="F120" s="13" t="e">
        <f t="shared" ref="F120" si="1717">F119/F116</f>
        <v>#DIV/0!</v>
      </c>
      <c r="G120" s="13" t="e">
        <f t="shared" ref="G120" si="1718">G119/G116</f>
        <v>#DIV/0!</v>
      </c>
      <c r="H120" s="13">
        <f t="shared" ref="H120" si="1719">H119/H116</f>
        <v>0.11662956540522378</v>
      </c>
      <c r="I120" s="13" t="e">
        <f t="shared" ref="I120" si="1720">I119/I116</f>
        <v>#DIV/0!</v>
      </c>
      <c r="J120" s="13" t="e">
        <f t="shared" ref="J120" si="1721">J119/J116</f>
        <v>#DIV/0!</v>
      </c>
      <c r="K120" s="13" t="e">
        <f t="shared" ref="K120" si="1722">K119/K116</f>
        <v>#DIV/0!</v>
      </c>
      <c r="L120" s="13" t="e">
        <f t="shared" ref="L120" si="1723">L119/L116</f>
        <v>#DIV/0!</v>
      </c>
      <c r="M120" s="13" t="e">
        <f t="shared" ref="M120" si="1724">M119/M116</f>
        <v>#DIV/0!</v>
      </c>
      <c r="N120" s="13" t="e">
        <f t="shared" ref="N120" si="1725">N119/N116</f>
        <v>#DIV/0!</v>
      </c>
      <c r="O120" s="13" t="e">
        <f t="shared" ref="O120" si="1726">O119/O116</f>
        <v>#DIV/0!</v>
      </c>
      <c r="P120" s="13" t="e">
        <f t="shared" ref="P120" si="1727">P119/P116</f>
        <v>#DIV/0!</v>
      </c>
      <c r="Q120" s="13" t="e">
        <f t="shared" ref="Q120" si="1728">Q119/Q116</f>
        <v>#DIV/0!</v>
      </c>
      <c r="R120" s="13" t="e">
        <f t="shared" ref="R120" si="1729">R119/R116</f>
        <v>#DIV/0!</v>
      </c>
      <c r="S120" s="13" t="e">
        <f t="shared" ref="S120" si="1730">S119/S116</f>
        <v>#DIV/0!</v>
      </c>
      <c r="T120" s="13" t="e">
        <f t="shared" ref="T120:U120" si="1731">T119/T116</f>
        <v>#DIV/0!</v>
      </c>
      <c r="U120" s="13" t="e">
        <f t="shared" si="1731"/>
        <v>#DIV/0!</v>
      </c>
      <c r="V120" s="163" t="e">
        <f t="shared" ref="V120" si="1732">V119/V116</f>
        <v>#DIV/0!</v>
      </c>
      <c r="W120" s="13" t="e">
        <f t="shared" ref="W120" si="1733">W119/W116</f>
        <v>#DIV/0!</v>
      </c>
      <c r="X120" s="13" t="e">
        <f t="shared" ref="X120" si="1734">X119/X116</f>
        <v>#DIV/0!</v>
      </c>
      <c r="Y120" s="13" t="e">
        <f t="shared" ref="Y120" si="1735">Y119/Y116</f>
        <v>#DIV/0!</v>
      </c>
      <c r="Z120" s="13" t="e">
        <f t="shared" ref="Z120" si="1736">Z119/Z116</f>
        <v>#DIV/0!</v>
      </c>
      <c r="AA120" s="13" t="e">
        <f t="shared" ref="AA120:AD120" si="1737">AA119/AA116</f>
        <v>#DIV/0!</v>
      </c>
      <c r="AB120" s="13" t="e">
        <f t="shared" ref="AB120" si="1738">AB119/AB116</f>
        <v>#DIV/0!</v>
      </c>
      <c r="AC120" s="163" t="e">
        <f t="shared" si="1737"/>
        <v>#DIV/0!</v>
      </c>
      <c r="AD120" s="14">
        <f t="shared" si="1737"/>
        <v>0.11662956540522378</v>
      </c>
      <c r="AE120" s="13" t="e">
        <f t="shared" ref="AE120" si="1739">AE119/AE116</f>
        <v>#DIV/0!</v>
      </c>
      <c r="AF120" s="13" t="e">
        <f t="shared" ref="AF120" si="1740">AF119/AF116</f>
        <v>#DIV/0!</v>
      </c>
      <c r="AG120" s="13" t="e">
        <f t="shared" ref="AG120" si="1741">AG119/AG116</f>
        <v>#DIV/0!</v>
      </c>
      <c r="AH120" s="13" t="e">
        <f t="shared" ref="AH120" si="1742">AH119/AH116</f>
        <v>#DIV/0!</v>
      </c>
      <c r="AI120" s="13" t="e">
        <f t="shared" ref="AI120" si="1743">AI119/AI116</f>
        <v>#DIV/0!</v>
      </c>
      <c r="AJ120" s="13" t="e">
        <f t="shared" ref="AJ120" si="1744">AJ119/AJ116</f>
        <v>#DIV/0!</v>
      </c>
      <c r="AK120" s="13" t="e">
        <f t="shared" ref="AK120" si="1745">AK119/AK116</f>
        <v>#DIV/0!</v>
      </c>
      <c r="AL120" s="13" t="e">
        <f t="shared" ref="AL120" si="1746">AL119/AL116</f>
        <v>#DIV/0!</v>
      </c>
      <c r="AM120" s="13" t="e">
        <f t="shared" ref="AM120" si="1747">AM119/AM116</f>
        <v>#DIV/0!</v>
      </c>
      <c r="AN120" s="13" t="e">
        <f t="shared" ref="AN120" si="1748">AN119/AN116</f>
        <v>#DIV/0!</v>
      </c>
      <c r="AO120" s="163" t="e">
        <f t="shared" ref="AO120" si="1749">AO119/AO116</f>
        <v>#DIV/0!</v>
      </c>
      <c r="AP120" s="13" t="e">
        <f t="shared" ref="AP120" si="1750">AP119/AP116</f>
        <v>#DIV/0!</v>
      </c>
      <c r="AQ120" s="163" t="e">
        <f t="shared" ref="AQ120" si="1751">AQ119/AQ116</f>
        <v>#DIV/0!</v>
      </c>
      <c r="AR120" s="13" t="e">
        <f t="shared" ref="AR120" si="1752">AR119/AR116</f>
        <v>#DIV/0!</v>
      </c>
      <c r="AS120" s="13" t="e">
        <f t="shared" ref="AS120" si="1753">AS119/AS116</f>
        <v>#DIV/0!</v>
      </c>
      <c r="AT120" s="13" t="e">
        <f t="shared" ref="AT120" si="1754">AT119/AT116</f>
        <v>#DIV/0!</v>
      </c>
      <c r="AU120" s="13" t="e">
        <f t="shared" ref="AU120" si="1755">AU119/AU116</f>
        <v>#DIV/0!</v>
      </c>
      <c r="AV120" s="13" t="e">
        <f t="shared" ref="AV120" si="1756">AV119/AV116</f>
        <v>#DIV/0!</v>
      </c>
      <c r="AW120" s="13" t="e">
        <f t="shared" ref="AW120" si="1757">AW119/AW116</f>
        <v>#DIV/0!</v>
      </c>
      <c r="AX120" s="13" t="e">
        <f t="shared" ref="AX120" si="1758">AX119/AX116</f>
        <v>#DIV/0!</v>
      </c>
      <c r="AY120" s="13" t="e">
        <f t="shared" ref="AY120" si="1759">AY119/AY116</f>
        <v>#DIV/0!</v>
      </c>
      <c r="AZ120" s="13" t="e">
        <f t="shared" ref="AZ120" si="1760">AZ119/AZ116</f>
        <v>#DIV/0!</v>
      </c>
      <c r="BA120" s="13" t="e">
        <f t="shared" ref="BA120" si="1761">BA119/BA116</f>
        <v>#DIV/0!</v>
      </c>
      <c r="BB120" s="163" t="e">
        <f t="shared" ref="BB120" si="1762">BB119/BB116</f>
        <v>#DIV/0!</v>
      </c>
      <c r="BC120" s="13" t="e">
        <f t="shared" ref="BC120" si="1763">BC119/BC116</f>
        <v>#DIV/0!</v>
      </c>
      <c r="BD120" s="13" t="e">
        <f t="shared" ref="BD120" si="1764">BD119/BD116</f>
        <v>#DIV/0!</v>
      </c>
      <c r="BE120" s="13" t="e">
        <f t="shared" ref="BE120" si="1765">BE119/BE116</f>
        <v>#DIV/0!</v>
      </c>
      <c r="BF120" s="13" t="e">
        <f t="shared" ref="BF120" si="1766">BF119/BF116</f>
        <v>#DIV/0!</v>
      </c>
      <c r="BG120" s="13">
        <f t="shared" ref="BG120:BH120" si="1767">BG119/BG116</f>
        <v>289.78521400778209</v>
      </c>
      <c r="BH120" s="163">
        <f t="shared" si="1767"/>
        <v>289.78521400778209</v>
      </c>
      <c r="BI120" s="46">
        <f t="shared" ref="BI120" si="1768">BI119/BI116</f>
        <v>1.8924127402512985</v>
      </c>
      <c r="BJ120" s="13" t="e">
        <f t="shared" ref="BJ120:BK120" si="1769">BJ119/BJ116</f>
        <v>#DIV/0!</v>
      </c>
      <c r="BK120" s="52">
        <f t="shared" si="1769"/>
        <v>0.11264662559857833</v>
      </c>
      <c r="BM120" s="163" t="e">
        <f t="shared" ref="BM120" si="1770">BM119/BM116</f>
        <v>#DIV/0!</v>
      </c>
    </row>
    <row r="121" spans="1:69" ht="15.75">
      <c r="A121" s="130"/>
      <c r="B121" s="5" t="s">
        <v>129</v>
      </c>
      <c r="C121" s="11">
        <f>C118-C117</f>
        <v>0</v>
      </c>
      <c r="D121" s="11">
        <f t="shared" ref="D121:BK121" si="1771">D118-D117</f>
        <v>0</v>
      </c>
      <c r="E121" s="11">
        <f t="shared" si="1771"/>
        <v>0</v>
      </c>
      <c r="F121" s="11">
        <f t="shared" si="1771"/>
        <v>0</v>
      </c>
      <c r="G121" s="11">
        <f t="shared" si="1771"/>
        <v>0</v>
      </c>
      <c r="H121" s="11">
        <f t="shared" si="1771"/>
        <v>119697</v>
      </c>
      <c r="I121" s="11">
        <f t="shared" si="1771"/>
        <v>0</v>
      </c>
      <c r="J121" s="11">
        <f t="shared" si="1771"/>
        <v>0</v>
      </c>
      <c r="K121" s="11">
        <f t="shared" si="1771"/>
        <v>0</v>
      </c>
      <c r="L121" s="11">
        <f t="shared" si="1771"/>
        <v>0</v>
      </c>
      <c r="M121" s="11">
        <f t="shared" si="1771"/>
        <v>0</v>
      </c>
      <c r="N121" s="11">
        <f t="shared" si="1771"/>
        <v>0</v>
      </c>
      <c r="O121" s="11">
        <f t="shared" si="1771"/>
        <v>0</v>
      </c>
      <c r="P121" s="11">
        <f t="shared" si="1771"/>
        <v>0</v>
      </c>
      <c r="Q121" s="11">
        <f t="shared" si="1771"/>
        <v>0</v>
      </c>
      <c r="R121" s="11">
        <f t="shared" si="1771"/>
        <v>0</v>
      </c>
      <c r="S121" s="11">
        <f t="shared" si="1771"/>
        <v>0</v>
      </c>
      <c r="T121" s="11">
        <f t="shared" si="1771"/>
        <v>0</v>
      </c>
      <c r="U121" s="11">
        <f t="shared" ref="U121" si="1772">U118-U117</f>
        <v>0</v>
      </c>
      <c r="V121" s="9">
        <f t="shared" si="1771"/>
        <v>0</v>
      </c>
      <c r="W121" s="11">
        <f t="shared" si="1771"/>
        <v>0</v>
      </c>
      <c r="X121" s="11">
        <f t="shared" si="1771"/>
        <v>0</v>
      </c>
      <c r="Y121" s="11">
        <f t="shared" si="1771"/>
        <v>0</v>
      </c>
      <c r="Z121" s="11">
        <f t="shared" si="1771"/>
        <v>0</v>
      </c>
      <c r="AA121" s="11">
        <f t="shared" si="1771"/>
        <v>0</v>
      </c>
      <c r="AB121" s="11">
        <f t="shared" ref="AB121" si="1773">AB118-AB117</f>
        <v>0</v>
      </c>
      <c r="AC121" s="9">
        <f t="shared" ref="AC121:AD121" si="1774">AC118-AC117</f>
        <v>0</v>
      </c>
      <c r="AD121" s="10">
        <f t="shared" si="1774"/>
        <v>119697</v>
      </c>
      <c r="AE121" s="11">
        <f t="shared" si="1771"/>
        <v>0</v>
      </c>
      <c r="AF121" s="11">
        <f t="shared" si="1771"/>
        <v>0</v>
      </c>
      <c r="AG121" s="11">
        <f t="shared" si="1771"/>
        <v>0</v>
      </c>
      <c r="AH121" s="11">
        <f t="shared" si="1771"/>
        <v>0</v>
      </c>
      <c r="AI121" s="11">
        <f t="shared" si="1771"/>
        <v>0</v>
      </c>
      <c r="AJ121" s="11">
        <f t="shared" si="1771"/>
        <v>0</v>
      </c>
      <c r="AK121" s="11">
        <f t="shared" si="1771"/>
        <v>0</v>
      </c>
      <c r="AL121" s="11">
        <f t="shared" si="1771"/>
        <v>0</v>
      </c>
      <c r="AM121" s="11">
        <f t="shared" si="1771"/>
        <v>0</v>
      </c>
      <c r="AN121" s="11">
        <f t="shared" si="1771"/>
        <v>0</v>
      </c>
      <c r="AO121" s="9">
        <f t="shared" si="1771"/>
        <v>0</v>
      </c>
      <c r="AP121" s="11">
        <f t="shared" si="1771"/>
        <v>0</v>
      </c>
      <c r="AQ121" s="9">
        <f t="shared" si="1771"/>
        <v>0</v>
      </c>
      <c r="AR121" s="11">
        <f t="shared" si="1771"/>
        <v>0</v>
      </c>
      <c r="AS121" s="11">
        <f t="shared" si="1771"/>
        <v>0</v>
      </c>
      <c r="AT121" s="11">
        <f t="shared" si="1771"/>
        <v>0</v>
      </c>
      <c r="AU121" s="11">
        <f t="shared" si="1771"/>
        <v>0</v>
      </c>
      <c r="AV121" s="11">
        <f t="shared" si="1771"/>
        <v>0</v>
      </c>
      <c r="AW121" s="11">
        <f t="shared" si="1771"/>
        <v>0</v>
      </c>
      <c r="AX121" s="11">
        <f t="shared" si="1771"/>
        <v>0</v>
      </c>
      <c r="AY121" s="11">
        <f t="shared" si="1771"/>
        <v>0</v>
      </c>
      <c r="AZ121" s="11">
        <f t="shared" si="1771"/>
        <v>0</v>
      </c>
      <c r="BA121" s="11">
        <f t="shared" si="1771"/>
        <v>0</v>
      </c>
      <c r="BB121" s="9">
        <f t="shared" si="1771"/>
        <v>0</v>
      </c>
      <c r="BC121" s="11">
        <f t="shared" si="1771"/>
        <v>0</v>
      </c>
      <c r="BD121" s="11">
        <f t="shared" si="1771"/>
        <v>0</v>
      </c>
      <c r="BE121" s="11">
        <f t="shared" si="1771"/>
        <v>0</v>
      </c>
      <c r="BF121" s="11">
        <f t="shared" si="1771"/>
        <v>0</v>
      </c>
      <c r="BG121" s="11">
        <f t="shared" si="1771"/>
        <v>-233533</v>
      </c>
      <c r="BH121" s="9">
        <f t="shared" si="1771"/>
        <v>-233533</v>
      </c>
      <c r="BI121" s="45">
        <f t="shared" si="1771"/>
        <v>-113836</v>
      </c>
      <c r="BJ121" s="11">
        <f t="shared" si="1771"/>
        <v>-233987</v>
      </c>
      <c r="BK121" s="51">
        <f t="shared" si="1771"/>
        <v>120151</v>
      </c>
      <c r="BM121" s="30">
        <f t="shared" si="1659"/>
        <v>454</v>
      </c>
    </row>
    <row r="122" spans="1:69" ht="15.75">
      <c r="A122" s="130"/>
      <c r="B122" s="5" t="s">
        <v>130</v>
      </c>
      <c r="C122" s="13" t="e">
        <f>C121/C117</f>
        <v>#DIV/0!</v>
      </c>
      <c r="D122" s="13" t="e">
        <f t="shared" ref="D122" si="1775">D121/D117</f>
        <v>#DIV/0!</v>
      </c>
      <c r="E122" s="13" t="e">
        <f t="shared" ref="E122" si="1776">E121/E117</f>
        <v>#DIV/0!</v>
      </c>
      <c r="F122" s="13" t="e">
        <f t="shared" ref="F122" si="1777">F121/F117</f>
        <v>#DIV/0!</v>
      </c>
      <c r="G122" s="13" t="e">
        <f t="shared" ref="G122" si="1778">G121/G117</f>
        <v>#DIV/0!</v>
      </c>
      <c r="H122" s="13">
        <f t="shared" ref="H122" si="1779">H121/H117</f>
        <v>0.14762899668967286</v>
      </c>
      <c r="I122" s="13" t="e">
        <f t="shared" ref="I122" si="1780">I121/I117</f>
        <v>#DIV/0!</v>
      </c>
      <c r="J122" s="13" t="e">
        <f t="shared" ref="J122" si="1781">J121/J117</f>
        <v>#DIV/0!</v>
      </c>
      <c r="K122" s="13" t="e">
        <f t="shared" ref="K122" si="1782">K121/K117</f>
        <v>#DIV/0!</v>
      </c>
      <c r="L122" s="13" t="e">
        <f t="shared" ref="L122" si="1783">L121/L117</f>
        <v>#DIV/0!</v>
      </c>
      <c r="M122" s="13" t="e">
        <f t="shared" ref="M122" si="1784">M121/M117</f>
        <v>#DIV/0!</v>
      </c>
      <c r="N122" s="13" t="e">
        <f t="shared" ref="N122" si="1785">N121/N117</f>
        <v>#DIV/0!</v>
      </c>
      <c r="O122" s="13" t="e">
        <f t="shared" ref="O122" si="1786">O121/O117</f>
        <v>#DIV/0!</v>
      </c>
      <c r="P122" s="13" t="e">
        <f t="shared" ref="P122" si="1787">P121/P117</f>
        <v>#DIV/0!</v>
      </c>
      <c r="Q122" s="13" t="e">
        <f t="shared" ref="Q122" si="1788">Q121/Q117</f>
        <v>#DIV/0!</v>
      </c>
      <c r="R122" s="13" t="e">
        <f t="shared" ref="R122" si="1789">R121/R117</f>
        <v>#DIV/0!</v>
      </c>
      <c r="S122" s="13" t="e">
        <f t="shared" ref="S122" si="1790">S121/S117</f>
        <v>#DIV/0!</v>
      </c>
      <c r="T122" s="13" t="e">
        <f t="shared" ref="T122:U122" si="1791">T121/T117</f>
        <v>#DIV/0!</v>
      </c>
      <c r="U122" s="13" t="e">
        <f t="shared" si="1791"/>
        <v>#DIV/0!</v>
      </c>
      <c r="V122" s="163" t="e">
        <f t="shared" ref="V122" si="1792">V121/V117</f>
        <v>#DIV/0!</v>
      </c>
      <c r="W122" s="13" t="e">
        <f t="shared" ref="W122" si="1793">W121/W117</f>
        <v>#DIV/0!</v>
      </c>
      <c r="X122" s="13" t="e">
        <f t="shared" ref="X122" si="1794">X121/X117</f>
        <v>#DIV/0!</v>
      </c>
      <c r="Y122" s="13" t="e">
        <f t="shared" ref="Y122" si="1795">Y121/Y117</f>
        <v>#DIV/0!</v>
      </c>
      <c r="Z122" s="13" t="e">
        <f t="shared" ref="Z122" si="1796">Z121/Z117</f>
        <v>#DIV/0!</v>
      </c>
      <c r="AA122" s="13" t="e">
        <f t="shared" ref="AA122:AD122" si="1797">AA121/AA117</f>
        <v>#DIV/0!</v>
      </c>
      <c r="AB122" s="13" t="e">
        <f t="shared" ref="AB122" si="1798">AB121/AB117</f>
        <v>#DIV/0!</v>
      </c>
      <c r="AC122" s="163" t="e">
        <f t="shared" si="1797"/>
        <v>#DIV/0!</v>
      </c>
      <c r="AD122" s="14">
        <f t="shared" si="1797"/>
        <v>0.14762899668967286</v>
      </c>
      <c r="AE122" s="13" t="e">
        <f t="shared" ref="AE122" si="1799">AE121/AE117</f>
        <v>#DIV/0!</v>
      </c>
      <c r="AF122" s="13" t="e">
        <f t="shared" ref="AF122" si="1800">AF121/AF117</f>
        <v>#DIV/0!</v>
      </c>
      <c r="AG122" s="13" t="e">
        <f t="shared" ref="AG122" si="1801">AG121/AG117</f>
        <v>#DIV/0!</v>
      </c>
      <c r="AH122" s="13" t="e">
        <f t="shared" ref="AH122" si="1802">AH121/AH117</f>
        <v>#DIV/0!</v>
      </c>
      <c r="AI122" s="13" t="e">
        <f t="shared" ref="AI122" si="1803">AI121/AI117</f>
        <v>#DIV/0!</v>
      </c>
      <c r="AJ122" s="13" t="e">
        <f t="shared" ref="AJ122" si="1804">AJ121/AJ117</f>
        <v>#DIV/0!</v>
      </c>
      <c r="AK122" s="13" t="e">
        <f t="shared" ref="AK122" si="1805">AK121/AK117</f>
        <v>#DIV/0!</v>
      </c>
      <c r="AL122" s="13" t="e">
        <f t="shared" ref="AL122" si="1806">AL121/AL117</f>
        <v>#DIV/0!</v>
      </c>
      <c r="AM122" s="13" t="e">
        <f t="shared" ref="AM122" si="1807">AM121/AM117</f>
        <v>#DIV/0!</v>
      </c>
      <c r="AN122" s="13" t="e">
        <f t="shared" ref="AN122" si="1808">AN121/AN117</f>
        <v>#DIV/0!</v>
      </c>
      <c r="AO122" s="163" t="e">
        <f t="shared" ref="AO122" si="1809">AO121/AO117</f>
        <v>#DIV/0!</v>
      </c>
      <c r="AP122" s="13" t="e">
        <f t="shared" ref="AP122" si="1810">AP121/AP117</f>
        <v>#DIV/0!</v>
      </c>
      <c r="AQ122" s="163" t="e">
        <f t="shared" ref="AQ122" si="1811">AQ121/AQ117</f>
        <v>#DIV/0!</v>
      </c>
      <c r="AR122" s="13" t="e">
        <f t="shared" ref="AR122" si="1812">AR121/AR117</f>
        <v>#DIV/0!</v>
      </c>
      <c r="AS122" s="13" t="e">
        <f t="shared" ref="AS122" si="1813">AS121/AS117</f>
        <v>#DIV/0!</v>
      </c>
      <c r="AT122" s="13" t="e">
        <f t="shared" ref="AT122" si="1814">AT121/AT117</f>
        <v>#DIV/0!</v>
      </c>
      <c r="AU122" s="13" t="e">
        <f t="shared" ref="AU122" si="1815">AU121/AU117</f>
        <v>#DIV/0!</v>
      </c>
      <c r="AV122" s="13" t="e">
        <f t="shared" ref="AV122" si="1816">AV121/AV117</f>
        <v>#DIV/0!</v>
      </c>
      <c r="AW122" s="13" t="e">
        <f t="shared" ref="AW122" si="1817">AW121/AW117</f>
        <v>#DIV/0!</v>
      </c>
      <c r="AX122" s="13" t="e">
        <f t="shared" ref="AX122" si="1818">AX121/AX117</f>
        <v>#DIV/0!</v>
      </c>
      <c r="AY122" s="13" t="e">
        <f t="shared" ref="AY122" si="1819">AY121/AY117</f>
        <v>#DIV/0!</v>
      </c>
      <c r="AZ122" s="13" t="e">
        <f t="shared" ref="AZ122" si="1820">AZ121/AZ117</f>
        <v>#DIV/0!</v>
      </c>
      <c r="BA122" s="13" t="e">
        <f t="shared" ref="BA122" si="1821">BA121/BA117</f>
        <v>#DIV/0!</v>
      </c>
      <c r="BB122" s="163" t="e">
        <f t="shared" ref="BB122" si="1822">BB121/BB117</f>
        <v>#DIV/0!</v>
      </c>
      <c r="BC122" s="13" t="e">
        <f t="shared" ref="BC122" si="1823">BC121/BC117</f>
        <v>#DIV/0!</v>
      </c>
      <c r="BD122" s="13" t="e">
        <f t="shared" ref="BD122" si="1824">BD121/BD117</f>
        <v>#DIV/0!</v>
      </c>
      <c r="BE122" s="13" t="e">
        <f t="shared" ref="BE122" si="1825">BE121/BE117</f>
        <v>#DIV/0!</v>
      </c>
      <c r="BF122" s="13" t="e">
        <f t="shared" ref="BF122" si="1826">BF121/BF117</f>
        <v>#DIV/0!</v>
      </c>
      <c r="BG122" s="13">
        <f t="shared" ref="BG122:BH122" si="1827">BG121/BG117</f>
        <v>-0.13513319588535613</v>
      </c>
      <c r="BH122" s="163">
        <f t="shared" si="1827"/>
        <v>-0.13513319588535613</v>
      </c>
      <c r="BI122" s="46">
        <f t="shared" ref="BI122" si="1828">BI121/BI117</f>
        <v>-4.483559245598108E-2</v>
      </c>
      <c r="BJ122" s="13">
        <f t="shared" ref="BJ122:BK122" si="1829">BJ121/BJ117</f>
        <v>-0.13554853573379569</v>
      </c>
      <c r="BK122" s="52">
        <f t="shared" si="1829"/>
        <v>0.14783412202150251</v>
      </c>
      <c r="BM122" s="14">
        <f t="shared" ref="BM122" si="1830">BM121/BM117</f>
        <v>0.23329907502569372</v>
      </c>
    </row>
    <row r="123" spans="1:69" ht="15.75">
      <c r="A123" s="130"/>
      <c r="B123" s="5" t="s">
        <v>313</v>
      </c>
      <c r="C123" s="128" t="e">
        <f>C118/C115</f>
        <v>#DIV/0!</v>
      </c>
      <c r="D123" s="128" t="e">
        <f t="shared" ref="D123:BK123" si="1831">D118/D115</f>
        <v>#DIV/0!</v>
      </c>
      <c r="E123" s="128" t="e">
        <f t="shared" si="1831"/>
        <v>#DIV/0!</v>
      </c>
      <c r="F123" s="128" t="e">
        <f t="shared" si="1831"/>
        <v>#DIV/0!</v>
      </c>
      <c r="G123" s="128" t="e">
        <f t="shared" si="1831"/>
        <v>#DIV/0!</v>
      </c>
      <c r="H123" s="128">
        <f t="shared" si="1831"/>
        <v>1.0351198044771355</v>
      </c>
      <c r="I123" s="128" t="e">
        <f t="shared" si="1831"/>
        <v>#DIV/0!</v>
      </c>
      <c r="J123" s="128" t="e">
        <f t="shared" si="1831"/>
        <v>#DIV/0!</v>
      </c>
      <c r="K123" s="128" t="e">
        <f t="shared" si="1831"/>
        <v>#DIV/0!</v>
      </c>
      <c r="L123" s="128" t="e">
        <f t="shared" si="1831"/>
        <v>#DIV/0!</v>
      </c>
      <c r="M123" s="128" t="e">
        <f t="shared" si="1831"/>
        <v>#DIV/0!</v>
      </c>
      <c r="N123" s="128" t="e">
        <f t="shared" si="1831"/>
        <v>#DIV/0!</v>
      </c>
      <c r="O123" s="128" t="e">
        <f t="shared" si="1831"/>
        <v>#DIV/0!</v>
      </c>
      <c r="P123" s="128" t="e">
        <f t="shared" si="1831"/>
        <v>#DIV/0!</v>
      </c>
      <c r="Q123" s="128" t="e">
        <f t="shared" si="1831"/>
        <v>#DIV/0!</v>
      </c>
      <c r="R123" s="128" t="e">
        <f t="shared" si="1831"/>
        <v>#DIV/0!</v>
      </c>
      <c r="S123" s="128" t="e">
        <f t="shared" si="1831"/>
        <v>#DIV/0!</v>
      </c>
      <c r="T123" s="128" t="e">
        <f t="shared" si="1831"/>
        <v>#DIV/0!</v>
      </c>
      <c r="U123" s="128" t="e">
        <f t="shared" si="1831"/>
        <v>#DIV/0!</v>
      </c>
      <c r="V123" s="178" t="e">
        <f t="shared" si="1831"/>
        <v>#DIV/0!</v>
      </c>
      <c r="W123" s="128" t="e">
        <f t="shared" si="1831"/>
        <v>#DIV/0!</v>
      </c>
      <c r="X123" s="128" t="e">
        <f t="shared" si="1831"/>
        <v>#DIV/0!</v>
      </c>
      <c r="Y123" s="128" t="e">
        <f t="shared" si="1831"/>
        <v>#DIV/0!</v>
      </c>
      <c r="Z123" s="128" t="e">
        <f t="shared" si="1831"/>
        <v>#DIV/0!</v>
      </c>
      <c r="AA123" s="128" t="e">
        <f t="shared" si="1831"/>
        <v>#DIV/0!</v>
      </c>
      <c r="AB123" s="128" t="e">
        <f t="shared" ref="AB123" si="1832">AB118/AB115</f>
        <v>#DIV/0!</v>
      </c>
      <c r="AC123" s="178" t="e">
        <f t="shared" si="1831"/>
        <v>#DIV/0!</v>
      </c>
      <c r="AD123" s="217">
        <f t="shared" si="1831"/>
        <v>1.0351198044771355</v>
      </c>
      <c r="AE123" s="128" t="e">
        <f t="shared" si="1831"/>
        <v>#DIV/0!</v>
      </c>
      <c r="AF123" s="128" t="e">
        <f t="shared" si="1831"/>
        <v>#DIV/0!</v>
      </c>
      <c r="AG123" s="128" t="e">
        <f t="shared" si="1831"/>
        <v>#DIV/0!</v>
      </c>
      <c r="AH123" s="128" t="e">
        <f t="shared" si="1831"/>
        <v>#DIV/0!</v>
      </c>
      <c r="AI123" s="128" t="e">
        <f t="shared" si="1831"/>
        <v>#DIV/0!</v>
      </c>
      <c r="AJ123" s="128" t="e">
        <f t="shared" si="1831"/>
        <v>#DIV/0!</v>
      </c>
      <c r="AK123" s="128" t="e">
        <f t="shared" si="1831"/>
        <v>#DIV/0!</v>
      </c>
      <c r="AL123" s="128" t="e">
        <f t="shared" si="1831"/>
        <v>#DIV/0!</v>
      </c>
      <c r="AM123" s="128" t="e">
        <f t="shared" si="1831"/>
        <v>#DIV/0!</v>
      </c>
      <c r="AN123" s="128" t="e">
        <f t="shared" si="1831"/>
        <v>#DIV/0!</v>
      </c>
      <c r="AO123" s="178" t="e">
        <f t="shared" si="1831"/>
        <v>#DIV/0!</v>
      </c>
      <c r="AP123" s="128" t="e">
        <f t="shared" si="1831"/>
        <v>#DIV/0!</v>
      </c>
      <c r="AQ123" s="178" t="e">
        <f t="shared" si="1831"/>
        <v>#DIV/0!</v>
      </c>
      <c r="AR123" s="128" t="e">
        <f t="shared" si="1831"/>
        <v>#DIV/0!</v>
      </c>
      <c r="AS123" s="128" t="e">
        <f t="shared" si="1831"/>
        <v>#DIV/0!</v>
      </c>
      <c r="AT123" s="128" t="e">
        <f t="shared" si="1831"/>
        <v>#DIV/0!</v>
      </c>
      <c r="AU123" s="128" t="e">
        <f t="shared" si="1831"/>
        <v>#DIV/0!</v>
      </c>
      <c r="AV123" s="128" t="e">
        <f t="shared" si="1831"/>
        <v>#DIV/0!</v>
      </c>
      <c r="AW123" s="128" t="e">
        <f t="shared" si="1831"/>
        <v>#DIV/0!</v>
      </c>
      <c r="AX123" s="128" t="e">
        <f t="shared" si="1831"/>
        <v>#DIV/0!</v>
      </c>
      <c r="AY123" s="128" t="e">
        <f t="shared" si="1831"/>
        <v>#DIV/0!</v>
      </c>
      <c r="AZ123" s="128" t="e">
        <f t="shared" si="1831"/>
        <v>#DIV/0!</v>
      </c>
      <c r="BA123" s="128" t="e">
        <f t="shared" si="1831"/>
        <v>#DIV/0!</v>
      </c>
      <c r="BB123" s="178" t="e">
        <f t="shared" si="1831"/>
        <v>#DIV/0!</v>
      </c>
      <c r="BC123" s="128" t="e">
        <f t="shared" si="1831"/>
        <v>#DIV/0!</v>
      </c>
      <c r="BD123" s="128" t="e">
        <f t="shared" si="1831"/>
        <v>#DIV/0!</v>
      </c>
      <c r="BE123" s="128" t="e">
        <f t="shared" si="1831"/>
        <v>#DIV/0!</v>
      </c>
      <c r="BF123" s="128" t="e">
        <f t="shared" si="1831"/>
        <v>#DIV/0!</v>
      </c>
      <c r="BG123" s="128">
        <f t="shared" si="1831"/>
        <v>0.40416387468787973</v>
      </c>
      <c r="BH123" s="178">
        <f t="shared" si="1831"/>
        <v>0.40416387468787973</v>
      </c>
      <c r="BI123" s="128">
        <f t="shared" si="1831"/>
        <v>0.52754405737459753</v>
      </c>
      <c r="BJ123" s="128">
        <f t="shared" si="1831"/>
        <v>0.40419582086447386</v>
      </c>
      <c r="BK123" s="128">
        <f t="shared" si="1831"/>
        <v>1.0306467525379688</v>
      </c>
      <c r="BM123" s="128" t="e">
        <f t="shared" ref="BM123" si="1833">BM118/BM115</f>
        <v>#DIV/0!</v>
      </c>
    </row>
    <row r="124" spans="1:69" s="181" customFormat="1" ht="15.75">
      <c r="A124" s="130"/>
      <c r="B124" s="5" t="s">
        <v>314</v>
      </c>
      <c r="C124" s="11">
        <f>C115-C118</f>
        <v>0</v>
      </c>
      <c r="D124" s="11">
        <f t="shared" ref="D124:BK124" si="1834">D115-D118</f>
        <v>0</v>
      </c>
      <c r="E124" s="11">
        <f t="shared" si="1834"/>
        <v>0</v>
      </c>
      <c r="F124" s="11">
        <f t="shared" si="1834"/>
        <v>0</v>
      </c>
      <c r="G124" s="11">
        <f t="shared" si="1834"/>
        <v>0</v>
      </c>
      <c r="H124" s="11">
        <f t="shared" si="1834"/>
        <v>-31570</v>
      </c>
      <c r="I124" s="11">
        <f t="shared" si="1834"/>
        <v>0</v>
      </c>
      <c r="J124" s="11">
        <f t="shared" si="1834"/>
        <v>0</v>
      </c>
      <c r="K124" s="11">
        <f t="shared" si="1834"/>
        <v>0</v>
      </c>
      <c r="L124" s="11">
        <f t="shared" si="1834"/>
        <v>0</v>
      </c>
      <c r="M124" s="11">
        <f t="shared" si="1834"/>
        <v>0</v>
      </c>
      <c r="N124" s="11">
        <f t="shared" si="1834"/>
        <v>0</v>
      </c>
      <c r="O124" s="11">
        <f t="shared" si="1834"/>
        <v>0</v>
      </c>
      <c r="P124" s="11">
        <f t="shared" si="1834"/>
        <v>0</v>
      </c>
      <c r="Q124" s="11">
        <f t="shared" si="1834"/>
        <v>0</v>
      </c>
      <c r="R124" s="11">
        <f t="shared" si="1834"/>
        <v>0</v>
      </c>
      <c r="S124" s="11">
        <f t="shared" si="1834"/>
        <v>0</v>
      </c>
      <c r="T124" s="11">
        <f t="shared" si="1834"/>
        <v>0</v>
      </c>
      <c r="U124" s="11">
        <f t="shared" si="1834"/>
        <v>0</v>
      </c>
      <c r="V124" s="11">
        <f t="shared" si="1834"/>
        <v>0</v>
      </c>
      <c r="W124" s="11">
        <f t="shared" si="1834"/>
        <v>0</v>
      </c>
      <c r="X124" s="11">
        <f t="shared" si="1834"/>
        <v>0</v>
      </c>
      <c r="Y124" s="11">
        <f t="shared" si="1834"/>
        <v>0</v>
      </c>
      <c r="Z124" s="11">
        <f t="shared" si="1834"/>
        <v>0</v>
      </c>
      <c r="AA124" s="11">
        <f t="shared" si="1834"/>
        <v>0</v>
      </c>
      <c r="AB124" s="11">
        <f t="shared" si="1834"/>
        <v>0</v>
      </c>
      <c r="AC124" s="11">
        <f t="shared" si="1834"/>
        <v>0</v>
      </c>
      <c r="AD124" s="11">
        <f t="shared" si="1834"/>
        <v>-31570</v>
      </c>
      <c r="AE124" s="11">
        <f t="shared" si="1834"/>
        <v>0</v>
      </c>
      <c r="AF124" s="11">
        <f t="shared" si="1834"/>
        <v>0</v>
      </c>
      <c r="AG124" s="11">
        <f t="shared" si="1834"/>
        <v>0</v>
      </c>
      <c r="AH124" s="11">
        <f t="shared" si="1834"/>
        <v>0</v>
      </c>
      <c r="AI124" s="11">
        <f t="shared" si="1834"/>
        <v>0</v>
      </c>
      <c r="AJ124" s="11">
        <f t="shared" si="1834"/>
        <v>0</v>
      </c>
      <c r="AK124" s="11">
        <f t="shared" si="1834"/>
        <v>0</v>
      </c>
      <c r="AL124" s="11">
        <f t="shared" si="1834"/>
        <v>0</v>
      </c>
      <c r="AM124" s="11">
        <f t="shared" si="1834"/>
        <v>0</v>
      </c>
      <c r="AN124" s="11">
        <f t="shared" si="1834"/>
        <v>0</v>
      </c>
      <c r="AO124" s="11">
        <f t="shared" si="1834"/>
        <v>0</v>
      </c>
      <c r="AP124" s="11">
        <f t="shared" si="1834"/>
        <v>0</v>
      </c>
      <c r="AQ124" s="11">
        <f t="shared" si="1834"/>
        <v>0</v>
      </c>
      <c r="AR124" s="11">
        <f t="shared" si="1834"/>
        <v>0</v>
      </c>
      <c r="AS124" s="11">
        <f t="shared" si="1834"/>
        <v>0</v>
      </c>
      <c r="AT124" s="11">
        <f t="shared" si="1834"/>
        <v>0</v>
      </c>
      <c r="AU124" s="11">
        <f t="shared" si="1834"/>
        <v>0</v>
      </c>
      <c r="AV124" s="11">
        <f t="shared" si="1834"/>
        <v>0</v>
      </c>
      <c r="AW124" s="11">
        <f t="shared" si="1834"/>
        <v>0</v>
      </c>
      <c r="AX124" s="11">
        <f t="shared" si="1834"/>
        <v>0</v>
      </c>
      <c r="AY124" s="11">
        <f t="shared" si="1834"/>
        <v>0</v>
      </c>
      <c r="AZ124" s="11">
        <f t="shared" si="1834"/>
        <v>0</v>
      </c>
      <c r="BA124" s="11">
        <f t="shared" si="1834"/>
        <v>0</v>
      </c>
      <c r="BB124" s="11">
        <f t="shared" si="1834"/>
        <v>0</v>
      </c>
      <c r="BC124" s="11">
        <f t="shared" si="1834"/>
        <v>0</v>
      </c>
      <c r="BD124" s="11">
        <f t="shared" si="1834"/>
        <v>0</v>
      </c>
      <c r="BE124" s="11">
        <f t="shared" si="1834"/>
        <v>0</v>
      </c>
      <c r="BF124" s="11">
        <f t="shared" si="1834"/>
        <v>0</v>
      </c>
      <c r="BG124" s="11">
        <f t="shared" si="1834"/>
        <v>2203458</v>
      </c>
      <c r="BH124" s="11">
        <f t="shared" si="1834"/>
        <v>2203458</v>
      </c>
      <c r="BI124" s="11">
        <f t="shared" si="1834"/>
        <v>2171888</v>
      </c>
      <c r="BJ124" s="11">
        <f t="shared" si="1834"/>
        <v>2199628</v>
      </c>
      <c r="BK124" s="11">
        <f t="shared" si="1834"/>
        <v>-27740</v>
      </c>
      <c r="BL124" s="11">
        <f t="shared" ref="BL124:BM124" si="1835">BL118-BL115</f>
        <v>932883</v>
      </c>
      <c r="BM124" s="11">
        <f t="shared" si="1835"/>
        <v>2400</v>
      </c>
    </row>
    <row r="125" spans="1:69" ht="15.75">
      <c r="A125" s="130"/>
      <c r="B125" s="5"/>
      <c r="C125" s="5"/>
      <c r="D125" s="5"/>
      <c r="E125" s="5"/>
      <c r="F125" s="5"/>
      <c r="G125" s="5"/>
      <c r="H125" s="5"/>
      <c r="I125" s="5"/>
      <c r="J125" s="5"/>
      <c r="K125" s="5"/>
      <c r="L125" s="5"/>
      <c r="M125" s="5"/>
      <c r="N125" s="5"/>
      <c r="O125" s="5"/>
      <c r="P125" s="5"/>
      <c r="Q125" s="5"/>
      <c r="R125" s="5"/>
      <c r="S125" s="5"/>
      <c r="T125" s="5"/>
      <c r="U125" s="5"/>
      <c r="V125" s="16"/>
      <c r="W125" s="5"/>
      <c r="X125" s="5"/>
      <c r="Y125" s="5"/>
      <c r="Z125" s="5"/>
      <c r="AA125" s="5"/>
      <c r="AB125" s="5"/>
      <c r="AC125" s="16"/>
      <c r="AD125" s="6"/>
      <c r="AE125" s="5"/>
      <c r="AF125" s="5"/>
      <c r="AG125" s="5"/>
      <c r="AH125" s="5"/>
      <c r="AI125" s="5"/>
      <c r="AJ125" s="5"/>
      <c r="AK125" s="5"/>
      <c r="AL125" s="5"/>
      <c r="AM125" s="5"/>
      <c r="AN125" s="5"/>
      <c r="AO125" s="16"/>
      <c r="AP125" s="5"/>
      <c r="AQ125" s="16"/>
      <c r="AR125" s="5"/>
      <c r="AS125" s="5"/>
      <c r="AT125" s="5"/>
      <c r="AU125" s="5"/>
      <c r="AV125" s="5"/>
      <c r="AW125" s="6"/>
      <c r="AX125" s="5"/>
      <c r="AY125" s="5"/>
      <c r="AZ125" s="5"/>
      <c r="BA125" s="5"/>
      <c r="BB125" s="16"/>
      <c r="BC125" s="5"/>
      <c r="BD125" s="5"/>
      <c r="BE125" s="5"/>
      <c r="BF125" s="5"/>
      <c r="BG125" s="5"/>
      <c r="BH125" s="16"/>
      <c r="BI125" s="44"/>
      <c r="BJ125" s="5"/>
      <c r="BK125" s="50"/>
    </row>
    <row r="126" spans="1:69" s="234" customFormat="1" ht="15.75">
      <c r="A126" s="236" t="s">
        <v>125</v>
      </c>
      <c r="B126" s="222" t="s">
        <v>312</v>
      </c>
      <c r="C126" s="237">
        <f t="shared" ref="C126:AC126" si="1836">C5+C16+C27+C38+C49+C60+C71+C82+C93+C104+C115</f>
        <v>8314653</v>
      </c>
      <c r="D126" s="237">
        <f t="shared" si="1836"/>
        <v>3875045</v>
      </c>
      <c r="E126" s="237">
        <f t="shared" si="1836"/>
        <v>336091</v>
      </c>
      <c r="F126" s="237">
        <f t="shared" si="1836"/>
        <v>1064348</v>
      </c>
      <c r="G126" s="237">
        <f t="shared" si="1836"/>
        <v>487181</v>
      </c>
      <c r="H126" s="237">
        <f t="shared" si="1836"/>
        <v>898923</v>
      </c>
      <c r="I126" s="237">
        <f t="shared" si="1836"/>
        <v>0</v>
      </c>
      <c r="J126" s="237">
        <f t="shared" si="1836"/>
        <v>858787</v>
      </c>
      <c r="K126" s="237">
        <f t="shared" si="1836"/>
        <v>90130</v>
      </c>
      <c r="L126" s="237">
        <f t="shared" si="1836"/>
        <v>305901</v>
      </c>
      <c r="M126" s="237">
        <f t="shared" si="1836"/>
        <v>420980</v>
      </c>
      <c r="N126" s="237">
        <f t="shared" si="1836"/>
        <v>13151</v>
      </c>
      <c r="O126" s="237">
        <f t="shared" si="1836"/>
        <v>36802</v>
      </c>
      <c r="P126" s="237">
        <f t="shared" si="1836"/>
        <v>386725</v>
      </c>
      <c r="Q126" s="237">
        <f t="shared" si="1836"/>
        <v>0</v>
      </c>
      <c r="R126" s="237">
        <f t="shared" si="1836"/>
        <v>30207</v>
      </c>
      <c r="S126" s="237">
        <f t="shared" si="1836"/>
        <v>271081</v>
      </c>
      <c r="T126" s="237">
        <f t="shared" si="1836"/>
        <v>540138</v>
      </c>
      <c r="U126" s="237">
        <f t="shared" si="1836"/>
        <v>0</v>
      </c>
      <c r="V126" s="237">
        <f t="shared" si="1836"/>
        <v>135998</v>
      </c>
      <c r="W126" s="237">
        <f t="shared" si="1836"/>
        <v>0</v>
      </c>
      <c r="X126" s="237">
        <f t="shared" si="1836"/>
        <v>0</v>
      </c>
      <c r="Y126" s="237">
        <f t="shared" si="1836"/>
        <v>0</v>
      </c>
      <c r="Z126" s="237">
        <f t="shared" si="1836"/>
        <v>0</v>
      </c>
      <c r="AA126" s="237">
        <f t="shared" si="1836"/>
        <v>0</v>
      </c>
      <c r="AB126" s="237">
        <f t="shared" si="1836"/>
        <v>158</v>
      </c>
      <c r="AC126" s="237">
        <f t="shared" si="1836"/>
        <v>374643</v>
      </c>
      <c r="AD126" s="225">
        <f t="shared" ref="AD126:AD129" si="1837">SUM(C126:AC126)</f>
        <v>18440942</v>
      </c>
      <c r="AE126" s="237">
        <f t="shared" ref="AE126:BH126" si="1838">AE5+AE16+AE27+AE38+AE49+AE60+AE71+AE82+AE93+AE104+AE115</f>
        <v>20946</v>
      </c>
      <c r="AF126" s="237">
        <f t="shared" si="1838"/>
        <v>6045</v>
      </c>
      <c r="AG126" s="237">
        <f t="shared" si="1838"/>
        <v>33369</v>
      </c>
      <c r="AH126" s="237">
        <f t="shared" si="1838"/>
        <v>0</v>
      </c>
      <c r="AI126" s="237">
        <f t="shared" si="1838"/>
        <v>0</v>
      </c>
      <c r="AJ126" s="237">
        <f t="shared" si="1838"/>
        <v>13115</v>
      </c>
      <c r="AK126" s="237">
        <f t="shared" si="1838"/>
        <v>921392</v>
      </c>
      <c r="AL126" s="237">
        <f t="shared" si="1838"/>
        <v>327453</v>
      </c>
      <c r="AM126" s="237">
        <f t="shared" si="1838"/>
        <v>4411656</v>
      </c>
      <c r="AN126" s="237">
        <f t="shared" si="1838"/>
        <v>51808</v>
      </c>
      <c r="AO126" s="237">
        <f t="shared" si="1838"/>
        <v>905731</v>
      </c>
      <c r="AP126" s="237">
        <f t="shared" si="1838"/>
        <v>545721</v>
      </c>
      <c r="AQ126" s="237">
        <f t="shared" si="1838"/>
        <v>207475</v>
      </c>
      <c r="AR126" s="237">
        <f t="shared" si="1838"/>
        <v>121038</v>
      </c>
      <c r="AS126" s="237">
        <f t="shared" si="1838"/>
        <v>0</v>
      </c>
      <c r="AT126" s="237">
        <f t="shared" si="1838"/>
        <v>0</v>
      </c>
      <c r="AU126" s="237">
        <f t="shared" si="1838"/>
        <v>80501</v>
      </c>
      <c r="AV126" s="237">
        <f t="shared" si="1838"/>
        <v>0</v>
      </c>
      <c r="AW126" s="237">
        <f t="shared" si="1838"/>
        <v>6534</v>
      </c>
      <c r="AX126" s="237">
        <f t="shared" si="1838"/>
        <v>6760</v>
      </c>
      <c r="AY126" s="237">
        <f t="shared" si="1838"/>
        <v>790</v>
      </c>
      <c r="AZ126" s="237">
        <f t="shared" si="1838"/>
        <v>16819</v>
      </c>
      <c r="BA126" s="237">
        <f t="shared" si="1838"/>
        <v>698472</v>
      </c>
      <c r="BB126" s="237">
        <f t="shared" si="1838"/>
        <v>515826</v>
      </c>
      <c r="BC126" s="237">
        <f t="shared" si="1838"/>
        <v>62366</v>
      </c>
      <c r="BD126" s="237">
        <f t="shared" si="1838"/>
        <v>61939</v>
      </c>
      <c r="BE126" s="237">
        <f t="shared" si="1838"/>
        <v>0</v>
      </c>
      <c r="BF126" s="237">
        <f t="shared" si="1838"/>
        <v>90791</v>
      </c>
      <c r="BG126" s="222">
        <f t="shared" si="1838"/>
        <v>4096045</v>
      </c>
      <c r="BH126" s="237">
        <f t="shared" si="1838"/>
        <v>13202592</v>
      </c>
      <c r="BI126" s="230">
        <f>AD126+BH126</f>
        <v>31643534</v>
      </c>
      <c r="BJ126" s="237">
        <f t="shared" ref="BJ126:BK129" si="1839">BJ5+BJ16+BJ27+BJ38+BJ49+BJ60+BJ71+BJ82+BJ93+BJ104+BJ115</f>
        <v>4023417</v>
      </c>
      <c r="BK126" s="222">
        <f t="shared" si="1839"/>
        <v>27620117</v>
      </c>
      <c r="BM126" s="235">
        <f>BK126-AD126</f>
        <v>9179175</v>
      </c>
    </row>
    <row r="127" spans="1:69" s="41" customFormat="1" ht="15.75">
      <c r="A127" s="136"/>
      <c r="B127" s="218" t="s">
        <v>318</v>
      </c>
      <c r="C127" s="10">
        <f t="shared" ref="C127:AC127" si="1840">C6+C17+C28+C39+C50+C61+C72+C83+C94+C105+C116</f>
        <v>7382911</v>
      </c>
      <c r="D127" s="10">
        <f t="shared" si="1840"/>
        <v>3389461</v>
      </c>
      <c r="E127" s="10">
        <f t="shared" si="1840"/>
        <v>305753</v>
      </c>
      <c r="F127" s="10">
        <f t="shared" si="1840"/>
        <v>943290</v>
      </c>
      <c r="G127" s="10">
        <f t="shared" si="1840"/>
        <v>441241</v>
      </c>
      <c r="H127" s="10">
        <f t="shared" si="1840"/>
        <v>833305</v>
      </c>
      <c r="I127" s="10">
        <f t="shared" si="1840"/>
        <v>0</v>
      </c>
      <c r="J127" s="10">
        <f t="shared" si="1840"/>
        <v>807910</v>
      </c>
      <c r="K127" s="10">
        <f t="shared" si="1840"/>
        <v>60784</v>
      </c>
      <c r="L127" s="10">
        <f t="shared" si="1840"/>
        <v>246255</v>
      </c>
      <c r="M127" s="10">
        <f t="shared" si="1840"/>
        <v>386315</v>
      </c>
      <c r="N127" s="10">
        <f t="shared" si="1840"/>
        <v>12296</v>
      </c>
      <c r="O127" s="10">
        <f t="shared" si="1840"/>
        <v>31597</v>
      </c>
      <c r="P127" s="10">
        <f t="shared" si="1840"/>
        <v>327125</v>
      </c>
      <c r="Q127" s="10">
        <f t="shared" si="1840"/>
        <v>0</v>
      </c>
      <c r="R127" s="10">
        <f t="shared" si="1840"/>
        <v>24240</v>
      </c>
      <c r="S127" s="10">
        <f t="shared" si="1840"/>
        <v>226759</v>
      </c>
      <c r="T127" s="10">
        <f t="shared" si="1840"/>
        <v>403054</v>
      </c>
      <c r="U127" s="10">
        <f t="shared" si="1840"/>
        <v>0</v>
      </c>
      <c r="V127" s="10">
        <f t="shared" si="1840"/>
        <v>120167</v>
      </c>
      <c r="W127" s="10">
        <f t="shared" si="1840"/>
        <v>0</v>
      </c>
      <c r="X127" s="10">
        <f t="shared" si="1840"/>
        <v>0</v>
      </c>
      <c r="Y127" s="10">
        <f t="shared" si="1840"/>
        <v>0</v>
      </c>
      <c r="Z127" s="10">
        <f t="shared" si="1840"/>
        <v>0</v>
      </c>
      <c r="AA127" s="10">
        <f t="shared" si="1840"/>
        <v>0</v>
      </c>
      <c r="AB127" s="10">
        <f t="shared" si="1840"/>
        <v>-235</v>
      </c>
      <c r="AC127" s="10">
        <f t="shared" si="1840"/>
        <v>343462</v>
      </c>
      <c r="AD127" s="123">
        <f t="shared" si="1837"/>
        <v>16285690</v>
      </c>
      <c r="AE127" s="6">
        <f t="shared" ref="AE127:BH127" si="1841">AE6+AE17+AE28+AE39+AE50+AE61+AE72+AE83+AE94+AE105+AE116</f>
        <v>23738</v>
      </c>
      <c r="AF127" s="6">
        <f t="shared" si="1841"/>
        <v>4543</v>
      </c>
      <c r="AG127" s="6">
        <f t="shared" si="1841"/>
        <v>25248</v>
      </c>
      <c r="AH127" s="6">
        <f t="shared" si="1841"/>
        <v>0</v>
      </c>
      <c r="AI127" s="6">
        <f t="shared" si="1841"/>
        <v>0</v>
      </c>
      <c r="AJ127" s="6">
        <f t="shared" si="1841"/>
        <v>6904</v>
      </c>
      <c r="AK127" s="6">
        <f t="shared" si="1841"/>
        <v>799099</v>
      </c>
      <c r="AL127" s="6">
        <f t="shared" si="1841"/>
        <v>263457</v>
      </c>
      <c r="AM127" s="6">
        <f t="shared" si="1841"/>
        <v>4474425</v>
      </c>
      <c r="AN127" s="6">
        <f t="shared" si="1841"/>
        <v>52888</v>
      </c>
      <c r="AO127" s="6">
        <f t="shared" si="1841"/>
        <v>967044</v>
      </c>
      <c r="AP127" s="6">
        <f t="shared" si="1841"/>
        <v>490647</v>
      </c>
      <c r="AQ127" s="6">
        <f t="shared" si="1841"/>
        <v>216354</v>
      </c>
      <c r="AR127" s="6">
        <f t="shared" si="1841"/>
        <v>119734</v>
      </c>
      <c r="AS127" s="6">
        <f t="shared" si="1841"/>
        <v>0</v>
      </c>
      <c r="AT127" s="6">
        <f t="shared" si="1841"/>
        <v>0</v>
      </c>
      <c r="AU127" s="6">
        <f t="shared" si="1841"/>
        <v>89742</v>
      </c>
      <c r="AV127" s="6">
        <f t="shared" si="1841"/>
        <v>0</v>
      </c>
      <c r="AW127" s="6">
        <f t="shared" si="1841"/>
        <v>4908</v>
      </c>
      <c r="AX127" s="6">
        <f t="shared" si="1841"/>
        <v>6019</v>
      </c>
      <c r="AY127" s="6">
        <f t="shared" si="1841"/>
        <v>594</v>
      </c>
      <c r="AZ127" s="10">
        <f t="shared" si="1841"/>
        <v>16819</v>
      </c>
      <c r="BA127" s="6">
        <f t="shared" si="1841"/>
        <v>603433</v>
      </c>
      <c r="BB127" s="6">
        <f t="shared" si="1841"/>
        <v>448578</v>
      </c>
      <c r="BC127" s="6">
        <f t="shared" si="1841"/>
        <v>57636</v>
      </c>
      <c r="BD127" s="6">
        <f t="shared" si="1841"/>
        <v>57570</v>
      </c>
      <c r="BE127" s="6">
        <f t="shared" si="1841"/>
        <v>0</v>
      </c>
      <c r="BF127" s="6">
        <f t="shared" si="1841"/>
        <v>73003</v>
      </c>
      <c r="BG127" s="10">
        <f t="shared" si="1841"/>
        <v>280770</v>
      </c>
      <c r="BH127" s="10">
        <f t="shared" si="1841"/>
        <v>9083153</v>
      </c>
      <c r="BI127" s="238">
        <f>AD127+BH127</f>
        <v>25368843</v>
      </c>
      <c r="BJ127" s="10">
        <f t="shared" si="1839"/>
        <v>297087</v>
      </c>
      <c r="BK127" s="10">
        <f t="shared" si="1839"/>
        <v>25071756</v>
      </c>
      <c r="BM127" s="219">
        <f t="shared" ref="BM127:BM132" si="1842">BK127-AD127</f>
        <v>8786066</v>
      </c>
    </row>
    <row r="128" spans="1:69" ht="15.75">
      <c r="B128" s="12" t="s">
        <v>319</v>
      </c>
      <c r="C128" s="5">
        <f t="shared" ref="C128:AC128" si="1843">C7+C18+C29+C40+C51+C62+C73+C84+C95+C106+C117</f>
        <v>7158590</v>
      </c>
      <c r="D128" s="5">
        <f t="shared" si="1843"/>
        <v>2696413</v>
      </c>
      <c r="E128" s="5">
        <f t="shared" si="1843"/>
        <v>300299</v>
      </c>
      <c r="F128" s="5">
        <f t="shared" si="1843"/>
        <v>929407</v>
      </c>
      <c r="G128" s="5">
        <f t="shared" si="1843"/>
        <v>400344</v>
      </c>
      <c r="H128" s="5">
        <f t="shared" si="1843"/>
        <v>810796</v>
      </c>
      <c r="I128" s="5">
        <f t="shared" si="1843"/>
        <v>0</v>
      </c>
      <c r="J128" s="5">
        <f t="shared" si="1843"/>
        <v>777640</v>
      </c>
      <c r="K128" s="5">
        <f t="shared" si="1843"/>
        <v>26049</v>
      </c>
      <c r="L128" s="5">
        <f t="shared" si="1843"/>
        <v>160897</v>
      </c>
      <c r="M128" s="5">
        <f t="shared" si="1843"/>
        <v>358809</v>
      </c>
      <c r="N128" s="5">
        <f t="shared" si="1843"/>
        <v>3722</v>
      </c>
      <c r="O128" s="5">
        <f t="shared" si="1843"/>
        <v>25638</v>
      </c>
      <c r="P128" s="5">
        <f t="shared" si="1843"/>
        <v>354131</v>
      </c>
      <c r="Q128" s="5">
        <f t="shared" si="1843"/>
        <v>0</v>
      </c>
      <c r="R128" s="5">
        <f t="shared" si="1843"/>
        <v>19887</v>
      </c>
      <c r="S128" s="5">
        <f t="shared" si="1843"/>
        <v>243941</v>
      </c>
      <c r="T128" s="5">
        <f t="shared" si="1843"/>
        <v>330855</v>
      </c>
      <c r="U128" s="5">
        <f t="shared" si="1843"/>
        <v>0</v>
      </c>
      <c r="V128" s="16">
        <f t="shared" si="1843"/>
        <v>118279</v>
      </c>
      <c r="W128" s="5">
        <f t="shared" si="1843"/>
        <v>21</v>
      </c>
      <c r="X128" s="5">
        <f t="shared" si="1843"/>
        <v>0</v>
      </c>
      <c r="Y128" s="5">
        <f t="shared" si="1843"/>
        <v>0</v>
      </c>
      <c r="Z128" s="5">
        <f t="shared" si="1843"/>
        <v>0</v>
      </c>
      <c r="AA128" s="5">
        <f t="shared" si="1843"/>
        <v>0</v>
      </c>
      <c r="AB128" s="5">
        <f t="shared" si="1843"/>
        <v>469</v>
      </c>
      <c r="AC128" s="16">
        <f t="shared" si="1843"/>
        <v>295146</v>
      </c>
      <c r="AD128" s="123">
        <f t="shared" si="1837"/>
        <v>15011333</v>
      </c>
      <c r="AE128" s="5">
        <f t="shared" ref="AE128:BH128" si="1844">AE7+AE18+AE29+AE40+AE51+AE62+AE73+AE84+AE95+AE106+AE117</f>
        <v>15957</v>
      </c>
      <c r="AF128" s="5">
        <f t="shared" si="1844"/>
        <v>5970</v>
      </c>
      <c r="AG128" s="5">
        <f t="shared" si="1844"/>
        <v>39019</v>
      </c>
      <c r="AH128" s="5">
        <f t="shared" si="1844"/>
        <v>0</v>
      </c>
      <c r="AI128" s="5">
        <f t="shared" si="1844"/>
        <v>0</v>
      </c>
      <c r="AJ128" s="5">
        <f t="shared" si="1844"/>
        <v>3311</v>
      </c>
      <c r="AK128" s="5">
        <f t="shared" si="1844"/>
        <v>852755</v>
      </c>
      <c r="AL128" s="5">
        <f t="shared" si="1844"/>
        <v>360063</v>
      </c>
      <c r="AM128" s="5">
        <f t="shared" si="1844"/>
        <v>3906073</v>
      </c>
      <c r="AN128" s="5">
        <f t="shared" si="1844"/>
        <v>33502</v>
      </c>
      <c r="AO128" s="16">
        <f t="shared" si="1844"/>
        <v>917080</v>
      </c>
      <c r="AP128" s="5">
        <f t="shared" si="1844"/>
        <v>652140</v>
      </c>
      <c r="AQ128" s="16">
        <f t="shared" si="1844"/>
        <v>184231</v>
      </c>
      <c r="AR128" s="5">
        <f t="shared" si="1844"/>
        <v>116845</v>
      </c>
      <c r="AS128" s="5">
        <f t="shared" si="1844"/>
        <v>0</v>
      </c>
      <c r="AT128" s="5">
        <f t="shared" si="1844"/>
        <v>0</v>
      </c>
      <c r="AU128" s="5">
        <f t="shared" si="1844"/>
        <v>110121</v>
      </c>
      <c r="AV128" s="5">
        <f t="shared" si="1844"/>
        <v>0</v>
      </c>
      <c r="AW128" s="5">
        <f t="shared" si="1844"/>
        <v>153</v>
      </c>
      <c r="AX128" s="5">
        <f t="shared" si="1844"/>
        <v>666</v>
      </c>
      <c r="AY128" s="5">
        <f t="shared" si="1844"/>
        <v>1627</v>
      </c>
      <c r="AZ128" s="5">
        <f t="shared" si="1844"/>
        <v>391810</v>
      </c>
      <c r="BA128" s="5">
        <f t="shared" si="1844"/>
        <v>1521716</v>
      </c>
      <c r="BB128" s="16">
        <f t="shared" si="1844"/>
        <v>344073</v>
      </c>
      <c r="BC128" s="5">
        <f t="shared" si="1844"/>
        <v>56510</v>
      </c>
      <c r="BD128" s="5">
        <f t="shared" si="1844"/>
        <v>56510</v>
      </c>
      <c r="BE128" s="5">
        <f t="shared" si="1844"/>
        <v>0</v>
      </c>
      <c r="BF128" s="5">
        <f t="shared" si="1844"/>
        <v>73719</v>
      </c>
      <c r="BG128" s="11">
        <f t="shared" si="1844"/>
        <v>1958697</v>
      </c>
      <c r="BH128" s="9">
        <f t="shared" si="1844"/>
        <v>11602548</v>
      </c>
      <c r="BI128" s="127">
        <f>AD128+BH128</f>
        <v>26613881</v>
      </c>
      <c r="BJ128" s="5">
        <f t="shared" si="1839"/>
        <v>1950416</v>
      </c>
      <c r="BK128" s="51">
        <f t="shared" si="1839"/>
        <v>24663465</v>
      </c>
      <c r="BL128" s="30">
        <f>'Upto Month COPPY'!N61-'Upto Month COPPY'!M61</f>
        <v>-24663467</v>
      </c>
      <c r="BM128" s="30">
        <f t="shared" si="1842"/>
        <v>9652132</v>
      </c>
    </row>
    <row r="129" spans="1:65" ht="16.5" customHeight="1">
      <c r="A129" s="130"/>
      <c r="B129" s="183" t="s">
        <v>320</v>
      </c>
      <c r="C129" s="5">
        <f t="shared" ref="C129:AC129" si="1845">C8+C19+C30+C41+C52+C63+C74+C85+C96+C107+C118</f>
        <v>7524375</v>
      </c>
      <c r="D129" s="5">
        <f t="shared" si="1845"/>
        <v>3452792</v>
      </c>
      <c r="E129" s="5">
        <f t="shared" si="1845"/>
        <v>289666</v>
      </c>
      <c r="F129" s="5">
        <f t="shared" si="1845"/>
        <v>972821</v>
      </c>
      <c r="G129" s="5">
        <f t="shared" si="1845"/>
        <v>443893</v>
      </c>
      <c r="H129" s="5">
        <f t="shared" si="1845"/>
        <v>930493</v>
      </c>
      <c r="I129" s="5">
        <f t="shared" si="1845"/>
        <v>0</v>
      </c>
      <c r="J129" s="5">
        <f t="shared" si="1845"/>
        <v>802754</v>
      </c>
      <c r="K129" s="5">
        <f t="shared" si="1845"/>
        <v>94536</v>
      </c>
      <c r="L129" s="5">
        <f t="shared" si="1845"/>
        <v>245133</v>
      </c>
      <c r="M129" s="5">
        <f t="shared" si="1845"/>
        <v>395286</v>
      </c>
      <c r="N129" s="5">
        <f t="shared" si="1845"/>
        <v>4546</v>
      </c>
      <c r="O129" s="5">
        <f t="shared" si="1845"/>
        <v>28844</v>
      </c>
      <c r="P129" s="5">
        <f t="shared" si="1845"/>
        <v>377970</v>
      </c>
      <c r="Q129" s="5">
        <f t="shared" si="1845"/>
        <v>0</v>
      </c>
      <c r="R129" s="5">
        <f t="shared" si="1845"/>
        <v>27240</v>
      </c>
      <c r="S129" s="5">
        <f t="shared" si="1845"/>
        <v>286695</v>
      </c>
      <c r="T129" s="5">
        <f t="shared" si="1845"/>
        <v>547963</v>
      </c>
      <c r="U129" s="5">
        <f t="shared" si="1845"/>
        <v>0</v>
      </c>
      <c r="V129" s="16">
        <f t="shared" si="1845"/>
        <v>120876</v>
      </c>
      <c r="W129" s="5">
        <f t="shared" si="1845"/>
        <v>0</v>
      </c>
      <c r="X129" s="5">
        <f t="shared" si="1845"/>
        <v>0</v>
      </c>
      <c r="Y129" s="5">
        <f t="shared" si="1845"/>
        <v>0</v>
      </c>
      <c r="Z129" s="5">
        <f t="shared" si="1845"/>
        <v>0</v>
      </c>
      <c r="AA129" s="5">
        <f t="shared" si="1845"/>
        <v>0</v>
      </c>
      <c r="AB129" s="5">
        <f t="shared" si="1845"/>
        <v>163</v>
      </c>
      <c r="AC129" s="16">
        <f t="shared" si="1845"/>
        <v>302688</v>
      </c>
      <c r="AD129" s="123">
        <f t="shared" si="1837"/>
        <v>16848734</v>
      </c>
      <c r="AE129" s="5">
        <f t="shared" ref="AE129:BH129" si="1846">AE8+AE19+AE30+AE41+AE52+AE63+AE74+AE85+AE96+AE107+AE118</f>
        <v>19816</v>
      </c>
      <c r="AF129" s="5">
        <f t="shared" si="1846"/>
        <v>6384</v>
      </c>
      <c r="AG129" s="5">
        <f t="shared" si="1846"/>
        <v>38181</v>
      </c>
      <c r="AH129" s="5">
        <f t="shared" si="1846"/>
        <v>128</v>
      </c>
      <c r="AI129" s="5">
        <f t="shared" si="1846"/>
        <v>423</v>
      </c>
      <c r="AJ129" s="5">
        <f t="shared" si="1846"/>
        <v>5154</v>
      </c>
      <c r="AK129" s="5">
        <f t="shared" si="1846"/>
        <v>781734</v>
      </c>
      <c r="AL129" s="5">
        <f t="shared" si="1846"/>
        <v>221716</v>
      </c>
      <c r="AM129" s="5">
        <f t="shared" si="1846"/>
        <v>3939689</v>
      </c>
      <c r="AN129" s="5">
        <f t="shared" si="1846"/>
        <v>42650</v>
      </c>
      <c r="AO129" s="16">
        <f t="shared" si="1846"/>
        <v>836003</v>
      </c>
      <c r="AP129" s="5">
        <f t="shared" si="1846"/>
        <v>428743</v>
      </c>
      <c r="AQ129" s="16">
        <f t="shared" si="1846"/>
        <v>235916</v>
      </c>
      <c r="AR129" s="5">
        <f t="shared" si="1846"/>
        <v>86893</v>
      </c>
      <c r="AS129" s="5">
        <f t="shared" si="1846"/>
        <v>0</v>
      </c>
      <c r="AT129" s="5">
        <f t="shared" si="1846"/>
        <v>0</v>
      </c>
      <c r="AU129" s="5">
        <f t="shared" si="1846"/>
        <v>71235</v>
      </c>
      <c r="AV129" s="5">
        <f t="shared" si="1846"/>
        <v>0</v>
      </c>
      <c r="AW129" s="5">
        <f t="shared" si="1846"/>
        <v>1628</v>
      </c>
      <c r="AX129" s="5">
        <f t="shared" si="1846"/>
        <v>2584</v>
      </c>
      <c r="AY129" s="5">
        <f t="shared" si="1846"/>
        <v>248</v>
      </c>
      <c r="AZ129" s="5">
        <f t="shared" si="1846"/>
        <v>12165</v>
      </c>
      <c r="BA129" s="5">
        <f t="shared" si="1846"/>
        <v>805019</v>
      </c>
      <c r="BB129" s="16">
        <f t="shared" si="1846"/>
        <v>357533</v>
      </c>
      <c r="BC129" s="5">
        <f t="shared" si="1846"/>
        <v>57064</v>
      </c>
      <c r="BD129" s="5">
        <f t="shared" si="1846"/>
        <v>57064</v>
      </c>
      <c r="BE129" s="5">
        <f t="shared" si="1846"/>
        <v>0</v>
      </c>
      <c r="BF129" s="5">
        <f t="shared" si="1846"/>
        <v>75577</v>
      </c>
      <c r="BG129" s="5">
        <f t="shared" si="1846"/>
        <v>1740215</v>
      </c>
      <c r="BH129" s="16">
        <f t="shared" si="1846"/>
        <v>9823762</v>
      </c>
      <c r="BI129" s="127">
        <f>AD129+BH129</f>
        <v>26672496</v>
      </c>
      <c r="BJ129" s="5">
        <f t="shared" si="1839"/>
        <v>1702214</v>
      </c>
      <c r="BK129" s="51">
        <f t="shared" si="1839"/>
        <v>24970282</v>
      </c>
      <c r="BL129" s="30">
        <f>'Upto Month Current'!N61-'Upto Month Current'!M61</f>
        <v>-24970279</v>
      </c>
      <c r="BM129" s="30">
        <f t="shared" si="1842"/>
        <v>8121548</v>
      </c>
    </row>
    <row r="130" spans="1:65" ht="15.75">
      <c r="A130" s="130"/>
      <c r="B130" s="5" t="s">
        <v>127</v>
      </c>
      <c r="C130" s="11">
        <f>C129-C127</f>
        <v>141464</v>
      </c>
      <c r="D130" s="11">
        <f t="shared" ref="D130" si="1847">D129-D127</f>
        <v>63331</v>
      </c>
      <c r="E130" s="11">
        <f t="shared" ref="E130" si="1848">E129-E127</f>
        <v>-16087</v>
      </c>
      <c r="F130" s="11">
        <f t="shared" ref="F130" si="1849">F129-F127</f>
        <v>29531</v>
      </c>
      <c r="G130" s="11">
        <f t="shared" ref="G130" si="1850">G129-G127</f>
        <v>2652</v>
      </c>
      <c r="H130" s="11">
        <f t="shared" ref="H130" si="1851">H129-H127</f>
        <v>97188</v>
      </c>
      <c r="I130" s="11">
        <f t="shared" ref="I130" si="1852">I129-I127</f>
        <v>0</v>
      </c>
      <c r="J130" s="11">
        <f t="shared" ref="J130" si="1853">J129-J127</f>
        <v>-5156</v>
      </c>
      <c r="K130" s="11">
        <f t="shared" ref="K130" si="1854">K129-K127</f>
        <v>33752</v>
      </c>
      <c r="L130" s="11">
        <f t="shared" ref="L130" si="1855">L129-L127</f>
        <v>-1122</v>
      </c>
      <c r="M130" s="11">
        <f t="shared" ref="M130" si="1856">M129-M127</f>
        <v>8971</v>
      </c>
      <c r="N130" s="11">
        <f t="shared" ref="N130" si="1857">N129-N127</f>
        <v>-7750</v>
      </c>
      <c r="O130" s="11">
        <f t="shared" ref="O130" si="1858">O129-O127</f>
        <v>-2753</v>
      </c>
      <c r="P130" s="11">
        <f t="shared" ref="P130" si="1859">P129-P127</f>
        <v>50845</v>
      </c>
      <c r="Q130" s="11">
        <f t="shared" ref="Q130" si="1860">Q129-Q127</f>
        <v>0</v>
      </c>
      <c r="R130" s="11">
        <f t="shared" ref="R130" si="1861">R129-R127</f>
        <v>3000</v>
      </c>
      <c r="S130" s="11">
        <f t="shared" ref="S130" si="1862">S129-S127</f>
        <v>59936</v>
      </c>
      <c r="T130" s="11">
        <f t="shared" ref="T130:U130" si="1863">T129-T127</f>
        <v>144909</v>
      </c>
      <c r="U130" s="11">
        <f t="shared" si="1863"/>
        <v>0</v>
      </c>
      <c r="V130" s="9">
        <f t="shared" ref="V130" si="1864">V129-V127</f>
        <v>709</v>
      </c>
      <c r="W130" s="11">
        <f t="shared" ref="W130" si="1865">W129-W127</f>
        <v>0</v>
      </c>
      <c r="X130" s="11">
        <f t="shared" ref="X130" si="1866">X129-X127</f>
        <v>0</v>
      </c>
      <c r="Y130" s="11">
        <f t="shared" ref="Y130" si="1867">Y129-Y127</f>
        <v>0</v>
      </c>
      <c r="Z130" s="11">
        <f t="shared" ref="Z130" si="1868">Z129-Z127</f>
        <v>0</v>
      </c>
      <c r="AA130" s="11">
        <f t="shared" ref="AA130:AD130" si="1869">AA129-AA127</f>
        <v>0</v>
      </c>
      <c r="AB130" s="11">
        <f t="shared" ref="AB130" si="1870">AB129-AB127</f>
        <v>398</v>
      </c>
      <c r="AC130" s="9">
        <f t="shared" si="1869"/>
        <v>-40774</v>
      </c>
      <c r="AD130" s="10">
        <f t="shared" si="1869"/>
        <v>563044</v>
      </c>
      <c r="AE130" s="11">
        <f t="shared" ref="AE130" si="1871">AE129-AE127</f>
        <v>-3922</v>
      </c>
      <c r="AF130" s="11">
        <f t="shared" ref="AF130" si="1872">AF129-AF127</f>
        <v>1841</v>
      </c>
      <c r="AG130" s="11">
        <f t="shared" ref="AG130" si="1873">AG129-AG127</f>
        <v>12933</v>
      </c>
      <c r="AH130" s="11">
        <f t="shared" ref="AH130" si="1874">AH129-AH127</f>
        <v>128</v>
      </c>
      <c r="AI130" s="11">
        <f t="shared" ref="AI130" si="1875">AI129-AI127</f>
        <v>423</v>
      </c>
      <c r="AJ130" s="11">
        <f t="shared" ref="AJ130" si="1876">AJ129-AJ127</f>
        <v>-1750</v>
      </c>
      <c r="AK130" s="11">
        <f t="shared" ref="AK130" si="1877">AK129-AK127</f>
        <v>-17365</v>
      </c>
      <c r="AL130" s="11">
        <f t="shared" ref="AL130" si="1878">AL129-AL127</f>
        <v>-41741</v>
      </c>
      <c r="AM130" s="11">
        <f t="shared" ref="AM130" si="1879">AM129-AM127</f>
        <v>-534736</v>
      </c>
      <c r="AN130" s="11">
        <f t="shared" ref="AN130" si="1880">AN129-AN127</f>
        <v>-10238</v>
      </c>
      <c r="AO130" s="9">
        <f t="shared" ref="AO130" si="1881">AO129-AO127</f>
        <v>-131041</v>
      </c>
      <c r="AP130" s="11">
        <f t="shared" ref="AP130" si="1882">AP129-AP127</f>
        <v>-61904</v>
      </c>
      <c r="AQ130" s="9">
        <f t="shared" ref="AQ130" si="1883">AQ129-AQ127</f>
        <v>19562</v>
      </c>
      <c r="AR130" s="11">
        <f t="shared" ref="AR130" si="1884">AR129-AR127</f>
        <v>-32841</v>
      </c>
      <c r="AS130" s="11">
        <f t="shared" ref="AS130" si="1885">AS129-AS127</f>
        <v>0</v>
      </c>
      <c r="AT130" s="11">
        <f t="shared" ref="AT130" si="1886">AT129-AT127</f>
        <v>0</v>
      </c>
      <c r="AU130" s="11">
        <f t="shared" ref="AU130" si="1887">AU129-AU127</f>
        <v>-18507</v>
      </c>
      <c r="AV130" s="11">
        <f t="shared" ref="AV130" si="1888">AV129-AV127</f>
        <v>0</v>
      </c>
      <c r="AW130" s="11">
        <f t="shared" ref="AW130" si="1889">AW129-AW127</f>
        <v>-3280</v>
      </c>
      <c r="AX130" s="11">
        <f t="shared" ref="AX130" si="1890">AX129-AX127</f>
        <v>-3435</v>
      </c>
      <c r="AY130" s="11">
        <f t="shared" ref="AY130" si="1891">AY129-AY127</f>
        <v>-346</v>
      </c>
      <c r="AZ130" s="11">
        <f t="shared" ref="AZ130" si="1892">AZ129-AZ127</f>
        <v>-4654</v>
      </c>
      <c r="BA130" s="11">
        <f t="shared" ref="BA130" si="1893">BA129-BA127</f>
        <v>201586</v>
      </c>
      <c r="BB130" s="9">
        <f t="shared" ref="BB130" si="1894">BB129-BB127</f>
        <v>-91045</v>
      </c>
      <c r="BC130" s="11">
        <f t="shared" ref="BC130" si="1895">BC129-BC127</f>
        <v>-572</v>
      </c>
      <c r="BD130" s="11">
        <f t="shared" ref="BD130" si="1896">BD129-BD127</f>
        <v>-506</v>
      </c>
      <c r="BE130" s="11">
        <f t="shared" ref="BE130" si="1897">BE129-BE127</f>
        <v>0</v>
      </c>
      <c r="BF130" s="11">
        <f t="shared" ref="BF130" si="1898">BF129-BF127</f>
        <v>2574</v>
      </c>
      <c r="BG130" s="11">
        <f t="shared" ref="BG130" si="1899">BG129-BG127</f>
        <v>1459445</v>
      </c>
      <c r="BH130" s="9">
        <f t="shared" ref="BH130:BI130" si="1900">BH129-BH127</f>
        <v>740609</v>
      </c>
      <c r="BI130" s="45">
        <f t="shared" si="1900"/>
        <v>1303653</v>
      </c>
      <c r="BJ130" s="11">
        <f t="shared" ref="BJ130" si="1901">BJ129-BJ127</f>
        <v>1405127</v>
      </c>
      <c r="BK130" s="51">
        <f t="shared" ref="BK130" si="1902">BK129-BK127</f>
        <v>-101474</v>
      </c>
      <c r="BM130" s="30">
        <f t="shared" si="1842"/>
        <v>-664518</v>
      </c>
    </row>
    <row r="131" spans="1:65" ht="15.75">
      <c r="A131" s="130"/>
      <c r="B131" s="5" t="s">
        <v>128</v>
      </c>
      <c r="C131" s="13">
        <f>C130/C127</f>
        <v>1.9161005733375359E-2</v>
      </c>
      <c r="D131" s="13">
        <f t="shared" ref="D131" si="1903">D130/D127</f>
        <v>1.8684681723731295E-2</v>
      </c>
      <c r="E131" s="13">
        <f t="shared" ref="E131" si="1904">E130/E127</f>
        <v>-5.2614365190202551E-2</v>
      </c>
      <c r="F131" s="13">
        <f t="shared" ref="F131" si="1905">F130/F127</f>
        <v>3.1306385098962143E-2</v>
      </c>
      <c r="G131" s="13">
        <f t="shared" ref="G131" si="1906">G130/G127</f>
        <v>6.0103208903977646E-3</v>
      </c>
      <c r="H131" s="13">
        <f t="shared" ref="H131" si="1907">H130/H127</f>
        <v>0.11662956540522378</v>
      </c>
      <c r="I131" s="13" t="e">
        <f t="shared" ref="I131" si="1908">I130/I127</f>
        <v>#DIV/0!</v>
      </c>
      <c r="J131" s="13">
        <f t="shared" ref="J131" si="1909">J130/J127</f>
        <v>-6.381898973895607E-3</v>
      </c>
      <c r="K131" s="13">
        <f t="shared" ref="K131" si="1910">K130/K127</f>
        <v>0.55527770465912085</v>
      </c>
      <c r="L131" s="13">
        <f t="shared" ref="L131" si="1911">L130/L127</f>
        <v>-4.5562526649205095E-3</v>
      </c>
      <c r="M131" s="13">
        <f t="shared" ref="M131" si="1912">M130/M127</f>
        <v>2.3221982061271244E-2</v>
      </c>
      <c r="N131" s="13">
        <f t="shared" ref="N131" si="1913">N130/N127</f>
        <v>-0.6302862719583604</v>
      </c>
      <c r="O131" s="13">
        <f t="shared" ref="O131" si="1914">O130/O127</f>
        <v>-8.7128524859955064E-2</v>
      </c>
      <c r="P131" s="13">
        <f t="shared" ref="P131" si="1915">P130/P127</f>
        <v>0.1554298815437524</v>
      </c>
      <c r="Q131" s="13" t="e">
        <f t="shared" ref="Q131" si="1916">Q130/Q127</f>
        <v>#DIV/0!</v>
      </c>
      <c r="R131" s="13">
        <f t="shared" ref="R131" si="1917">R130/R127</f>
        <v>0.12376237623762376</v>
      </c>
      <c r="S131" s="13">
        <f t="shared" ref="S131" si="1918">S130/S127</f>
        <v>0.26431585956896969</v>
      </c>
      <c r="T131" s="13">
        <f t="shared" ref="T131:U131" si="1919">T130/T127</f>
        <v>0.35952750748038725</v>
      </c>
      <c r="U131" s="13" t="e">
        <f t="shared" si="1919"/>
        <v>#DIV/0!</v>
      </c>
      <c r="V131" s="163">
        <f t="shared" ref="V131" si="1920">V130/V127</f>
        <v>5.9001223297577539E-3</v>
      </c>
      <c r="W131" s="13" t="e">
        <f t="shared" ref="W131" si="1921">W130/W127</f>
        <v>#DIV/0!</v>
      </c>
      <c r="X131" s="13" t="e">
        <f t="shared" ref="X131" si="1922">X130/X127</f>
        <v>#DIV/0!</v>
      </c>
      <c r="Y131" s="13" t="e">
        <f t="shared" ref="Y131" si="1923">Y130/Y127</f>
        <v>#DIV/0!</v>
      </c>
      <c r="Z131" s="13" t="e">
        <f t="shared" ref="Z131" si="1924">Z130/Z127</f>
        <v>#DIV/0!</v>
      </c>
      <c r="AA131" s="13" t="e">
        <f t="shared" ref="AA131:AD131" si="1925">AA130/AA127</f>
        <v>#DIV/0!</v>
      </c>
      <c r="AB131" s="13">
        <f t="shared" ref="AB131" si="1926">AB130/AB127</f>
        <v>-1.6936170212765957</v>
      </c>
      <c r="AC131" s="163">
        <f t="shared" si="1925"/>
        <v>-0.11871473408994299</v>
      </c>
      <c r="AD131" s="14">
        <f t="shared" si="1925"/>
        <v>3.4572928749104274E-2</v>
      </c>
      <c r="AE131" s="13">
        <f t="shared" ref="AE131" si="1927">AE130/AE127</f>
        <v>-0.16522032184682786</v>
      </c>
      <c r="AF131" s="13">
        <f t="shared" ref="AF131" si="1928">AF130/AF127</f>
        <v>0.40523882896764252</v>
      </c>
      <c r="AG131" s="13">
        <f t="shared" ref="AG131" si="1929">AG130/AG127</f>
        <v>0.51223859315589348</v>
      </c>
      <c r="AH131" s="13" t="e">
        <f t="shared" ref="AH131" si="1930">AH130/AH127</f>
        <v>#DIV/0!</v>
      </c>
      <c r="AI131" s="13" t="e">
        <f t="shared" ref="AI131" si="1931">AI130/AI127</f>
        <v>#DIV/0!</v>
      </c>
      <c r="AJ131" s="13">
        <f t="shared" ref="AJ131" si="1932">AJ130/AJ127</f>
        <v>-0.25347624565469296</v>
      </c>
      <c r="AK131" s="13">
        <f t="shared" ref="AK131" si="1933">AK130/AK127</f>
        <v>-2.1730724228161968E-2</v>
      </c>
      <c r="AL131" s="13">
        <f t="shared" ref="AL131" si="1934">AL130/AL127</f>
        <v>-0.15843572195842207</v>
      </c>
      <c r="AM131" s="13">
        <f t="shared" ref="AM131" si="1935">AM130/AM127</f>
        <v>-0.11950943417310604</v>
      </c>
      <c r="AN131" s="13">
        <f t="shared" ref="AN131" si="1936">AN130/AN127</f>
        <v>-0.19357888367871728</v>
      </c>
      <c r="AO131" s="163">
        <f t="shared" ref="AO131" si="1937">AO130/AO127</f>
        <v>-0.13550676080922894</v>
      </c>
      <c r="AP131" s="13">
        <f t="shared" ref="AP131" si="1938">AP130/AP127</f>
        <v>-0.12616810048772334</v>
      </c>
      <c r="AQ131" s="163">
        <f t="shared" ref="AQ131" si="1939">AQ130/AQ127</f>
        <v>9.0416632001257199E-2</v>
      </c>
      <c r="AR131" s="13">
        <f t="shared" ref="AR131" si="1940">AR130/AR127</f>
        <v>-0.27428299396996675</v>
      </c>
      <c r="AS131" s="13" t="e">
        <f t="shared" ref="AS131" si="1941">AS130/AS127</f>
        <v>#DIV/0!</v>
      </c>
      <c r="AT131" s="13" t="e">
        <f t="shared" ref="AT131" si="1942">AT130/AT127</f>
        <v>#DIV/0!</v>
      </c>
      <c r="AU131" s="13">
        <f t="shared" ref="AU131" si="1943">AU130/AU127</f>
        <v>-0.20622451026275324</v>
      </c>
      <c r="AV131" s="13" t="e">
        <f t="shared" ref="AV131" si="1944">AV130/AV127</f>
        <v>#DIV/0!</v>
      </c>
      <c r="AW131" s="13">
        <f t="shared" ref="AW131" si="1945">AW130/AW127</f>
        <v>-0.66829665851670739</v>
      </c>
      <c r="AX131" s="13">
        <f t="shared" ref="AX131" si="1946">AX130/AX127</f>
        <v>-0.57069280611397244</v>
      </c>
      <c r="AY131" s="13">
        <f t="shared" ref="AY131" si="1947">AY130/AY127</f>
        <v>-0.5824915824915825</v>
      </c>
      <c r="AZ131" s="13">
        <f t="shared" ref="AZ131" si="1948">AZ130/AZ127</f>
        <v>-0.27671086271478684</v>
      </c>
      <c r="BA131" s="13">
        <f t="shared" ref="BA131" si="1949">BA130/BA127</f>
        <v>0.3340652566233534</v>
      </c>
      <c r="BB131" s="163">
        <f t="shared" ref="BB131" si="1950">BB130/BB127</f>
        <v>-0.20296358715764037</v>
      </c>
      <c r="BC131" s="13">
        <f t="shared" ref="BC131" si="1951">BC130/BC127</f>
        <v>-9.9243528350336594E-3</v>
      </c>
      <c r="BD131" s="13">
        <f t="shared" ref="BD131" si="1952">BD130/BD127</f>
        <v>-8.7892999826298425E-3</v>
      </c>
      <c r="BE131" s="13" t="e">
        <f t="shared" ref="BE131" si="1953">BE130/BE127</f>
        <v>#DIV/0!</v>
      </c>
      <c r="BF131" s="13">
        <f t="shared" ref="BF131" si="1954">BF130/BF127</f>
        <v>3.525882497979535E-2</v>
      </c>
      <c r="BG131" s="13">
        <f t="shared" ref="BG131" si="1955">BG130/BG127</f>
        <v>5.1980090465505571</v>
      </c>
      <c r="BH131" s="163">
        <f t="shared" ref="BH131:BI131" si="1956">BH130/BH127</f>
        <v>8.1536554542238807E-2</v>
      </c>
      <c r="BI131" s="46">
        <f t="shared" si="1956"/>
        <v>5.1387956478740476E-2</v>
      </c>
      <c r="BJ131" s="13">
        <f t="shared" ref="BJ131" si="1957">BJ130/BJ127</f>
        <v>4.7296818776991252</v>
      </c>
      <c r="BK131" s="52">
        <f t="shared" ref="BK131" si="1958">BK130/BK127</f>
        <v>-4.0473431537862764E-3</v>
      </c>
      <c r="BM131" s="163">
        <f t="shared" ref="BM131" si="1959">BM130/BM127</f>
        <v>-7.5633167335642598E-2</v>
      </c>
    </row>
    <row r="132" spans="1:65" ht="15.75">
      <c r="A132" s="130"/>
      <c r="B132" s="5" t="s">
        <v>129</v>
      </c>
      <c r="C132" s="11">
        <f>C129-C128</f>
        <v>365785</v>
      </c>
      <c r="D132" s="11">
        <f t="shared" ref="D132:BK132" si="1960">D129-D128</f>
        <v>756379</v>
      </c>
      <c r="E132" s="11">
        <f t="shared" si="1960"/>
        <v>-10633</v>
      </c>
      <c r="F132" s="11">
        <f t="shared" si="1960"/>
        <v>43414</v>
      </c>
      <c r="G132" s="11">
        <f t="shared" si="1960"/>
        <v>43549</v>
      </c>
      <c r="H132" s="11">
        <f t="shared" si="1960"/>
        <v>119697</v>
      </c>
      <c r="I132" s="11">
        <f t="shared" si="1960"/>
        <v>0</v>
      </c>
      <c r="J132" s="11">
        <f t="shared" si="1960"/>
        <v>25114</v>
      </c>
      <c r="K132" s="11">
        <f t="shared" si="1960"/>
        <v>68487</v>
      </c>
      <c r="L132" s="11">
        <f t="shared" si="1960"/>
        <v>84236</v>
      </c>
      <c r="M132" s="11">
        <f t="shared" si="1960"/>
        <v>36477</v>
      </c>
      <c r="N132" s="11">
        <f t="shared" si="1960"/>
        <v>824</v>
      </c>
      <c r="O132" s="11">
        <f t="shared" si="1960"/>
        <v>3206</v>
      </c>
      <c r="P132" s="11">
        <f t="shared" si="1960"/>
        <v>23839</v>
      </c>
      <c r="Q132" s="11">
        <f t="shared" si="1960"/>
        <v>0</v>
      </c>
      <c r="R132" s="11">
        <f t="shared" si="1960"/>
        <v>7353</v>
      </c>
      <c r="S132" s="11">
        <f t="shared" si="1960"/>
        <v>42754</v>
      </c>
      <c r="T132" s="11">
        <f t="shared" si="1960"/>
        <v>217108</v>
      </c>
      <c r="U132" s="11">
        <f t="shared" ref="U132" si="1961">U129-U128</f>
        <v>0</v>
      </c>
      <c r="V132" s="9">
        <f t="shared" si="1960"/>
        <v>2597</v>
      </c>
      <c r="W132" s="11">
        <f t="shared" si="1960"/>
        <v>-21</v>
      </c>
      <c r="X132" s="11">
        <f t="shared" si="1960"/>
        <v>0</v>
      </c>
      <c r="Y132" s="11">
        <f t="shared" si="1960"/>
        <v>0</v>
      </c>
      <c r="Z132" s="11">
        <f t="shared" si="1960"/>
        <v>0</v>
      </c>
      <c r="AA132" s="11">
        <f t="shared" si="1960"/>
        <v>0</v>
      </c>
      <c r="AB132" s="11">
        <f t="shared" ref="AB132" si="1962">AB129-AB128</f>
        <v>-306</v>
      </c>
      <c r="AC132" s="9">
        <f t="shared" ref="AC132:AD132" si="1963">AC129-AC128</f>
        <v>7542</v>
      </c>
      <c r="AD132" s="10">
        <f t="shared" si="1963"/>
        <v>1837401</v>
      </c>
      <c r="AE132" s="11">
        <f t="shared" si="1960"/>
        <v>3859</v>
      </c>
      <c r="AF132" s="11">
        <f t="shared" si="1960"/>
        <v>414</v>
      </c>
      <c r="AG132" s="11">
        <f t="shared" si="1960"/>
        <v>-838</v>
      </c>
      <c r="AH132" s="11">
        <f t="shared" si="1960"/>
        <v>128</v>
      </c>
      <c r="AI132" s="11">
        <f t="shared" si="1960"/>
        <v>423</v>
      </c>
      <c r="AJ132" s="11">
        <f t="shared" si="1960"/>
        <v>1843</v>
      </c>
      <c r="AK132" s="11">
        <f t="shared" si="1960"/>
        <v>-71021</v>
      </c>
      <c r="AL132" s="11">
        <f t="shared" si="1960"/>
        <v>-138347</v>
      </c>
      <c r="AM132" s="11">
        <f t="shared" si="1960"/>
        <v>33616</v>
      </c>
      <c r="AN132" s="11">
        <f t="shared" si="1960"/>
        <v>9148</v>
      </c>
      <c r="AO132" s="9">
        <f t="shared" si="1960"/>
        <v>-81077</v>
      </c>
      <c r="AP132" s="11">
        <f t="shared" si="1960"/>
        <v>-223397</v>
      </c>
      <c r="AQ132" s="9">
        <f t="shared" si="1960"/>
        <v>51685</v>
      </c>
      <c r="AR132" s="11">
        <f t="shared" si="1960"/>
        <v>-29952</v>
      </c>
      <c r="AS132" s="11">
        <f t="shared" si="1960"/>
        <v>0</v>
      </c>
      <c r="AT132" s="11">
        <f t="shared" si="1960"/>
        <v>0</v>
      </c>
      <c r="AU132" s="11">
        <f t="shared" si="1960"/>
        <v>-38886</v>
      </c>
      <c r="AV132" s="11">
        <f t="shared" si="1960"/>
        <v>0</v>
      </c>
      <c r="AW132" s="11">
        <f t="shared" si="1960"/>
        <v>1475</v>
      </c>
      <c r="AX132" s="11">
        <f t="shared" si="1960"/>
        <v>1918</v>
      </c>
      <c r="AY132" s="11">
        <f t="shared" si="1960"/>
        <v>-1379</v>
      </c>
      <c r="AZ132" s="11">
        <f t="shared" si="1960"/>
        <v>-379645</v>
      </c>
      <c r="BA132" s="11">
        <f t="shared" si="1960"/>
        <v>-716697</v>
      </c>
      <c r="BB132" s="9">
        <f t="shared" si="1960"/>
        <v>13460</v>
      </c>
      <c r="BC132" s="11">
        <f t="shared" si="1960"/>
        <v>554</v>
      </c>
      <c r="BD132" s="11">
        <f t="shared" si="1960"/>
        <v>554</v>
      </c>
      <c r="BE132" s="11">
        <f t="shared" si="1960"/>
        <v>0</v>
      </c>
      <c r="BF132" s="11">
        <f t="shared" si="1960"/>
        <v>1858</v>
      </c>
      <c r="BG132" s="11">
        <f t="shared" si="1960"/>
        <v>-218482</v>
      </c>
      <c r="BH132" s="9">
        <f t="shared" si="1960"/>
        <v>-1778786</v>
      </c>
      <c r="BI132" s="45">
        <f t="shared" si="1960"/>
        <v>58615</v>
      </c>
      <c r="BJ132" s="11">
        <f t="shared" si="1960"/>
        <v>-248202</v>
      </c>
      <c r="BK132" s="51">
        <f t="shared" si="1960"/>
        <v>306817</v>
      </c>
      <c r="BM132" s="30">
        <f t="shared" si="1842"/>
        <v>-1530584</v>
      </c>
    </row>
    <row r="133" spans="1:65" ht="15.75">
      <c r="A133" s="130"/>
      <c r="B133" s="5" t="s">
        <v>130</v>
      </c>
      <c r="C133" s="13">
        <f>C132/C128</f>
        <v>5.1097352970347509E-2</v>
      </c>
      <c r="D133" s="13">
        <f t="shared" ref="D133" si="1964">D132/D128</f>
        <v>0.28051303713488995</v>
      </c>
      <c r="E133" s="13">
        <f t="shared" ref="E133" si="1965">E132/E128</f>
        <v>-3.5408043316827564E-2</v>
      </c>
      <c r="F133" s="13">
        <f t="shared" ref="F133" si="1966">F132/F128</f>
        <v>4.6711505293160045E-2</v>
      </c>
      <c r="G133" s="13">
        <f t="shared" ref="G133" si="1967">G132/G128</f>
        <v>0.1087789501029115</v>
      </c>
      <c r="H133" s="13">
        <f t="shared" ref="H133" si="1968">H132/H128</f>
        <v>0.14762899668967286</v>
      </c>
      <c r="I133" s="13" t="e">
        <f t="shared" ref="I133" si="1969">I132/I128</f>
        <v>#DIV/0!</v>
      </c>
      <c r="J133" s="13">
        <f t="shared" ref="J133" si="1970">J132/J128</f>
        <v>3.2295149426469834E-2</v>
      </c>
      <c r="K133" s="13">
        <f t="shared" ref="K133" si="1971">K132/K128</f>
        <v>2.6291604284233561</v>
      </c>
      <c r="L133" s="13">
        <f t="shared" ref="L133" si="1972">L132/L128</f>
        <v>0.52353990441089637</v>
      </c>
      <c r="M133" s="13">
        <f t="shared" ref="M133" si="1973">M132/M128</f>
        <v>0.1016613295653119</v>
      </c>
      <c r="N133" s="13">
        <f t="shared" ref="N133" si="1974">N132/N128</f>
        <v>0.22138635142396562</v>
      </c>
      <c r="O133" s="13">
        <f t="shared" ref="O133" si="1975">O132/O128</f>
        <v>0.12504875575317886</v>
      </c>
      <c r="P133" s="13">
        <f t="shared" ref="P133" si="1976">P132/P128</f>
        <v>6.7316896854553818E-2</v>
      </c>
      <c r="Q133" s="13" t="e">
        <f t="shared" ref="Q133" si="1977">Q132/Q128</f>
        <v>#DIV/0!</v>
      </c>
      <c r="R133" s="13">
        <f t="shared" ref="R133" si="1978">R132/R128</f>
        <v>0.36973902549404131</v>
      </c>
      <c r="S133" s="13">
        <f t="shared" ref="S133" si="1979">S132/S128</f>
        <v>0.17526369081048288</v>
      </c>
      <c r="T133" s="13">
        <f t="shared" ref="T133:U133" si="1980">T132/T128</f>
        <v>0.65620286832600383</v>
      </c>
      <c r="U133" s="13" t="e">
        <f t="shared" si="1980"/>
        <v>#DIV/0!</v>
      </c>
      <c r="V133" s="163">
        <f t="shared" ref="V133" si="1981">V132/V128</f>
        <v>2.1956560336154347E-2</v>
      </c>
      <c r="W133" s="13">
        <f t="shared" ref="W133" si="1982">W132/W128</f>
        <v>-1</v>
      </c>
      <c r="X133" s="13" t="e">
        <f t="shared" ref="X133" si="1983">X132/X128</f>
        <v>#DIV/0!</v>
      </c>
      <c r="Y133" s="13" t="e">
        <f t="shared" ref="Y133" si="1984">Y132/Y128</f>
        <v>#DIV/0!</v>
      </c>
      <c r="Z133" s="13" t="e">
        <f t="shared" ref="Z133" si="1985">Z132/Z128</f>
        <v>#DIV/0!</v>
      </c>
      <c r="AA133" s="13" t="e">
        <f t="shared" ref="AA133:AD133" si="1986">AA132/AA128</f>
        <v>#DIV/0!</v>
      </c>
      <c r="AB133" s="13">
        <f t="shared" ref="AB133" si="1987">AB132/AB128</f>
        <v>-0.65245202558635396</v>
      </c>
      <c r="AC133" s="163">
        <f t="shared" si="1986"/>
        <v>2.5553454900286637E-2</v>
      </c>
      <c r="AD133" s="14">
        <f t="shared" si="1986"/>
        <v>0.1224009220233806</v>
      </c>
      <c r="AE133" s="13">
        <f t="shared" ref="AE133" si="1988">AE132/AE128</f>
        <v>0.24183743811493388</v>
      </c>
      <c r="AF133" s="13">
        <f t="shared" ref="AF133" si="1989">AF132/AF128</f>
        <v>6.9346733668341709E-2</v>
      </c>
      <c r="AG133" s="13">
        <f t="shared" ref="AG133" si="1990">AG132/AG128</f>
        <v>-2.1476716471462622E-2</v>
      </c>
      <c r="AH133" s="13" t="e">
        <f t="shared" ref="AH133" si="1991">AH132/AH128</f>
        <v>#DIV/0!</v>
      </c>
      <c r="AI133" s="13" t="e">
        <f t="shared" ref="AI133" si="1992">AI132/AI128</f>
        <v>#DIV/0!</v>
      </c>
      <c r="AJ133" s="13">
        <f t="shared" ref="AJ133" si="1993">AJ132/AJ128</f>
        <v>0.5566294170945334</v>
      </c>
      <c r="AK133" s="13">
        <f t="shared" ref="AK133" si="1994">AK132/AK128</f>
        <v>-8.3284178925951774E-2</v>
      </c>
      <c r="AL133" s="13">
        <f t="shared" ref="AL133" si="1995">AL132/AL128</f>
        <v>-0.38422998197537656</v>
      </c>
      <c r="AM133" s="13">
        <f t="shared" ref="AM133" si="1996">AM132/AM128</f>
        <v>8.606085958966973E-3</v>
      </c>
      <c r="AN133" s="13">
        <f t="shared" ref="AN133" si="1997">AN132/AN128</f>
        <v>0.2730583248761268</v>
      </c>
      <c r="AO133" s="163">
        <f t="shared" ref="AO133" si="1998">AO132/AO128</f>
        <v>-8.8407772495311204E-2</v>
      </c>
      <c r="AP133" s="13">
        <f t="shared" ref="AP133" si="1999">AP132/AP128</f>
        <v>-0.34255987978041524</v>
      </c>
      <c r="AQ133" s="163">
        <f t="shared" ref="AQ133" si="2000">AQ132/AQ128</f>
        <v>0.28054453376467586</v>
      </c>
      <c r="AR133" s="13">
        <f t="shared" ref="AR133" si="2001">AR132/AR128</f>
        <v>-0.25633959519020927</v>
      </c>
      <c r="AS133" s="13" t="e">
        <f t="shared" ref="AS133" si="2002">AS132/AS128</f>
        <v>#DIV/0!</v>
      </c>
      <c r="AT133" s="13" t="e">
        <f t="shared" ref="AT133" si="2003">AT132/AT128</f>
        <v>#DIV/0!</v>
      </c>
      <c r="AU133" s="13">
        <f t="shared" ref="AU133" si="2004">AU132/AU128</f>
        <v>-0.35312065818508731</v>
      </c>
      <c r="AV133" s="13" t="e">
        <f t="shared" ref="AV133" si="2005">AV132/AV128</f>
        <v>#DIV/0!</v>
      </c>
      <c r="AW133" s="13">
        <f t="shared" ref="AW133" si="2006">AW132/AW128</f>
        <v>9.640522875816993</v>
      </c>
      <c r="AX133" s="13">
        <f t="shared" ref="AX133" si="2007">AX132/AX128</f>
        <v>2.8798798798798799</v>
      </c>
      <c r="AY133" s="13">
        <f t="shared" ref="AY133" si="2008">AY132/AY128</f>
        <v>-0.84757221880762135</v>
      </c>
      <c r="AZ133" s="13">
        <f t="shared" ref="AZ133" si="2009">AZ132/AZ128</f>
        <v>-0.96895178785635894</v>
      </c>
      <c r="BA133" s="13">
        <f t="shared" ref="BA133" si="2010">BA132/BA128</f>
        <v>-0.47097947317370653</v>
      </c>
      <c r="BB133" s="163">
        <f t="shared" ref="BB133" si="2011">BB132/BB128</f>
        <v>3.9119605432568087E-2</v>
      </c>
      <c r="BC133" s="13">
        <f t="shared" ref="BC133" si="2012">BC132/BC128</f>
        <v>9.8035745885683943E-3</v>
      </c>
      <c r="BD133" s="13">
        <f t="shared" ref="BD133" si="2013">BD132/BD128</f>
        <v>9.8035745885683943E-3</v>
      </c>
      <c r="BE133" s="13" t="e">
        <f t="shared" ref="BE133" si="2014">BE132/BE128</f>
        <v>#DIV/0!</v>
      </c>
      <c r="BF133" s="13">
        <f t="shared" ref="BF133" si="2015">BF132/BF128</f>
        <v>2.5203814484732565E-2</v>
      </c>
      <c r="BG133" s="13">
        <f t="shared" ref="BG133" si="2016">BG132/BG128</f>
        <v>-0.11154456253315342</v>
      </c>
      <c r="BH133" s="163">
        <f t="shared" ref="BH133:BI133" si="2017">BH132/BH128</f>
        <v>-0.1533099453671728</v>
      </c>
      <c r="BI133" s="46">
        <f t="shared" si="2017"/>
        <v>2.202422111979835E-3</v>
      </c>
      <c r="BJ133" s="13">
        <f t="shared" ref="BJ133" si="2018">BJ132/BJ128</f>
        <v>-0.12725592899155871</v>
      </c>
      <c r="BK133" s="52">
        <f t="shared" ref="BK133" si="2019">BK132/BK128</f>
        <v>1.2440141723800771E-2</v>
      </c>
      <c r="BM133" s="14">
        <f t="shared" ref="BM133" si="2020">BM132/BM128</f>
        <v>-0.15857470660368092</v>
      </c>
    </row>
    <row r="134" spans="1:65" ht="15.75">
      <c r="A134" s="130"/>
      <c r="B134" s="5" t="s">
        <v>313</v>
      </c>
      <c r="C134" s="128">
        <f>C129/C126</f>
        <v>0.90495358014339267</v>
      </c>
      <c r="D134" s="128">
        <f t="shared" ref="D134:BK134" si="2021">D129/D126</f>
        <v>0.89103274929710496</v>
      </c>
      <c r="E134" s="128">
        <f t="shared" si="2021"/>
        <v>0.86186776795570252</v>
      </c>
      <c r="F134" s="128">
        <f t="shared" si="2021"/>
        <v>0.91400650914926318</v>
      </c>
      <c r="G134" s="128">
        <f t="shared" si="2021"/>
        <v>0.91114596012570281</v>
      </c>
      <c r="H134" s="128">
        <f t="shared" si="2021"/>
        <v>1.0351198044771355</v>
      </c>
      <c r="I134" s="128" t="e">
        <f t="shared" si="2021"/>
        <v>#DIV/0!</v>
      </c>
      <c r="J134" s="128">
        <f t="shared" si="2021"/>
        <v>0.93475332067206418</v>
      </c>
      <c r="K134" s="128">
        <f t="shared" si="2021"/>
        <v>1.0488849439698213</v>
      </c>
      <c r="L134" s="128">
        <f t="shared" si="2021"/>
        <v>0.80134749477772216</v>
      </c>
      <c r="M134" s="128">
        <f t="shared" si="2021"/>
        <v>0.93896622167323862</v>
      </c>
      <c r="N134" s="128">
        <f t="shared" si="2021"/>
        <v>0.34567713481864498</v>
      </c>
      <c r="O134" s="128">
        <f t="shared" si="2021"/>
        <v>0.78376175207869136</v>
      </c>
      <c r="P134" s="128">
        <f t="shared" si="2021"/>
        <v>0.97736117396082489</v>
      </c>
      <c r="Q134" s="128" t="e">
        <f t="shared" si="2021"/>
        <v>#DIV/0!</v>
      </c>
      <c r="R134" s="128">
        <f t="shared" si="2021"/>
        <v>0.90177773363789848</v>
      </c>
      <c r="S134" s="128">
        <f t="shared" si="2021"/>
        <v>1.0575990202190488</v>
      </c>
      <c r="T134" s="128">
        <f t="shared" si="2021"/>
        <v>1.014487038497569</v>
      </c>
      <c r="U134" s="128" t="e">
        <f t="shared" si="2021"/>
        <v>#DIV/0!</v>
      </c>
      <c r="V134" s="178">
        <f t="shared" si="2021"/>
        <v>0.88880718834100503</v>
      </c>
      <c r="W134" s="128" t="e">
        <f t="shared" si="2021"/>
        <v>#DIV/0!</v>
      </c>
      <c r="X134" s="128" t="e">
        <f t="shared" si="2021"/>
        <v>#DIV/0!</v>
      </c>
      <c r="Y134" s="128" t="e">
        <f t="shared" si="2021"/>
        <v>#DIV/0!</v>
      </c>
      <c r="Z134" s="128" t="e">
        <f t="shared" si="2021"/>
        <v>#DIV/0!</v>
      </c>
      <c r="AA134" s="128" t="e">
        <f t="shared" si="2021"/>
        <v>#DIV/0!</v>
      </c>
      <c r="AB134" s="128">
        <f t="shared" ref="AB134" si="2022">AB129/AB126</f>
        <v>1.0316455696202531</v>
      </c>
      <c r="AC134" s="178">
        <f t="shared" si="2021"/>
        <v>0.80793715617267636</v>
      </c>
      <c r="AD134" s="217">
        <f t="shared" si="2021"/>
        <v>0.91365907446593564</v>
      </c>
      <c r="AE134" s="128">
        <f t="shared" si="2021"/>
        <v>0.94605175212451065</v>
      </c>
      <c r="AF134" s="128">
        <f t="shared" si="2021"/>
        <v>1.0560794044665012</v>
      </c>
      <c r="AG134" s="128">
        <f t="shared" si="2021"/>
        <v>1.1442056999011059</v>
      </c>
      <c r="AH134" s="128" t="e">
        <f t="shared" si="2021"/>
        <v>#DIV/0!</v>
      </c>
      <c r="AI134" s="128" t="e">
        <f t="shared" si="2021"/>
        <v>#DIV/0!</v>
      </c>
      <c r="AJ134" s="128">
        <f t="shared" si="2021"/>
        <v>0.39298513152878384</v>
      </c>
      <c r="AK134" s="128">
        <f t="shared" si="2021"/>
        <v>0.84842716238039839</v>
      </c>
      <c r="AL134" s="128">
        <f t="shared" si="2021"/>
        <v>0.67709259038701741</v>
      </c>
      <c r="AM134" s="128">
        <f t="shared" si="2021"/>
        <v>0.89301817730122202</v>
      </c>
      <c r="AN134" s="128">
        <f t="shared" si="2021"/>
        <v>0.8232319332921556</v>
      </c>
      <c r="AO134" s="178">
        <f t="shared" si="2021"/>
        <v>0.92301466991855197</v>
      </c>
      <c r="AP134" s="128">
        <f t="shared" si="2021"/>
        <v>0.78564504572849492</v>
      </c>
      <c r="AQ134" s="178">
        <f t="shared" si="2021"/>
        <v>1.1370815760935051</v>
      </c>
      <c r="AR134" s="128">
        <f t="shared" si="2021"/>
        <v>0.71789851121135506</v>
      </c>
      <c r="AS134" s="128" t="e">
        <f t="shared" si="2021"/>
        <v>#DIV/0!</v>
      </c>
      <c r="AT134" s="128" t="e">
        <f t="shared" si="2021"/>
        <v>#DIV/0!</v>
      </c>
      <c r="AU134" s="128">
        <f t="shared" si="2021"/>
        <v>0.88489583980323228</v>
      </c>
      <c r="AV134" s="128" t="e">
        <f t="shared" si="2021"/>
        <v>#DIV/0!</v>
      </c>
      <c r="AW134" s="128">
        <f t="shared" si="2021"/>
        <v>0.24915824915824916</v>
      </c>
      <c r="AX134" s="128">
        <f t="shared" si="2021"/>
        <v>0.38224852071005916</v>
      </c>
      <c r="AY134" s="128">
        <f t="shared" si="2021"/>
        <v>0.3139240506329114</v>
      </c>
      <c r="AZ134" s="128">
        <f t="shared" si="2021"/>
        <v>0.72328913728521316</v>
      </c>
      <c r="BA134" s="128">
        <f t="shared" si="2021"/>
        <v>1.1525429795324651</v>
      </c>
      <c r="BB134" s="178">
        <f t="shared" si="2021"/>
        <v>0.69312713977193863</v>
      </c>
      <c r="BC134" s="128">
        <f t="shared" si="2021"/>
        <v>0.91498572940384182</v>
      </c>
      <c r="BD134" s="128">
        <f t="shared" si="2021"/>
        <v>0.92129353073184905</v>
      </c>
      <c r="BE134" s="128" t="e">
        <f t="shared" si="2021"/>
        <v>#DIV/0!</v>
      </c>
      <c r="BF134" s="128">
        <f t="shared" si="2021"/>
        <v>0.83242832439338699</v>
      </c>
      <c r="BG134" s="128">
        <f t="shared" si="2021"/>
        <v>0.42485251016529357</v>
      </c>
      <c r="BH134" s="178">
        <f t="shared" si="2021"/>
        <v>0.7440782840218042</v>
      </c>
      <c r="BI134" s="128">
        <f t="shared" si="2021"/>
        <v>0.84290509397591307</v>
      </c>
      <c r="BJ134" s="128">
        <f t="shared" si="2021"/>
        <v>0.4230767032102315</v>
      </c>
      <c r="BK134" s="128">
        <f t="shared" si="2021"/>
        <v>0.90406141291870701</v>
      </c>
      <c r="BM134" s="128">
        <f t="shared" ref="BM134" si="2023">BM129/BM126</f>
        <v>0.88477973238335694</v>
      </c>
    </row>
    <row r="135" spans="1:65" s="263" customFormat="1" ht="15.75">
      <c r="A135" s="262"/>
      <c r="B135" s="5" t="s">
        <v>314</v>
      </c>
      <c r="C135" s="11">
        <f>C126-C129</f>
        <v>790278</v>
      </c>
      <c r="D135" s="11">
        <f t="shared" ref="D135:BK135" si="2024">D126-D129</f>
        <v>422253</v>
      </c>
      <c r="E135" s="11">
        <f t="shared" si="2024"/>
        <v>46425</v>
      </c>
      <c r="F135" s="11">
        <f t="shared" si="2024"/>
        <v>91527</v>
      </c>
      <c r="G135" s="11">
        <f t="shared" si="2024"/>
        <v>43288</v>
      </c>
      <c r="H135" s="11">
        <f t="shared" si="2024"/>
        <v>-31570</v>
      </c>
      <c r="I135" s="11">
        <f t="shared" si="2024"/>
        <v>0</v>
      </c>
      <c r="J135" s="11">
        <f t="shared" si="2024"/>
        <v>56033</v>
      </c>
      <c r="K135" s="11">
        <f t="shared" si="2024"/>
        <v>-4406</v>
      </c>
      <c r="L135" s="11">
        <f t="shared" si="2024"/>
        <v>60768</v>
      </c>
      <c r="M135" s="11">
        <f t="shared" si="2024"/>
        <v>25694</v>
      </c>
      <c r="N135" s="11">
        <f t="shared" si="2024"/>
        <v>8605</v>
      </c>
      <c r="O135" s="11">
        <f t="shared" si="2024"/>
        <v>7958</v>
      </c>
      <c r="P135" s="11">
        <f t="shared" si="2024"/>
        <v>8755</v>
      </c>
      <c r="Q135" s="11">
        <f t="shared" si="2024"/>
        <v>0</v>
      </c>
      <c r="R135" s="11">
        <f t="shared" si="2024"/>
        <v>2967</v>
      </c>
      <c r="S135" s="11">
        <f t="shared" si="2024"/>
        <v>-15614</v>
      </c>
      <c r="T135" s="11">
        <f t="shared" si="2024"/>
        <v>-7825</v>
      </c>
      <c r="U135" s="11">
        <f t="shared" si="2024"/>
        <v>0</v>
      </c>
      <c r="V135" s="11">
        <f t="shared" si="2024"/>
        <v>15122</v>
      </c>
      <c r="W135" s="11">
        <f t="shared" si="2024"/>
        <v>0</v>
      </c>
      <c r="X135" s="11">
        <f t="shared" si="2024"/>
        <v>0</v>
      </c>
      <c r="Y135" s="11">
        <f t="shared" si="2024"/>
        <v>0</v>
      </c>
      <c r="Z135" s="11">
        <f t="shared" si="2024"/>
        <v>0</v>
      </c>
      <c r="AA135" s="11">
        <f t="shared" si="2024"/>
        <v>0</v>
      </c>
      <c r="AB135" s="11">
        <f t="shared" si="2024"/>
        <v>-5</v>
      </c>
      <c r="AC135" s="11">
        <f t="shared" si="2024"/>
        <v>71955</v>
      </c>
      <c r="AD135" s="11">
        <f t="shared" si="2024"/>
        <v>1592208</v>
      </c>
      <c r="AE135" s="11">
        <f t="shared" si="2024"/>
        <v>1130</v>
      </c>
      <c r="AF135" s="11">
        <f t="shared" si="2024"/>
        <v>-339</v>
      </c>
      <c r="AG135" s="11">
        <f t="shared" si="2024"/>
        <v>-4812</v>
      </c>
      <c r="AH135" s="11">
        <f t="shared" si="2024"/>
        <v>-128</v>
      </c>
      <c r="AI135" s="11">
        <f t="shared" si="2024"/>
        <v>-423</v>
      </c>
      <c r="AJ135" s="11">
        <f t="shared" si="2024"/>
        <v>7961</v>
      </c>
      <c r="AK135" s="11">
        <f t="shared" si="2024"/>
        <v>139658</v>
      </c>
      <c r="AL135" s="11">
        <f t="shared" si="2024"/>
        <v>105737</v>
      </c>
      <c r="AM135" s="11">
        <f t="shared" si="2024"/>
        <v>471967</v>
      </c>
      <c r="AN135" s="11">
        <f t="shared" si="2024"/>
        <v>9158</v>
      </c>
      <c r="AO135" s="11">
        <f t="shared" si="2024"/>
        <v>69728</v>
      </c>
      <c r="AP135" s="11">
        <f t="shared" si="2024"/>
        <v>116978</v>
      </c>
      <c r="AQ135" s="11">
        <f t="shared" si="2024"/>
        <v>-28441</v>
      </c>
      <c r="AR135" s="11">
        <f t="shared" si="2024"/>
        <v>34145</v>
      </c>
      <c r="AS135" s="11">
        <f t="shared" si="2024"/>
        <v>0</v>
      </c>
      <c r="AT135" s="11">
        <f t="shared" si="2024"/>
        <v>0</v>
      </c>
      <c r="AU135" s="11">
        <f t="shared" si="2024"/>
        <v>9266</v>
      </c>
      <c r="AV135" s="11">
        <f t="shared" si="2024"/>
        <v>0</v>
      </c>
      <c r="AW135" s="11">
        <f t="shared" si="2024"/>
        <v>4906</v>
      </c>
      <c r="AX135" s="11">
        <f t="shared" si="2024"/>
        <v>4176</v>
      </c>
      <c r="AY135" s="11">
        <f t="shared" si="2024"/>
        <v>542</v>
      </c>
      <c r="AZ135" s="11">
        <f t="shared" si="2024"/>
        <v>4654</v>
      </c>
      <c r="BA135" s="11">
        <f t="shared" si="2024"/>
        <v>-106547</v>
      </c>
      <c r="BB135" s="11">
        <f t="shared" si="2024"/>
        <v>158293</v>
      </c>
      <c r="BC135" s="11">
        <f t="shared" si="2024"/>
        <v>5302</v>
      </c>
      <c r="BD135" s="11">
        <f t="shared" si="2024"/>
        <v>4875</v>
      </c>
      <c r="BE135" s="11">
        <f t="shared" si="2024"/>
        <v>0</v>
      </c>
      <c r="BF135" s="11">
        <f t="shared" si="2024"/>
        <v>15214</v>
      </c>
      <c r="BG135" s="11">
        <f t="shared" si="2024"/>
        <v>2355830</v>
      </c>
      <c r="BH135" s="11">
        <f t="shared" si="2024"/>
        <v>3378830</v>
      </c>
      <c r="BI135" s="11">
        <f t="shared" si="2024"/>
        <v>4971038</v>
      </c>
      <c r="BJ135" s="11">
        <f t="shared" si="2024"/>
        <v>2321203</v>
      </c>
      <c r="BK135" s="11">
        <f t="shared" si="2024"/>
        <v>2649835</v>
      </c>
    </row>
  </sheetData>
  <mergeCells count="4">
    <mergeCell ref="C1:K1"/>
    <mergeCell ref="M2:O2"/>
    <mergeCell ref="AQ2:AS2"/>
    <mergeCell ref="BI2:BK2"/>
  </mergeCells>
  <conditionalFormatting sqref="C90:AA90 C101:AA101 C79:AA79 C57:AA57 C35:AA35 C112:AA112 C134:AA134 C123:AA123 BM35 BM46 BM57 BM68 BM79 BM90 BM101 BM112 BM123 BM134 AC123:BI123 AC134:BI134 AC112:BI112 AC35:BI35 AC57:BI57 AC79:BI79 AC101:BI101 AC90:BI90 C46:BI46 BM13 BM24 C13:BI13 C24:BI24">
    <cfRule type="cellIs" dxfId="20" priority="25" operator="greaterThan">
      <formula>0.55</formula>
    </cfRule>
  </conditionalFormatting>
  <conditionalFormatting sqref="AB90 AB101 AB79 AB57 AB35 AB112 AB134 AB123">
    <cfRule type="cellIs" dxfId="19" priority="1" operator="greaterThan">
      <formula>0.55</formula>
    </cfRule>
  </conditionalFormatting>
  <pageMargins left="0.19685039370078741" right="0" top="0.19685039370078741" bottom="0" header="0" footer="0"/>
  <pageSetup scale="52" orientation="landscape" r:id="rId1"/>
  <rowBreaks count="1" manualBreakCount="1">
    <brk id="70" max="62" man="1"/>
  </rowBreaks>
  <colBreaks count="3" manualBreakCount="3">
    <brk id="15" max="134" man="1"/>
    <brk id="30" max="134" man="1"/>
    <brk id="48" max="134" man="1"/>
  </colBreaks>
</worksheet>
</file>

<file path=xl/worksheets/sheet6.xml><?xml version="1.0" encoding="utf-8"?>
<worksheet xmlns="http://schemas.openxmlformats.org/spreadsheetml/2006/main" xmlns:r="http://schemas.openxmlformats.org/officeDocument/2006/relationships">
  <dimension ref="A1:O124"/>
  <sheetViews>
    <sheetView tabSelected="1" view="pageBreakPreview" topLeftCell="A31" zoomScaleNormal="100" zoomScaleSheetLayoutView="100" workbookViewId="0">
      <selection activeCell="J51" sqref="J51"/>
    </sheetView>
  </sheetViews>
  <sheetFormatPr defaultRowHeight="15"/>
  <cols>
    <col min="2" max="2" width="27" customWidth="1"/>
    <col min="3" max="3" width="10" style="185" customWidth="1"/>
    <col min="4" max="4" width="12.28515625" customWidth="1"/>
    <col min="5" max="5" width="4.140625" hidden="1" customWidth="1"/>
    <col min="6" max="6" width="9.85546875" style="179" customWidth="1"/>
    <col min="7" max="7" width="15.28515625" customWidth="1"/>
    <col min="8" max="8" width="11.7109375" style="71" customWidth="1"/>
    <col min="9" max="9" width="10.5703125" style="179" customWidth="1"/>
    <col min="10" max="10" width="12" style="179" customWidth="1"/>
    <col min="11" max="11" width="9.42578125" customWidth="1"/>
    <col min="12" max="12" width="10.7109375" customWidth="1"/>
    <col min="13" max="13" width="11.85546875" customWidth="1"/>
    <col min="14" max="14" width="11" customWidth="1"/>
    <col min="15" max="15" width="10.42578125" style="185" customWidth="1"/>
  </cols>
  <sheetData>
    <row r="1" spans="1:15">
      <c r="B1" s="36" t="s">
        <v>321</v>
      </c>
      <c r="C1" s="36"/>
    </row>
    <row r="2" spans="1:15">
      <c r="M2" s="36" t="s">
        <v>145</v>
      </c>
    </row>
    <row r="3" spans="1:15" s="36" customFormat="1" ht="15" customHeight="1">
      <c r="B3" s="323" t="s">
        <v>146</v>
      </c>
      <c r="C3" s="327" t="s">
        <v>306</v>
      </c>
      <c r="D3" s="327" t="s">
        <v>307</v>
      </c>
      <c r="E3" s="327"/>
      <c r="F3" s="333" t="str">
        <f>'PU Wise OWE'!$B$5</f>
        <v xml:space="preserve">RG 2023-24 </v>
      </c>
      <c r="G3" s="327" t="s">
        <v>315</v>
      </c>
      <c r="H3" s="329" t="str">
        <f>'PU Wise OWE'!$B$7</f>
        <v>Actuals upto Feb-23</v>
      </c>
      <c r="I3" s="333" t="str">
        <f>'PU Wise OWE'!$B$6</f>
        <v>BP to end of  Feb-24</v>
      </c>
      <c r="J3" s="333" t="str">
        <f>'PU Wise OWE'!$B$8</f>
        <v>Actuals upto Feb-24</v>
      </c>
      <c r="K3" s="331" t="s">
        <v>201</v>
      </c>
      <c r="L3" s="331"/>
      <c r="M3" s="331" t="s">
        <v>142</v>
      </c>
      <c r="N3" s="332"/>
      <c r="O3" s="301" t="s">
        <v>316</v>
      </c>
    </row>
    <row r="4" spans="1:15" ht="15.6" customHeight="1">
      <c r="A4" s="31"/>
      <c r="B4" s="324"/>
      <c r="C4" s="328"/>
      <c r="D4" s="328"/>
      <c r="E4" s="328"/>
      <c r="F4" s="334"/>
      <c r="G4" s="328"/>
      <c r="H4" s="328"/>
      <c r="I4" s="334"/>
      <c r="J4" s="334"/>
      <c r="K4" s="19" t="s">
        <v>140</v>
      </c>
      <c r="L4" s="18" t="s">
        <v>141</v>
      </c>
      <c r="M4" s="19" t="s">
        <v>140</v>
      </c>
      <c r="N4" s="267" t="s">
        <v>141</v>
      </c>
      <c r="O4" s="301"/>
    </row>
    <row r="5" spans="1:15">
      <c r="A5" s="31"/>
      <c r="B5" s="63" t="s">
        <v>143</v>
      </c>
      <c r="C5" s="22">
        <v>1615.64</v>
      </c>
      <c r="D5" s="68">
        <f>C5/C7</f>
        <v>0.60196576674590341</v>
      </c>
      <c r="E5" s="68"/>
      <c r="F5" s="107">
        <f>ROUND('PU Wise OWE'!$AD$126/10000,2)</f>
        <v>1844.09</v>
      </c>
      <c r="G5" s="68">
        <f>F5/F7</f>
        <v>0.6676623183840753</v>
      </c>
      <c r="H5" s="72">
        <f>ROUND('PU Wise OWE'!$AD$128/10000,2)</f>
        <v>1501.13</v>
      </c>
      <c r="I5" s="107">
        <f>ROUND('PU Wise OWE'!$AD$127/10000,2)</f>
        <v>1628.57</v>
      </c>
      <c r="J5" s="20">
        <f>ROUND('PU Wise OWE'!$AD$129/10000,2)</f>
        <v>1684.87</v>
      </c>
      <c r="K5" s="22">
        <f>J5-I5</f>
        <v>56.299999999999955</v>
      </c>
      <c r="L5" s="24">
        <f>K5/I5</f>
        <v>3.4570205763338364E-2</v>
      </c>
      <c r="M5" s="22">
        <f>J5-H5</f>
        <v>183.73999999999978</v>
      </c>
      <c r="N5" s="268">
        <f>M5/H5</f>
        <v>0.12240112448622023</v>
      </c>
      <c r="O5" s="54">
        <f>J5/F5</f>
        <v>0.91365931163880287</v>
      </c>
    </row>
    <row r="6" spans="1:15">
      <c r="A6" s="31"/>
      <c r="B6" s="80" t="s">
        <v>139</v>
      </c>
      <c r="C6" s="21">
        <v>1068.3</v>
      </c>
      <c r="D6" s="68">
        <f>C6/C7</f>
        <v>0.39803423325409654</v>
      </c>
      <c r="E6" s="68"/>
      <c r="F6" s="21">
        <f t="shared" ref="F6:J6" si="0">F7-F5</f>
        <v>917.9200000000003</v>
      </c>
      <c r="G6" s="68">
        <f>F6/F7</f>
        <v>0.3323376816159247</v>
      </c>
      <c r="H6" s="72">
        <f>H7-H5</f>
        <v>965.2199999999998</v>
      </c>
      <c r="I6" s="21">
        <f t="shared" si="0"/>
        <v>878.6099999999999</v>
      </c>
      <c r="J6" s="21">
        <f t="shared" si="0"/>
        <v>812.16000000000031</v>
      </c>
      <c r="K6" s="22">
        <f t="shared" ref="K6:K7" si="1">J6-I6</f>
        <v>-66.449999999999591</v>
      </c>
      <c r="L6" s="24">
        <f t="shared" ref="L6:L7" si="2">K6/I6</f>
        <v>-7.5630825963737713E-2</v>
      </c>
      <c r="M6" s="22">
        <f t="shared" ref="M6:M7" si="3">J6-H6</f>
        <v>-153.05999999999949</v>
      </c>
      <c r="N6" s="268">
        <f t="shared" ref="N6:N7" si="4">M6/H6</f>
        <v>-0.15857524709392629</v>
      </c>
      <c r="O6" s="54">
        <f t="shared" ref="O6:O7" si="5">J6/F6</f>
        <v>0.88478298762419383</v>
      </c>
    </row>
    <row r="7" spans="1:15">
      <c r="A7" s="31"/>
      <c r="B7" s="27" t="s">
        <v>166</v>
      </c>
      <c r="C7" s="106">
        <f>SUM(C5:C6)</f>
        <v>2683.94</v>
      </c>
      <c r="D7" s="69">
        <f>SUM(D5:D6)</f>
        <v>1</v>
      </c>
      <c r="E7" s="69"/>
      <c r="F7" s="106">
        <f>ROUND('PU Wise OWE'!BK126/10000,2)</f>
        <v>2762.01</v>
      </c>
      <c r="G7" s="69">
        <f>SUM(G5:G6)</f>
        <v>1</v>
      </c>
      <c r="H7" s="73">
        <f>ROUND('PU Wise OWE'!BK128/10000,2)</f>
        <v>2466.35</v>
      </c>
      <c r="I7" s="106">
        <f>ROUND('PU Wise OWE'!BK127/10000,2)</f>
        <v>2507.1799999999998</v>
      </c>
      <c r="J7" s="27">
        <f>ROUND('PU Wise OWE'!BK129/10000,2)</f>
        <v>2497.0300000000002</v>
      </c>
      <c r="K7" s="26">
        <f t="shared" si="1"/>
        <v>-10.149999999999636</v>
      </c>
      <c r="L7" s="56">
        <f t="shared" si="2"/>
        <v>-4.0483730725355323E-3</v>
      </c>
      <c r="M7" s="26">
        <f t="shared" si="3"/>
        <v>30.680000000000291</v>
      </c>
      <c r="N7" s="269">
        <f t="shared" si="4"/>
        <v>1.2439434792304535E-2</v>
      </c>
      <c r="O7" s="57">
        <f t="shared" si="5"/>
        <v>0.90406262106219748</v>
      </c>
    </row>
    <row r="8" spans="1:15">
      <c r="A8" s="31"/>
      <c r="B8" s="32"/>
      <c r="C8" s="32"/>
      <c r="D8" s="33"/>
      <c r="E8" s="33"/>
      <c r="F8" s="243"/>
      <c r="G8" s="34"/>
      <c r="H8" s="74"/>
      <c r="I8" s="243"/>
      <c r="J8" s="32"/>
      <c r="K8" s="31"/>
      <c r="L8" s="35"/>
      <c r="M8" s="34"/>
      <c r="N8" s="31"/>
      <c r="O8" s="23"/>
    </row>
    <row r="9" spans="1:15" ht="14.45" customHeight="1">
      <c r="A9" s="31"/>
      <c r="D9" s="33"/>
      <c r="E9" s="33"/>
      <c r="F9" s="243"/>
      <c r="G9" s="34"/>
      <c r="H9" s="74"/>
      <c r="I9" s="243"/>
      <c r="J9" s="32"/>
      <c r="K9" s="31"/>
      <c r="L9" s="35"/>
      <c r="M9" s="34"/>
      <c r="N9" s="31"/>
      <c r="O9" s="23"/>
    </row>
    <row r="10" spans="1:15">
      <c r="A10" s="31"/>
      <c r="B10" s="64" t="s">
        <v>167</v>
      </c>
      <c r="C10" s="64"/>
      <c r="D10" s="65"/>
      <c r="E10" s="65"/>
      <c r="F10" s="258"/>
      <c r="G10" s="65"/>
      <c r="H10" s="75"/>
      <c r="I10" s="258"/>
      <c r="J10" s="258"/>
      <c r="M10" s="36" t="s">
        <v>145</v>
      </c>
      <c r="O10" s="23"/>
    </row>
    <row r="11" spans="1:15" ht="15" customHeight="1">
      <c r="A11" s="31"/>
      <c r="B11" s="325" t="s">
        <v>146</v>
      </c>
      <c r="C11" s="320" t="s">
        <v>306</v>
      </c>
      <c r="D11" s="320" t="s">
        <v>168</v>
      </c>
      <c r="E11" s="320"/>
      <c r="F11" s="309" t="str">
        <f>'PU Wise OWE'!$B$5</f>
        <v xml:space="preserve">RG 2023-24 </v>
      </c>
      <c r="G11" s="320" t="s">
        <v>315</v>
      </c>
      <c r="H11" s="330" t="str">
        <f>'PU Wise OWE'!$B$7</f>
        <v>Actuals upto Feb-23</v>
      </c>
      <c r="I11" s="309" t="str">
        <f>'PU Wise OWE'!$B$6</f>
        <v>BP to end of  Feb-24</v>
      </c>
      <c r="J11" s="309" t="str">
        <f>'PU Wise OWE'!$B$8</f>
        <v>Actuals upto Feb-24</v>
      </c>
      <c r="K11" s="315" t="s">
        <v>201</v>
      </c>
      <c r="L11" s="315"/>
      <c r="M11" s="315" t="s">
        <v>142</v>
      </c>
      <c r="N11" s="316"/>
      <c r="O11" s="302" t="s">
        <v>316</v>
      </c>
    </row>
    <row r="12" spans="1:15" ht="15" customHeight="1">
      <c r="A12" s="31"/>
      <c r="B12" s="326"/>
      <c r="C12" s="321"/>
      <c r="D12" s="321"/>
      <c r="E12" s="321"/>
      <c r="F12" s="310"/>
      <c r="G12" s="321"/>
      <c r="H12" s="321"/>
      <c r="I12" s="310"/>
      <c r="J12" s="310"/>
      <c r="K12" s="66" t="s">
        <v>140</v>
      </c>
      <c r="L12" s="67" t="s">
        <v>141</v>
      </c>
      <c r="M12" s="66" t="s">
        <v>140</v>
      </c>
      <c r="N12" s="270" t="s">
        <v>141</v>
      </c>
      <c r="O12" s="302"/>
    </row>
    <row r="13" spans="1:15">
      <c r="A13" s="31"/>
      <c r="B13" s="20" t="s">
        <v>147</v>
      </c>
      <c r="C13" s="107">
        <v>777.97</v>
      </c>
      <c r="D13" s="68">
        <f>C13/$C$7</f>
        <v>0.28986117424383556</v>
      </c>
      <c r="E13" s="21"/>
      <c r="F13" s="107">
        <f>ROUND('PU Wise OWE'!$C$126/10000,2)</f>
        <v>831.47</v>
      </c>
      <c r="G13" s="24">
        <f>F13/$F$7</f>
        <v>0.30103801217229481</v>
      </c>
      <c r="H13" s="72">
        <f>ROUND('PU Wise OWE'!$C$128/10000,2)</f>
        <v>715.86</v>
      </c>
      <c r="I13" s="107">
        <f>ROUND('PU Wise OWE'!$C$127/10000,2)</f>
        <v>738.29</v>
      </c>
      <c r="J13" s="20">
        <f>ROUND('PU Wise OWE'!$C$129/10000,2)</f>
        <v>752.44</v>
      </c>
      <c r="K13" s="22">
        <f>J13-I13</f>
        <v>14.150000000000091</v>
      </c>
      <c r="L13" s="24">
        <f>K13/I13</f>
        <v>1.916591041460685E-2</v>
      </c>
      <c r="M13" s="22">
        <f>J13-H13</f>
        <v>36.580000000000041</v>
      </c>
      <c r="N13" s="268">
        <f>M13/H13</f>
        <v>5.1099376973151228E-2</v>
      </c>
      <c r="O13" s="54">
        <f t="shared" ref="O13:O28" si="6">J13/F13</f>
        <v>0.90495147149025223</v>
      </c>
    </row>
    <row r="14" spans="1:15">
      <c r="A14" s="31"/>
      <c r="B14" s="20" t="s">
        <v>148</v>
      </c>
      <c r="C14" s="107">
        <v>294.64</v>
      </c>
      <c r="D14" s="68">
        <f t="shared" ref="D14:D27" si="7">C14/$C$7</f>
        <v>0.10977890712907143</v>
      </c>
      <c r="E14" s="21"/>
      <c r="F14" s="107">
        <f>ROUND('PU Wise OWE'!$D$126/10000,2)</f>
        <v>387.5</v>
      </c>
      <c r="G14" s="24">
        <f t="shared" ref="G14:G27" si="8">F14/$F$7</f>
        <v>0.14029637836213482</v>
      </c>
      <c r="H14" s="72">
        <f>ROUND('PU Wise OWE'!$D$128/10000,2)</f>
        <v>269.64</v>
      </c>
      <c r="I14" s="107">
        <f>ROUND('PU Wise OWE'!$D$127/10000,2)</f>
        <v>338.95</v>
      </c>
      <c r="J14" s="20">
        <f>ROUND('PU Wise OWE'!$D$129/10000,2)</f>
        <v>345.28</v>
      </c>
      <c r="K14" s="22">
        <f t="shared" ref="K14:K17" si="9">J14-I14</f>
        <v>6.3299999999999841</v>
      </c>
      <c r="L14" s="24">
        <f t="shared" ref="L14:L17" si="10">K14/I14</f>
        <v>1.8675320843782223E-2</v>
      </c>
      <c r="M14" s="22">
        <f t="shared" ref="M14:M27" si="11">J14-H14</f>
        <v>75.639999999999986</v>
      </c>
      <c r="N14" s="268">
        <f t="shared" ref="N14:N27" si="12">M14/H14</f>
        <v>0.28052217771843935</v>
      </c>
      <c r="O14" s="54">
        <f t="shared" si="6"/>
        <v>0.89104516129032252</v>
      </c>
    </row>
    <row r="15" spans="1:15">
      <c r="B15" s="23" t="s">
        <v>169</v>
      </c>
      <c r="C15" s="22">
        <v>30.05</v>
      </c>
      <c r="D15" s="68">
        <f t="shared" si="7"/>
        <v>1.119622644321408E-2</v>
      </c>
      <c r="E15" s="21"/>
      <c r="F15" s="107">
        <f>ROUND('PU Wise OWE'!$E$126/10000,2)</f>
        <v>33.61</v>
      </c>
      <c r="G15" s="24">
        <f t="shared" si="8"/>
        <v>1.2168674262584131E-2</v>
      </c>
      <c r="H15" s="72">
        <f>ROUND('PU Wise OWE'!$E$128/10000,2)</f>
        <v>30.03</v>
      </c>
      <c r="I15" s="107">
        <f>ROUND('PU Wise OWE'!$E$127/10000,2)</f>
        <v>30.58</v>
      </c>
      <c r="J15" s="20">
        <f>ROUND('PU Wise OWE'!$E$129/10000,2)</f>
        <v>28.97</v>
      </c>
      <c r="K15" s="22">
        <f t="shared" si="9"/>
        <v>-1.6099999999999994</v>
      </c>
      <c r="L15" s="24">
        <f t="shared" si="10"/>
        <v>-5.2648790058861986E-2</v>
      </c>
      <c r="M15" s="22">
        <f t="shared" si="11"/>
        <v>-1.0600000000000023</v>
      </c>
      <c r="N15" s="268">
        <f t="shared" si="12"/>
        <v>-3.5298035298035373E-2</v>
      </c>
      <c r="O15" s="54">
        <f t="shared" si="6"/>
        <v>0.86194584944956854</v>
      </c>
    </row>
    <row r="16" spans="1:15">
      <c r="B16" s="23" t="s">
        <v>170</v>
      </c>
      <c r="C16" s="22">
        <v>101.4</v>
      </c>
      <c r="D16" s="68">
        <f t="shared" si="7"/>
        <v>3.7780278247650845E-2</v>
      </c>
      <c r="E16" s="21"/>
      <c r="F16" s="107">
        <f>ROUND('PU Wise OWE'!$F$126/10000,2)</f>
        <v>106.43</v>
      </c>
      <c r="G16" s="24">
        <f t="shared" si="8"/>
        <v>3.8533531739566473E-2</v>
      </c>
      <c r="H16" s="72">
        <f>ROUND('PU Wise OWE'!$F$128/10000,2)</f>
        <v>92.94</v>
      </c>
      <c r="I16" s="107">
        <f>ROUND('PU Wise OWE'!$F$127/10000,2)</f>
        <v>94.33</v>
      </c>
      <c r="J16" s="20">
        <f>ROUND('PU Wise OWE'!$F$129/10000,2)</f>
        <v>97.28</v>
      </c>
      <c r="K16" s="22">
        <f t="shared" si="9"/>
        <v>2.9500000000000028</v>
      </c>
      <c r="L16" s="24">
        <f t="shared" si="10"/>
        <v>3.1273189865366299E-2</v>
      </c>
      <c r="M16" s="22">
        <f t="shared" si="11"/>
        <v>4.3400000000000034</v>
      </c>
      <c r="N16" s="268">
        <f t="shared" si="12"/>
        <v>4.6696793630299153E-2</v>
      </c>
      <c r="O16" s="54">
        <f t="shared" si="6"/>
        <v>0.91402799962416603</v>
      </c>
    </row>
    <row r="17" spans="1:15">
      <c r="B17" s="23" t="s">
        <v>171</v>
      </c>
      <c r="C17" s="22">
        <v>43.68</v>
      </c>
      <c r="D17" s="68">
        <f t="shared" si="7"/>
        <v>1.6274581398988054E-2</v>
      </c>
      <c r="E17" s="21"/>
      <c r="F17" s="107">
        <f>ROUND('PU Wise OWE'!$G$126/10000,2)</f>
        <v>48.72</v>
      </c>
      <c r="G17" s="24">
        <f t="shared" si="8"/>
        <v>1.7639327880782471E-2</v>
      </c>
      <c r="H17" s="72">
        <f>ROUND('PU Wise OWE'!$G$128/10000,2)</f>
        <v>40.03</v>
      </c>
      <c r="I17" s="107">
        <f>ROUND('PU Wise OWE'!$G$127/10000,2)</f>
        <v>44.12</v>
      </c>
      <c r="J17" s="20">
        <f>ROUND('PU Wise OWE'!$G$129/10000,2)</f>
        <v>44.39</v>
      </c>
      <c r="K17" s="22">
        <f t="shared" si="9"/>
        <v>0.27000000000000313</v>
      </c>
      <c r="L17" s="24">
        <f t="shared" si="10"/>
        <v>6.1196736174071427E-3</v>
      </c>
      <c r="M17" s="22">
        <f t="shared" si="11"/>
        <v>4.3599999999999994</v>
      </c>
      <c r="N17" s="268">
        <f t="shared" si="12"/>
        <v>0.10891831126655006</v>
      </c>
      <c r="O17" s="54">
        <f t="shared" si="6"/>
        <v>0.91112479474548447</v>
      </c>
    </row>
    <row r="18" spans="1:15">
      <c r="A18" s="31"/>
      <c r="B18" s="20" t="s">
        <v>149</v>
      </c>
      <c r="C18" s="107">
        <v>88.68</v>
      </c>
      <c r="D18" s="68">
        <f t="shared" si="7"/>
        <v>3.3040977071022451E-2</v>
      </c>
      <c r="E18" s="21"/>
      <c r="F18" s="107">
        <f>ROUND('PU Wise OWE'!$H$126/10000,2)</f>
        <v>89.89</v>
      </c>
      <c r="G18" s="24">
        <f t="shared" si="8"/>
        <v>3.254513922831561E-2</v>
      </c>
      <c r="H18" s="72">
        <f>ROUND('PU Wise OWE'!$H$128/10000,2)</f>
        <v>81.08</v>
      </c>
      <c r="I18" s="107">
        <f>ROUND('PU Wise OWE'!$H$127/10000,2)</f>
        <v>83.33</v>
      </c>
      <c r="J18" s="20">
        <f>ROUND('PU Wise OWE'!$H$129/10000,2)</f>
        <v>93.05</v>
      </c>
      <c r="K18" s="22">
        <f t="shared" ref="K18:K28" si="13">J18-I18</f>
        <v>9.7199999999999989</v>
      </c>
      <c r="L18" s="24">
        <f t="shared" ref="L18:L28" si="14">K18/I18</f>
        <v>0.11664466578663145</v>
      </c>
      <c r="M18" s="22">
        <f t="shared" si="11"/>
        <v>11.969999999999999</v>
      </c>
      <c r="N18" s="268">
        <f t="shared" si="12"/>
        <v>0.14763196842624568</v>
      </c>
      <c r="O18" s="54">
        <f t="shared" si="6"/>
        <v>1.0351540772054733</v>
      </c>
    </row>
    <row r="19" spans="1:15">
      <c r="A19" s="31"/>
      <c r="B19" s="58" t="s">
        <v>150</v>
      </c>
      <c r="C19" s="108">
        <v>77.81</v>
      </c>
      <c r="D19" s="68">
        <f t="shared" si="7"/>
        <v>2.899096104979992E-2</v>
      </c>
      <c r="E19" s="21"/>
      <c r="F19" s="107">
        <f>ROUND('PU Wise OWE'!$J$126/10000,2)</f>
        <v>85.88</v>
      </c>
      <c r="G19" s="24">
        <f t="shared" si="8"/>
        <v>3.1093297996748741E-2</v>
      </c>
      <c r="H19" s="72">
        <f>ROUND('PU Wise OWE'!$J$128/10000,2)</f>
        <v>77.760000000000005</v>
      </c>
      <c r="I19" s="107">
        <f>ROUND('PU Wise OWE'!$J$127/10000,2)</f>
        <v>80.790000000000006</v>
      </c>
      <c r="J19" s="20">
        <f>ROUND('PU Wise OWE'!$J$129/10000,2)</f>
        <v>80.28</v>
      </c>
      <c r="K19" s="22">
        <f t="shared" si="13"/>
        <v>-0.51000000000000512</v>
      </c>
      <c r="L19" s="24">
        <f t="shared" si="14"/>
        <v>-6.3126624582250908E-3</v>
      </c>
      <c r="M19" s="22">
        <f t="shared" si="11"/>
        <v>2.519999999999996</v>
      </c>
      <c r="N19" s="268">
        <f t="shared" si="12"/>
        <v>3.2407407407407357E-2</v>
      </c>
      <c r="O19" s="54">
        <f t="shared" si="6"/>
        <v>0.93479273404750818</v>
      </c>
    </row>
    <row r="20" spans="1:15">
      <c r="A20" s="31"/>
      <c r="B20" s="20" t="s">
        <v>151</v>
      </c>
      <c r="C20" s="107">
        <v>2.61</v>
      </c>
      <c r="D20" s="68">
        <f t="shared" si="7"/>
        <v>9.7245094897799496E-4</v>
      </c>
      <c r="E20" s="21"/>
      <c r="F20" s="107">
        <f>ROUND('PU Wise OWE'!$K$126/10000,2)</f>
        <v>9.01</v>
      </c>
      <c r="G20" s="24">
        <f t="shared" si="8"/>
        <v>3.2621170814008636E-3</v>
      </c>
      <c r="H20" s="72">
        <f>ROUND('PU Wise OWE'!$K$128/10000,2)</f>
        <v>2.6</v>
      </c>
      <c r="I20" s="107">
        <f>ROUND('PU Wise OWE'!$K$127/10000,2)</f>
        <v>6.08</v>
      </c>
      <c r="J20" s="20">
        <f>ROUND('PU Wise OWE'!$K$129/10000,2)</f>
        <v>9.4499999999999993</v>
      </c>
      <c r="K20" s="22">
        <f t="shared" si="13"/>
        <v>3.3699999999999992</v>
      </c>
      <c r="L20" s="24">
        <f t="shared" si="14"/>
        <v>0.55427631578947356</v>
      </c>
      <c r="M20" s="22">
        <f t="shared" si="11"/>
        <v>6.85</v>
      </c>
      <c r="N20" s="268">
        <f t="shared" si="12"/>
        <v>2.6346153846153846</v>
      </c>
      <c r="O20" s="54">
        <f t="shared" si="6"/>
        <v>1.0488346281908989</v>
      </c>
    </row>
    <row r="21" spans="1:15">
      <c r="A21" s="31"/>
      <c r="B21" s="20" t="s">
        <v>152</v>
      </c>
      <c r="C21" s="107">
        <v>16.09</v>
      </c>
      <c r="D21" s="68">
        <f t="shared" si="7"/>
        <v>5.9949179191785213E-3</v>
      </c>
      <c r="E21" s="21"/>
      <c r="F21" s="107">
        <f>ROUND('PU Wise OWE'!$L$126/10000,2)</f>
        <v>30.59</v>
      </c>
      <c r="G21" s="24">
        <f t="shared" si="8"/>
        <v>1.1075267649284397E-2</v>
      </c>
      <c r="H21" s="72">
        <f>ROUND('PU Wise OWE'!$L$128/10000,2)</f>
        <v>16.09</v>
      </c>
      <c r="I21" s="107">
        <f>ROUND('PU Wise OWE'!$L$127/10000,2)</f>
        <v>24.63</v>
      </c>
      <c r="J21" s="20">
        <f>ROUND('PU Wise OWE'!$L$129/10000,2)</f>
        <v>24.51</v>
      </c>
      <c r="K21" s="22">
        <f t="shared" si="13"/>
        <v>-0.11999999999999744</v>
      </c>
      <c r="L21" s="24">
        <f t="shared" si="14"/>
        <v>-4.8721071863579964E-3</v>
      </c>
      <c r="M21" s="22">
        <f t="shared" si="11"/>
        <v>8.4200000000000017</v>
      </c>
      <c r="N21" s="268">
        <f t="shared" si="12"/>
        <v>0.52330640149160979</v>
      </c>
      <c r="O21" s="54">
        <f t="shared" si="6"/>
        <v>0.80124223602484479</v>
      </c>
    </row>
    <row r="22" spans="1:15">
      <c r="A22" s="31"/>
      <c r="B22" s="20" t="s">
        <v>174</v>
      </c>
      <c r="C22" s="107">
        <v>37.31</v>
      </c>
      <c r="D22" s="68">
        <f t="shared" si="7"/>
        <v>1.3901204944968965E-2</v>
      </c>
      <c r="E22" s="21"/>
      <c r="F22" s="107">
        <f>ROUND('PU Wise OWE'!$M$126/10000,2)</f>
        <v>42.1</v>
      </c>
      <c r="G22" s="24">
        <f t="shared" si="8"/>
        <v>1.524252265560226E-2</v>
      </c>
      <c r="H22" s="72">
        <f>ROUND('PU Wise OWE'!$M$128/10000,2)</f>
        <v>35.880000000000003</v>
      </c>
      <c r="I22" s="107">
        <f>ROUND('PU Wise OWE'!$M$127/10000,2)</f>
        <v>38.630000000000003</v>
      </c>
      <c r="J22" s="20">
        <f>ROUND('PU Wise OWE'!$M$129/10000,2)</f>
        <v>39.53</v>
      </c>
      <c r="K22" s="22">
        <f t="shared" ref="K22" si="15">J22-I22</f>
        <v>0.89999999999999858</v>
      </c>
      <c r="L22" s="24">
        <f t="shared" ref="L22" si="16">K22/I22</f>
        <v>2.3297954957287044E-2</v>
      </c>
      <c r="M22" s="22">
        <f t="shared" si="11"/>
        <v>3.6499999999999986</v>
      </c>
      <c r="N22" s="268">
        <f t="shared" si="12"/>
        <v>0.10172798216276473</v>
      </c>
      <c r="O22" s="54">
        <f t="shared" si="6"/>
        <v>0.93895486935866979</v>
      </c>
    </row>
    <row r="23" spans="1:15">
      <c r="A23" s="31"/>
      <c r="B23" s="58" t="s">
        <v>153</v>
      </c>
      <c r="C23" s="108">
        <v>35.409999999999997</v>
      </c>
      <c r="D23" s="68">
        <f t="shared" si="7"/>
        <v>1.319329046103862E-2</v>
      </c>
      <c r="E23" s="21"/>
      <c r="F23" s="107">
        <f>ROUND('PU Wise OWE'!$P$126/10000,2)</f>
        <v>38.67</v>
      </c>
      <c r="G23" s="24">
        <f t="shared" si="8"/>
        <v>1.4000673422616138E-2</v>
      </c>
      <c r="H23" s="72">
        <f>ROUND('PU Wise OWE'!$P$128/10000,2)</f>
        <v>35.409999999999997</v>
      </c>
      <c r="I23" s="107">
        <f>ROUND('PU Wise OWE'!$P$127/10000,2)</f>
        <v>32.71</v>
      </c>
      <c r="J23" s="20">
        <f>ROUND('PU Wise OWE'!$P$129/10000,2)</f>
        <v>37.799999999999997</v>
      </c>
      <c r="K23" s="22">
        <f t="shared" si="13"/>
        <v>5.0899999999999963</v>
      </c>
      <c r="L23" s="24">
        <f t="shared" si="14"/>
        <v>0.15560990522775897</v>
      </c>
      <c r="M23" s="22">
        <f t="shared" si="11"/>
        <v>2.3900000000000006</v>
      </c>
      <c r="N23" s="268">
        <f t="shared" si="12"/>
        <v>6.7495057893250512E-2</v>
      </c>
      <c r="O23" s="54">
        <f t="shared" si="6"/>
        <v>0.97750193948797504</v>
      </c>
    </row>
    <row r="24" spans="1:15">
      <c r="B24" s="58" t="s">
        <v>154</v>
      </c>
      <c r="C24" s="108">
        <v>24.39</v>
      </c>
      <c r="D24" s="68">
        <f t="shared" si="7"/>
        <v>9.0873864542426429E-3</v>
      </c>
      <c r="E24" s="21"/>
      <c r="F24" s="107">
        <f>ROUND('PU Wise OWE'!$S$126/10000,2)</f>
        <v>27.11</v>
      </c>
      <c r="G24" s="24">
        <f t="shared" si="8"/>
        <v>9.8153156577999341E-3</v>
      </c>
      <c r="H24" s="72">
        <f>ROUND('PU Wise OWE'!$S$128/10000,2)</f>
        <v>24.39</v>
      </c>
      <c r="I24" s="107">
        <f>ROUND('PU Wise OWE'!$S$127/10000,2)</f>
        <v>22.68</v>
      </c>
      <c r="J24" s="20">
        <f>ROUND('PU Wise OWE'!$S$129/10000,2)</f>
        <v>28.67</v>
      </c>
      <c r="K24" s="22">
        <f t="shared" si="13"/>
        <v>5.990000000000002</v>
      </c>
      <c r="L24" s="24">
        <f t="shared" si="14"/>
        <v>0.26410934744268089</v>
      </c>
      <c r="M24" s="22">
        <f t="shared" si="11"/>
        <v>4.2800000000000011</v>
      </c>
      <c r="N24" s="268">
        <f t="shared" si="12"/>
        <v>0.17548175481754821</v>
      </c>
      <c r="O24" s="54">
        <f t="shared" si="6"/>
        <v>1.0575433419402436</v>
      </c>
    </row>
    <row r="25" spans="1:15">
      <c r="B25" s="58" t="s">
        <v>155</v>
      </c>
      <c r="C25" s="108">
        <v>33.090000000000003</v>
      </c>
      <c r="D25" s="68">
        <f t="shared" si="7"/>
        <v>1.2328889617502628E-2</v>
      </c>
      <c r="E25" s="21"/>
      <c r="F25" s="107">
        <f>ROUND('PU Wise OWE'!$T$126/10000,2)</f>
        <v>54.01</v>
      </c>
      <c r="G25" s="24">
        <f t="shared" si="8"/>
        <v>1.9554599729906842E-2</v>
      </c>
      <c r="H25" s="72">
        <f>ROUND('PU Wise OWE'!$T$128/10000,2)</f>
        <v>33.090000000000003</v>
      </c>
      <c r="I25" s="107">
        <f>ROUND('PU Wise OWE'!$T$127/10000,2)</f>
        <v>40.31</v>
      </c>
      <c r="J25" s="20">
        <f>ROUND('PU Wise OWE'!$T$129/10000,2)</f>
        <v>54.8</v>
      </c>
      <c r="K25" s="22">
        <f t="shared" si="13"/>
        <v>14.489999999999995</v>
      </c>
      <c r="L25" s="24">
        <f t="shared" si="14"/>
        <v>0.35946415281567834</v>
      </c>
      <c r="M25" s="22">
        <f t="shared" si="11"/>
        <v>21.709999999999994</v>
      </c>
      <c r="N25" s="268">
        <f t="shared" si="12"/>
        <v>0.65608945300695043</v>
      </c>
      <c r="O25" s="54">
        <f t="shared" si="6"/>
        <v>1.0146269209405665</v>
      </c>
    </row>
    <row r="26" spans="1:15">
      <c r="B26" s="58" t="s">
        <v>173</v>
      </c>
      <c r="C26" s="108">
        <v>12.53</v>
      </c>
      <c r="D26" s="68">
        <f t="shared" si="7"/>
        <v>4.6685097282353552E-3</v>
      </c>
      <c r="E26" s="22"/>
      <c r="F26" s="107">
        <f>ROUND('PU Wise OWE'!$V$126/10000,2)</f>
        <v>13.6</v>
      </c>
      <c r="G26" s="24">
        <f t="shared" si="8"/>
        <v>4.9239503115484735E-3</v>
      </c>
      <c r="H26" s="72">
        <f>ROUND('PU Wise OWE'!$V$128/10000,2)</f>
        <v>11.83</v>
      </c>
      <c r="I26" s="107">
        <f>ROUND('PU Wise OWE'!$V$127/10000,2)</f>
        <v>12.02</v>
      </c>
      <c r="J26" s="20">
        <f>ROUND('PU Wise OWE'!$V$129/10000,2)</f>
        <v>12.09</v>
      </c>
      <c r="K26" s="22">
        <f t="shared" si="13"/>
        <v>7.0000000000000284E-2</v>
      </c>
      <c r="L26" s="24">
        <f t="shared" si="14"/>
        <v>5.8236272878536008E-3</v>
      </c>
      <c r="M26" s="22">
        <f t="shared" si="11"/>
        <v>0.25999999999999979</v>
      </c>
      <c r="N26" s="268">
        <f t="shared" si="12"/>
        <v>2.1978021978021959E-2</v>
      </c>
      <c r="O26" s="54">
        <f t="shared" si="6"/>
        <v>0.88897058823529418</v>
      </c>
    </row>
    <row r="27" spans="1:15">
      <c r="B27" s="58" t="s">
        <v>172</v>
      </c>
      <c r="C27" s="108">
        <v>34.93</v>
      </c>
      <c r="D27" s="68">
        <f t="shared" si="7"/>
        <v>1.3014448907203588E-2</v>
      </c>
      <c r="E27" s="22"/>
      <c r="F27" s="107">
        <f>ROUND('PU Wise OWE'!$AC$126/10000,2)</f>
        <v>37.46</v>
      </c>
      <c r="G27" s="24">
        <f t="shared" si="8"/>
        <v>1.3562586666956309E-2</v>
      </c>
      <c r="H27" s="72">
        <f>ROUND('PU Wise OWE'!$AC$128/10000,2)</f>
        <v>29.51</v>
      </c>
      <c r="I27" s="107">
        <f>ROUND('PU Wise OWE'!$AC$127/10000,2)</f>
        <v>34.35</v>
      </c>
      <c r="J27" s="20">
        <f>ROUND('PU Wise OWE'!$AC$129/10000,2)</f>
        <v>30.27</v>
      </c>
      <c r="K27" s="22">
        <f t="shared" ref="K27" si="17">J27-I27</f>
        <v>-4.0800000000000018</v>
      </c>
      <c r="L27" s="24">
        <f t="shared" ref="L27" si="18">K27/I27</f>
        <v>-0.11877729257641927</v>
      </c>
      <c r="M27" s="22">
        <f t="shared" si="11"/>
        <v>0.75999999999999801</v>
      </c>
      <c r="N27" s="268">
        <f t="shared" si="12"/>
        <v>2.5753981701118197E-2</v>
      </c>
      <c r="O27" s="54">
        <f t="shared" si="6"/>
        <v>0.80806193272824345</v>
      </c>
    </row>
    <row r="28" spans="1:15">
      <c r="B28" s="206" t="s">
        <v>144</v>
      </c>
      <c r="C28" s="207">
        <f>SUM(C13:C27)</f>
        <v>1610.5900000000001</v>
      </c>
      <c r="D28" s="209">
        <f>SUM(D13:D27)</f>
        <v>0.60008420456493061</v>
      </c>
      <c r="E28" s="207"/>
      <c r="F28" s="259">
        <f>F5</f>
        <v>1844.09</v>
      </c>
      <c r="G28" s="209">
        <f t="shared" ref="G28:J28" si="19">SUM(G13:G27)</f>
        <v>0.66475139481754209</v>
      </c>
      <c r="H28" s="208">
        <f>SUM(H13:H27)</f>
        <v>1496.1399999999999</v>
      </c>
      <c r="I28" s="259">
        <f t="shared" si="19"/>
        <v>1621.7999999999997</v>
      </c>
      <c r="J28" s="259">
        <f t="shared" si="19"/>
        <v>1678.81</v>
      </c>
      <c r="K28" s="207">
        <f t="shared" si="13"/>
        <v>57.010000000000218</v>
      </c>
      <c r="L28" s="209">
        <f t="shared" si="14"/>
        <v>3.5152299913676306E-2</v>
      </c>
      <c r="M28" s="207">
        <f>J28-H28</f>
        <v>182.67000000000007</v>
      </c>
      <c r="N28" s="271">
        <f>M28/H28</f>
        <v>0.12209418904647967</v>
      </c>
      <c r="O28" s="210">
        <f t="shared" si="6"/>
        <v>0.91037313797048947</v>
      </c>
    </row>
    <row r="29" spans="1:15">
      <c r="J29" s="260"/>
    </row>
    <row r="31" spans="1:15">
      <c r="B31" s="77" t="s">
        <v>175</v>
      </c>
      <c r="C31" s="77"/>
      <c r="D31" s="79"/>
      <c r="H31" s="266"/>
      <c r="M31" s="36" t="s">
        <v>145</v>
      </c>
    </row>
    <row r="32" spans="1:15" ht="15" customHeight="1">
      <c r="B32" s="317" t="s">
        <v>146</v>
      </c>
      <c r="C32" s="287" t="str">
        <f>C11</f>
        <v>Actuals 2022-23</v>
      </c>
      <c r="D32" s="287" t="s">
        <v>168</v>
      </c>
      <c r="E32" s="287"/>
      <c r="F32" s="299" t="str">
        <f>'PU Wise OWE'!$B$5</f>
        <v xml:space="preserve">RG 2023-24 </v>
      </c>
      <c r="G32" s="319" t="s">
        <v>315</v>
      </c>
      <c r="H32" s="322" t="str">
        <f>'PU Wise OWE'!$B$7</f>
        <v>Actuals upto Feb-23</v>
      </c>
      <c r="I32" s="299" t="str">
        <f>'PU Wise OWE'!$B$6</f>
        <v>BP to end of  Feb-24</v>
      </c>
      <c r="J32" s="299" t="str">
        <f>'PU Wise OWE'!$B$8</f>
        <v>Actuals upto Feb-24</v>
      </c>
      <c r="K32" s="286" t="s">
        <v>201</v>
      </c>
      <c r="L32" s="286"/>
      <c r="M32" s="286" t="s">
        <v>142</v>
      </c>
      <c r="N32" s="286"/>
      <c r="O32" s="287" t="s">
        <v>316</v>
      </c>
    </row>
    <row r="33" spans="2:15" ht="18" customHeight="1">
      <c r="B33" s="318"/>
      <c r="C33" s="288"/>
      <c r="D33" s="288"/>
      <c r="E33" s="288"/>
      <c r="F33" s="297"/>
      <c r="G33" s="288"/>
      <c r="H33" s="288"/>
      <c r="I33" s="297"/>
      <c r="J33" s="297"/>
      <c r="K33" s="81" t="s">
        <v>140</v>
      </c>
      <c r="L33" s="82" t="s">
        <v>141</v>
      </c>
      <c r="M33" s="81" t="s">
        <v>140</v>
      </c>
      <c r="N33" s="82" t="s">
        <v>141</v>
      </c>
      <c r="O33" s="288"/>
    </row>
    <row r="34" spans="2:15">
      <c r="B34" s="86" t="s">
        <v>176</v>
      </c>
      <c r="C34" s="109">
        <v>2.23</v>
      </c>
      <c r="D34" s="68">
        <f t="shared" ref="D34:D37" si="20">C34/$C$7</f>
        <v>8.3086805219192679E-4</v>
      </c>
      <c r="E34" s="21"/>
      <c r="F34" s="107">
        <f>ROUND(('PU Wise OWE'!$AE$126+'PU Wise OWE'!$AF$126)/10000,2)</f>
        <v>2.7</v>
      </c>
      <c r="G34" s="24">
        <f t="shared" ref="G34:G37" si="21">F34/$F$7</f>
        <v>9.7754895891035884E-4</v>
      </c>
      <c r="H34" s="72">
        <f>ROUND(('PU Wise OWE'!$AE$128+'PU Wise OWE'!$AF$128)/10000,2)</f>
        <v>2.19</v>
      </c>
      <c r="I34" s="107">
        <f>ROUND(('PU Wise OWE'!$AE$127+'PU Wise OWE'!$AF$127)/10000,2)</f>
        <v>2.83</v>
      </c>
      <c r="J34" s="20">
        <f>ROUND(('PU Wise OWE'!$AE$129+'PU Wise OWE'!$AF$129)/10000,2)</f>
        <v>2.62</v>
      </c>
      <c r="K34" s="22">
        <f t="shared" ref="K34:K36" si="22">J34-I34</f>
        <v>-0.20999999999999996</v>
      </c>
      <c r="L34" s="24">
        <f t="shared" ref="L34:L36" si="23">K34/I34</f>
        <v>-7.4204946996466417E-2</v>
      </c>
      <c r="M34" s="22">
        <f t="shared" ref="M34" si="24">J34-H34</f>
        <v>0.43000000000000016</v>
      </c>
      <c r="N34" s="54">
        <f t="shared" ref="N34" si="25">M34/H34</f>
        <v>0.19634703196347039</v>
      </c>
      <c r="O34" s="54">
        <f t="shared" ref="O34:O37" si="26">J34/F34</f>
        <v>0.97037037037037033</v>
      </c>
    </row>
    <row r="35" spans="2:15" ht="16.5" customHeight="1">
      <c r="B35" s="86" t="s">
        <v>177</v>
      </c>
      <c r="C35" s="109">
        <v>4.16</v>
      </c>
      <c r="D35" s="68">
        <f t="shared" si="20"/>
        <v>1.5499601332369577E-3</v>
      </c>
      <c r="E35" s="21"/>
      <c r="F35" s="107">
        <f>ROUND('PU Wise OWE'!$AG$126/10000,2)</f>
        <v>3.34</v>
      </c>
      <c r="G35" s="24">
        <f t="shared" si="21"/>
        <v>1.2092642676891103E-3</v>
      </c>
      <c r="H35" s="72">
        <f>ROUND('PU Wise OWE'!$AG$128/10000,2)</f>
        <v>3.9</v>
      </c>
      <c r="I35" s="107">
        <f>ROUND('PU Wise OWE'!$AG$127/10000,2)</f>
        <v>2.52</v>
      </c>
      <c r="J35" s="20">
        <f>ROUND('PU Wise OWE'!$AG$129/10000,2)</f>
        <v>3.82</v>
      </c>
      <c r="K35" s="22">
        <f t="shared" si="22"/>
        <v>1.2999999999999998</v>
      </c>
      <c r="L35" s="24">
        <f t="shared" si="23"/>
        <v>0.51587301587301582</v>
      </c>
      <c r="M35" s="22">
        <f t="shared" ref="M35:M37" si="27">J35-H35</f>
        <v>-8.0000000000000071E-2</v>
      </c>
      <c r="N35" s="54">
        <f t="shared" ref="N35:N37" si="28">M35/H35</f>
        <v>-2.051282051282053E-2</v>
      </c>
      <c r="O35" s="54">
        <f t="shared" si="26"/>
        <v>1.1437125748502994</v>
      </c>
    </row>
    <row r="36" spans="2:15" ht="15.75" customHeight="1">
      <c r="B36" s="86" t="s">
        <v>178</v>
      </c>
      <c r="C36" s="109">
        <v>0.34</v>
      </c>
      <c r="D36" s="68">
        <f t="shared" si="20"/>
        <v>1.2667943396648212E-4</v>
      </c>
      <c r="E36" s="21"/>
      <c r="F36" s="107">
        <f>ROUND('PU Wise OWE'!$AJ$126/10000,2)</f>
        <v>1.31</v>
      </c>
      <c r="G36" s="24">
        <f t="shared" si="21"/>
        <v>4.7429227265650736E-4</v>
      </c>
      <c r="H36" s="72">
        <f>ROUND('PU Wise OWE'!$AJ$128/10000,2)</f>
        <v>0.33</v>
      </c>
      <c r="I36" s="107">
        <f>ROUND('PU Wise OWE'!$AJ$127/10000,2)</f>
        <v>0.69</v>
      </c>
      <c r="J36" s="20">
        <f>ROUND('PU Wise OWE'!$AJ$129/10000,2)</f>
        <v>0.52</v>
      </c>
      <c r="K36" s="22">
        <f t="shared" si="22"/>
        <v>-0.16999999999999993</v>
      </c>
      <c r="L36" s="24">
        <f t="shared" si="23"/>
        <v>-0.24637681159420283</v>
      </c>
      <c r="M36" s="22">
        <f t="shared" si="27"/>
        <v>0.19</v>
      </c>
      <c r="N36" s="54">
        <f t="shared" si="28"/>
        <v>0.57575757575757569</v>
      </c>
      <c r="O36" s="54">
        <f t="shared" si="26"/>
        <v>0.39694656488549618</v>
      </c>
    </row>
    <row r="37" spans="2:15">
      <c r="B37" s="25" t="s">
        <v>144</v>
      </c>
      <c r="C37" s="26">
        <f>C34+C35+C36</f>
        <v>6.73</v>
      </c>
      <c r="D37" s="69">
        <f t="shared" si="20"/>
        <v>2.5075076193953666E-3</v>
      </c>
      <c r="E37" s="26"/>
      <c r="F37" s="141">
        <f t="shared" ref="F37:J37" si="29">SUM(F34:F36)</f>
        <v>7.35</v>
      </c>
      <c r="G37" s="56">
        <f t="shared" si="21"/>
        <v>2.6611054992559764E-3</v>
      </c>
      <c r="H37" s="76">
        <f>SUM(H34:H36)</f>
        <v>6.42</v>
      </c>
      <c r="I37" s="141">
        <f t="shared" si="29"/>
        <v>6.0399999999999991</v>
      </c>
      <c r="J37" s="141">
        <f t="shared" si="29"/>
        <v>6.9599999999999991</v>
      </c>
      <c r="K37" s="26">
        <f t="shared" ref="K37" si="30">J37-I37</f>
        <v>0.91999999999999993</v>
      </c>
      <c r="L37" s="56">
        <f t="shared" ref="L37" si="31">K37/I37</f>
        <v>0.15231788079470199</v>
      </c>
      <c r="M37" s="26">
        <f t="shared" si="27"/>
        <v>0.53999999999999915</v>
      </c>
      <c r="N37" s="57">
        <f t="shared" si="28"/>
        <v>8.4112149532710151E-2</v>
      </c>
      <c r="O37" s="57">
        <f t="shared" si="26"/>
        <v>0.946938775510204</v>
      </c>
    </row>
    <row r="39" spans="2:15">
      <c r="B39" s="84"/>
      <c r="C39" s="84"/>
      <c r="D39" s="84"/>
      <c r="H39" s="85"/>
      <c r="M39" s="36" t="s">
        <v>145</v>
      </c>
    </row>
    <row r="40" spans="2:15" ht="15" customHeight="1">
      <c r="B40" s="289" t="s">
        <v>159</v>
      </c>
      <c r="C40" s="287" t="s">
        <v>306</v>
      </c>
      <c r="D40" s="287" t="s">
        <v>168</v>
      </c>
      <c r="E40" s="311"/>
      <c r="F40" s="299" t="str">
        <f>'PU Wise OWE'!$B$5</f>
        <v xml:space="preserve">RG 2023-24 </v>
      </c>
      <c r="G40" s="287" t="s">
        <v>315</v>
      </c>
      <c r="H40" s="314" t="str">
        <f>'PU Wise OWE'!$B$7</f>
        <v>Actuals upto Feb-23</v>
      </c>
      <c r="I40" s="299" t="str">
        <f>'PU Wise OWE'!$B$6</f>
        <v>BP to end of  Feb-24</v>
      </c>
      <c r="J40" s="299" t="str">
        <f>'PU Wise OWE'!$B$8</f>
        <v>Actuals upto Feb-24</v>
      </c>
      <c r="K40" s="286" t="s">
        <v>201</v>
      </c>
      <c r="L40" s="286"/>
      <c r="M40" s="286" t="s">
        <v>142</v>
      </c>
      <c r="N40" s="286"/>
      <c r="O40" s="287" t="s">
        <v>316</v>
      </c>
    </row>
    <row r="41" spans="2:15" ht="17.25" customHeight="1">
      <c r="B41" s="289"/>
      <c r="C41" s="288"/>
      <c r="D41" s="288"/>
      <c r="E41" s="312"/>
      <c r="F41" s="297"/>
      <c r="G41" s="288"/>
      <c r="H41" s="288"/>
      <c r="I41" s="297"/>
      <c r="J41" s="297"/>
      <c r="K41" s="81" t="s">
        <v>140</v>
      </c>
      <c r="L41" s="82" t="s">
        <v>141</v>
      </c>
      <c r="M41" s="81" t="s">
        <v>140</v>
      </c>
      <c r="N41" s="82" t="s">
        <v>141</v>
      </c>
      <c r="O41" s="288"/>
    </row>
    <row r="42" spans="2:15">
      <c r="B42" s="27" t="s">
        <v>160</v>
      </c>
      <c r="C42" s="106">
        <v>314.33</v>
      </c>
      <c r="D42" s="68">
        <f t="shared" ref="D42:D50" si="32">C42/$C$7</f>
        <v>0.11711513670201271</v>
      </c>
      <c r="E42" s="312"/>
      <c r="F42" s="21">
        <f>SUM(F43:F48)</f>
        <v>127.22999999999999</v>
      </c>
      <c r="G42" s="24">
        <f t="shared" ref="G42:G50" si="33">F42/$F$7</f>
        <v>4.6064279274875899E-2</v>
      </c>
      <c r="H42" s="72">
        <f>SUM(H43:H48)</f>
        <v>301.77999999999997</v>
      </c>
      <c r="I42" s="21">
        <f>SUM(I43:I48)</f>
        <v>117.24000000000001</v>
      </c>
      <c r="J42" s="21">
        <f>SUM(J43:J48)</f>
        <v>130.01999999999998</v>
      </c>
      <c r="K42" s="22">
        <f>J42-I42</f>
        <v>12.779999999999973</v>
      </c>
      <c r="L42" s="24">
        <f>K42/I42</f>
        <v>0.10900716479017376</v>
      </c>
      <c r="M42" s="22">
        <f t="shared" ref="M42" si="34">J42-H42</f>
        <v>-171.76</v>
      </c>
      <c r="N42" s="54">
        <f t="shared" ref="N42" si="35">M42/H42</f>
        <v>-0.56915633905494067</v>
      </c>
      <c r="O42" s="54">
        <f t="shared" ref="O42:O49" si="36">J42/F42</f>
        <v>1.0219287903796275</v>
      </c>
    </row>
    <row r="43" spans="2:15">
      <c r="B43" s="59" t="s">
        <v>304</v>
      </c>
      <c r="C43" s="21">
        <v>65.13</v>
      </c>
      <c r="D43" s="68">
        <f t="shared" si="32"/>
        <v>2.4266563335991115E-2</v>
      </c>
      <c r="E43" s="312"/>
      <c r="F43" s="21">
        <f>ROUND('PU Wise OWE'!$AK$82/10000,2)</f>
        <v>35.549999999999997</v>
      </c>
      <c r="G43" s="24">
        <f t="shared" si="33"/>
        <v>1.2871061292319722E-2</v>
      </c>
      <c r="H43" s="72">
        <f>ROUND('PU Wise OWE'!$AK$84/10000,2)</f>
        <v>61.9</v>
      </c>
      <c r="I43" s="21">
        <f>ROUND('PU Wise OWE'!$AK$83/10000,2)</f>
        <v>33.61</v>
      </c>
      <c r="J43" s="21">
        <f>ROUND('PU Wise OWE'!$AK$85/10000,2)</f>
        <v>32.01</v>
      </c>
      <c r="K43" s="22">
        <f t="shared" ref="K43:K50" si="37">J43-I43</f>
        <v>-1.6000000000000014</v>
      </c>
      <c r="L43" s="24">
        <f t="shared" ref="L43:L50" si="38">K43/I43</f>
        <v>-4.7604879500148807E-2</v>
      </c>
      <c r="M43" s="22">
        <f t="shared" ref="M43:M49" si="39">J43-H43</f>
        <v>-29.89</v>
      </c>
      <c r="N43" s="54">
        <f t="shared" ref="N43:N49" si="40">M43/H43</f>
        <v>-0.482875605815832</v>
      </c>
      <c r="O43" s="54">
        <f t="shared" si="36"/>
        <v>0.9004219409282701</v>
      </c>
    </row>
    <row r="44" spans="2:15" s="253" customFormat="1">
      <c r="B44" s="257" t="s">
        <v>302</v>
      </c>
      <c r="C44" s="21">
        <v>26.21</v>
      </c>
      <c r="D44" s="68">
        <f t="shared" si="32"/>
        <v>9.7654940125338121E-3</v>
      </c>
      <c r="E44" s="312"/>
      <c r="F44" s="21">
        <v>0</v>
      </c>
      <c r="G44" s="24">
        <f t="shared" si="33"/>
        <v>0</v>
      </c>
      <c r="H44" s="21">
        <f>ROUND('PU Wise OWE'!$AP$84/10000,2)</f>
        <v>25.84</v>
      </c>
      <c r="I44" s="21">
        <f>ROUND('PU Wise OWE'!$AP$83/10000,2)</f>
        <v>0.67</v>
      </c>
      <c r="J44" s="21">
        <f>ROUND('PU Wise OWE'!$AP$85/10000,2)</f>
        <v>0.48</v>
      </c>
      <c r="K44" s="22">
        <f t="shared" si="37"/>
        <v>-0.19000000000000006</v>
      </c>
      <c r="L44" s="24">
        <f t="shared" si="38"/>
        <v>-0.2835820895522389</v>
      </c>
      <c r="M44" s="22">
        <f t="shared" si="39"/>
        <v>-25.36</v>
      </c>
      <c r="N44" s="54">
        <f t="shared" si="40"/>
        <v>-0.98142414860681115</v>
      </c>
      <c r="O44" s="54" t="e">
        <f t="shared" si="36"/>
        <v>#DIV/0!</v>
      </c>
    </row>
    <row r="45" spans="2:15">
      <c r="B45" s="60" t="s">
        <v>163</v>
      </c>
      <c r="C45" s="110">
        <v>12.31</v>
      </c>
      <c r="D45" s="68">
        <f t="shared" si="32"/>
        <v>4.5865406827276314E-3</v>
      </c>
      <c r="E45" s="312"/>
      <c r="F45" s="21">
        <f>ROUND('PU Wise OWE'!$AR$82/10000,2)</f>
        <v>12.1</v>
      </c>
      <c r="G45" s="24">
        <f t="shared" si="33"/>
        <v>4.3808675565982736E-3</v>
      </c>
      <c r="H45" s="72">
        <f>ROUND('PU Wise OWE'!$AR$84/10000,2)</f>
        <v>11.68</v>
      </c>
      <c r="I45" s="21">
        <f>ROUND('PU Wise OWE'!$AR$83/10000,2)</f>
        <v>11.97</v>
      </c>
      <c r="J45" s="21">
        <f>ROUND('PU Wise OWE'!$AR$85/10000,2)</f>
        <v>8.69</v>
      </c>
      <c r="K45" s="22">
        <f t="shared" ref="K45:K46" si="41">J45-I45</f>
        <v>-3.2800000000000011</v>
      </c>
      <c r="L45" s="24">
        <f t="shared" ref="L45:L46" si="42">K45/I45</f>
        <v>-0.27401837928153727</v>
      </c>
      <c r="M45" s="22">
        <f t="shared" si="39"/>
        <v>-2.99</v>
      </c>
      <c r="N45" s="54">
        <f t="shared" si="40"/>
        <v>-0.25599315068493156</v>
      </c>
      <c r="O45" s="54">
        <f t="shared" si="36"/>
        <v>0.71818181818181814</v>
      </c>
    </row>
    <row r="46" spans="2:15">
      <c r="B46" s="60" t="s">
        <v>164</v>
      </c>
      <c r="C46" s="110">
        <v>11.54</v>
      </c>
      <c r="D46" s="68">
        <f t="shared" si="32"/>
        <v>4.2996490234505982E-3</v>
      </c>
      <c r="E46" s="312"/>
      <c r="F46" s="21">
        <f>ROUND('PU Wise OWE'!$AU$82/10000,2)</f>
        <v>8.0500000000000007</v>
      </c>
      <c r="G46" s="24">
        <f t="shared" si="33"/>
        <v>2.9145441182327364E-3</v>
      </c>
      <c r="H46" s="72">
        <f>ROUND('PU Wise OWE'!$AU$84/10000,2)</f>
        <v>11.01</v>
      </c>
      <c r="I46" s="21">
        <f>ROUND('PU Wise OWE'!$AU$83/10000,2)</f>
        <v>8.9700000000000006</v>
      </c>
      <c r="J46" s="21">
        <f>ROUND('PU Wise OWE'!$AU$85/10000,2)</f>
        <v>7.12</v>
      </c>
      <c r="K46" s="22">
        <f t="shared" si="41"/>
        <v>-1.8500000000000005</v>
      </c>
      <c r="L46" s="24">
        <f t="shared" si="42"/>
        <v>-0.20624303232998889</v>
      </c>
      <c r="M46" s="22">
        <f t="shared" si="39"/>
        <v>-3.8899999999999997</v>
      </c>
      <c r="N46" s="54">
        <f t="shared" si="40"/>
        <v>-0.35331516802906449</v>
      </c>
      <c r="O46" s="54">
        <f t="shared" si="36"/>
        <v>0.88447204968944093</v>
      </c>
    </row>
    <row r="47" spans="2:15">
      <c r="B47" s="59" t="s">
        <v>161</v>
      </c>
      <c r="C47" s="21">
        <v>39.99</v>
      </c>
      <c r="D47" s="68">
        <f t="shared" si="32"/>
        <v>1.4899736953881235E-2</v>
      </c>
      <c r="E47" s="312"/>
      <c r="F47" s="21">
        <f>ROUND('PU Wise OWE'!$AZ$82/10000,2)</f>
        <v>1.68</v>
      </c>
      <c r="G47" s="24">
        <f t="shared" si="33"/>
        <v>6.0825268554422316E-4</v>
      </c>
      <c r="H47" s="72">
        <f>ROUND('PU Wise OWE'!$AZ$84/10000,2)</f>
        <v>39.18</v>
      </c>
      <c r="I47" s="21">
        <f>ROUND('PU Wise OWE'!$AZ$83/10000,2)</f>
        <v>1.68</v>
      </c>
      <c r="J47" s="21">
        <f>ROUND('PU Wise OWE'!$AZ$85/10000,2)</f>
        <v>1.22</v>
      </c>
      <c r="K47" s="22">
        <f t="shared" si="37"/>
        <v>-0.45999999999999996</v>
      </c>
      <c r="L47" s="24">
        <f t="shared" si="38"/>
        <v>-0.27380952380952378</v>
      </c>
      <c r="M47" s="22">
        <f t="shared" si="39"/>
        <v>-37.96</v>
      </c>
      <c r="N47" s="54">
        <f t="shared" si="40"/>
        <v>-0.96886166411434405</v>
      </c>
      <c r="O47" s="54">
        <f t="shared" si="36"/>
        <v>0.72619047619047616</v>
      </c>
    </row>
    <row r="48" spans="2:15">
      <c r="B48" s="60" t="s">
        <v>162</v>
      </c>
      <c r="C48" s="110">
        <v>159.15</v>
      </c>
      <c r="D48" s="68">
        <f t="shared" si="32"/>
        <v>5.9297152693428321E-2</v>
      </c>
      <c r="E48" s="312"/>
      <c r="F48" s="21">
        <f>ROUND('PU Wise OWE'!$BA$82/10000,2)</f>
        <v>69.849999999999994</v>
      </c>
      <c r="G48" s="24">
        <f t="shared" si="33"/>
        <v>2.5289553622180945E-2</v>
      </c>
      <c r="H48" s="72">
        <f>ROUND('PU Wise OWE'!$BA$84/10000,2)</f>
        <v>152.16999999999999</v>
      </c>
      <c r="I48" s="21">
        <f>ROUND('PU Wise OWE'!$BA$83/10000,2)</f>
        <v>60.34</v>
      </c>
      <c r="J48" s="21">
        <f>ROUND('PU Wise OWE'!$BA$85/10000,2)</f>
        <v>80.5</v>
      </c>
      <c r="K48" s="22">
        <f t="shared" si="37"/>
        <v>20.159999999999997</v>
      </c>
      <c r="L48" s="24">
        <f t="shared" si="38"/>
        <v>0.33410672853828299</v>
      </c>
      <c r="M48" s="22">
        <f t="shared" si="39"/>
        <v>-71.669999999999987</v>
      </c>
      <c r="N48" s="54">
        <f t="shared" si="40"/>
        <v>-0.47098639679306037</v>
      </c>
      <c r="O48" s="54">
        <f t="shared" si="36"/>
        <v>1.1524695776664282</v>
      </c>
    </row>
    <row r="49" spans="2:15">
      <c r="B49" s="61" t="s">
        <v>165</v>
      </c>
      <c r="C49" s="105">
        <v>392.03</v>
      </c>
      <c r="D49" s="68">
        <f t="shared" si="32"/>
        <v>0.14606511322905877</v>
      </c>
      <c r="E49" s="312"/>
      <c r="F49" s="21">
        <f>ROUND('PU Wise OWE'!$AM$82/10000,2)-22.5</f>
        <v>394.28</v>
      </c>
      <c r="G49" s="24">
        <f t="shared" si="33"/>
        <v>0.14275111241450969</v>
      </c>
      <c r="H49" s="21">
        <f>ROUND('PU Wise OWE'!$AM$84/10000,2)-19.51</f>
        <v>350.94</v>
      </c>
      <c r="I49" s="21">
        <f>ROUND('PU Wise OWE'!$AM$83/10000,2)-21.59</f>
        <v>406.88000000000005</v>
      </c>
      <c r="J49" s="21">
        <f>ROUND('PU Wise OWE'!$AM$85/10000,2)-ROUND('Upto Month Current'!I60/10000,2)</f>
        <v>353.59</v>
      </c>
      <c r="K49" s="22">
        <f t="shared" si="37"/>
        <v>-53.290000000000077</v>
      </c>
      <c r="L49" s="24">
        <f t="shared" si="38"/>
        <v>-0.13097227683838003</v>
      </c>
      <c r="M49" s="22">
        <f t="shared" si="39"/>
        <v>2.6499999999999773</v>
      </c>
      <c r="N49" s="54">
        <f t="shared" si="40"/>
        <v>7.5511483444462794E-3</v>
      </c>
      <c r="O49" s="54">
        <f t="shared" si="36"/>
        <v>0.89679922897433295</v>
      </c>
    </row>
    <row r="50" spans="2:15" s="36" customFormat="1">
      <c r="B50" s="62" t="s">
        <v>125</v>
      </c>
      <c r="C50" s="76">
        <f>C42+C49</f>
        <v>706.3599999999999</v>
      </c>
      <c r="D50" s="69">
        <f t="shared" si="32"/>
        <v>0.26318024993107142</v>
      </c>
      <c r="E50" s="313"/>
      <c r="F50" s="106">
        <f>F42+F49</f>
        <v>521.51</v>
      </c>
      <c r="G50" s="56">
        <f t="shared" si="33"/>
        <v>0.1888153916893856</v>
      </c>
      <c r="H50" s="76">
        <f>H42+H49</f>
        <v>652.72</v>
      </c>
      <c r="I50" s="106">
        <f>I42+I49</f>
        <v>524.12000000000012</v>
      </c>
      <c r="J50" s="106">
        <f>J42+J49</f>
        <v>483.60999999999996</v>
      </c>
      <c r="K50" s="26">
        <f t="shared" si="37"/>
        <v>-40.510000000000161</v>
      </c>
      <c r="L50" s="56">
        <f t="shared" si="38"/>
        <v>-7.7291459970999302E-2</v>
      </c>
      <c r="M50" s="26">
        <f t="shared" ref="M50" si="43">J50-H50</f>
        <v>-169.11000000000007</v>
      </c>
      <c r="N50" s="57">
        <f t="shared" ref="N50" si="44">M50/H50</f>
        <v>-0.25908505944355936</v>
      </c>
      <c r="O50" s="57">
        <f t="shared" ref="O50" si="45">J50/F50</f>
        <v>0.92732641751836009</v>
      </c>
    </row>
    <row r="52" spans="2:15">
      <c r="B52" s="77" t="s">
        <v>179</v>
      </c>
      <c r="C52" s="77"/>
    </row>
    <row r="53" spans="2:15" ht="47.25" customHeight="1">
      <c r="B53" s="83" t="s">
        <v>180</v>
      </c>
      <c r="C53" s="111">
        <v>36.69</v>
      </c>
      <c r="D53" s="68">
        <f t="shared" ref="D53:D57" si="46">C53/$C$7</f>
        <v>1.3670201271265378E-2</v>
      </c>
      <c r="E53" s="306"/>
      <c r="F53" s="107">
        <f>ROUND('PU Wise OWE'!$AK$126/10000,2)-F43</f>
        <v>56.59</v>
      </c>
      <c r="G53" s="24">
        <f t="shared" ref="G53:G55" si="47">F53/$F$7</f>
        <v>2.0488702068421186E-2</v>
      </c>
      <c r="H53" s="72">
        <f>ROUND('PU Wise OWE'!$AK$128/10000,2)-H43</f>
        <v>23.380000000000003</v>
      </c>
      <c r="I53" s="107">
        <f>ROUND('PU Wise OWE'!$AK$127/10000,2)-I43</f>
        <v>46.3</v>
      </c>
      <c r="J53" s="107">
        <f>ROUND('PU Wise OWE'!$AK$129/10000,2)-J43</f>
        <v>46.160000000000004</v>
      </c>
      <c r="K53" s="22">
        <f>J53-I53</f>
        <v>-0.13999999999999346</v>
      </c>
      <c r="L53" s="24">
        <f>K53/I53</f>
        <v>-3.0237580993519109E-3</v>
      </c>
      <c r="M53" s="22">
        <f t="shared" ref="M53" si="48">J53-H53</f>
        <v>22.78</v>
      </c>
      <c r="N53" s="54">
        <f t="shared" ref="N53" si="49">M53/H53</f>
        <v>0.97433704020530365</v>
      </c>
      <c r="O53" s="54">
        <f t="shared" ref="O53:O55" si="50">J53/F53</f>
        <v>0.8156918183424634</v>
      </c>
    </row>
    <row r="54" spans="2:15">
      <c r="B54" s="20" t="s">
        <v>157</v>
      </c>
      <c r="C54" s="107">
        <v>38.409999999999997</v>
      </c>
      <c r="D54" s="68">
        <f t="shared" si="46"/>
        <v>1.431105017250758E-2</v>
      </c>
      <c r="E54" s="307"/>
      <c r="F54" s="107">
        <f>ROUND('PU Wise OWE'!$AL$126/10000,2)</f>
        <v>32.75</v>
      </c>
      <c r="G54" s="24">
        <f t="shared" si="47"/>
        <v>1.1857306816412684E-2</v>
      </c>
      <c r="H54" s="72">
        <f>ROUND('PU Wise OWE'!$AL$128/10000,2)</f>
        <v>36.01</v>
      </c>
      <c r="I54" s="107">
        <f>ROUND('PU Wise OWE'!$AL$127/10000,2)</f>
        <v>26.35</v>
      </c>
      <c r="J54" s="20">
        <f>ROUND('PU Wise OWE'!$AL$129/10000,2)</f>
        <v>22.17</v>
      </c>
      <c r="K54" s="22">
        <f t="shared" ref="K54" si="51">J54-I54</f>
        <v>-4.18</v>
      </c>
      <c r="L54" s="24">
        <f t="shared" ref="L54" si="52">K54/I54</f>
        <v>-0.15863377609108156</v>
      </c>
      <c r="M54" s="22">
        <f t="shared" ref="M54:M55" si="53">J54-H54</f>
        <v>-13.839999999999996</v>
      </c>
      <c r="N54" s="54">
        <f t="shared" ref="N54:N55" si="54">M54/H54</f>
        <v>-0.38433768397667306</v>
      </c>
      <c r="O54" s="54">
        <f t="shared" si="50"/>
        <v>0.6769465648854962</v>
      </c>
    </row>
    <row r="55" spans="2:15" s="36" customFormat="1">
      <c r="B55" s="25" t="s">
        <v>125</v>
      </c>
      <c r="C55" s="141">
        <f t="shared" ref="C55" si="55">SUM(C53:C54)</f>
        <v>75.099999999999994</v>
      </c>
      <c r="D55" s="69">
        <f t="shared" si="46"/>
        <v>2.7981251443772958E-2</v>
      </c>
      <c r="E55" s="308"/>
      <c r="F55" s="141">
        <f t="shared" ref="F55:J55" si="56">SUM(F53:F54)</f>
        <v>89.34</v>
      </c>
      <c r="G55" s="56">
        <f t="shared" si="47"/>
        <v>3.2346008884833868E-2</v>
      </c>
      <c r="H55" s="76">
        <f>SUM(H53:H54)</f>
        <v>59.39</v>
      </c>
      <c r="I55" s="141">
        <f t="shared" si="56"/>
        <v>72.650000000000006</v>
      </c>
      <c r="J55" s="141">
        <f t="shared" si="56"/>
        <v>68.330000000000013</v>
      </c>
      <c r="K55" s="26">
        <f t="shared" ref="K55" si="57">J55-I55</f>
        <v>-4.3199999999999932</v>
      </c>
      <c r="L55" s="56">
        <f t="shared" ref="L55" si="58">K55/I55</f>
        <v>-5.9463179628355026E-2</v>
      </c>
      <c r="M55" s="26">
        <f t="shared" si="53"/>
        <v>8.9400000000000119</v>
      </c>
      <c r="N55" s="57">
        <f t="shared" si="54"/>
        <v>0.15053039232193993</v>
      </c>
      <c r="O55" s="57">
        <f t="shared" si="50"/>
        <v>0.76483098276248052</v>
      </c>
    </row>
    <row r="57" spans="2:15" s="36" customFormat="1">
      <c r="B57" s="203" t="s">
        <v>158</v>
      </c>
      <c r="C57" s="112">
        <v>97.84</v>
      </c>
      <c r="D57" s="233">
        <f t="shared" si="46"/>
        <v>3.645387005670768E-2</v>
      </c>
      <c r="E57" s="55"/>
      <c r="F57" s="112">
        <f>ROUND('PU Wise OWE'!$AO$126/10000,2)</f>
        <v>90.57</v>
      </c>
      <c r="G57" s="200">
        <f t="shared" ref="G57" si="59">F57/$F$7</f>
        <v>3.2791336743893028E-2</v>
      </c>
      <c r="H57" s="204">
        <f>ROUND('PU Wise OWE'!$AO$128/10000,2)</f>
        <v>91.71</v>
      </c>
      <c r="I57" s="112">
        <f>ROUND('PU Wise OWE'!$AO$127/10000,2)</f>
        <v>96.7</v>
      </c>
      <c r="J57" s="80">
        <f>ROUND('PU Wise OWE'!$AO$129/10000,2)</f>
        <v>83.6</v>
      </c>
      <c r="K57" s="199">
        <f t="shared" ref="K57" si="60">J57-I57</f>
        <v>-13.100000000000009</v>
      </c>
      <c r="L57" s="200">
        <f t="shared" ref="L57" si="61">K57/I57</f>
        <v>-0.13547052740434343</v>
      </c>
      <c r="M57" s="199">
        <f t="shared" ref="M57" si="62">J57-H57</f>
        <v>-8.11</v>
      </c>
      <c r="N57" s="201">
        <f t="shared" ref="N57" si="63">M57/H57</f>
        <v>-8.8430923563406386E-2</v>
      </c>
      <c r="O57" s="201">
        <f t="shared" ref="O57" si="64">J57/F57</f>
        <v>0.92304295020426186</v>
      </c>
    </row>
    <row r="58" spans="2:15">
      <c r="C58" s="197"/>
      <c r="O58" s="102"/>
    </row>
    <row r="59" spans="2:15">
      <c r="B59" s="77" t="s">
        <v>181</v>
      </c>
      <c r="C59" s="202"/>
      <c r="O59" s="202"/>
    </row>
    <row r="60" spans="2:15">
      <c r="B60" s="23" t="s">
        <v>182</v>
      </c>
      <c r="C60" s="22">
        <v>18.87</v>
      </c>
      <c r="D60" s="68">
        <f t="shared" ref="D60:D64" si="65">C60/$C$7</f>
        <v>7.0307085851397571E-3</v>
      </c>
      <c r="E60" s="303"/>
      <c r="F60" s="107">
        <f>ROUND('PU Wise OWE'!$AM$60/10000,2)</f>
        <v>22.15</v>
      </c>
      <c r="G60" s="24">
        <f t="shared" ref="G60:G64" si="66">F60/$F$7</f>
        <v>8.0195220147646091E-3</v>
      </c>
      <c r="H60" s="72">
        <f>ROUND('PU Wise OWE'!$AM$62/10000,2)</f>
        <v>16.96</v>
      </c>
      <c r="I60" s="107">
        <f>ROUND('PU Wise OWE'!$AM$61/10000,2)</f>
        <v>20.100000000000001</v>
      </c>
      <c r="J60" s="20">
        <f>ROUND('PU Wise OWE'!$AM$63/10000,2)</f>
        <v>15.79</v>
      </c>
      <c r="K60" s="22">
        <f t="shared" ref="K60:K62" si="67">J60-I60</f>
        <v>-4.3100000000000023</v>
      </c>
      <c r="L60" s="24">
        <f t="shared" ref="L60:L62" si="68">K60/I60</f>
        <v>-0.21442786069651751</v>
      </c>
      <c r="M60" s="22">
        <f t="shared" ref="M60" si="69">J60-H60</f>
        <v>-1.1700000000000017</v>
      </c>
      <c r="N60" s="54">
        <f t="shared" ref="N60" si="70">M60/H60</f>
        <v>-6.8985849056603876E-2</v>
      </c>
      <c r="O60" s="54">
        <f t="shared" ref="O60:O64" si="71">J60/F60</f>
        <v>0.71286681715575617</v>
      </c>
    </row>
    <row r="61" spans="2:15">
      <c r="B61" s="23" t="s">
        <v>183</v>
      </c>
      <c r="C61" s="22">
        <v>3.95</v>
      </c>
      <c r="D61" s="68">
        <f t="shared" si="65"/>
        <v>1.4717169534341306E-3</v>
      </c>
      <c r="E61" s="304"/>
      <c r="F61" s="107">
        <f>ROUND('PU Wise OWE'!$AM$93/10000,2)</f>
        <v>2.2400000000000002</v>
      </c>
      <c r="G61" s="24">
        <f t="shared" si="66"/>
        <v>8.1100358072563102E-4</v>
      </c>
      <c r="H61" s="72">
        <f>ROUND('PU Wise OWE'!$AM$95/10000,2)</f>
        <v>3.19</v>
      </c>
      <c r="I61" s="107">
        <f>ROUND('PU Wise OWE'!$AM$94/10000,2)</f>
        <v>-1.1399999999999999</v>
      </c>
      <c r="J61" s="20">
        <f>ROUND('PU Wise OWE'!$AM$96/10000,2)</f>
        <v>4.71</v>
      </c>
      <c r="K61" s="22">
        <f t="shared" si="67"/>
        <v>5.85</v>
      </c>
      <c r="L61" s="24">
        <f t="shared" si="68"/>
        <v>-5.1315789473684212</v>
      </c>
      <c r="M61" s="22">
        <f t="shared" ref="M61:M63" si="72">J61-H61</f>
        <v>1.52</v>
      </c>
      <c r="N61" s="54">
        <f t="shared" ref="N61:N63" si="73">M61/H61</f>
        <v>0.47648902821316613</v>
      </c>
      <c r="O61" s="54">
        <f t="shared" si="71"/>
        <v>2.1026785714285712</v>
      </c>
    </row>
    <row r="62" spans="2:15">
      <c r="B62" s="23" t="s">
        <v>184</v>
      </c>
      <c r="C62" s="22">
        <v>4.18</v>
      </c>
      <c r="D62" s="68">
        <f t="shared" si="65"/>
        <v>1.5574118646467505E-3</v>
      </c>
      <c r="E62" s="304"/>
      <c r="F62" s="107">
        <f>ROUND('PU Wise OWE'!$AN$16/10000,2)</f>
        <v>4.63</v>
      </c>
      <c r="G62" s="24">
        <f>F62/$F$7</f>
        <v>1.6763154369462817E-3</v>
      </c>
      <c r="H62" s="72">
        <f>ROUND('PU Wise OWE'!$AN$18/10000,2)</f>
        <v>3.14</v>
      </c>
      <c r="I62" s="107">
        <f>ROUND('PU Wise OWE'!$AN$17/10000,2)</f>
        <v>4.71</v>
      </c>
      <c r="J62" s="20">
        <f>ROUND('PU Wise OWE'!$AN$19/10000,2)</f>
        <v>3.51</v>
      </c>
      <c r="K62" s="22">
        <f t="shared" si="67"/>
        <v>-1.2000000000000002</v>
      </c>
      <c r="L62" s="24">
        <f t="shared" si="68"/>
        <v>-0.25477707006369432</v>
      </c>
      <c r="M62" s="22">
        <f t="shared" si="72"/>
        <v>0.36999999999999966</v>
      </c>
      <c r="N62" s="54">
        <f t="shared" si="73"/>
        <v>0.11783439490445849</v>
      </c>
      <c r="O62" s="54">
        <f t="shared" si="71"/>
        <v>0.75809935205183587</v>
      </c>
    </row>
    <row r="63" spans="2:15">
      <c r="B63" s="23" t="s">
        <v>185</v>
      </c>
      <c r="C63" s="22">
        <v>0.2</v>
      </c>
      <c r="D63" s="68">
        <f t="shared" si="65"/>
        <v>7.4517314097930653E-5</v>
      </c>
      <c r="E63" s="304"/>
      <c r="F63" s="107">
        <f>ROUND('PU Wise OWE'!$AN$60/10000,2)</f>
        <v>0.34</v>
      </c>
      <c r="G63" s="24">
        <f>F63/$F$7</f>
        <v>1.2309875778871183E-4</v>
      </c>
      <c r="H63" s="72">
        <f>ROUND('PU Wise OWE'!$AN$62/10000,2)</f>
        <v>0</v>
      </c>
      <c r="I63" s="107">
        <f>ROUND('PU Wise OWE'!$AN$61/10000,2)</f>
        <v>0.4</v>
      </c>
      <c r="J63" s="20">
        <f>ROUND('PU Wise OWE'!$AN$63/10000,2)</f>
        <v>0.51</v>
      </c>
      <c r="K63" s="22">
        <f t="shared" ref="K63" si="74">J63-I63</f>
        <v>0.10999999999999999</v>
      </c>
      <c r="L63" s="24">
        <f t="shared" ref="L63" si="75">K63/I63</f>
        <v>0.27499999999999997</v>
      </c>
      <c r="M63" s="22">
        <f t="shared" si="72"/>
        <v>0.51</v>
      </c>
      <c r="N63" s="54" t="e">
        <f t="shared" si="73"/>
        <v>#DIV/0!</v>
      </c>
      <c r="O63" s="54">
        <f t="shared" si="71"/>
        <v>1.5</v>
      </c>
    </row>
    <row r="64" spans="2:15" s="36" customFormat="1">
      <c r="B64" s="25" t="s">
        <v>125</v>
      </c>
      <c r="C64" s="26">
        <f>C60+C61+C62+C63</f>
        <v>27.2</v>
      </c>
      <c r="D64" s="69">
        <f t="shared" si="65"/>
        <v>1.0134354717318569E-2</v>
      </c>
      <c r="E64" s="305"/>
      <c r="F64" s="106">
        <f>SUM(F60:F63)</f>
        <v>29.36</v>
      </c>
      <c r="G64" s="56">
        <f t="shared" si="66"/>
        <v>1.0629939790225234E-2</v>
      </c>
      <c r="H64" s="76">
        <f>SUM(H60:H63)</f>
        <v>23.290000000000003</v>
      </c>
      <c r="I64" s="106">
        <f>SUM(I60:I63)</f>
        <v>24.07</v>
      </c>
      <c r="J64" s="106">
        <f>SUM(J60:J63)</f>
        <v>24.52</v>
      </c>
      <c r="K64" s="26">
        <f t="shared" ref="K64" si="76">J64-I64</f>
        <v>0.44999999999999929</v>
      </c>
      <c r="L64" s="56">
        <f t="shared" ref="L64" si="77">K64/I64</f>
        <v>1.8695471541337737E-2</v>
      </c>
      <c r="M64" s="26">
        <f t="shared" ref="M64" si="78">J64-H64</f>
        <v>1.2299999999999969</v>
      </c>
      <c r="N64" s="57">
        <f t="shared" ref="N64" si="79">M64/H64</f>
        <v>5.2812365822241164E-2</v>
      </c>
      <c r="O64" s="57">
        <f t="shared" si="71"/>
        <v>0.83514986376021794</v>
      </c>
    </row>
    <row r="65" spans="2:15">
      <c r="O65" s="94"/>
    </row>
    <row r="66" spans="2:15">
      <c r="B66" s="77" t="s">
        <v>305</v>
      </c>
      <c r="C66" s="77"/>
    </row>
    <row r="67" spans="2:15">
      <c r="B67" s="23" t="s">
        <v>187</v>
      </c>
      <c r="C67" s="22">
        <v>0.02</v>
      </c>
      <c r="D67" s="68">
        <f t="shared" ref="D67:D69" si="80">C67/$C$7</f>
        <v>7.4517314097930652E-6</v>
      </c>
      <c r="E67" s="23"/>
      <c r="F67" s="107">
        <f>ROUND('PU Wise OWE'!$AP$71/10000,2)</f>
        <v>0.12</v>
      </c>
      <c r="G67" s="24">
        <f t="shared" ref="G67:G69" si="81">F67/$F$7</f>
        <v>4.3446620396015943E-5</v>
      </c>
      <c r="H67" s="72">
        <f>ROUND('PU Wise OWE'!$AP$73/10000,2)</f>
        <v>0.02</v>
      </c>
      <c r="I67" s="107">
        <f>ROUND('PU Wise OWE'!$AP$72/10000,2)</f>
        <v>0.11</v>
      </c>
      <c r="J67" s="20">
        <f>ROUND('PU Wise OWE'!$AP$74/10000,2)</f>
        <v>0</v>
      </c>
      <c r="K67" s="22">
        <f t="shared" ref="K67" si="82">J67-I67</f>
        <v>-0.11</v>
      </c>
      <c r="L67" s="24">
        <f t="shared" ref="L67" si="83">K67/I67</f>
        <v>-1</v>
      </c>
      <c r="M67" s="22">
        <f t="shared" ref="M67" si="84">J67-H67</f>
        <v>-0.02</v>
      </c>
      <c r="N67" s="54">
        <f t="shared" ref="N67" si="85">M67/H67</f>
        <v>-1</v>
      </c>
      <c r="O67" s="54">
        <f t="shared" ref="O67:O69" si="86">J67/F67</f>
        <v>0</v>
      </c>
    </row>
    <row r="68" spans="2:15">
      <c r="B68" s="89" t="s">
        <v>188</v>
      </c>
      <c r="C68" s="113">
        <v>49.81</v>
      </c>
      <c r="D68" s="68">
        <f t="shared" si="80"/>
        <v>1.8558537076089631E-2</v>
      </c>
      <c r="E68" s="23"/>
      <c r="F68" s="107">
        <f>ROUND('PU Wise OWE'!$AP$126/10000,2)-F67</f>
        <v>54.45</v>
      </c>
      <c r="G68" s="24">
        <f t="shared" si="81"/>
        <v>1.9713904004692234E-2</v>
      </c>
      <c r="H68" s="72">
        <f>ROUND('PU Wise OWE'!$AP$128/10000,2)-H67</f>
        <v>65.19</v>
      </c>
      <c r="I68" s="107">
        <f>ROUND('PU Wise OWE'!$AP$127/10000,2)-I67</f>
        <v>48.95</v>
      </c>
      <c r="J68" s="20">
        <f>ROUND('PU Wise OWE'!$AP$129/10000,2)-J67-ROUND('PU Wise OWE'!$AP$85/10000,2)</f>
        <v>42.39</v>
      </c>
      <c r="K68" s="22">
        <f t="shared" ref="K68:K84" si="87">J68-I68</f>
        <v>-6.5600000000000023</v>
      </c>
      <c r="L68" s="24">
        <f t="shared" ref="L68:L84" si="88">K68/I68</f>
        <v>-0.13401430030643519</v>
      </c>
      <c r="M68" s="22">
        <f t="shared" ref="M68" si="89">J68-H68</f>
        <v>-22.799999999999997</v>
      </c>
      <c r="N68" s="54">
        <f t="shared" ref="N68" si="90">M68/H68</f>
        <v>-0.349746893695352</v>
      </c>
      <c r="O68" s="54">
        <f t="shared" si="86"/>
        <v>0.77851239669421479</v>
      </c>
    </row>
    <row r="69" spans="2:15" s="36" customFormat="1">
      <c r="B69" s="25" t="s">
        <v>125</v>
      </c>
      <c r="C69" s="26">
        <f>C67+C68</f>
        <v>49.830000000000005</v>
      </c>
      <c r="D69" s="69">
        <f t="shared" si="80"/>
        <v>1.8565988807499424E-2</v>
      </c>
      <c r="E69" s="90"/>
      <c r="F69" s="141">
        <f>SUM(F67:F68)</f>
        <v>54.57</v>
      </c>
      <c r="G69" s="56">
        <f t="shared" si="81"/>
        <v>1.9757350625088248E-2</v>
      </c>
      <c r="H69" s="76">
        <f>SUM(H67:H68)</f>
        <v>65.209999999999994</v>
      </c>
      <c r="I69" s="141">
        <f>SUM(I67:I68)</f>
        <v>49.06</v>
      </c>
      <c r="J69" s="141">
        <f>SUM(J67:J68)</f>
        <v>42.39</v>
      </c>
      <c r="K69" s="26">
        <f t="shared" si="87"/>
        <v>-6.6700000000000017</v>
      </c>
      <c r="L69" s="56">
        <f t="shared" si="88"/>
        <v>-0.13595597227884226</v>
      </c>
      <c r="M69" s="26">
        <f t="shared" ref="M69" si="91">J69-H69</f>
        <v>-22.819999999999993</v>
      </c>
      <c r="N69" s="57">
        <f t="shared" ref="N69" si="92">M69/H69</f>
        <v>-0.34994632725042163</v>
      </c>
      <c r="O69" s="57">
        <f t="shared" si="86"/>
        <v>0.77680043980208902</v>
      </c>
    </row>
    <row r="70" spans="2:15">
      <c r="E70" s="31"/>
      <c r="F70" s="243"/>
      <c r="G70" s="34"/>
      <c r="I70" s="243"/>
      <c r="J70" s="32"/>
      <c r="K70" s="34"/>
      <c r="L70" s="35"/>
      <c r="M70" s="34"/>
      <c r="N70" s="94"/>
      <c r="O70" s="36"/>
    </row>
    <row r="71" spans="2:15">
      <c r="B71" s="77" t="s">
        <v>190</v>
      </c>
      <c r="C71" s="77"/>
      <c r="E71" s="31"/>
      <c r="F71" s="243"/>
      <c r="G71" s="34"/>
      <c r="I71" s="243"/>
      <c r="J71" s="32"/>
      <c r="K71" s="34"/>
      <c r="L71" s="35"/>
      <c r="M71" s="34"/>
      <c r="N71" s="94"/>
    </row>
    <row r="72" spans="2:15">
      <c r="B72" s="23" t="s">
        <v>189</v>
      </c>
      <c r="C72" s="22">
        <v>26.87</v>
      </c>
      <c r="D72" s="68">
        <f t="shared" ref="D72:D74" si="93">C72/$C$7</f>
        <v>1.0011401149056983E-2</v>
      </c>
      <c r="E72" s="23"/>
      <c r="F72" s="72">
        <f>ROUND('PU Wise OWE'!$AQ$27/10000,2)+ROUND('PU Wise OWE'!$BB$27/10000,2)</f>
        <v>31.37</v>
      </c>
      <c r="G72" s="24">
        <f t="shared" ref="G72:G74" si="94">F72/$F$7</f>
        <v>1.13576706818585E-2</v>
      </c>
      <c r="H72" s="72">
        <f>ROUND('PU Wise OWE'!$AQ$29/10000,2)+ROUND('PU Wise OWE'!$BB$29/10000,2)</f>
        <v>19.82</v>
      </c>
      <c r="I72" s="72">
        <f>ROUND('PU Wise OWE'!$AQ$28/10000,2)+ROUND('PU Wise OWE'!$BB$28/10000,2)</f>
        <v>27.16</v>
      </c>
      <c r="J72" s="72">
        <f>ROUND('PU Wise OWE'!$AQ$30/10000,2)+ROUND('PU Wise OWE'!$BB$30/10000,2)</f>
        <v>20.99</v>
      </c>
      <c r="K72" s="22">
        <f t="shared" si="87"/>
        <v>-6.1700000000000017</v>
      </c>
      <c r="L72" s="24">
        <f t="shared" si="88"/>
        <v>-0.22717231222385867</v>
      </c>
      <c r="M72" s="22">
        <f t="shared" ref="M72:M73" si="95">J72-H72</f>
        <v>1.1699999999999982</v>
      </c>
      <c r="N72" s="54">
        <f t="shared" ref="N72:N73" si="96">M72/H72</f>
        <v>5.9031281533804145E-2</v>
      </c>
      <c r="O72" s="54">
        <f t="shared" ref="O72:O74" si="97">J72/F72</f>
        <v>0.66911061523748794</v>
      </c>
    </row>
    <row r="73" spans="2:15">
      <c r="B73" s="23" t="s">
        <v>191</v>
      </c>
      <c r="C73" s="22">
        <v>36.049999999999997</v>
      </c>
      <c r="D73" s="68">
        <f t="shared" si="93"/>
        <v>1.3431745866151999E-2</v>
      </c>
      <c r="E73" s="23"/>
      <c r="F73" s="72">
        <f>ROUND('PU Wise OWE'!$AQ$38/10000,2)+ROUND('PU Wise OWE'!$BB$38/10000,2)</f>
        <v>40.96</v>
      </c>
      <c r="G73" s="24">
        <f t="shared" si="94"/>
        <v>1.4829779761840108E-2</v>
      </c>
      <c r="H73" s="72">
        <f>ROUND('PU Wise OWE'!$AQ$40/10000,2)+ROUND('PU Wise OWE'!$BB$40/10000,2)</f>
        <v>33</v>
      </c>
      <c r="I73" s="72">
        <f>ROUND('PU Wise OWE'!$AQ$39/10000,2)+ROUND('PU Wise OWE'!$BB$39/10000,2)</f>
        <v>39.340000000000003</v>
      </c>
      <c r="J73" s="72">
        <f>ROUND('PU Wise OWE'!$AQ$41/10000,2)+ROUND('PU Wise OWE'!$BB$41/10000,2)</f>
        <v>38.35</v>
      </c>
      <c r="K73" s="22">
        <f t="shared" si="87"/>
        <v>-0.99000000000000199</v>
      </c>
      <c r="L73" s="24">
        <f t="shared" si="88"/>
        <v>-2.5165226232841939E-2</v>
      </c>
      <c r="M73" s="22">
        <f t="shared" si="95"/>
        <v>5.3500000000000014</v>
      </c>
      <c r="N73" s="54">
        <f t="shared" si="96"/>
        <v>0.16212121212121217</v>
      </c>
      <c r="O73" s="54">
        <f t="shared" si="97"/>
        <v>0.936279296875</v>
      </c>
    </row>
    <row r="74" spans="2:15" s="36" customFormat="1">
      <c r="B74" s="25" t="s">
        <v>125</v>
      </c>
      <c r="C74" s="26">
        <f>C72+C73</f>
        <v>62.92</v>
      </c>
      <c r="D74" s="69">
        <f t="shared" si="93"/>
        <v>2.3443147015208984E-2</v>
      </c>
      <c r="E74" s="25"/>
      <c r="F74" s="141">
        <f>SUM(F72:F73)</f>
        <v>72.33</v>
      </c>
      <c r="G74" s="56">
        <f t="shared" si="94"/>
        <v>2.6187450443698607E-2</v>
      </c>
      <c r="H74" s="76">
        <f>SUM(H72:H73)</f>
        <v>52.82</v>
      </c>
      <c r="I74" s="141">
        <f t="shared" ref="I74:J74" si="98">SUM(I72:I73)</f>
        <v>66.5</v>
      </c>
      <c r="J74" s="141">
        <f t="shared" si="98"/>
        <v>59.34</v>
      </c>
      <c r="K74" s="26">
        <f t="shared" si="87"/>
        <v>-7.1599999999999966</v>
      </c>
      <c r="L74" s="56">
        <f t="shared" si="88"/>
        <v>-0.10766917293233078</v>
      </c>
      <c r="M74" s="26">
        <f t="shared" ref="M74" si="99">J74-H74</f>
        <v>6.5200000000000031</v>
      </c>
      <c r="N74" s="57">
        <f t="shared" ref="N74" si="100">M74/H74</f>
        <v>0.12343809163195765</v>
      </c>
      <c r="O74" s="57">
        <f t="shared" si="97"/>
        <v>0.82040647034425551</v>
      </c>
    </row>
    <row r="75" spans="2:15" s="36" customFormat="1">
      <c r="B75" s="211"/>
      <c r="C75" s="212"/>
      <c r="D75" s="214"/>
      <c r="E75" s="211"/>
      <c r="F75" s="251"/>
      <c r="G75" s="215"/>
      <c r="H75" s="213"/>
      <c r="I75" s="251"/>
      <c r="J75" s="251"/>
      <c r="K75" s="212"/>
      <c r="L75" s="215"/>
      <c r="M75" s="212"/>
      <c r="N75" s="216"/>
      <c r="O75" s="216"/>
    </row>
    <row r="76" spans="2:15" s="36" customFormat="1">
      <c r="B76" s="211"/>
      <c r="C76" s="212"/>
      <c r="D76" s="214"/>
      <c r="E76" s="211"/>
      <c r="F76" s="251"/>
      <c r="G76" s="215"/>
      <c r="H76" s="213"/>
      <c r="I76" s="251"/>
      <c r="J76" s="251"/>
      <c r="K76" s="212"/>
      <c r="L76" s="215"/>
      <c r="M76" s="36" t="s">
        <v>145</v>
      </c>
      <c r="N76" s="216"/>
      <c r="O76" s="216"/>
    </row>
    <row r="77" spans="2:15" ht="15" customHeight="1">
      <c r="B77" s="295" t="s">
        <v>301</v>
      </c>
      <c r="C77" s="289" t="s">
        <v>306</v>
      </c>
      <c r="D77" s="289" t="s">
        <v>168</v>
      </c>
      <c r="E77" s="289"/>
      <c r="F77" s="290" t="str">
        <f>'PU Wise OWE'!$B$5</f>
        <v xml:space="preserve">RG 2023-24 </v>
      </c>
      <c r="G77" s="289" t="str">
        <f>G40</f>
        <v>% of Total RG 2023-24</v>
      </c>
      <c r="H77" s="292" t="str">
        <f>'PU Wise OWE'!$B$7</f>
        <v>Actuals upto Feb-23</v>
      </c>
      <c r="I77" s="290" t="str">
        <f>'PU Wise OWE'!$B$6</f>
        <v>BP to end of  Feb-24</v>
      </c>
      <c r="J77" s="290" t="str">
        <f>'PU Wise OWE'!$B$8</f>
        <v>Actuals upto Feb-24</v>
      </c>
      <c r="K77" s="286" t="s">
        <v>201</v>
      </c>
      <c r="L77" s="286"/>
      <c r="M77" s="286" t="s">
        <v>142</v>
      </c>
      <c r="N77" s="286"/>
      <c r="O77" s="287" t="s">
        <v>316</v>
      </c>
    </row>
    <row r="78" spans="2:15" ht="30">
      <c r="B78" s="295"/>
      <c r="C78" s="289"/>
      <c r="D78" s="289"/>
      <c r="E78" s="289"/>
      <c r="F78" s="291"/>
      <c r="G78" s="289"/>
      <c r="H78" s="289"/>
      <c r="I78" s="291"/>
      <c r="J78" s="291"/>
      <c r="K78" s="81" t="s">
        <v>140</v>
      </c>
      <c r="L78" s="82" t="s">
        <v>141</v>
      </c>
      <c r="M78" s="81" t="s">
        <v>140</v>
      </c>
      <c r="N78" s="82" t="s">
        <v>141</v>
      </c>
      <c r="O78" s="288"/>
    </row>
    <row r="79" spans="2:15">
      <c r="B79" s="23" t="s">
        <v>194</v>
      </c>
      <c r="C79" s="22">
        <v>0.04</v>
      </c>
      <c r="D79" s="68">
        <f t="shared" ref="D79:D87" si="101">C79/$C$7</f>
        <v>1.490346281958613E-5</v>
      </c>
      <c r="E79" s="23"/>
      <c r="F79" s="107">
        <f>ROUND('PU Wise OWE'!$AW$126/10000,2)</f>
        <v>0.65</v>
      </c>
      <c r="G79" s="24">
        <f t="shared" ref="G79:G85" si="102">F79/$F$7</f>
        <v>2.353358604784197E-4</v>
      </c>
      <c r="H79" s="72">
        <f>ROUND('PU Wise OWE'!$AW$128/10000,2)</f>
        <v>0.02</v>
      </c>
      <c r="I79" s="107">
        <f>ROUND('PU Wise OWE'!$AW$127/10000,2)</f>
        <v>0.49</v>
      </c>
      <c r="J79" s="20">
        <f>ROUND('PU Wise OWE'!$AW$129/10000,2)</f>
        <v>0.16</v>
      </c>
      <c r="K79" s="22">
        <f t="shared" si="87"/>
        <v>-0.32999999999999996</v>
      </c>
      <c r="L79" s="24">
        <f t="shared" si="88"/>
        <v>-0.67346938775510201</v>
      </c>
      <c r="M79" s="22">
        <f t="shared" ref="M79:M80" si="103">J79-H79</f>
        <v>0.14000000000000001</v>
      </c>
      <c r="N79" s="54">
        <f t="shared" ref="N79:N80" si="104">M79/H79</f>
        <v>7.0000000000000009</v>
      </c>
      <c r="O79" s="54">
        <f t="shared" ref="O79:O87" si="105">J79/F79</f>
        <v>0.24615384615384614</v>
      </c>
    </row>
    <row r="80" spans="2:15">
      <c r="B80" s="23" t="s">
        <v>193</v>
      </c>
      <c r="C80" s="22">
        <v>7.0000000000000007E-2</v>
      </c>
      <c r="D80" s="68">
        <f t="shared" si="101"/>
        <v>2.6081059934275729E-5</v>
      </c>
      <c r="E80" s="23"/>
      <c r="F80" s="107">
        <f>ROUND('PU Wise OWE'!$AX$126/10000,2)</f>
        <v>0.68</v>
      </c>
      <c r="G80" s="24">
        <f t="shared" si="102"/>
        <v>2.4619751557742366E-4</v>
      </c>
      <c r="H80" s="72">
        <f>ROUND('PU Wise OWE'!$AX$128/10000,2)</f>
        <v>7.0000000000000007E-2</v>
      </c>
      <c r="I80" s="107">
        <f>ROUND('PU Wise OWE'!$AX$127/10000,2)</f>
        <v>0.6</v>
      </c>
      <c r="J80" s="20">
        <f>ROUND('PU Wise OWE'!$AX$129/10000,2)</f>
        <v>0.26</v>
      </c>
      <c r="K80" s="22">
        <f t="shared" si="87"/>
        <v>-0.33999999999999997</v>
      </c>
      <c r="L80" s="24">
        <f t="shared" si="88"/>
        <v>-0.56666666666666665</v>
      </c>
      <c r="M80" s="22">
        <f t="shared" si="103"/>
        <v>0.19</v>
      </c>
      <c r="N80" s="54">
        <f t="shared" si="104"/>
        <v>2.714285714285714</v>
      </c>
      <c r="O80" s="54">
        <f t="shared" si="105"/>
        <v>0.38235294117647056</v>
      </c>
    </row>
    <row r="81" spans="2:15">
      <c r="B81" s="23" t="s">
        <v>195</v>
      </c>
      <c r="C81" s="22">
        <v>6.05</v>
      </c>
      <c r="D81" s="68">
        <f t="shared" si="101"/>
        <v>2.2541487514624024E-3</v>
      </c>
      <c r="E81" s="23"/>
      <c r="F81" s="107">
        <f>ROUND('PU Wise OWE'!$BC$126/10000,2)</f>
        <v>6.24</v>
      </c>
      <c r="G81" s="24">
        <f t="shared" si="102"/>
        <v>2.2592242605928292E-3</v>
      </c>
      <c r="H81" s="72">
        <f>ROUND('PU Wise OWE'!$BC$128/10000,2)</f>
        <v>5.65</v>
      </c>
      <c r="I81" s="107">
        <f>ROUND('PU Wise OWE'!$BC$127/10000,2)</f>
        <v>5.76</v>
      </c>
      <c r="J81" s="20">
        <f>ROUND('PU Wise OWE'!$BC$129/10000,2)</f>
        <v>5.71</v>
      </c>
      <c r="K81" s="22">
        <f t="shared" si="87"/>
        <v>-4.9999999999999822E-2</v>
      </c>
      <c r="L81" s="24">
        <f t="shared" si="88"/>
        <v>-8.6805555555555247E-3</v>
      </c>
      <c r="M81" s="22">
        <f t="shared" ref="M81:M84" si="106">J81-H81</f>
        <v>5.9999999999999609E-2</v>
      </c>
      <c r="N81" s="54">
        <f t="shared" ref="N81:N84" si="107">M81/H81</f>
        <v>1.0619469026548603E-2</v>
      </c>
      <c r="O81" s="54">
        <f t="shared" si="105"/>
        <v>0.91506410256410253</v>
      </c>
    </row>
    <row r="82" spans="2:15">
      <c r="B82" s="23" t="s">
        <v>196</v>
      </c>
      <c r="C82" s="22">
        <v>6.04</v>
      </c>
      <c r="D82" s="68">
        <f t="shared" si="101"/>
        <v>2.2504228857575057E-3</v>
      </c>
      <c r="E82" s="23"/>
      <c r="F82" s="107">
        <f>ROUND('PU Wise OWE'!$BD$126/10000,2)</f>
        <v>6.19</v>
      </c>
      <c r="G82" s="24">
        <f t="shared" si="102"/>
        <v>2.2411215020944892E-3</v>
      </c>
      <c r="H82" s="72">
        <f>ROUND('PU Wise OWE'!$BD$128/10000,2)</f>
        <v>5.65</v>
      </c>
      <c r="I82" s="107">
        <f>ROUND('PU Wise OWE'!$BD$127/10000,2)</f>
        <v>5.76</v>
      </c>
      <c r="J82" s="20">
        <f>ROUND('PU Wise OWE'!$BD$129/10000,2)</f>
        <v>5.71</v>
      </c>
      <c r="K82" s="22">
        <f t="shared" si="87"/>
        <v>-4.9999999999999822E-2</v>
      </c>
      <c r="L82" s="24">
        <f t="shared" si="88"/>
        <v>-8.6805555555555247E-3</v>
      </c>
      <c r="M82" s="22">
        <f t="shared" si="106"/>
        <v>5.9999999999999609E-2</v>
      </c>
      <c r="N82" s="54">
        <f t="shared" si="107"/>
        <v>1.0619469026548603E-2</v>
      </c>
      <c r="O82" s="54">
        <f t="shared" si="105"/>
        <v>0.92245557350565421</v>
      </c>
    </row>
    <row r="83" spans="2:15">
      <c r="B83" s="23" t="s">
        <v>197</v>
      </c>
      <c r="C83" s="22">
        <v>7.96</v>
      </c>
      <c r="D83" s="68">
        <f t="shared" si="101"/>
        <v>2.9657891010976402E-3</v>
      </c>
      <c r="E83" s="23"/>
      <c r="F83" s="107">
        <f>ROUND('PU Wise OWE'!$BF$126/10000,2)</f>
        <v>9.08</v>
      </c>
      <c r="G83" s="24">
        <f t="shared" si="102"/>
        <v>3.2874609432985394E-3</v>
      </c>
      <c r="H83" s="72">
        <f>ROUND('PU Wise OWE'!$BF$128/10000,2)</f>
        <v>7.37</v>
      </c>
      <c r="I83" s="107">
        <f>ROUND('PU Wise OWE'!$BF$127/10000,2)</f>
        <v>7.3</v>
      </c>
      <c r="J83" s="20">
        <f>ROUND('PU Wise OWE'!$BF$129/10000,2)</f>
        <v>7.56</v>
      </c>
      <c r="K83" s="22">
        <f t="shared" si="87"/>
        <v>0.25999999999999979</v>
      </c>
      <c r="L83" s="24">
        <f t="shared" si="88"/>
        <v>3.5616438356164355E-2</v>
      </c>
      <c r="M83" s="22">
        <f t="shared" si="106"/>
        <v>0.1899999999999995</v>
      </c>
      <c r="N83" s="54">
        <f t="shared" si="107"/>
        <v>2.5780189959294368E-2</v>
      </c>
      <c r="O83" s="54">
        <f t="shared" si="105"/>
        <v>0.8325991189427312</v>
      </c>
    </row>
    <row r="84" spans="2:15">
      <c r="B84" s="23" t="s">
        <v>198</v>
      </c>
      <c r="C84" s="22">
        <v>24.47</v>
      </c>
      <c r="D84" s="68">
        <f t="shared" si="101"/>
        <v>9.1171933798818144E-3</v>
      </c>
      <c r="E84" s="23"/>
      <c r="F84" s="107">
        <f>ROUND('PU Wise OWE'!$BG$126/10000,2)-ROUND('PU Wise OWE'!$BG$115/10000,2)</f>
        <v>39.79000000000002</v>
      </c>
      <c r="G84" s="24">
        <f t="shared" si="102"/>
        <v>1.4406175212978959E-2</v>
      </c>
      <c r="H84" s="72">
        <f>ROUND('PU Wise OWE'!$BG$128/10000,2)-ROUND('PU Wise OWE'!$BG$117/10000,2)</f>
        <v>23.050000000000011</v>
      </c>
      <c r="I84" s="107">
        <f>ROUND('PU Wise OWE'!$BG$127/10000,2)-ROUND('PU Wise OWE'!$BG$116/10000,2)</f>
        <v>27.569999999999997</v>
      </c>
      <c r="J84" s="20">
        <f>ROUND('PU Wise OWE'!$BG$129/10000,2)-ROUND('PU Wise OWE'!$BG$118/10000,2)</f>
        <v>24.560000000000002</v>
      </c>
      <c r="K84" s="22">
        <f t="shared" si="87"/>
        <v>-3.0099999999999945</v>
      </c>
      <c r="L84" s="24">
        <f t="shared" si="88"/>
        <v>-0.10917664127674991</v>
      </c>
      <c r="M84" s="22">
        <f t="shared" si="106"/>
        <v>1.5099999999999909</v>
      </c>
      <c r="N84" s="54">
        <f t="shared" si="107"/>
        <v>6.5509761388285903E-2</v>
      </c>
      <c r="O84" s="54">
        <f t="shared" si="105"/>
        <v>0.61724051269163083</v>
      </c>
    </row>
    <row r="85" spans="2:15" s="36" customFormat="1">
      <c r="B85" s="25" t="s">
        <v>125</v>
      </c>
      <c r="C85" s="26">
        <f>C79+C80+C81+C82+C83+C84</f>
        <v>44.629999999999995</v>
      </c>
      <c r="D85" s="69">
        <f t="shared" si="101"/>
        <v>1.6628538640953223E-2</v>
      </c>
      <c r="E85" s="25"/>
      <c r="F85" s="141">
        <f>SUM(F79:F84)</f>
        <v>62.630000000000024</v>
      </c>
      <c r="G85" s="56">
        <f t="shared" si="102"/>
        <v>2.2675515295020661E-2</v>
      </c>
      <c r="H85" s="76">
        <f>SUM(H79:H84)</f>
        <v>41.810000000000016</v>
      </c>
      <c r="I85" s="141">
        <f>SUM(I79:I84)</f>
        <v>47.48</v>
      </c>
      <c r="J85" s="141">
        <f>SUM(J79:J84)</f>
        <v>43.96</v>
      </c>
      <c r="K85" s="26">
        <f t="shared" ref="K85" si="108">J85-I85</f>
        <v>-3.519999999999996</v>
      </c>
      <c r="L85" s="56">
        <f t="shared" ref="L85" si="109">K85/I85</f>
        <v>-7.4136478517270357E-2</v>
      </c>
      <c r="M85" s="26">
        <f t="shared" ref="M85" si="110">J85-H85</f>
        <v>2.1499999999999844</v>
      </c>
      <c r="N85" s="57">
        <f t="shared" ref="N85" si="111">M85/H85</f>
        <v>5.1423104520449257E-2</v>
      </c>
      <c r="O85" s="57">
        <f t="shared" si="105"/>
        <v>0.70190004790036697</v>
      </c>
    </row>
    <row r="86" spans="2:15">
      <c r="O86" s="25"/>
    </row>
    <row r="87" spans="2:15" s="36" customFormat="1" ht="30" customHeight="1">
      <c r="B87" s="95" t="s">
        <v>199</v>
      </c>
      <c r="C87" s="114">
        <f>C37+C50+C55+C57+C64+C69+C74+C85</f>
        <v>1070.6100000000001</v>
      </c>
      <c r="D87" s="233">
        <f t="shared" si="101"/>
        <v>0.39889490823192775</v>
      </c>
      <c r="E87" s="25"/>
      <c r="F87" s="261">
        <f>F37+F50+F55+F57+F64+F69+F74+F85</f>
        <v>927.66000000000008</v>
      </c>
      <c r="G87" s="200">
        <f t="shared" ref="G87" si="112">F87/$F$7</f>
        <v>0.33586409897140129</v>
      </c>
      <c r="H87" s="114">
        <f>H37+H50+H55+H57+H64+H69+H74+H85</f>
        <v>993.37000000000012</v>
      </c>
      <c r="I87" s="261">
        <f>I37+I50+I55+I57+I64+I69+I74+I85</f>
        <v>886.62000000000012</v>
      </c>
      <c r="J87" s="261">
        <f>J37+J50+J55+J57+J64+J69+J74+J85</f>
        <v>812.71</v>
      </c>
      <c r="K87" s="199">
        <f t="shared" ref="K87" si="113">J87-I87</f>
        <v>-73.910000000000082</v>
      </c>
      <c r="L87" s="200">
        <f t="shared" ref="L87" si="114">K87/I87</f>
        <v>-8.3361530306106421E-2</v>
      </c>
      <c r="M87" s="199">
        <f t="shared" ref="M87" si="115">J87-H87</f>
        <v>-180.66000000000008</v>
      </c>
      <c r="N87" s="201">
        <f t="shared" ref="N87" si="116">M87/H87</f>
        <v>-0.18186577005546781</v>
      </c>
      <c r="O87" s="201">
        <f t="shared" si="105"/>
        <v>0.87608606601556605</v>
      </c>
    </row>
    <row r="88" spans="2:15">
      <c r="O88" s="94"/>
    </row>
    <row r="89" spans="2:15">
      <c r="C89" s="179"/>
      <c r="O89" s="179"/>
    </row>
    <row r="90" spans="2:15" ht="15" customHeight="1">
      <c r="B90" s="293" t="s">
        <v>248</v>
      </c>
      <c r="C90" s="296" t="s">
        <v>306</v>
      </c>
      <c r="D90" s="296" t="s">
        <v>168</v>
      </c>
      <c r="E90" s="296"/>
      <c r="F90" s="299" t="str">
        <f>F77</f>
        <v xml:space="preserve">RG 2023-24 </v>
      </c>
      <c r="G90" s="296" t="str">
        <f>G77</f>
        <v>% of Total RG 2023-24</v>
      </c>
      <c r="H90" s="299" t="str">
        <f>H77</f>
        <v>Actuals upto Feb-23</v>
      </c>
      <c r="I90" s="299" t="str">
        <f>J77</f>
        <v>Actuals upto Feb-24</v>
      </c>
      <c r="J90" s="296" t="s">
        <v>200</v>
      </c>
      <c r="K90" s="298" t="s">
        <v>142</v>
      </c>
      <c r="L90" s="298"/>
      <c r="M90" s="287" t="str">
        <f>O77</f>
        <v>RG Utilization</v>
      </c>
      <c r="N90" s="193"/>
      <c r="O90" s="198"/>
    </row>
    <row r="91" spans="2:15" ht="30" customHeight="1">
      <c r="B91" s="294"/>
      <c r="C91" s="297"/>
      <c r="D91" s="297"/>
      <c r="E91" s="297"/>
      <c r="F91" s="297"/>
      <c r="G91" s="297"/>
      <c r="H91" s="297"/>
      <c r="I91" s="300"/>
      <c r="J91" s="297"/>
      <c r="K91" s="81" t="s">
        <v>140</v>
      </c>
      <c r="L91" s="81" t="s">
        <v>141</v>
      </c>
      <c r="M91" s="288"/>
      <c r="N91" s="193"/>
      <c r="O91" s="198"/>
    </row>
    <row r="92" spans="2:15">
      <c r="B92" s="20" t="s">
        <v>249</v>
      </c>
      <c r="C92" s="20">
        <v>0</v>
      </c>
      <c r="D92" s="68">
        <f t="shared" ref="D92:D105" si="117">C92/$C$7</f>
        <v>0</v>
      </c>
      <c r="E92" s="20"/>
      <c r="F92" s="107">
        <v>0.17</v>
      </c>
      <c r="G92" s="186">
        <f t="shared" ref="G92:G105" si="118">F92/$F$7</f>
        <v>6.1549378894355916E-5</v>
      </c>
      <c r="H92" s="72">
        <f>ROUND('PU Wise OWE'!$V$29/10000,2)</f>
        <v>0</v>
      </c>
      <c r="I92" s="72">
        <f>ROUND('PU Wise OWE'!$V$30/10000,2)</f>
        <v>0</v>
      </c>
      <c r="J92" s="186">
        <f t="shared" ref="J92:J105" si="119">I92/$I$7</f>
        <v>0</v>
      </c>
      <c r="K92" s="107">
        <f>I92-H92</f>
        <v>0</v>
      </c>
      <c r="L92" s="187" t="e">
        <f>K92/H92</f>
        <v>#DIV/0!</v>
      </c>
      <c r="M92" s="187">
        <f t="shared" ref="M92:M105" si="120">I92/F92</f>
        <v>0</v>
      </c>
      <c r="N92" s="193"/>
      <c r="O92" s="195"/>
    </row>
    <row r="93" spans="2:15">
      <c r="B93" s="20" t="s">
        <v>250</v>
      </c>
      <c r="C93" s="20">
        <v>12.53</v>
      </c>
      <c r="D93" s="68">
        <f t="shared" si="117"/>
        <v>4.6685097282353552E-3</v>
      </c>
      <c r="E93" s="20"/>
      <c r="F93" s="107">
        <v>12.24</v>
      </c>
      <c r="G93" s="186">
        <f t="shared" si="118"/>
        <v>4.4315552803936261E-3</v>
      </c>
      <c r="H93" s="72">
        <f>ROUND('PU Wise OWE'!$V$40/10000,2)</f>
        <v>11.83</v>
      </c>
      <c r="I93" s="72">
        <f>ROUND('PU Wise OWE'!$V$41/10000,2)</f>
        <v>12.09</v>
      </c>
      <c r="J93" s="186">
        <f t="shared" si="119"/>
        <v>4.8221507829513642E-3</v>
      </c>
      <c r="K93" s="107">
        <f t="shared" ref="K93:K94" si="121">I93-H93</f>
        <v>0.25999999999999979</v>
      </c>
      <c r="L93" s="187">
        <f t="shared" ref="L93:L94" si="122">K93/H93</f>
        <v>2.1978021978021959E-2</v>
      </c>
      <c r="M93" s="187">
        <f t="shared" si="120"/>
        <v>0.98774509803921562</v>
      </c>
      <c r="N93" s="193"/>
      <c r="O93" s="195"/>
    </row>
    <row r="94" spans="2:15">
      <c r="B94" s="20" t="s">
        <v>260</v>
      </c>
      <c r="C94" s="20">
        <v>0</v>
      </c>
      <c r="D94" s="68">
        <f t="shared" si="117"/>
        <v>0</v>
      </c>
      <c r="E94" s="20"/>
      <c r="F94" s="107">
        <v>0</v>
      </c>
      <c r="G94" s="186">
        <f t="shared" si="118"/>
        <v>0</v>
      </c>
      <c r="H94" s="72">
        <v>7.57</v>
      </c>
      <c r="I94" s="72">
        <f>ROUND('PU Wise OWE'!$V$52/10000,2)</f>
        <v>0</v>
      </c>
      <c r="J94" s="186">
        <f t="shared" si="119"/>
        <v>0</v>
      </c>
      <c r="K94" s="107">
        <f t="shared" si="121"/>
        <v>-7.57</v>
      </c>
      <c r="L94" s="187">
        <f t="shared" si="122"/>
        <v>-1</v>
      </c>
      <c r="M94" s="187" t="e">
        <f t="shared" si="120"/>
        <v>#DIV/0!</v>
      </c>
      <c r="N94" s="193"/>
      <c r="O94" s="195"/>
    </row>
    <row r="95" spans="2:15">
      <c r="B95" s="61" t="s">
        <v>251</v>
      </c>
      <c r="C95" s="27">
        <f>SUM(C92:C94)</f>
        <v>12.53</v>
      </c>
      <c r="D95" s="69">
        <f t="shared" si="117"/>
        <v>4.6685097282353552E-3</v>
      </c>
      <c r="E95" s="27">
        <f t="shared" ref="E95:F95" si="123">SUM(E92:E93)</f>
        <v>0</v>
      </c>
      <c r="F95" s="106">
        <f t="shared" si="123"/>
        <v>12.41</v>
      </c>
      <c r="G95" s="188">
        <f t="shared" si="118"/>
        <v>4.4931046592879822E-3</v>
      </c>
      <c r="H95" s="106">
        <f>SUM(H92:H94)</f>
        <v>19.399999999999999</v>
      </c>
      <c r="I95" s="106">
        <f>SUM(I92:I94)</f>
        <v>12.09</v>
      </c>
      <c r="J95" s="188">
        <f t="shared" si="119"/>
        <v>4.8221507829513642E-3</v>
      </c>
      <c r="K95" s="106">
        <f t="shared" ref="K95" si="124">I95-H95</f>
        <v>-7.3099999999999987</v>
      </c>
      <c r="L95" s="189">
        <f t="shared" ref="L95" si="125">K95/H95</f>
        <v>-0.37680412371134014</v>
      </c>
      <c r="M95" s="189">
        <f t="shared" si="120"/>
        <v>0.97421434327155521</v>
      </c>
      <c r="N95" s="193"/>
      <c r="O95" s="196"/>
    </row>
    <row r="96" spans="2:15">
      <c r="B96" s="20" t="s">
        <v>252</v>
      </c>
      <c r="C96" s="107">
        <v>0</v>
      </c>
      <c r="D96" s="68">
        <f t="shared" si="117"/>
        <v>0</v>
      </c>
      <c r="E96" s="20"/>
      <c r="F96" s="107">
        <v>0</v>
      </c>
      <c r="G96" s="186">
        <f t="shared" si="118"/>
        <v>0</v>
      </c>
      <c r="H96" s="72">
        <f>ROUND('PU Wise OWE'!$AQ$29/10000,2)</f>
        <v>0</v>
      </c>
      <c r="I96" s="72">
        <f>ROUND('PU Wise OWE'!$AQ$30/10000,2)</f>
        <v>0</v>
      </c>
      <c r="J96" s="186">
        <f t="shared" si="119"/>
        <v>0</v>
      </c>
      <c r="K96" s="107">
        <f>I96-H96</f>
        <v>0</v>
      </c>
      <c r="L96" s="187" t="e">
        <f>K96/H96</f>
        <v>#DIV/0!</v>
      </c>
      <c r="M96" s="187">
        <v>0</v>
      </c>
      <c r="N96" s="193"/>
      <c r="O96" s="195"/>
    </row>
    <row r="97" spans="2:15">
      <c r="B97" s="20" t="s">
        <v>253</v>
      </c>
      <c r="C97" s="20">
        <v>20.23</v>
      </c>
      <c r="D97" s="68">
        <f t="shared" si="117"/>
        <v>7.5374263210056854E-3</v>
      </c>
      <c r="E97" s="20"/>
      <c r="F97" s="107">
        <v>18.899999999999999</v>
      </c>
      <c r="G97" s="186">
        <f t="shared" si="118"/>
        <v>6.84284271237251E-3</v>
      </c>
      <c r="H97" s="72">
        <f>ROUND('PU Wise OWE'!$AQ$40/10000,2)</f>
        <v>18.420000000000002</v>
      </c>
      <c r="I97" s="72">
        <f>ROUND('PU Wise OWE'!$AQ$41/10000,2)</f>
        <v>23.59</v>
      </c>
      <c r="J97" s="186">
        <f t="shared" si="119"/>
        <v>9.4089774168587825E-3</v>
      </c>
      <c r="K97" s="107">
        <f t="shared" ref="K97:K99" si="126">I97-H97</f>
        <v>5.1699999999999982</v>
      </c>
      <c r="L97" s="187">
        <f t="shared" ref="L97:L99" si="127">K97/H97</f>
        <v>0.28067318132464697</v>
      </c>
      <c r="M97" s="187">
        <f t="shared" si="120"/>
        <v>1.2481481481481482</v>
      </c>
      <c r="N97" s="193"/>
      <c r="O97" s="195"/>
    </row>
    <row r="98" spans="2:15">
      <c r="B98" s="20" t="s">
        <v>261</v>
      </c>
      <c r="C98" s="20">
        <v>0</v>
      </c>
      <c r="D98" s="68">
        <f t="shared" si="117"/>
        <v>0</v>
      </c>
      <c r="E98" s="20"/>
      <c r="F98" s="107">
        <v>0</v>
      </c>
      <c r="G98" s="186">
        <f t="shared" si="118"/>
        <v>0</v>
      </c>
      <c r="H98" s="72">
        <f>ROUND('PU Wise OWE'!$AQ$51/10000,2)</f>
        <v>0</v>
      </c>
      <c r="I98" s="72">
        <f>ROUND('PU Wise OWE'!$AQ$52/10000,2)</f>
        <v>0</v>
      </c>
      <c r="J98" s="186">
        <f t="shared" si="119"/>
        <v>0</v>
      </c>
      <c r="K98" s="107">
        <f t="shared" si="126"/>
        <v>0</v>
      </c>
      <c r="L98" s="187" t="e">
        <f t="shared" si="127"/>
        <v>#DIV/0!</v>
      </c>
      <c r="M98" s="187">
        <v>0</v>
      </c>
      <c r="N98" s="193"/>
      <c r="O98" s="195"/>
    </row>
    <row r="99" spans="2:15">
      <c r="B99" s="61" t="s">
        <v>254</v>
      </c>
      <c r="C99" s="27">
        <f>SUM(C96:C98)</f>
        <v>20.23</v>
      </c>
      <c r="D99" s="69">
        <f t="shared" si="117"/>
        <v>7.5374263210056854E-3</v>
      </c>
      <c r="E99" s="27">
        <f t="shared" ref="E99" si="128">SUM(E96:E97)</f>
        <v>0</v>
      </c>
      <c r="F99" s="106">
        <f>SUM(F96:F98)</f>
        <v>18.899999999999999</v>
      </c>
      <c r="G99" s="188">
        <f t="shared" si="118"/>
        <v>6.84284271237251E-3</v>
      </c>
      <c r="H99" s="27">
        <f>SUM(H96:H98)</f>
        <v>18.420000000000002</v>
      </c>
      <c r="I99" s="106">
        <f>SUM(I96:I98)</f>
        <v>23.59</v>
      </c>
      <c r="J99" s="188">
        <f t="shared" si="119"/>
        <v>9.4089774168587825E-3</v>
      </c>
      <c r="K99" s="106">
        <f t="shared" si="126"/>
        <v>5.1699999999999982</v>
      </c>
      <c r="L99" s="189">
        <f t="shared" si="127"/>
        <v>0.28067318132464697</v>
      </c>
      <c r="M99" s="189">
        <f t="shared" si="120"/>
        <v>1.2481481481481482</v>
      </c>
      <c r="N99" s="193"/>
      <c r="O99" s="196"/>
    </row>
    <row r="100" spans="2:15">
      <c r="B100" s="20" t="s">
        <v>255</v>
      </c>
      <c r="C100" s="107">
        <v>18.8</v>
      </c>
      <c r="D100" s="68">
        <f t="shared" si="117"/>
        <v>7.0046275252054818E-3</v>
      </c>
      <c r="E100" s="20"/>
      <c r="F100" s="107">
        <v>18.850000000000001</v>
      </c>
      <c r="G100" s="186">
        <f t="shared" si="118"/>
        <v>6.8247399538741713E-3</v>
      </c>
      <c r="H100" s="72">
        <f>ROUND('PU Wise OWE'!$AC$29/10000,2)</f>
        <v>14.94</v>
      </c>
      <c r="I100" s="72">
        <f>ROUND('PU Wise OWE'!$AC$30/10000,2)</f>
        <v>13.51</v>
      </c>
      <c r="J100" s="186">
        <f t="shared" si="119"/>
        <v>5.3885241586164537E-3</v>
      </c>
      <c r="K100" s="107">
        <f>I100-H100</f>
        <v>-1.4299999999999997</v>
      </c>
      <c r="L100" s="187">
        <f>K100/H100</f>
        <v>-9.5716198125836663E-2</v>
      </c>
      <c r="M100" s="187">
        <f t="shared" si="120"/>
        <v>0.71671087533156497</v>
      </c>
      <c r="N100" s="193"/>
      <c r="O100" s="195"/>
    </row>
    <row r="101" spans="2:15">
      <c r="B101" s="20" t="s">
        <v>256</v>
      </c>
      <c r="C101" s="107">
        <v>16.13</v>
      </c>
      <c r="D101" s="68">
        <f t="shared" si="117"/>
        <v>6.009821381998107E-3</v>
      </c>
      <c r="E101" s="20"/>
      <c r="F101" s="107">
        <v>10.93</v>
      </c>
      <c r="G101" s="186">
        <f t="shared" si="118"/>
        <v>3.9572630077371182E-3</v>
      </c>
      <c r="H101" s="72">
        <f>ROUND('PU Wise OWE'!$AC$40/10000,2)</f>
        <v>14.58</v>
      </c>
      <c r="I101" s="72">
        <f>ROUND('PU Wise OWE'!$AC$41/10000,2)</f>
        <v>16.760000000000002</v>
      </c>
      <c r="J101" s="186">
        <f t="shared" si="119"/>
        <v>6.6848012508076817E-3</v>
      </c>
      <c r="K101" s="107">
        <f t="shared" ref="K101:K102" si="129">I101-H101</f>
        <v>2.1800000000000015</v>
      </c>
      <c r="L101" s="187">
        <f t="shared" ref="L101:L102" si="130">K101/H101</f>
        <v>0.14951989026063112</v>
      </c>
      <c r="M101" s="187">
        <f t="shared" si="120"/>
        <v>1.5333943275388839</v>
      </c>
      <c r="N101" s="193"/>
      <c r="O101" s="195"/>
    </row>
    <row r="102" spans="2:15">
      <c r="B102" s="61" t="s">
        <v>257</v>
      </c>
      <c r="C102" s="27">
        <f t="shared" ref="C102:I102" si="131">SUM(C100:C101)</f>
        <v>34.93</v>
      </c>
      <c r="D102" s="69">
        <f t="shared" si="117"/>
        <v>1.3014448907203588E-2</v>
      </c>
      <c r="E102" s="27">
        <f t="shared" si="131"/>
        <v>0</v>
      </c>
      <c r="F102" s="106">
        <f t="shared" si="131"/>
        <v>29.78</v>
      </c>
      <c r="G102" s="188">
        <f t="shared" si="118"/>
        <v>1.0782002961611289E-2</v>
      </c>
      <c r="H102" s="106">
        <f t="shared" ref="H102" si="132">SUM(H100:H101)</f>
        <v>29.52</v>
      </c>
      <c r="I102" s="106">
        <f t="shared" si="131"/>
        <v>30.270000000000003</v>
      </c>
      <c r="J102" s="188">
        <f t="shared" si="119"/>
        <v>1.2073325409424136E-2</v>
      </c>
      <c r="K102" s="107">
        <f t="shared" si="129"/>
        <v>0.75000000000000355</v>
      </c>
      <c r="L102" s="187">
        <f t="shared" si="130"/>
        <v>2.5406504065040771E-2</v>
      </c>
      <c r="M102" s="189">
        <f t="shared" si="120"/>
        <v>1.0164539959704499</v>
      </c>
      <c r="N102" s="193"/>
      <c r="O102" s="196"/>
    </row>
    <row r="103" spans="2:15">
      <c r="B103" s="20" t="s">
        <v>258</v>
      </c>
      <c r="C103" s="107">
        <v>26.87</v>
      </c>
      <c r="D103" s="68">
        <f t="shared" si="117"/>
        <v>1.0011401149056983E-2</v>
      </c>
      <c r="E103" s="20"/>
      <c r="F103" s="107">
        <v>24.18</v>
      </c>
      <c r="G103" s="186">
        <f t="shared" si="118"/>
        <v>8.7544940097972115E-3</v>
      </c>
      <c r="H103" s="72">
        <f>ROUND('PU Wise OWE'!$BB$29/10000,2)</f>
        <v>19.82</v>
      </c>
      <c r="I103" s="72">
        <f>ROUND('PU Wise OWE'!$BB$30/10000,2)</f>
        <v>20.99</v>
      </c>
      <c r="J103" s="186">
        <f t="shared" si="119"/>
        <v>8.3719557431057995E-3</v>
      </c>
      <c r="K103" s="107">
        <f>I103-H103</f>
        <v>1.1699999999999982</v>
      </c>
      <c r="L103" s="187">
        <f>K103/H103</f>
        <v>5.9031281533804145E-2</v>
      </c>
      <c r="M103" s="187">
        <f t="shared" si="120"/>
        <v>0.86807278742762606</v>
      </c>
      <c r="N103" s="193"/>
      <c r="O103" s="195"/>
    </row>
    <row r="104" spans="2:15">
      <c r="B104" s="20" t="s">
        <v>259</v>
      </c>
      <c r="C104" s="107">
        <v>15.82</v>
      </c>
      <c r="D104" s="68">
        <f t="shared" si="117"/>
        <v>5.8943195451463147E-3</v>
      </c>
      <c r="E104" s="20"/>
      <c r="F104" s="107">
        <v>14.81</v>
      </c>
      <c r="G104" s="186">
        <f t="shared" si="118"/>
        <v>5.3620370672083006E-3</v>
      </c>
      <c r="H104" s="72">
        <f>ROUND('PU Wise OWE'!$BB$40/10000,2)</f>
        <v>14.58</v>
      </c>
      <c r="I104" s="72">
        <f>ROUND('PU Wise OWE'!$BB$41/10000,2)</f>
        <v>14.76</v>
      </c>
      <c r="J104" s="186">
        <f t="shared" si="119"/>
        <v>5.8870922709976948E-3</v>
      </c>
      <c r="K104" s="107">
        <f t="shared" ref="K104:K105" si="133">I104-H104</f>
        <v>0.17999999999999972</v>
      </c>
      <c r="L104" s="187">
        <f t="shared" ref="L104:L105" si="134">K104/H104</f>
        <v>1.2345679012345659E-2</v>
      </c>
      <c r="M104" s="187">
        <f t="shared" si="120"/>
        <v>0.99662390276839963</v>
      </c>
      <c r="N104" s="193"/>
      <c r="O104" s="195"/>
    </row>
    <row r="105" spans="2:15">
      <c r="B105" s="61" t="s">
        <v>289</v>
      </c>
      <c r="C105" s="106">
        <f>SUM(C103:C104)</f>
        <v>42.69</v>
      </c>
      <c r="D105" s="69">
        <f t="shared" si="117"/>
        <v>1.5905720694203297E-2</v>
      </c>
      <c r="E105" s="27">
        <f t="shared" ref="E105:I105" si="135">SUM(E103:E104)</f>
        <v>0</v>
      </c>
      <c r="F105" s="106">
        <f t="shared" si="135"/>
        <v>38.99</v>
      </c>
      <c r="G105" s="188">
        <f t="shared" si="118"/>
        <v>1.4116531077005513E-2</v>
      </c>
      <c r="H105" s="106">
        <f t="shared" ref="H105" si="136">SUM(H103:H104)</f>
        <v>34.4</v>
      </c>
      <c r="I105" s="106">
        <f t="shared" si="135"/>
        <v>35.75</v>
      </c>
      <c r="J105" s="188">
        <f t="shared" si="119"/>
        <v>1.4259048014103496E-2</v>
      </c>
      <c r="K105" s="106">
        <f t="shared" si="133"/>
        <v>1.3500000000000014</v>
      </c>
      <c r="L105" s="189">
        <f t="shared" si="134"/>
        <v>3.924418604651167E-2</v>
      </c>
      <c r="M105" s="189">
        <f t="shared" si="120"/>
        <v>0.91690176968453441</v>
      </c>
      <c r="N105" s="193"/>
      <c r="O105" s="196"/>
    </row>
    <row r="106" spans="2:15">
      <c r="B106" s="179"/>
      <c r="C106" s="179"/>
      <c r="D106" s="179"/>
      <c r="E106" s="179"/>
      <c r="G106" s="179"/>
      <c r="H106" s="139"/>
      <c r="K106" s="179"/>
      <c r="L106" s="179"/>
      <c r="M106" s="179"/>
      <c r="N106" s="193"/>
      <c r="O106" s="194"/>
    </row>
    <row r="107" spans="2:15" ht="15" customHeight="1">
      <c r="B107" s="190"/>
      <c r="C107" s="296" t="s">
        <v>306</v>
      </c>
      <c r="D107" s="296" t="s">
        <v>168</v>
      </c>
      <c r="E107" s="296"/>
      <c r="F107" s="299" t="str">
        <f>'PU Wise OWE'!$B$5</f>
        <v xml:space="preserve">RG 2023-24 </v>
      </c>
      <c r="G107" s="296" t="str">
        <f>G90</f>
        <v>% of Total RG 2023-24</v>
      </c>
      <c r="H107" s="299" t="str">
        <f>'PU Wise OWE'!$B$7</f>
        <v>Actuals upto Feb-23</v>
      </c>
      <c r="I107" s="299" t="str">
        <f>I90</f>
        <v>Actuals upto Feb-24</v>
      </c>
      <c r="J107" s="296" t="s">
        <v>200</v>
      </c>
      <c r="K107" s="298" t="s">
        <v>142</v>
      </c>
      <c r="L107" s="298"/>
      <c r="M107" s="287" t="str">
        <f>M90</f>
        <v>RG Utilization</v>
      </c>
      <c r="N107" s="193"/>
      <c r="O107" s="198"/>
    </row>
    <row r="108" spans="2:15" ht="30">
      <c r="B108" s="203" t="s">
        <v>213</v>
      </c>
      <c r="C108" s="297"/>
      <c r="D108" s="297"/>
      <c r="E108" s="297"/>
      <c r="F108" s="297"/>
      <c r="G108" s="297"/>
      <c r="H108" s="297"/>
      <c r="I108" s="300"/>
      <c r="J108" s="297"/>
      <c r="K108" s="81" t="s">
        <v>140</v>
      </c>
      <c r="L108" s="81" t="s">
        <v>141</v>
      </c>
      <c r="M108" s="288"/>
      <c r="N108" s="193"/>
      <c r="O108" s="198"/>
    </row>
    <row r="109" spans="2:15">
      <c r="B109" s="20" t="s">
        <v>214</v>
      </c>
      <c r="C109" s="107">
        <v>1.99</v>
      </c>
      <c r="D109" s="68">
        <f t="shared" ref="D109:D112" si="137">C109/$C$7</f>
        <v>7.4144727527441004E-4</v>
      </c>
      <c r="E109" s="20"/>
      <c r="F109" s="108">
        <v>7.4</v>
      </c>
      <c r="G109" s="186">
        <f t="shared" ref="G109:G112" si="138">F109/$F$7</f>
        <v>2.6792082577543164E-3</v>
      </c>
      <c r="H109" s="272">
        <v>7.62</v>
      </c>
      <c r="I109" s="58">
        <v>11.17</v>
      </c>
      <c r="J109" s="186">
        <f t="shared" ref="J109:J112" si="139">I109/$I$7</f>
        <v>4.4552046522387707E-3</v>
      </c>
      <c r="K109" s="107">
        <f t="shared" ref="K109" si="140">I109-H109</f>
        <v>3.55</v>
      </c>
      <c r="L109" s="187">
        <f t="shared" ref="L109" si="141">K109/H109</f>
        <v>0.4658792650918635</v>
      </c>
      <c r="M109" s="187">
        <f t="shared" ref="M109:M112" si="142">I109/F109</f>
        <v>1.5094594594594595</v>
      </c>
      <c r="N109" s="193"/>
      <c r="O109" s="195"/>
    </row>
    <row r="110" spans="2:15">
      <c r="B110" s="20" t="s">
        <v>215</v>
      </c>
      <c r="C110" s="107">
        <v>12.19</v>
      </c>
      <c r="D110" s="68">
        <f t="shared" si="137"/>
        <v>4.5418302942688733E-3</v>
      </c>
      <c r="E110" s="20"/>
      <c r="F110" s="58">
        <v>11.63</v>
      </c>
      <c r="G110" s="186">
        <f t="shared" si="138"/>
        <v>4.2107016267138786E-3</v>
      </c>
      <c r="H110" s="273">
        <v>11.98</v>
      </c>
      <c r="I110" s="108">
        <v>9.16</v>
      </c>
      <c r="J110" s="186">
        <f t="shared" si="139"/>
        <v>3.6535071275297349E-3</v>
      </c>
      <c r="K110" s="107">
        <f>I110-H110</f>
        <v>-2.8200000000000003</v>
      </c>
      <c r="L110" s="187">
        <f>K110/H110</f>
        <v>-0.23539232053422371</v>
      </c>
      <c r="M110" s="187">
        <f t="shared" si="142"/>
        <v>0.78761822871883058</v>
      </c>
      <c r="N110" s="193"/>
      <c r="O110" s="195"/>
    </row>
    <row r="111" spans="2:15">
      <c r="B111" s="191" t="s">
        <v>216</v>
      </c>
      <c r="C111" s="20">
        <v>8.68</v>
      </c>
      <c r="D111" s="68">
        <f t="shared" si="137"/>
        <v>3.2340514318501901E-3</v>
      </c>
      <c r="E111" s="20"/>
      <c r="F111" s="58">
        <v>10.26</v>
      </c>
      <c r="G111" s="186">
        <f t="shared" si="138"/>
        <v>3.7146860438593628E-3</v>
      </c>
      <c r="H111" s="272">
        <v>7.94</v>
      </c>
      <c r="I111" s="108">
        <v>9.4</v>
      </c>
      <c r="J111" s="186">
        <f t="shared" si="139"/>
        <v>3.7492322051069331E-3</v>
      </c>
      <c r="K111" s="107">
        <f t="shared" ref="K111:K112" si="143">I111-H111</f>
        <v>1.46</v>
      </c>
      <c r="L111" s="187">
        <f t="shared" ref="L111:L112" si="144">K111/H111</f>
        <v>0.18387909319899243</v>
      </c>
      <c r="M111" s="187">
        <f t="shared" si="142"/>
        <v>0.91617933723196887</v>
      </c>
      <c r="N111" s="193"/>
      <c r="O111" s="195"/>
    </row>
    <row r="112" spans="2:15">
      <c r="B112" s="27" t="s">
        <v>125</v>
      </c>
      <c r="C112" s="106">
        <f>SUM(C109:C111)</f>
        <v>22.86</v>
      </c>
      <c r="D112" s="69">
        <f t="shared" si="137"/>
        <v>8.5173290013934727E-3</v>
      </c>
      <c r="E112" s="27"/>
      <c r="F112" s="25">
        <f>SUM(F109:F111)</f>
        <v>29.29</v>
      </c>
      <c r="G112" s="188">
        <f t="shared" si="138"/>
        <v>1.0604595928327557E-2</v>
      </c>
      <c r="H112" s="76">
        <f>SUM(H109:H111)</f>
        <v>27.540000000000003</v>
      </c>
      <c r="I112" s="76">
        <f>SUM(I109:I111)</f>
        <v>29.729999999999997</v>
      </c>
      <c r="J112" s="188">
        <f t="shared" si="139"/>
        <v>1.1857943984875437E-2</v>
      </c>
      <c r="K112" s="106">
        <f t="shared" si="143"/>
        <v>2.1899999999999942</v>
      </c>
      <c r="L112" s="189">
        <f t="shared" si="144"/>
        <v>7.9520697167755769E-2</v>
      </c>
      <c r="M112" s="189">
        <f t="shared" si="142"/>
        <v>1.0150221918743598</v>
      </c>
      <c r="N112" s="193"/>
      <c r="O112" s="196"/>
    </row>
    <row r="113" spans="2:15">
      <c r="B113" s="179"/>
      <c r="C113" s="179"/>
      <c r="D113" s="179"/>
      <c r="E113" s="179"/>
      <c r="G113" s="179"/>
      <c r="H113" s="139"/>
      <c r="K113" s="179"/>
      <c r="L113" s="179"/>
      <c r="M113" s="179"/>
      <c r="N113" s="193"/>
      <c r="O113" s="194"/>
    </row>
    <row r="114" spans="2:15">
      <c r="B114" s="254"/>
      <c r="C114" s="32"/>
      <c r="D114" s="32"/>
      <c r="E114" s="32"/>
      <c r="F114" s="32"/>
      <c r="G114" s="32"/>
      <c r="H114" s="205"/>
      <c r="I114" s="32"/>
      <c r="J114" s="32"/>
      <c r="K114" s="32"/>
      <c r="L114" s="32"/>
      <c r="M114" s="32"/>
      <c r="N114" s="193"/>
      <c r="O114" s="194"/>
    </row>
    <row r="115" spans="2:15">
      <c r="B115" s="32"/>
      <c r="C115" s="243"/>
      <c r="D115" s="255"/>
      <c r="E115" s="32"/>
      <c r="F115" s="243"/>
      <c r="G115" s="244"/>
      <c r="H115" s="246"/>
      <c r="I115" s="32"/>
      <c r="J115" s="244"/>
      <c r="K115" s="243"/>
      <c r="L115" s="245"/>
      <c r="M115" s="245"/>
      <c r="N115" s="193"/>
      <c r="O115" s="195"/>
    </row>
    <row r="116" spans="2:15">
      <c r="B116" s="32"/>
      <c r="C116" s="243"/>
      <c r="D116" s="255"/>
      <c r="E116" s="32"/>
      <c r="F116" s="32"/>
      <c r="G116" s="244"/>
      <c r="H116" s="205"/>
      <c r="I116" s="243"/>
      <c r="J116" s="244"/>
      <c r="K116" s="243"/>
      <c r="L116" s="245"/>
      <c r="M116" s="245"/>
      <c r="N116" s="193"/>
      <c r="O116" s="195"/>
    </row>
    <row r="117" spans="2:15">
      <c r="B117" s="194"/>
      <c r="C117" s="32"/>
      <c r="D117" s="255"/>
      <c r="E117" s="32"/>
      <c r="F117" s="32"/>
      <c r="G117" s="244"/>
      <c r="H117" s="246"/>
      <c r="I117" s="243"/>
      <c r="J117" s="244"/>
      <c r="K117" s="243"/>
      <c r="L117" s="245"/>
      <c r="M117" s="245"/>
      <c r="N117" s="193"/>
      <c r="O117" s="195"/>
    </row>
    <row r="118" spans="2:15">
      <c r="B118" s="247"/>
      <c r="C118" s="248"/>
      <c r="D118" s="256"/>
      <c r="E118" s="247"/>
      <c r="F118" s="247"/>
      <c r="G118" s="249"/>
      <c r="H118" s="252"/>
      <c r="I118" s="247"/>
      <c r="J118" s="249"/>
      <c r="K118" s="248"/>
      <c r="L118" s="250"/>
      <c r="M118" s="250"/>
      <c r="N118" s="193"/>
      <c r="O118" s="196"/>
    </row>
    <row r="121" spans="2:15">
      <c r="C121" s="34"/>
    </row>
    <row r="122" spans="2:15">
      <c r="C122" s="31"/>
    </row>
    <row r="123" spans="2:15">
      <c r="C123" s="31"/>
    </row>
    <row r="124" spans="2:15">
      <c r="C124" s="31"/>
    </row>
  </sheetData>
  <mergeCells count="83">
    <mergeCell ref="K3:L3"/>
    <mergeCell ref="M3:N3"/>
    <mergeCell ref="F3:F4"/>
    <mergeCell ref="I3:I4"/>
    <mergeCell ref="J3:J4"/>
    <mergeCell ref="G3:G4"/>
    <mergeCell ref="B3:B4"/>
    <mergeCell ref="B11:B12"/>
    <mergeCell ref="F11:F12"/>
    <mergeCell ref="I11:I12"/>
    <mergeCell ref="G11:G12"/>
    <mergeCell ref="D11:D12"/>
    <mergeCell ref="C3:C4"/>
    <mergeCell ref="H3:H4"/>
    <mergeCell ref="H11:H12"/>
    <mergeCell ref="D3:D4"/>
    <mergeCell ref="E3:E4"/>
    <mergeCell ref="K11:L11"/>
    <mergeCell ref="M11:N11"/>
    <mergeCell ref="B32:B33"/>
    <mergeCell ref="F32:F33"/>
    <mergeCell ref="I32:I33"/>
    <mergeCell ref="J32:J33"/>
    <mergeCell ref="K32:L32"/>
    <mergeCell ref="M32:N32"/>
    <mergeCell ref="D32:D33"/>
    <mergeCell ref="E32:E33"/>
    <mergeCell ref="G32:G33"/>
    <mergeCell ref="E11:E12"/>
    <mergeCell ref="C11:C12"/>
    <mergeCell ref="C32:C33"/>
    <mergeCell ref="H32:H33"/>
    <mergeCell ref="B40:B41"/>
    <mergeCell ref="F40:F41"/>
    <mergeCell ref="I40:I41"/>
    <mergeCell ref="J40:J41"/>
    <mergeCell ref="D40:D41"/>
    <mergeCell ref="G40:G41"/>
    <mergeCell ref="E40:E50"/>
    <mergeCell ref="C40:C41"/>
    <mergeCell ref="H40:H41"/>
    <mergeCell ref="C107:C108"/>
    <mergeCell ref="O3:O4"/>
    <mergeCell ref="O11:O12"/>
    <mergeCell ref="O32:O33"/>
    <mergeCell ref="O40:O41"/>
    <mergeCell ref="D90:D91"/>
    <mergeCell ref="E90:E91"/>
    <mergeCell ref="F90:F91"/>
    <mergeCell ref="G90:G91"/>
    <mergeCell ref="I90:I91"/>
    <mergeCell ref="J90:J91"/>
    <mergeCell ref="E60:E64"/>
    <mergeCell ref="E53:E55"/>
    <mergeCell ref="K40:L40"/>
    <mergeCell ref="M40:N40"/>
    <mergeCell ref="J11:J12"/>
    <mergeCell ref="K90:L90"/>
    <mergeCell ref="M90:M91"/>
    <mergeCell ref="D107:D108"/>
    <mergeCell ref="E107:E108"/>
    <mergeCell ref="F107:F108"/>
    <mergeCell ref="G107:G108"/>
    <mergeCell ref="I107:I108"/>
    <mergeCell ref="J107:J108"/>
    <mergeCell ref="K107:L107"/>
    <mergeCell ref="M107:M108"/>
    <mergeCell ref="H90:H91"/>
    <mergeCell ref="H107:H108"/>
    <mergeCell ref="B90:B91"/>
    <mergeCell ref="B77:B78"/>
    <mergeCell ref="C77:C78"/>
    <mergeCell ref="D77:D78"/>
    <mergeCell ref="C90:C91"/>
    <mergeCell ref="K77:L77"/>
    <mergeCell ref="M77:N77"/>
    <mergeCell ref="O77:O78"/>
    <mergeCell ref="E77:E78"/>
    <mergeCell ref="F77:F78"/>
    <mergeCell ref="G77:G78"/>
    <mergeCell ref="I77:I78"/>
    <mergeCell ref="J77:J78"/>
    <mergeCell ref="H77:H78"/>
  </mergeCells>
  <conditionalFormatting sqref="O109:O112 O115:O118 O65 M115:M118 M109:M112">
    <cfRule type="cellIs" dxfId="18" priority="4" operator="greaterThan">
      <formula>0.5</formula>
    </cfRule>
  </conditionalFormatting>
  <conditionalFormatting sqref="O92:O105 M92:M105">
    <cfRule type="cellIs" dxfId="17" priority="3" operator="greaterThan">
      <formula>0.85</formula>
    </cfRule>
  </conditionalFormatting>
  <pageMargins left="0.5" right="0" top="1.5" bottom="0" header="0" footer="0"/>
  <pageSetup scale="79" orientation="landscape" r:id="rId1"/>
  <rowBreaks count="2" manualBreakCount="2">
    <brk id="38" min="1" max="14" man="1"/>
    <brk id="75" min="1" max="14" man="1"/>
  </rowBreaks>
</worksheet>
</file>

<file path=xl/worksheets/sheet7.xml><?xml version="1.0" encoding="utf-8"?>
<worksheet xmlns="http://schemas.openxmlformats.org/spreadsheetml/2006/main" xmlns:r="http://schemas.openxmlformats.org/officeDocument/2006/relationships">
  <dimension ref="A1:N121"/>
  <sheetViews>
    <sheetView view="pageBreakPreview" topLeftCell="A25" zoomScaleSheetLayoutView="100" workbookViewId="0">
      <selection activeCell="N5" sqref="N5"/>
    </sheetView>
  </sheetViews>
  <sheetFormatPr defaultRowHeight="15"/>
  <cols>
    <col min="2" max="2" width="27" customWidth="1"/>
    <col min="3" max="3" width="10" style="180" customWidth="1"/>
    <col min="4" max="4" width="11.7109375" style="71" customWidth="1"/>
    <col min="5" max="5" width="11.7109375" customWidth="1"/>
    <col min="6" max="6" width="2" hidden="1" customWidth="1"/>
    <col min="7" max="7" width="18" customWidth="1"/>
    <col min="8" max="8" width="11.5703125" customWidth="1"/>
    <col min="9" max="9" width="11.7109375" customWidth="1"/>
    <col min="10" max="10" width="10.7109375" customWidth="1"/>
    <col min="11" max="11" width="11.28515625" customWidth="1"/>
    <col min="12" max="12" width="11.5703125" customWidth="1"/>
    <col min="13" max="13" width="13.28515625" customWidth="1"/>
    <col min="14" max="14" width="65.5703125" customWidth="1"/>
  </cols>
  <sheetData>
    <row r="1" spans="1:14">
      <c r="B1" s="36" t="s">
        <v>303</v>
      </c>
      <c r="C1" s="36"/>
    </row>
    <row r="2" spans="1:14">
      <c r="K2" s="36" t="s">
        <v>145</v>
      </c>
    </row>
    <row r="3" spans="1:14" s="36" customFormat="1" ht="15" customHeight="1">
      <c r="B3" s="323" t="s">
        <v>146</v>
      </c>
      <c r="C3" s="327" t="s">
        <v>291</v>
      </c>
      <c r="D3" s="329" t="str">
        <f>'PU Wise OWE'!$B$7</f>
        <v>Actuals upto Feb-23</v>
      </c>
      <c r="E3" s="327" t="s">
        <v>168</v>
      </c>
      <c r="F3" s="327"/>
      <c r="G3" s="343" t="str">
        <f>'PU Wise OWE'!$B$5</f>
        <v xml:space="preserve">RG 2023-24 </v>
      </c>
      <c r="H3" s="327" t="s">
        <v>294</v>
      </c>
      <c r="I3" s="329" t="str">
        <f>'PU Wise OWE'!B8</f>
        <v>Actuals upto Feb-24</v>
      </c>
      <c r="J3" s="327" t="s">
        <v>200</v>
      </c>
      <c r="K3" s="331" t="s">
        <v>142</v>
      </c>
      <c r="L3" s="331"/>
      <c r="M3" s="301" t="s">
        <v>298</v>
      </c>
      <c r="N3" s="339"/>
    </row>
    <row r="4" spans="1:14" ht="15.6" customHeight="1">
      <c r="A4" s="31"/>
      <c r="B4" s="324"/>
      <c r="C4" s="328"/>
      <c r="D4" s="328"/>
      <c r="E4" s="328"/>
      <c r="F4" s="328"/>
      <c r="G4" s="324"/>
      <c r="H4" s="328"/>
      <c r="I4" s="328"/>
      <c r="J4" s="328"/>
      <c r="K4" s="19" t="s">
        <v>140</v>
      </c>
      <c r="L4" s="18" t="s">
        <v>141</v>
      </c>
      <c r="M4" s="301"/>
      <c r="N4" s="339"/>
    </row>
    <row r="5" spans="1:14">
      <c r="A5" s="31"/>
      <c r="B5" s="63" t="s">
        <v>143</v>
      </c>
      <c r="C5" s="22">
        <v>1339.09</v>
      </c>
      <c r="D5" s="72">
        <f>ROUND('PU Wise OWE'!$AD$128/10000,2)</f>
        <v>1501.13</v>
      </c>
      <c r="E5" s="68">
        <f>D5/D7</f>
        <v>0.60864435299126241</v>
      </c>
      <c r="F5" s="68"/>
      <c r="G5" s="22">
        <f>ROUND('PU Wise OWE'!$AD$126/10000,2)</f>
        <v>1844.09</v>
      </c>
      <c r="H5" s="68">
        <f>G5/G7</f>
        <v>0.6676623183840753</v>
      </c>
      <c r="I5" s="23">
        <f>ROUND('PU Wise OWE'!$AD$129/10000,2)</f>
        <v>1684.87</v>
      </c>
      <c r="J5" s="24">
        <f>I5/$I$7</f>
        <v>0.67474960252780292</v>
      </c>
      <c r="K5" s="22">
        <f>I5-D5</f>
        <v>183.73999999999978</v>
      </c>
      <c r="L5" s="54">
        <f>K5/D5</f>
        <v>0.12240112448622023</v>
      </c>
      <c r="M5" s="54">
        <f>I5/G5</f>
        <v>0.91365931163880287</v>
      </c>
    </row>
    <row r="6" spans="1:14">
      <c r="A6" s="31"/>
      <c r="B6" s="80" t="s">
        <v>139</v>
      </c>
      <c r="C6" s="21">
        <v>691.28</v>
      </c>
      <c r="D6" s="72">
        <f>D7-D5</f>
        <v>965.2199999999998</v>
      </c>
      <c r="E6" s="68">
        <f>D6/D7</f>
        <v>0.39135564700873754</v>
      </c>
      <c r="F6" s="68"/>
      <c r="G6" s="21">
        <f t="shared" ref="G6:I6" si="0">G7-G5</f>
        <v>917.9200000000003</v>
      </c>
      <c r="H6" s="68">
        <f>G6/G7</f>
        <v>0.3323376816159247</v>
      </c>
      <c r="I6" s="21">
        <f t="shared" si="0"/>
        <v>812.16000000000031</v>
      </c>
      <c r="J6" s="24">
        <f t="shared" ref="J6:J7" si="1">I6/$I$7</f>
        <v>0.32525039747219708</v>
      </c>
      <c r="K6" s="22">
        <f>I6-D6</f>
        <v>-153.05999999999949</v>
      </c>
      <c r="L6" s="54">
        <f>K6/D6</f>
        <v>-0.15857524709392629</v>
      </c>
      <c r="M6" s="54">
        <f>I6/G6</f>
        <v>0.88478298762419383</v>
      </c>
    </row>
    <row r="7" spans="1:14">
      <c r="A7" s="31"/>
      <c r="B7" s="27" t="s">
        <v>166</v>
      </c>
      <c r="C7" s="106">
        <f>SUM(C5:C6)</f>
        <v>2030.37</v>
      </c>
      <c r="D7" s="73">
        <f>ROUND('PU Wise OWE'!BK128/10000,2)</f>
        <v>2466.35</v>
      </c>
      <c r="E7" s="69">
        <f>SUM(E5:E6)</f>
        <v>1</v>
      </c>
      <c r="F7" s="69"/>
      <c r="G7" s="26">
        <f>ROUND('PU Wise OWE'!BK126/10000,2)</f>
        <v>2762.01</v>
      </c>
      <c r="H7" s="69">
        <f>SUM(H5:H6)</f>
        <v>1</v>
      </c>
      <c r="I7" s="25">
        <f>ROUND('PU Wise OWE'!BK129/10000,2)</f>
        <v>2497.0300000000002</v>
      </c>
      <c r="J7" s="56">
        <f t="shared" si="1"/>
        <v>1</v>
      </c>
      <c r="K7" s="26">
        <f>I7-D7</f>
        <v>30.680000000000291</v>
      </c>
      <c r="L7" s="57">
        <f>K7/D7</f>
        <v>1.2439434792304535E-2</v>
      </c>
      <c r="M7" s="54">
        <f>I7/G7</f>
        <v>0.90406262106219748</v>
      </c>
    </row>
    <row r="8" spans="1:14">
      <c r="A8" s="31"/>
      <c r="B8" s="32"/>
      <c r="C8" s="32"/>
      <c r="D8" s="74"/>
      <c r="E8" s="33"/>
      <c r="F8" s="33"/>
      <c r="G8" s="34"/>
      <c r="H8" s="34"/>
      <c r="I8" s="31"/>
      <c r="J8" s="31"/>
      <c r="K8" s="34"/>
      <c r="L8" s="31"/>
    </row>
    <row r="9" spans="1:14" ht="14.45" customHeight="1">
      <c r="A9" s="31"/>
      <c r="D9" s="74"/>
      <c r="E9" s="33"/>
      <c r="F9" s="33"/>
      <c r="G9" s="34"/>
      <c r="H9" s="34"/>
      <c r="I9" s="31"/>
      <c r="J9" s="31"/>
      <c r="K9" s="34"/>
      <c r="L9" s="31"/>
    </row>
    <row r="10" spans="1:14">
      <c r="A10" s="31"/>
      <c r="B10" s="64" t="s">
        <v>167</v>
      </c>
      <c r="C10" s="64"/>
      <c r="D10" s="75"/>
      <c r="E10" s="65"/>
      <c r="F10" s="65"/>
      <c r="G10" s="65"/>
      <c r="H10" s="65"/>
      <c r="I10" s="65"/>
      <c r="J10" s="65"/>
      <c r="K10" s="36" t="s">
        <v>145</v>
      </c>
    </row>
    <row r="11" spans="1:14" ht="15" customHeight="1">
      <c r="A11" s="31"/>
      <c r="B11" s="320"/>
      <c r="C11" s="320" t="s">
        <v>291</v>
      </c>
      <c r="D11" s="330" t="str">
        <f>'PU Wise OWE'!$B$7</f>
        <v>Actuals upto Feb-23</v>
      </c>
      <c r="E11" s="320" t="s">
        <v>168</v>
      </c>
      <c r="F11" s="320"/>
      <c r="G11" s="344" t="str">
        <f>'PU Wise OWE'!$B$5</f>
        <v xml:space="preserve">RG 2023-24 </v>
      </c>
      <c r="H11" s="320" t="s">
        <v>294</v>
      </c>
      <c r="I11" s="330" t="str">
        <f>'PU Wise OWE'!B8</f>
        <v>Actuals upto Feb-24</v>
      </c>
      <c r="J11" s="320" t="s">
        <v>200</v>
      </c>
      <c r="K11" s="315" t="s">
        <v>142</v>
      </c>
      <c r="L11" s="315"/>
      <c r="M11" s="302" t="s">
        <v>298</v>
      </c>
      <c r="N11" s="339" t="s">
        <v>203</v>
      </c>
    </row>
    <row r="12" spans="1:14" ht="17.25" customHeight="1">
      <c r="A12" s="31"/>
      <c r="B12" s="321"/>
      <c r="C12" s="321"/>
      <c r="D12" s="321"/>
      <c r="E12" s="321"/>
      <c r="F12" s="321"/>
      <c r="G12" s="345"/>
      <c r="H12" s="321"/>
      <c r="I12" s="321"/>
      <c r="J12" s="321"/>
      <c r="K12" s="66" t="s">
        <v>140</v>
      </c>
      <c r="L12" s="67" t="s">
        <v>141</v>
      </c>
      <c r="M12" s="302"/>
      <c r="N12" s="339"/>
    </row>
    <row r="13" spans="1:14">
      <c r="A13" s="31"/>
      <c r="B13" s="20" t="s">
        <v>147</v>
      </c>
      <c r="C13" s="107">
        <v>745.18</v>
      </c>
      <c r="D13" s="72">
        <f>ROUND('PU Wise OWE'!$C$128/10000,2)</f>
        <v>715.86</v>
      </c>
      <c r="E13" s="68">
        <f>D13/$D$7</f>
        <v>0.29025077543738725</v>
      </c>
      <c r="F13" s="21"/>
      <c r="G13" s="22">
        <f>ROUND('PU Wise OWE'!$C$126/10000,2)</f>
        <v>831.47</v>
      </c>
      <c r="H13" s="24">
        <f>G13/$G$7</f>
        <v>0.30103801217229481</v>
      </c>
      <c r="I13" s="23">
        <f>ROUND('PU Wise OWE'!$C$129/10000,2)</f>
        <v>752.44</v>
      </c>
      <c r="J13" s="24">
        <f>I13/$I$7</f>
        <v>0.30133398477391138</v>
      </c>
      <c r="K13" s="22">
        <f t="shared" ref="K13:K28" si="2">I13-D13</f>
        <v>36.580000000000041</v>
      </c>
      <c r="L13" s="54">
        <f t="shared" ref="L13:L28" si="3">K13/D13</f>
        <v>5.1099376973151228E-2</v>
      </c>
      <c r="M13" s="54">
        <f>I13/G13</f>
        <v>0.90495147149025223</v>
      </c>
    </row>
    <row r="14" spans="1:14">
      <c r="A14" s="31"/>
      <c r="B14" s="20" t="s">
        <v>148</v>
      </c>
      <c r="C14" s="107">
        <v>128.97</v>
      </c>
      <c r="D14" s="72">
        <f>ROUND('PU Wise OWE'!$D$128/10000,2)</f>
        <v>269.64</v>
      </c>
      <c r="E14" s="68">
        <f t="shared" ref="E14:E27" si="4">D14/$D$7</f>
        <v>0.10932754880694143</v>
      </c>
      <c r="F14" s="21"/>
      <c r="G14" s="22">
        <f>ROUND('PU Wise OWE'!$D$126/10000,2)</f>
        <v>387.5</v>
      </c>
      <c r="H14" s="24">
        <f t="shared" ref="H14:H27" si="5">G14/$G$7</f>
        <v>0.14029637836213482</v>
      </c>
      <c r="I14" s="23">
        <f>ROUND('PU Wise OWE'!$D$129/10000,2)</f>
        <v>345.28</v>
      </c>
      <c r="J14" s="24">
        <f t="shared" ref="J14:J28" si="6">I14/$I$7</f>
        <v>0.13827627221138711</v>
      </c>
      <c r="K14" s="22">
        <f t="shared" si="2"/>
        <v>75.639999999999986</v>
      </c>
      <c r="L14" s="54">
        <f t="shared" si="3"/>
        <v>0.28052217771843935</v>
      </c>
      <c r="M14" s="54">
        <f t="shared" ref="M14:M27" si="7">I14/G14</f>
        <v>0.89104516129032252</v>
      </c>
    </row>
    <row r="15" spans="1:14">
      <c r="B15" s="23" t="s">
        <v>169</v>
      </c>
      <c r="C15" s="22">
        <v>29.24</v>
      </c>
      <c r="D15" s="72">
        <f>ROUND('PU Wise OWE'!$E$128/10000,2)</f>
        <v>30.03</v>
      </c>
      <c r="E15" s="68">
        <f t="shared" si="4"/>
        <v>1.2175887445009833E-2</v>
      </c>
      <c r="F15" s="21"/>
      <c r="G15" s="22">
        <f>ROUND('PU Wise OWE'!$E$126/10000,2)</f>
        <v>33.61</v>
      </c>
      <c r="H15" s="24">
        <f t="shared" si="5"/>
        <v>1.2168674262584131E-2</v>
      </c>
      <c r="I15" s="23">
        <f>ROUND('PU Wise OWE'!$E$129/10000,2)</f>
        <v>28.97</v>
      </c>
      <c r="J15" s="24">
        <f t="shared" si="6"/>
        <v>1.160178291810671E-2</v>
      </c>
      <c r="K15" s="22">
        <f t="shared" si="2"/>
        <v>-1.0600000000000023</v>
      </c>
      <c r="L15" s="54">
        <f t="shared" si="3"/>
        <v>-3.5298035298035373E-2</v>
      </c>
      <c r="M15" s="54">
        <f t="shared" si="7"/>
        <v>0.86194584944956854</v>
      </c>
    </row>
    <row r="16" spans="1:14">
      <c r="B16" s="23" t="s">
        <v>170</v>
      </c>
      <c r="C16" s="22">
        <v>85.43</v>
      </c>
      <c r="D16" s="72">
        <f>ROUND('PU Wise OWE'!$F$128/10000,2)</f>
        <v>92.94</v>
      </c>
      <c r="E16" s="68">
        <f t="shared" si="4"/>
        <v>3.7683216088551907E-2</v>
      </c>
      <c r="F16" s="21"/>
      <c r="G16" s="22">
        <f>ROUND('PU Wise OWE'!$F$126/10000,2)</f>
        <v>106.43</v>
      </c>
      <c r="H16" s="24">
        <f t="shared" si="5"/>
        <v>3.8533531739566473E-2</v>
      </c>
      <c r="I16" s="23">
        <f>ROUND('PU Wise OWE'!$F$129/10000,2)</f>
        <v>97.28</v>
      </c>
      <c r="J16" s="24">
        <f t="shared" si="6"/>
        <v>3.8958282439538167E-2</v>
      </c>
      <c r="K16" s="22">
        <f t="shared" si="2"/>
        <v>4.3400000000000034</v>
      </c>
      <c r="L16" s="54">
        <f t="shared" si="3"/>
        <v>4.6696793630299153E-2</v>
      </c>
      <c r="M16" s="54">
        <f t="shared" si="7"/>
        <v>0.91402799962416603</v>
      </c>
    </row>
    <row r="17" spans="1:14">
      <c r="B17" s="23" t="s">
        <v>171</v>
      </c>
      <c r="C17" s="22">
        <v>35.19</v>
      </c>
      <c r="D17" s="72">
        <f>ROUND('PU Wise OWE'!$G$128/10000,2)</f>
        <v>40.03</v>
      </c>
      <c r="E17" s="68">
        <f t="shared" si="4"/>
        <v>1.6230462018772682E-2</v>
      </c>
      <c r="F17" s="21"/>
      <c r="G17" s="22">
        <f>ROUND('PU Wise OWE'!$G$126/10000,2)</f>
        <v>48.72</v>
      </c>
      <c r="H17" s="24">
        <f t="shared" si="5"/>
        <v>1.7639327880782471E-2</v>
      </c>
      <c r="I17" s="23">
        <f>ROUND('PU Wise OWE'!$G$129/10000,2)</f>
        <v>44.39</v>
      </c>
      <c r="J17" s="24">
        <f t="shared" si="6"/>
        <v>1.7777119217630543E-2</v>
      </c>
      <c r="K17" s="22">
        <f t="shared" si="2"/>
        <v>4.3599999999999994</v>
      </c>
      <c r="L17" s="54">
        <f t="shared" si="3"/>
        <v>0.10891831126655006</v>
      </c>
      <c r="M17" s="54">
        <f t="shared" si="7"/>
        <v>0.91112479474548447</v>
      </c>
    </row>
    <row r="18" spans="1:14">
      <c r="A18" s="31"/>
      <c r="B18" s="20" t="s">
        <v>149</v>
      </c>
      <c r="C18" s="107">
        <v>64.040000000000006</v>
      </c>
      <c r="D18" s="72">
        <f>ROUND('PU Wise OWE'!$H$128/10000,2)</f>
        <v>81.08</v>
      </c>
      <c r="E18" s="68">
        <f t="shared" si="4"/>
        <v>3.2874490644069172E-2</v>
      </c>
      <c r="F18" s="21"/>
      <c r="G18" s="22">
        <f>ROUND('PU Wise OWE'!$H$126/10000,2)</f>
        <v>89.89</v>
      </c>
      <c r="H18" s="24">
        <f t="shared" si="5"/>
        <v>3.254513922831561E-2</v>
      </c>
      <c r="I18" s="23">
        <f>ROUND('PU Wise OWE'!$H$129/10000,2)</f>
        <v>93.05</v>
      </c>
      <c r="J18" s="24">
        <f t="shared" si="6"/>
        <v>3.7264269952703807E-2</v>
      </c>
      <c r="K18" s="22">
        <f t="shared" si="2"/>
        <v>11.969999999999999</v>
      </c>
      <c r="L18" s="54">
        <f t="shared" si="3"/>
        <v>0.14763196842624568</v>
      </c>
      <c r="M18" s="54">
        <f t="shared" si="7"/>
        <v>1.0351540772054733</v>
      </c>
    </row>
    <row r="19" spans="1:14" ht="45" customHeight="1">
      <c r="A19" s="31"/>
      <c r="B19" s="58" t="s">
        <v>150</v>
      </c>
      <c r="C19" s="108">
        <v>57</v>
      </c>
      <c r="D19" s="72">
        <f>ROUND('PU Wise OWE'!$J$128/10000,2)</f>
        <v>77.760000000000005</v>
      </c>
      <c r="E19" s="68">
        <f t="shared" si="4"/>
        <v>3.1528371885579907E-2</v>
      </c>
      <c r="F19" s="21"/>
      <c r="G19" s="22">
        <f>ROUND('PU Wise OWE'!$J$126/10000,2)</f>
        <v>85.88</v>
      </c>
      <c r="H19" s="24">
        <f t="shared" si="5"/>
        <v>3.1093297996748741E-2</v>
      </c>
      <c r="I19" s="23">
        <f>ROUND('PU Wise OWE'!$J$129/10000,2)</f>
        <v>80.28</v>
      </c>
      <c r="J19" s="24">
        <f t="shared" si="6"/>
        <v>3.2150194430984005E-2</v>
      </c>
      <c r="K19" s="22">
        <f t="shared" si="2"/>
        <v>2.519999999999996</v>
      </c>
      <c r="L19" s="54">
        <f t="shared" si="3"/>
        <v>3.2407407407407357E-2</v>
      </c>
      <c r="M19" s="54">
        <f t="shared" si="7"/>
        <v>0.93479273404750818</v>
      </c>
      <c r="N19" s="71"/>
    </row>
    <row r="20" spans="1:14">
      <c r="A20" s="31"/>
      <c r="B20" s="20" t="s">
        <v>151</v>
      </c>
      <c r="C20" s="107">
        <v>2.74</v>
      </c>
      <c r="D20" s="72">
        <f>ROUND('PU Wise OWE'!$K$128/10000,2)</f>
        <v>2.6</v>
      </c>
      <c r="E20" s="68">
        <f t="shared" si="4"/>
        <v>1.0541893891783405E-3</v>
      </c>
      <c r="F20" s="21"/>
      <c r="G20" s="22">
        <f>ROUND('PU Wise OWE'!$K$126/10000,2)</f>
        <v>9.01</v>
      </c>
      <c r="H20" s="24">
        <f t="shared" si="5"/>
        <v>3.2621170814008636E-3</v>
      </c>
      <c r="I20" s="23">
        <f>ROUND('PU Wise OWE'!$K$129/10000,2)</f>
        <v>9.4499999999999993</v>
      </c>
      <c r="J20" s="24">
        <f t="shared" si="6"/>
        <v>3.7844959812256954E-3</v>
      </c>
      <c r="K20" s="22">
        <f t="shared" si="2"/>
        <v>6.85</v>
      </c>
      <c r="L20" s="54">
        <f t="shared" si="3"/>
        <v>2.6346153846153846</v>
      </c>
      <c r="M20" s="54">
        <f t="shared" si="7"/>
        <v>1.0488346281908989</v>
      </c>
    </row>
    <row r="21" spans="1:14">
      <c r="A21" s="31"/>
      <c r="B21" s="20" t="s">
        <v>152</v>
      </c>
      <c r="C21" s="107">
        <v>15.28</v>
      </c>
      <c r="D21" s="72">
        <f>ROUND('PU Wise OWE'!$L$128/10000,2)</f>
        <v>16.09</v>
      </c>
      <c r="E21" s="68">
        <f t="shared" si="4"/>
        <v>6.5238104891844227E-3</v>
      </c>
      <c r="F21" s="21"/>
      <c r="G21" s="22">
        <f>ROUND('PU Wise OWE'!$L$126/10000,2)</f>
        <v>30.59</v>
      </c>
      <c r="H21" s="24">
        <f t="shared" si="5"/>
        <v>1.1075267649284397E-2</v>
      </c>
      <c r="I21" s="23">
        <f>ROUND('PU Wise OWE'!$L$129/10000,2)</f>
        <v>24.51</v>
      </c>
      <c r="J21" s="24">
        <f t="shared" si="6"/>
        <v>9.8156610052742652E-3</v>
      </c>
      <c r="K21" s="22">
        <f t="shared" si="2"/>
        <v>8.4200000000000017</v>
      </c>
      <c r="L21" s="54">
        <f t="shared" si="3"/>
        <v>0.52330640149160979</v>
      </c>
      <c r="M21" s="54">
        <f t="shared" si="7"/>
        <v>0.80124223602484479</v>
      </c>
      <c r="N21" s="71"/>
    </row>
    <row r="22" spans="1:14">
      <c r="A22" s="31"/>
      <c r="B22" s="20" t="s">
        <v>174</v>
      </c>
      <c r="C22" s="107">
        <v>35.619999999999997</v>
      </c>
      <c r="D22" s="72">
        <f>ROUND('PU Wise OWE'!$M$128/10000,2)</f>
        <v>35.880000000000003</v>
      </c>
      <c r="E22" s="68">
        <f t="shared" si="4"/>
        <v>1.45478135706611E-2</v>
      </c>
      <c r="F22" s="21"/>
      <c r="G22" s="22">
        <f>ROUND('PU Wise OWE'!$M$126/10000,2)</f>
        <v>42.1</v>
      </c>
      <c r="H22" s="24">
        <f t="shared" si="5"/>
        <v>1.524252265560226E-2</v>
      </c>
      <c r="I22" s="23">
        <f>ROUND('PU Wise OWE'!$M$129/10000,2)</f>
        <v>39.53</v>
      </c>
      <c r="J22" s="24">
        <f t="shared" si="6"/>
        <v>1.5830806998714472E-2</v>
      </c>
      <c r="K22" s="22">
        <f t="shared" si="2"/>
        <v>3.6499999999999986</v>
      </c>
      <c r="L22" s="54">
        <f t="shared" si="3"/>
        <v>0.10172798216276473</v>
      </c>
      <c r="M22" s="54">
        <f t="shared" si="7"/>
        <v>0.93895486935866979</v>
      </c>
      <c r="N22" s="71"/>
    </row>
    <row r="23" spans="1:14">
      <c r="A23" s="31"/>
      <c r="B23" s="58" t="s">
        <v>153</v>
      </c>
      <c r="C23" s="108">
        <v>23.6</v>
      </c>
      <c r="D23" s="72">
        <f>ROUND('PU Wise OWE'!$P$128/10000,2)</f>
        <v>35.409999999999997</v>
      </c>
      <c r="E23" s="68">
        <f t="shared" si="4"/>
        <v>1.4357248565694244E-2</v>
      </c>
      <c r="F23" s="21"/>
      <c r="G23" s="22">
        <f>ROUND('PU Wise OWE'!$P$126/10000,2)</f>
        <v>38.67</v>
      </c>
      <c r="H23" s="24">
        <f t="shared" si="5"/>
        <v>1.4000673422616138E-2</v>
      </c>
      <c r="I23" s="23">
        <f>ROUND('PU Wise OWE'!$P$129/10000,2)</f>
        <v>37.799999999999997</v>
      </c>
      <c r="J23" s="24">
        <f t="shared" si="6"/>
        <v>1.5137983924902782E-2</v>
      </c>
      <c r="K23" s="22">
        <f t="shared" si="2"/>
        <v>2.3900000000000006</v>
      </c>
      <c r="L23" s="54">
        <f t="shared" si="3"/>
        <v>6.7495057893250512E-2</v>
      </c>
      <c r="M23" s="54">
        <f t="shared" si="7"/>
        <v>0.97750193948797504</v>
      </c>
    </row>
    <row r="24" spans="1:14">
      <c r="B24" s="58" t="s">
        <v>154</v>
      </c>
      <c r="C24" s="108">
        <v>15.65</v>
      </c>
      <c r="D24" s="72">
        <f>ROUND('PU Wise OWE'!$S$128/10000,2)</f>
        <v>24.39</v>
      </c>
      <c r="E24" s="68">
        <f t="shared" si="4"/>
        <v>9.8891073854075872E-3</v>
      </c>
      <c r="F24" s="21"/>
      <c r="G24" s="22">
        <f>ROUND('PU Wise OWE'!$S$126/10000,2)</f>
        <v>27.11</v>
      </c>
      <c r="H24" s="24">
        <f t="shared" si="5"/>
        <v>9.8153156577999341E-3</v>
      </c>
      <c r="I24" s="23">
        <f>ROUND('PU Wise OWE'!$S$129/10000,2)</f>
        <v>28.67</v>
      </c>
      <c r="J24" s="24">
        <f t="shared" si="6"/>
        <v>1.1481640188543991E-2</v>
      </c>
      <c r="K24" s="22">
        <f t="shared" si="2"/>
        <v>4.2800000000000011</v>
      </c>
      <c r="L24" s="54">
        <f t="shared" si="3"/>
        <v>0.17548175481754821</v>
      </c>
      <c r="M24" s="54">
        <f t="shared" si="7"/>
        <v>1.0575433419402436</v>
      </c>
      <c r="N24" s="71"/>
    </row>
    <row r="25" spans="1:14">
      <c r="B25" s="58" t="s">
        <v>155</v>
      </c>
      <c r="C25" s="108">
        <v>14.45</v>
      </c>
      <c r="D25" s="72">
        <f>ROUND('PU Wise OWE'!$T$128/10000,2)</f>
        <v>33.090000000000003</v>
      </c>
      <c r="E25" s="68">
        <f t="shared" si="4"/>
        <v>1.3416587264581266E-2</v>
      </c>
      <c r="F25" s="21"/>
      <c r="G25" s="22">
        <f>ROUND('PU Wise OWE'!$T$126/10000,2)</f>
        <v>54.01</v>
      </c>
      <c r="H25" s="24">
        <f t="shared" si="5"/>
        <v>1.9554599729906842E-2</v>
      </c>
      <c r="I25" s="23">
        <f>ROUND('PU Wise OWE'!$T$129/10000,2)</f>
        <v>54.8</v>
      </c>
      <c r="J25" s="24">
        <f t="shared" si="6"/>
        <v>2.1946071933456945E-2</v>
      </c>
      <c r="K25" s="22">
        <f t="shared" si="2"/>
        <v>21.709999999999994</v>
      </c>
      <c r="L25" s="54">
        <f t="shared" si="3"/>
        <v>0.65608945300695043</v>
      </c>
      <c r="M25" s="54">
        <f t="shared" si="7"/>
        <v>1.0146269209405665</v>
      </c>
    </row>
    <row r="26" spans="1:14">
      <c r="B26" s="58" t="s">
        <v>173</v>
      </c>
      <c r="C26" s="108">
        <v>41.07</v>
      </c>
      <c r="D26" s="72">
        <f>ROUND('PU Wise OWE'!$V$128/10000,2)</f>
        <v>11.83</v>
      </c>
      <c r="E26" s="68">
        <f t="shared" si="4"/>
        <v>4.7965617207614492E-3</v>
      </c>
      <c r="F26" s="22"/>
      <c r="G26" s="22">
        <f>ROUND('PU Wise OWE'!$V$126/10000,2)</f>
        <v>13.6</v>
      </c>
      <c r="H26" s="24">
        <f t="shared" si="5"/>
        <v>4.9239503115484735E-3</v>
      </c>
      <c r="I26" s="23">
        <f>ROUND('PU Wise OWE'!$V$129/10000,2)</f>
        <v>12.09</v>
      </c>
      <c r="J26" s="24">
        <f t="shared" si="6"/>
        <v>4.8417520013776362E-3</v>
      </c>
      <c r="K26" s="22">
        <f t="shared" si="2"/>
        <v>0.25999999999999979</v>
      </c>
      <c r="L26" s="54">
        <f t="shared" si="3"/>
        <v>2.1978021978021959E-2</v>
      </c>
      <c r="M26" s="54">
        <f t="shared" si="7"/>
        <v>0.88897058823529418</v>
      </c>
      <c r="N26" s="71"/>
    </row>
    <row r="27" spans="1:14">
      <c r="B27" s="58" t="s">
        <v>172</v>
      </c>
      <c r="C27" s="108">
        <v>59.52</v>
      </c>
      <c r="D27" s="72">
        <f>ROUND('PU Wise OWE'!$AC$128/10000,2)</f>
        <v>29.51</v>
      </c>
      <c r="E27" s="68">
        <f t="shared" si="4"/>
        <v>1.1965049567174165E-2</v>
      </c>
      <c r="F27" s="22"/>
      <c r="G27" s="22">
        <f>ROUND('PU Wise OWE'!$AC$126/10000,2)</f>
        <v>37.46</v>
      </c>
      <c r="H27" s="24">
        <f t="shared" si="5"/>
        <v>1.3562586666956309E-2</v>
      </c>
      <c r="I27" s="23">
        <f>ROUND('PU Wise OWE'!$AC$129/10000,2)</f>
        <v>30.27</v>
      </c>
      <c r="J27" s="24">
        <f t="shared" si="6"/>
        <v>1.2122401412878498E-2</v>
      </c>
      <c r="K27" s="22">
        <f t="shared" si="2"/>
        <v>0.75999999999999801</v>
      </c>
      <c r="L27" s="54">
        <f t="shared" si="3"/>
        <v>2.5753981701118197E-2</v>
      </c>
      <c r="M27" s="54">
        <f t="shared" si="7"/>
        <v>0.80806193272824345</v>
      </c>
    </row>
    <row r="28" spans="1:14">
      <c r="B28" s="25" t="s">
        <v>144</v>
      </c>
      <c r="C28" s="26">
        <f>SUM(C13:C27)</f>
        <v>1352.9799999999998</v>
      </c>
      <c r="D28" s="76">
        <f>SUM(D13:D27)</f>
        <v>1496.1399999999999</v>
      </c>
      <c r="E28" s="56">
        <f>SUM(E13:E27)</f>
        <v>0.60662112027895487</v>
      </c>
      <c r="F28" s="26"/>
      <c r="G28" s="26">
        <f>G5</f>
        <v>1844.09</v>
      </c>
      <c r="H28" s="56">
        <f t="shared" ref="H28:I28" si="8">SUM(H13:H27)</f>
        <v>0.66475139481754209</v>
      </c>
      <c r="I28" s="26">
        <f t="shared" si="8"/>
        <v>1678.81</v>
      </c>
      <c r="J28" s="56">
        <f t="shared" si="6"/>
        <v>0.67232271939063604</v>
      </c>
      <c r="K28" s="26">
        <f t="shared" si="2"/>
        <v>182.67000000000007</v>
      </c>
      <c r="L28" s="57">
        <f t="shared" si="3"/>
        <v>0.12209418904647967</v>
      </c>
    </row>
    <row r="29" spans="1:14">
      <c r="I29" s="70"/>
      <c r="J29" s="70"/>
    </row>
    <row r="31" spans="1:14">
      <c r="B31" s="77" t="s">
        <v>175</v>
      </c>
      <c r="C31" s="77"/>
      <c r="D31" s="78"/>
      <c r="E31" s="79"/>
      <c r="K31" t="s">
        <v>145</v>
      </c>
    </row>
    <row r="32" spans="1:14" ht="15" customHeight="1">
      <c r="B32" s="289"/>
      <c r="C32" s="287" t="s">
        <v>291</v>
      </c>
      <c r="D32" s="314" t="str">
        <f>'PU Wise OWE'!$B$7</f>
        <v>Actuals upto Feb-23</v>
      </c>
      <c r="E32" s="287" t="s">
        <v>168</v>
      </c>
      <c r="F32" s="287"/>
      <c r="G32" s="340" t="str">
        <f>'PU Wise OWE'!$B$5</f>
        <v xml:space="preserve">RG 2023-24 </v>
      </c>
      <c r="H32" s="287" t="s">
        <v>294</v>
      </c>
      <c r="I32" s="314" t="str">
        <f>'PU Wise OWE'!B8</f>
        <v>Actuals upto Feb-24</v>
      </c>
      <c r="J32" s="287" t="s">
        <v>200</v>
      </c>
      <c r="K32" s="286" t="s">
        <v>142</v>
      </c>
      <c r="L32" s="286"/>
      <c r="M32" s="289" t="s">
        <v>298</v>
      </c>
      <c r="N32" s="339" t="s">
        <v>203</v>
      </c>
    </row>
    <row r="33" spans="2:14" ht="17.25" customHeight="1">
      <c r="B33" s="289"/>
      <c r="C33" s="288"/>
      <c r="D33" s="288"/>
      <c r="E33" s="288"/>
      <c r="F33" s="288"/>
      <c r="G33" s="341"/>
      <c r="H33" s="288"/>
      <c r="I33" s="288"/>
      <c r="J33" s="288"/>
      <c r="K33" s="81" t="s">
        <v>140</v>
      </c>
      <c r="L33" s="82" t="s">
        <v>141</v>
      </c>
      <c r="M33" s="289"/>
      <c r="N33" s="339"/>
    </row>
    <row r="34" spans="2:14">
      <c r="B34" s="86" t="s">
        <v>176</v>
      </c>
      <c r="C34" s="109">
        <v>2.2599999999999998</v>
      </c>
      <c r="D34" s="72">
        <f>ROUND(('PU Wise OWE'!$AE$128+'PU Wise OWE'!$AF$128)/10000,2)</f>
        <v>2.19</v>
      </c>
      <c r="E34" s="87">
        <f>D34/$D$7</f>
        <v>8.8795183165406375E-4</v>
      </c>
      <c r="F34" s="21"/>
      <c r="G34" s="22">
        <f>ROUND(('PU Wise OWE'!$AE$126+'PU Wise OWE'!$AF$126)/10000,2)</f>
        <v>2.7</v>
      </c>
      <c r="H34" s="24">
        <f t="shared" ref="H34:H37" si="9">G34/$G$7</f>
        <v>9.7754895891035884E-4</v>
      </c>
      <c r="I34" s="23">
        <f>ROUND(('PU Wise OWE'!$AE$129+'PU Wise OWE'!$AF$129)/10000,2)</f>
        <v>2.62</v>
      </c>
      <c r="J34" s="24">
        <f t="shared" ref="J34:J37" si="10">I34/$I$7</f>
        <v>1.0492465048477591E-3</v>
      </c>
      <c r="K34" s="22">
        <f>I34-D34</f>
        <v>0.43000000000000016</v>
      </c>
      <c r="L34" s="54">
        <f>K34/D34</f>
        <v>0.19634703196347039</v>
      </c>
      <c r="M34" s="54">
        <f t="shared" ref="M34:M37" si="11">I34/G34</f>
        <v>0.97037037037037033</v>
      </c>
      <c r="N34" s="342"/>
    </row>
    <row r="35" spans="2:14" ht="16.5" customHeight="1">
      <c r="B35" s="86" t="s">
        <v>177</v>
      </c>
      <c r="C35" s="109">
        <v>1.63</v>
      </c>
      <c r="D35" s="72">
        <f>ROUND('PU Wise OWE'!$AG$128/10000,2)</f>
        <v>3.9</v>
      </c>
      <c r="E35" s="87">
        <f t="shared" ref="E35:E37" si="12">D35/$D$7</f>
        <v>1.5812840837675108E-3</v>
      </c>
      <c r="F35" s="21"/>
      <c r="G35" s="22">
        <f>ROUND('PU Wise OWE'!$AG$126/10000,2)</f>
        <v>3.34</v>
      </c>
      <c r="H35" s="24">
        <f t="shared" si="9"/>
        <v>1.2092642676891103E-3</v>
      </c>
      <c r="I35" s="23">
        <f>ROUND('PU Wise OWE'!$AG$129/10000,2)</f>
        <v>3.82</v>
      </c>
      <c r="J35" s="24">
        <f t="shared" si="10"/>
        <v>1.5298174230986409E-3</v>
      </c>
      <c r="K35" s="22">
        <f>I35-D35</f>
        <v>-8.0000000000000071E-2</v>
      </c>
      <c r="L35" s="54">
        <f>K35/D35</f>
        <v>-2.051282051282053E-2</v>
      </c>
      <c r="M35" s="54">
        <f t="shared" si="11"/>
        <v>1.1437125748502994</v>
      </c>
      <c r="N35" s="342"/>
    </row>
    <row r="36" spans="2:14" ht="15.75" customHeight="1">
      <c r="B36" s="86" t="s">
        <v>178</v>
      </c>
      <c r="C36" s="109">
        <v>0.52</v>
      </c>
      <c r="D36" s="72">
        <f>ROUND('PU Wise OWE'!$AJ$128/10000,2)</f>
        <v>0.33</v>
      </c>
      <c r="E36" s="87">
        <f t="shared" si="12"/>
        <v>1.33800960934174E-4</v>
      </c>
      <c r="F36" s="21"/>
      <c r="G36" s="22">
        <f>ROUND('PU Wise OWE'!$AJ$126/10000,2)</f>
        <v>1.31</v>
      </c>
      <c r="H36" s="24">
        <f t="shared" si="9"/>
        <v>4.7429227265650736E-4</v>
      </c>
      <c r="I36" s="23">
        <f>ROUND('PU Wise OWE'!$AJ$129/10000,2)</f>
        <v>0.52</v>
      </c>
      <c r="J36" s="24">
        <f t="shared" si="10"/>
        <v>2.0824739790871555E-4</v>
      </c>
      <c r="K36" s="22">
        <f>I36-D36</f>
        <v>0.19</v>
      </c>
      <c r="L36" s="54">
        <f>K36/D36</f>
        <v>0.57575757575757569</v>
      </c>
      <c r="M36" s="54">
        <f t="shared" si="11"/>
        <v>0.39694656488549618</v>
      </c>
      <c r="N36" s="342"/>
    </row>
    <row r="37" spans="2:14">
      <c r="B37" s="25" t="s">
        <v>144</v>
      </c>
      <c r="C37" s="26">
        <f>C34+C35+C36</f>
        <v>4.41</v>
      </c>
      <c r="D37" s="76">
        <f>SUM(D34:D36)</f>
        <v>6.42</v>
      </c>
      <c r="E37" s="88">
        <f t="shared" si="12"/>
        <v>2.6030368763557484E-3</v>
      </c>
      <c r="F37" s="26"/>
      <c r="G37" s="76">
        <f t="shared" ref="G37:I37" si="13">SUM(G34:G36)</f>
        <v>7.35</v>
      </c>
      <c r="H37" s="56">
        <f t="shared" si="9"/>
        <v>2.6611054992559764E-3</v>
      </c>
      <c r="I37" s="76">
        <f t="shared" si="13"/>
        <v>6.9599999999999991</v>
      </c>
      <c r="J37" s="56">
        <f t="shared" si="10"/>
        <v>2.7873113258551152E-3</v>
      </c>
      <c r="K37" s="26">
        <f>I37-D37</f>
        <v>0.53999999999999915</v>
      </c>
      <c r="L37" s="57">
        <f>K37/D37</f>
        <v>8.4112149532710151E-2</v>
      </c>
      <c r="M37" s="54">
        <f t="shared" si="11"/>
        <v>0.946938775510204</v>
      </c>
    </row>
    <row r="39" spans="2:14">
      <c r="B39" s="84"/>
      <c r="C39" s="84"/>
      <c r="D39" s="85"/>
      <c r="E39" s="84"/>
      <c r="K39" t="s">
        <v>145</v>
      </c>
    </row>
    <row r="40" spans="2:14" ht="15" customHeight="1">
      <c r="B40" s="289" t="s">
        <v>159</v>
      </c>
      <c r="C40" s="287" t="s">
        <v>291</v>
      </c>
      <c r="D40" s="314" t="str">
        <f>'PU Wise OWE'!$B$7</f>
        <v>Actuals upto Feb-23</v>
      </c>
      <c r="E40" s="287" t="s">
        <v>168</v>
      </c>
      <c r="F40" s="287"/>
      <c r="G40" s="340" t="str">
        <f>'PU Wise OWE'!$B$5</f>
        <v xml:space="preserve">RG 2023-24 </v>
      </c>
      <c r="H40" s="287" t="s">
        <v>290</v>
      </c>
      <c r="I40" s="314" t="str">
        <f>'PU Wise OWE'!B8</f>
        <v>Actuals upto Feb-24</v>
      </c>
      <c r="J40" s="287" t="s">
        <v>200</v>
      </c>
      <c r="K40" s="286" t="s">
        <v>142</v>
      </c>
      <c r="L40" s="286"/>
      <c r="M40" s="289" t="s">
        <v>298</v>
      </c>
      <c r="N40" s="339" t="s">
        <v>203</v>
      </c>
    </row>
    <row r="41" spans="2:14">
      <c r="B41" s="289"/>
      <c r="C41" s="288"/>
      <c r="D41" s="288"/>
      <c r="E41" s="288"/>
      <c r="F41" s="288"/>
      <c r="G41" s="341"/>
      <c r="H41" s="288"/>
      <c r="I41" s="288"/>
      <c r="J41" s="288"/>
      <c r="K41" s="81" t="s">
        <v>140</v>
      </c>
      <c r="L41" s="82" t="s">
        <v>141</v>
      </c>
      <c r="M41" s="289"/>
      <c r="N41" s="339"/>
    </row>
    <row r="42" spans="2:14">
      <c r="B42" s="27" t="s">
        <v>160</v>
      </c>
      <c r="C42" s="106">
        <v>192.82</v>
      </c>
      <c r="D42" s="72">
        <f>SUM(D43:D47)</f>
        <v>275.94</v>
      </c>
      <c r="E42" s="87">
        <f t="shared" ref="E42:E49" si="14">D42/$D$7</f>
        <v>0.11188193078841203</v>
      </c>
      <c r="F42" s="99"/>
      <c r="G42" s="21">
        <f>SUM(G43:G47)</f>
        <v>127.22999999999999</v>
      </c>
      <c r="H42" s="24">
        <f t="shared" ref="H42:H49" si="15">G42/$G$7</f>
        <v>4.6064279274875899E-2</v>
      </c>
      <c r="I42" s="21">
        <f>SUM(I43:I47)</f>
        <v>129.54</v>
      </c>
      <c r="J42" s="24">
        <f t="shared" ref="J42:J49" si="16">I42/$I$7</f>
        <v>5.1877630625182712E-2</v>
      </c>
      <c r="K42" s="22">
        <f t="shared" ref="K42:K49" si="17">I42-D42</f>
        <v>-146.4</v>
      </c>
      <c r="L42" s="54">
        <f t="shared" ref="L42:L49" si="18">K42/D42</f>
        <v>-0.53055011959121545</v>
      </c>
      <c r="M42" s="54">
        <f t="shared" ref="M42:M49" si="19">I42/G42</f>
        <v>1.0181560952605517</v>
      </c>
    </row>
    <row r="43" spans="2:14">
      <c r="B43" s="59" t="s">
        <v>156</v>
      </c>
      <c r="C43" s="21">
        <v>19.690000000000001</v>
      </c>
      <c r="D43" s="72">
        <f>ROUND('PU Wise OWE'!$AK$84/10000,2)</f>
        <v>61.9</v>
      </c>
      <c r="E43" s="87">
        <f t="shared" si="14"/>
        <v>2.5097816611592029E-2</v>
      </c>
      <c r="F43" s="99"/>
      <c r="G43" s="21">
        <f>ROUND('PU Wise OWE'!$AK$82/10000,2)</f>
        <v>35.549999999999997</v>
      </c>
      <c r="H43" s="24">
        <f t="shared" si="15"/>
        <v>1.2871061292319722E-2</v>
      </c>
      <c r="I43" s="21">
        <f>ROUND('PU Wise OWE'!$AK$85/10000,2)</f>
        <v>32.01</v>
      </c>
      <c r="J43" s="24">
        <f t="shared" si="16"/>
        <v>1.2819229244342277E-2</v>
      </c>
      <c r="K43" s="22">
        <f t="shared" si="17"/>
        <v>-29.89</v>
      </c>
      <c r="L43" s="54">
        <f t="shared" si="18"/>
        <v>-0.482875605815832</v>
      </c>
      <c r="M43" s="54">
        <f t="shared" si="19"/>
        <v>0.9004219409282701</v>
      </c>
    </row>
    <row r="44" spans="2:14">
      <c r="B44" s="60" t="s">
        <v>163</v>
      </c>
      <c r="C44" s="110">
        <v>114.4</v>
      </c>
      <c r="D44" s="72">
        <f>ROUND('PU Wise OWE'!$AR$84/10000,2)</f>
        <v>11.68</v>
      </c>
      <c r="E44" s="87">
        <f t="shared" si="14"/>
        <v>4.7357431021550064E-3</v>
      </c>
      <c r="F44" s="99"/>
      <c r="G44" s="21">
        <f>ROUND('PU Wise OWE'!$AR$82/10000,2)</f>
        <v>12.1</v>
      </c>
      <c r="H44" s="24">
        <f t="shared" si="15"/>
        <v>4.3808675565982736E-3</v>
      </c>
      <c r="I44" s="21">
        <f>ROUND('PU Wise OWE'!$AR$85/10000,2)</f>
        <v>8.69</v>
      </c>
      <c r="J44" s="24">
        <f t="shared" si="16"/>
        <v>3.4801343996668037E-3</v>
      </c>
      <c r="K44" s="22">
        <f t="shared" si="17"/>
        <v>-2.99</v>
      </c>
      <c r="L44" s="54">
        <f t="shared" si="18"/>
        <v>-0.25599315068493156</v>
      </c>
      <c r="M44" s="54">
        <f t="shared" si="19"/>
        <v>0.71818181818181814</v>
      </c>
    </row>
    <row r="45" spans="2:14">
      <c r="B45" s="60" t="s">
        <v>164</v>
      </c>
      <c r="C45" s="110">
        <v>46.69</v>
      </c>
      <c r="D45" s="72">
        <f>ROUND('PU Wise OWE'!$AU$84/10000,2)</f>
        <v>11.01</v>
      </c>
      <c r="E45" s="87">
        <f t="shared" si="14"/>
        <v>4.4640866057128956E-3</v>
      </c>
      <c r="F45" s="99"/>
      <c r="G45" s="21">
        <f>ROUND('PU Wise OWE'!$AU$82/10000,2)</f>
        <v>8.0500000000000007</v>
      </c>
      <c r="H45" s="24">
        <f t="shared" si="15"/>
        <v>2.9145441182327364E-3</v>
      </c>
      <c r="I45" s="21">
        <f>ROUND('PU Wise OWE'!$AU$85/10000,2)</f>
        <v>7.12</v>
      </c>
      <c r="J45" s="24">
        <f t="shared" si="16"/>
        <v>2.8513874482885668E-3</v>
      </c>
      <c r="K45" s="22">
        <f t="shared" si="17"/>
        <v>-3.8899999999999997</v>
      </c>
      <c r="L45" s="54">
        <f t="shared" si="18"/>
        <v>-0.35331516802906449</v>
      </c>
      <c r="M45" s="54">
        <f t="shared" si="19"/>
        <v>0.88447204968944093</v>
      </c>
    </row>
    <row r="46" spans="2:14">
      <c r="B46" s="59" t="s">
        <v>161</v>
      </c>
      <c r="C46" s="21">
        <v>54.55</v>
      </c>
      <c r="D46" s="72">
        <f>ROUND('PU Wise OWE'!$AZ$84/10000,2)</f>
        <v>39.18</v>
      </c>
      <c r="E46" s="87">
        <f t="shared" si="14"/>
        <v>1.5885823180002839E-2</v>
      </c>
      <c r="F46" s="99"/>
      <c r="G46" s="21">
        <f>ROUND('PU Wise OWE'!$AZ$82/10000,2)</f>
        <v>1.68</v>
      </c>
      <c r="H46" s="24">
        <f t="shared" si="15"/>
        <v>6.0825268554422316E-4</v>
      </c>
      <c r="I46" s="21">
        <f>ROUND('PU Wise OWE'!$AZ$85/10000,2)</f>
        <v>1.22</v>
      </c>
      <c r="J46" s="24">
        <f t="shared" si="16"/>
        <v>4.8858043355506334E-4</v>
      </c>
      <c r="K46" s="22">
        <f t="shared" si="17"/>
        <v>-37.96</v>
      </c>
      <c r="L46" s="54">
        <f t="shared" si="18"/>
        <v>-0.96886166411434405</v>
      </c>
      <c r="M46" s="54">
        <f t="shared" si="19"/>
        <v>0.72619047619047616</v>
      </c>
    </row>
    <row r="47" spans="2:14">
      <c r="B47" s="60" t="s">
        <v>162</v>
      </c>
      <c r="C47" s="110">
        <v>38.14</v>
      </c>
      <c r="D47" s="72">
        <f>ROUND('PU Wise OWE'!$BA$84/10000,2)</f>
        <v>152.16999999999999</v>
      </c>
      <c r="E47" s="87">
        <f t="shared" si="14"/>
        <v>6.1698461288949256E-2</v>
      </c>
      <c r="F47" s="99"/>
      <c r="G47" s="21">
        <f>ROUND('PU Wise OWE'!$BA$82/10000,2)</f>
        <v>69.849999999999994</v>
      </c>
      <c r="H47" s="24">
        <f t="shared" si="15"/>
        <v>2.5289553622180945E-2</v>
      </c>
      <c r="I47" s="21">
        <f>ROUND('PU Wise OWE'!$BA$85/10000,2)</f>
        <v>80.5</v>
      </c>
      <c r="J47" s="24">
        <f t="shared" si="16"/>
        <v>3.2238299099330001E-2</v>
      </c>
      <c r="K47" s="22">
        <f t="shared" si="17"/>
        <v>-71.669999999999987</v>
      </c>
      <c r="L47" s="54">
        <f t="shared" si="18"/>
        <v>-0.47098639679306037</v>
      </c>
      <c r="M47" s="54">
        <f t="shared" si="19"/>
        <v>1.1524695776664282</v>
      </c>
    </row>
    <row r="48" spans="2:14">
      <c r="B48" s="61" t="s">
        <v>165</v>
      </c>
      <c r="C48" s="105">
        <v>186.81</v>
      </c>
      <c r="D48" s="72">
        <f>ROUND('PU Wise OWE'!$AM$84/10000,2)-ROUND('PU Wise OWE'!$BJ$84/10000,2)</f>
        <v>350.94</v>
      </c>
      <c r="E48" s="87">
        <f t="shared" si="14"/>
        <v>0.14229124009163338</v>
      </c>
      <c r="F48" s="99"/>
      <c r="G48" s="21">
        <f>ROUND('PU Wise OWE'!$AM$82/10000,2)-ROUND('PU Wise OWE'!$BJ$82/10000,2)</f>
        <v>394.28</v>
      </c>
      <c r="H48" s="24">
        <f t="shared" si="15"/>
        <v>0.14275111241450969</v>
      </c>
      <c r="I48" s="21">
        <f>ROUND('PU Wise OWE'!$AM$85/10000,2)-ROUND('PU Wise OWE'!$BJ$85/10000,2)</f>
        <v>353.59</v>
      </c>
      <c r="J48" s="24">
        <f t="shared" si="16"/>
        <v>0.14160422582027446</v>
      </c>
      <c r="K48" s="22">
        <f t="shared" si="17"/>
        <v>2.6499999999999773</v>
      </c>
      <c r="L48" s="54">
        <f t="shared" si="18"/>
        <v>7.5511483444462794E-3</v>
      </c>
      <c r="M48" s="54">
        <f t="shared" si="19"/>
        <v>0.89679922897433295</v>
      </c>
    </row>
    <row r="49" spans="2:14" s="36" customFormat="1">
      <c r="B49" s="62" t="s">
        <v>125</v>
      </c>
      <c r="C49" s="76">
        <f>C42+C48</f>
        <v>379.63</v>
      </c>
      <c r="D49" s="76">
        <f>D42+D48</f>
        <v>626.88</v>
      </c>
      <c r="E49" s="88">
        <f t="shared" si="14"/>
        <v>0.25417317088004543</v>
      </c>
      <c r="F49" s="100"/>
      <c r="G49" s="26">
        <f>G42+G48</f>
        <v>521.51</v>
      </c>
      <c r="H49" s="56">
        <f t="shared" si="15"/>
        <v>0.1888153916893856</v>
      </c>
      <c r="I49" s="26">
        <f>I42+I48</f>
        <v>483.13</v>
      </c>
      <c r="J49" s="56">
        <f t="shared" si="16"/>
        <v>0.19348185644545718</v>
      </c>
      <c r="K49" s="26">
        <f t="shared" si="17"/>
        <v>-143.75</v>
      </c>
      <c r="L49" s="57">
        <f t="shared" si="18"/>
        <v>-0.22931023481368046</v>
      </c>
      <c r="M49" s="54">
        <f t="shared" si="19"/>
        <v>0.92640601330751093</v>
      </c>
    </row>
    <row r="51" spans="2:14">
      <c r="B51" s="77" t="s">
        <v>179</v>
      </c>
      <c r="C51" s="77"/>
    </row>
    <row r="52" spans="2:14" ht="48" customHeight="1">
      <c r="B52" s="83" t="s">
        <v>180</v>
      </c>
      <c r="C52" s="111">
        <v>46.73</v>
      </c>
      <c r="D52" s="72">
        <f>ROUND('PU Wise OWE'!$AK$128/10000,2)-D43</f>
        <v>23.380000000000003</v>
      </c>
      <c r="E52" s="87">
        <f t="shared" ref="E52:E56" si="20">D52/$D$7</f>
        <v>9.4795953534575397E-3</v>
      </c>
      <c r="F52" s="306"/>
      <c r="G52" s="22">
        <f>ROUND('PU Wise OWE'!$AK$126/10000,2)-G43</f>
        <v>56.59</v>
      </c>
      <c r="H52" s="24">
        <f t="shared" ref="H52:H54" si="21">G52/$G$7</f>
        <v>2.0488702068421186E-2</v>
      </c>
      <c r="I52" s="22">
        <f>ROUND('PU Wise OWE'!$AK$129/10000,2)-I43</f>
        <v>46.160000000000004</v>
      </c>
      <c r="J52" s="24">
        <f t="shared" ref="J52:J56" si="22">I52/$I$7</f>
        <v>1.8485961322050597E-2</v>
      </c>
      <c r="K52" s="22">
        <f>I52-D52</f>
        <v>22.78</v>
      </c>
      <c r="L52" s="54">
        <f>K52/D52</f>
        <v>0.97433704020530365</v>
      </c>
      <c r="M52" s="54">
        <f t="shared" ref="M52:M54" si="23">I52/G52</f>
        <v>0.8156918183424634</v>
      </c>
    </row>
    <row r="53" spans="2:14">
      <c r="B53" s="20" t="s">
        <v>157</v>
      </c>
      <c r="C53" s="107">
        <v>33.450000000000003</v>
      </c>
      <c r="D53" s="72">
        <f>ROUND('PU Wise OWE'!$AL$128/10000,2)</f>
        <v>36.01</v>
      </c>
      <c r="E53" s="87">
        <f t="shared" si="20"/>
        <v>1.4600523040120016E-2</v>
      </c>
      <c r="F53" s="307"/>
      <c r="G53" s="22">
        <f>ROUND('PU Wise OWE'!$AL$126/10000,2)</f>
        <v>32.75</v>
      </c>
      <c r="H53" s="24">
        <f t="shared" si="21"/>
        <v>1.1857306816412684E-2</v>
      </c>
      <c r="I53" s="23">
        <f>ROUND('PU Wise OWE'!$AL$129/10000,2)</f>
        <v>22.17</v>
      </c>
      <c r="J53" s="24">
        <f t="shared" si="22"/>
        <v>8.878547714685046E-3</v>
      </c>
      <c r="K53" s="22">
        <f>I53-D53</f>
        <v>-13.839999999999996</v>
      </c>
      <c r="L53" s="54">
        <f>K53/D53</f>
        <v>-0.38433768397667306</v>
      </c>
      <c r="M53" s="54">
        <f t="shared" si="23"/>
        <v>0.6769465648854962</v>
      </c>
    </row>
    <row r="54" spans="2:14" s="36" customFormat="1">
      <c r="B54" s="25" t="s">
        <v>125</v>
      </c>
      <c r="C54" s="26">
        <f>C52+C53</f>
        <v>80.180000000000007</v>
      </c>
      <c r="D54" s="76">
        <f>SUM(D52:D53)</f>
        <v>59.39</v>
      </c>
      <c r="E54" s="88">
        <f t="shared" si="20"/>
        <v>2.4080118393577554E-2</v>
      </c>
      <c r="F54" s="308"/>
      <c r="G54" s="76">
        <f t="shared" ref="G54:I54" si="24">SUM(G52:G53)</f>
        <v>89.34</v>
      </c>
      <c r="H54" s="56">
        <f t="shared" si="21"/>
        <v>3.2346008884833868E-2</v>
      </c>
      <c r="I54" s="76">
        <f t="shared" si="24"/>
        <v>68.330000000000013</v>
      </c>
      <c r="J54" s="56">
        <f t="shared" si="22"/>
        <v>2.7364509036735644E-2</v>
      </c>
      <c r="K54" s="26">
        <f>I54-D54</f>
        <v>8.9400000000000119</v>
      </c>
      <c r="L54" s="104">
        <f>K54/D54</f>
        <v>0.15053039232193993</v>
      </c>
      <c r="M54" s="54">
        <f t="shared" si="23"/>
        <v>0.76483098276248052</v>
      </c>
    </row>
    <row r="56" spans="2:14" s="36" customFormat="1">
      <c r="B56" s="80" t="s">
        <v>158</v>
      </c>
      <c r="C56" s="112">
        <v>93.3</v>
      </c>
      <c r="D56" s="73">
        <f>ROUND('PU Wise OWE'!$AO$128/10000,2)</f>
        <v>91.71</v>
      </c>
      <c r="E56" s="88">
        <f t="shared" si="20"/>
        <v>3.7184503415979078E-2</v>
      </c>
      <c r="F56" s="55"/>
      <c r="G56" s="26">
        <f>ROUND('PU Wise OWE'!$AO$126/10000,2)</f>
        <v>90.57</v>
      </c>
      <c r="H56" s="56">
        <f t="shared" ref="H56" si="25">G56/$G$7</f>
        <v>3.2791336743893028E-2</v>
      </c>
      <c r="I56" s="25">
        <f>ROUND('PU Wise OWE'!$AO$129/10000,2)</f>
        <v>83.6</v>
      </c>
      <c r="J56" s="56">
        <f t="shared" si="22"/>
        <v>3.3479773971478111E-2</v>
      </c>
      <c r="K56" s="26">
        <f>I56-D56</f>
        <v>-8.11</v>
      </c>
      <c r="L56" s="57">
        <f>K56/D56</f>
        <v>-8.8430923563406386E-2</v>
      </c>
      <c r="M56" s="54">
        <f t="shared" ref="M56" si="26">I56/G56</f>
        <v>0.92304295020426186</v>
      </c>
      <c r="N56" s="120"/>
    </row>
    <row r="57" spans="2:14" s="36" customFormat="1">
      <c r="B57" s="118"/>
      <c r="C57" s="119"/>
      <c r="D57" s="115"/>
      <c r="E57" s="116"/>
      <c r="F57" s="117"/>
      <c r="G57" s="93"/>
      <c r="H57" s="92"/>
      <c r="I57" s="90"/>
      <c r="J57" s="92"/>
      <c r="K57" s="26"/>
      <c r="L57" s="57"/>
      <c r="M57" s="102"/>
    </row>
    <row r="58" spans="2:14">
      <c r="C58" s="287" t="s">
        <v>291</v>
      </c>
      <c r="D58" s="314" t="str">
        <f>'PU Wise OWE'!$B$7</f>
        <v>Actuals upto Feb-23</v>
      </c>
      <c r="E58" s="287" t="s">
        <v>168</v>
      </c>
      <c r="F58" s="287"/>
      <c r="G58" s="340" t="str">
        <f>'PU Wise OWE'!$B$5</f>
        <v xml:space="preserve">RG 2023-24 </v>
      </c>
      <c r="H58" s="287" t="s">
        <v>290</v>
      </c>
      <c r="I58" s="314" t="str">
        <f>'PU Wise OWE'!B8</f>
        <v>Actuals upto Feb-24</v>
      </c>
      <c r="J58" s="287" t="s">
        <v>200</v>
      </c>
      <c r="K58" s="286" t="s">
        <v>142</v>
      </c>
      <c r="L58" s="286"/>
      <c r="M58" s="289" t="s">
        <v>298</v>
      </c>
      <c r="N58" s="339" t="s">
        <v>203</v>
      </c>
    </row>
    <row r="59" spans="2:14">
      <c r="B59" s="77" t="s">
        <v>181</v>
      </c>
      <c r="C59" s="288"/>
      <c r="D59" s="288"/>
      <c r="E59" s="288"/>
      <c r="F59" s="288"/>
      <c r="G59" s="341"/>
      <c r="H59" s="288"/>
      <c r="I59" s="288"/>
      <c r="J59" s="288"/>
      <c r="K59" s="81" t="s">
        <v>140</v>
      </c>
      <c r="L59" s="82" t="s">
        <v>141</v>
      </c>
      <c r="M59" s="289"/>
      <c r="N59" s="339"/>
    </row>
    <row r="60" spans="2:14">
      <c r="B60" s="23" t="s">
        <v>182</v>
      </c>
      <c r="C60" s="22">
        <v>11.58</v>
      </c>
      <c r="D60" s="72">
        <f>ROUND('PU Wise OWE'!$AM$62/10000,2)</f>
        <v>16.96</v>
      </c>
      <c r="E60" s="87">
        <f t="shared" ref="E60:E64" si="27">D60/$D$7</f>
        <v>6.8765584771017909E-3</v>
      </c>
      <c r="F60" s="303"/>
      <c r="G60" s="22">
        <f>ROUND('PU Wise OWE'!$AM$60/10000,2)</f>
        <v>22.15</v>
      </c>
      <c r="H60" s="24" t="b">
        <f>H58=G60/$G$7</f>
        <v>0</v>
      </c>
      <c r="I60" s="23">
        <f>ROUND('PU Wise OWE'!$AM$63/10000,2)</f>
        <v>15.79</v>
      </c>
      <c r="J60" s="96">
        <f t="shared" ref="J60:J64" si="28">I60/$I$7</f>
        <v>6.3235123326511886E-3</v>
      </c>
      <c r="K60" s="22">
        <f>I60-D60</f>
        <v>-1.1700000000000017</v>
      </c>
      <c r="L60" s="54">
        <f>K60/D60</f>
        <v>-6.8985849056603876E-2</v>
      </c>
      <c r="M60" s="54">
        <f t="shared" ref="M60:M64" si="29">I60/G60</f>
        <v>0.71286681715575617</v>
      </c>
      <c r="N60" s="71"/>
    </row>
    <row r="61" spans="2:14">
      <c r="B61" s="23" t="s">
        <v>183</v>
      </c>
      <c r="C61" s="22">
        <v>7.36</v>
      </c>
      <c r="D61" s="72">
        <f>ROUND('PU Wise OWE'!$AM$95/10000,2)</f>
        <v>3.19</v>
      </c>
      <c r="E61" s="87">
        <f t="shared" si="27"/>
        <v>1.2934092890303486E-3</v>
      </c>
      <c r="F61" s="304"/>
      <c r="G61" s="22">
        <f>ROUND('PU Wise OWE'!$AM$93/10000,2)</f>
        <v>2.2400000000000002</v>
      </c>
      <c r="H61" s="24">
        <f t="shared" ref="H61:H64" si="30">G61/$G$7</f>
        <v>8.1100358072563102E-4</v>
      </c>
      <c r="I61" s="23">
        <f>ROUND('PU Wise OWE'!$AM$96/10000,2)</f>
        <v>4.71</v>
      </c>
      <c r="J61" s="96">
        <f t="shared" si="28"/>
        <v>1.8862408541347119E-3</v>
      </c>
      <c r="K61" s="22">
        <f>I61-D61</f>
        <v>1.52</v>
      </c>
      <c r="L61" s="54">
        <f>K61/D61</f>
        <v>0.47648902821316613</v>
      </c>
      <c r="M61" s="54">
        <f t="shared" si="29"/>
        <v>2.1026785714285712</v>
      </c>
    </row>
    <row r="62" spans="2:14">
      <c r="B62" s="23" t="s">
        <v>184</v>
      </c>
      <c r="C62" s="22">
        <v>3.5</v>
      </c>
      <c r="D62" s="72">
        <f>ROUND('PU Wise OWE'!$AN$18/10000,2)</f>
        <v>3.14</v>
      </c>
      <c r="E62" s="87">
        <f t="shared" si="27"/>
        <v>1.2731364161615343E-3</v>
      </c>
      <c r="F62" s="304"/>
      <c r="G62" s="22">
        <f>ROUND('PU Wise OWE'!$AN$16/10000,2)</f>
        <v>4.63</v>
      </c>
      <c r="H62" s="24">
        <f>G62/$G$7</f>
        <v>1.6763154369462817E-3</v>
      </c>
      <c r="I62" s="23">
        <f>ROUND('PU Wise OWE'!$AN$19/10000,2)</f>
        <v>3.51</v>
      </c>
      <c r="J62" s="96">
        <f t="shared" si="28"/>
        <v>1.4056699358838299E-3</v>
      </c>
      <c r="K62" s="22">
        <f>I62-D62</f>
        <v>0.36999999999999966</v>
      </c>
      <c r="L62" s="54">
        <f>K62/D62</f>
        <v>0.11783439490445849</v>
      </c>
      <c r="M62" s="54">
        <f t="shared" si="29"/>
        <v>0.75809935205183587</v>
      </c>
      <c r="N62" s="71"/>
    </row>
    <row r="63" spans="2:14">
      <c r="B63" s="23" t="s">
        <v>185</v>
      </c>
      <c r="C63" s="22">
        <v>0</v>
      </c>
      <c r="D63" s="72">
        <f>ROUND('PU Wise OWE'!$AN$62/10000,2)</f>
        <v>0</v>
      </c>
      <c r="E63" s="87">
        <f t="shared" si="27"/>
        <v>0</v>
      </c>
      <c r="F63" s="304"/>
      <c r="G63" s="22">
        <f>ROUND('PU Wise OWE'!$AN$60/10000,2)</f>
        <v>0.34</v>
      </c>
      <c r="H63" s="24">
        <f>G63/$G$7</f>
        <v>1.2309875778871183E-4</v>
      </c>
      <c r="I63" s="23">
        <f>ROUND('PU Wise OWE'!$AN$63/10000,2)</f>
        <v>0.51</v>
      </c>
      <c r="J63" s="96">
        <f t="shared" si="28"/>
        <v>2.0424264025662486E-4</v>
      </c>
      <c r="K63" s="22">
        <f>I63-D63</f>
        <v>0.51</v>
      </c>
      <c r="L63" s="54" t="e">
        <f>K63/D63</f>
        <v>#DIV/0!</v>
      </c>
      <c r="M63" s="54">
        <f t="shared" si="29"/>
        <v>1.5</v>
      </c>
    </row>
    <row r="64" spans="2:14" s="36" customFormat="1">
      <c r="B64" s="25" t="s">
        <v>125</v>
      </c>
      <c r="C64" s="26">
        <f>C60+C61+C62+C63</f>
        <v>22.44</v>
      </c>
      <c r="D64" s="76">
        <f>SUM(D60:D63)</f>
        <v>23.290000000000003</v>
      </c>
      <c r="E64" s="88">
        <f t="shared" si="27"/>
        <v>9.443104182293674E-3</v>
      </c>
      <c r="F64" s="305"/>
      <c r="G64" s="26">
        <f>SUM(G60:G63)</f>
        <v>29.36</v>
      </c>
      <c r="H64" s="56">
        <f t="shared" si="30"/>
        <v>1.0629939790225234E-2</v>
      </c>
      <c r="I64" s="26">
        <f>SUM(I60:I63)</f>
        <v>24.52</v>
      </c>
      <c r="J64" s="56">
        <f t="shared" si="28"/>
        <v>9.8196657629263558E-3</v>
      </c>
      <c r="K64" s="26">
        <f>I64-D64</f>
        <v>1.2299999999999969</v>
      </c>
      <c r="L64" s="57">
        <f>K64/D64</f>
        <v>5.2812365822241164E-2</v>
      </c>
      <c r="M64" s="54">
        <f t="shared" si="29"/>
        <v>0.83514986376021794</v>
      </c>
    </row>
    <row r="66" spans="2:13">
      <c r="B66" s="77" t="s">
        <v>186</v>
      </c>
      <c r="C66" s="77"/>
    </row>
    <row r="67" spans="2:13">
      <c r="B67" s="23" t="s">
        <v>187</v>
      </c>
      <c r="C67" s="22">
        <v>0.21</v>
      </c>
      <c r="D67" s="72">
        <f>ROUND('PU Wise OWE'!$AP$73/10000,2)</f>
        <v>0.02</v>
      </c>
      <c r="E67" s="87">
        <f t="shared" ref="E67:E69" si="31">D67/$D$7</f>
        <v>8.1091491475256963E-6</v>
      </c>
      <c r="F67" s="23"/>
      <c r="G67" s="22">
        <f>ROUND('PU Wise OWE'!$AP$71/10000,2)</f>
        <v>0.12</v>
      </c>
      <c r="H67" s="24">
        <f t="shared" ref="H67:H69" si="32">G67/$G$7</f>
        <v>4.3446620396015943E-5</v>
      </c>
      <c r="I67" s="23">
        <f>ROUND('PU Wise OWE'!$AP$74/10000,2)</f>
        <v>0</v>
      </c>
      <c r="J67" s="96">
        <f t="shared" ref="J67:J69" si="33">I67/$I$7</f>
        <v>0</v>
      </c>
      <c r="K67" s="22">
        <f>I67-D67</f>
        <v>-0.02</v>
      </c>
      <c r="L67" s="54">
        <f>K67/D67</f>
        <v>-1</v>
      </c>
      <c r="M67" s="54">
        <f t="shared" ref="M67:M68" si="34">I67/G67</f>
        <v>0</v>
      </c>
    </row>
    <row r="68" spans="2:13">
      <c r="B68" s="89" t="s">
        <v>188</v>
      </c>
      <c r="C68" s="113">
        <v>34.35</v>
      </c>
      <c r="D68" s="72">
        <f>ROUND('PU Wise OWE'!$AP$128/10000,2)-D67</f>
        <v>65.19</v>
      </c>
      <c r="E68" s="87">
        <f t="shared" si="31"/>
        <v>2.6431771646360007E-2</v>
      </c>
      <c r="F68" s="23"/>
      <c r="G68" s="22">
        <f>ROUND('PU Wise OWE'!$AP$126/10000,2)-G67</f>
        <v>54.45</v>
      </c>
      <c r="H68" s="24">
        <f t="shared" si="32"/>
        <v>1.9713904004692234E-2</v>
      </c>
      <c r="I68" s="23">
        <f>ROUND('PU Wise OWE'!$AP$129/10000,2)-I67</f>
        <v>42.87</v>
      </c>
      <c r="J68" s="96">
        <f t="shared" si="33"/>
        <v>1.7168396054512758E-2</v>
      </c>
      <c r="K68" s="22">
        <f>I68-D68</f>
        <v>-22.32</v>
      </c>
      <c r="L68" s="54">
        <f>K68/D68</f>
        <v>-0.34238380119650252</v>
      </c>
      <c r="M68" s="54">
        <f t="shared" si="34"/>
        <v>0.78732782369145993</v>
      </c>
    </row>
    <row r="69" spans="2:13" s="36" customFormat="1">
      <c r="B69" s="25" t="s">
        <v>125</v>
      </c>
      <c r="C69" s="26">
        <f>C67+C68</f>
        <v>34.56</v>
      </c>
      <c r="D69" s="76">
        <f>SUM(D67:D68)</f>
        <v>65.209999999999994</v>
      </c>
      <c r="E69" s="88">
        <f t="shared" si="31"/>
        <v>2.643988079550753E-2</v>
      </c>
      <c r="F69" s="90"/>
      <c r="G69" s="91">
        <f>SUM(G67:G68)</f>
        <v>54.57</v>
      </c>
      <c r="H69" s="92">
        <f t="shared" si="32"/>
        <v>1.9757350625088248E-2</v>
      </c>
      <c r="I69" s="91">
        <f>SUM(I67:I68)</f>
        <v>42.87</v>
      </c>
      <c r="J69" s="56">
        <f t="shared" si="33"/>
        <v>1.7168396054512758E-2</v>
      </c>
      <c r="K69" s="93">
        <f>I69-D69</f>
        <v>-22.339999999999996</v>
      </c>
      <c r="L69" s="103">
        <f>K69/D69</f>
        <v>-0.34258549302254254</v>
      </c>
    </row>
    <row r="70" spans="2:13">
      <c r="F70" s="31"/>
      <c r="G70" s="34"/>
      <c r="H70" s="34"/>
      <c r="I70" s="31"/>
      <c r="J70" s="31"/>
      <c r="K70" s="34"/>
      <c r="L70" s="94"/>
    </row>
    <row r="71" spans="2:13">
      <c r="B71" s="77" t="s">
        <v>190</v>
      </c>
      <c r="C71" s="77"/>
      <c r="F71" s="31"/>
      <c r="G71" s="34"/>
      <c r="H71" s="34"/>
      <c r="I71" s="31"/>
      <c r="J71" s="31"/>
      <c r="K71" s="34"/>
      <c r="L71" s="94"/>
    </row>
    <row r="72" spans="2:13">
      <c r="B72" s="23" t="s">
        <v>189</v>
      </c>
      <c r="C72" s="22">
        <v>37.200000000000003</v>
      </c>
      <c r="D72" s="72">
        <f>ROUND('PU Wise OWE'!$AQ$29/10000,2)+ROUND('PU Wise OWE'!$BB$29/10000,2)</f>
        <v>19.82</v>
      </c>
      <c r="E72" s="87">
        <f t="shared" ref="E72:E74" si="35">D72/$D$7</f>
        <v>8.0361668051979647E-3</v>
      </c>
      <c r="F72" s="23"/>
      <c r="G72" s="72">
        <f>ROUND('PU Wise OWE'!$AQ$27/10000,2)+ROUND('PU Wise OWE'!$BB$27/10000,2)</f>
        <v>31.37</v>
      </c>
      <c r="H72" s="24">
        <f t="shared" ref="H72:H74" si="36">G72/$G$7</f>
        <v>1.13576706818585E-2</v>
      </c>
      <c r="I72" s="72">
        <f>ROUND('PU Wise OWE'!$AQ$30/10000,2)+ROUND('PU Wise OWE'!$BB$30/10000,2)</f>
        <v>20.99</v>
      </c>
      <c r="J72" s="96">
        <f t="shared" ref="J72:J74" si="37">I72/$I$7</f>
        <v>8.4059863117383442E-3</v>
      </c>
      <c r="K72" s="22">
        <f>I72-D72</f>
        <v>1.1699999999999982</v>
      </c>
      <c r="L72" s="54">
        <f>K72/D72</f>
        <v>5.9031281533804145E-2</v>
      </c>
      <c r="M72" s="54">
        <f t="shared" ref="M72:M73" si="38">I72/G72</f>
        <v>0.66911061523748794</v>
      </c>
    </row>
    <row r="73" spans="2:13">
      <c r="B73" s="23" t="s">
        <v>191</v>
      </c>
      <c r="C73" s="22">
        <v>19.22</v>
      </c>
      <c r="D73" s="72">
        <f>ROUND('PU Wise OWE'!$AQ$40/10000,2)+ROUND('PU Wise OWE'!$BB$40/10000,2)</f>
        <v>33</v>
      </c>
      <c r="E73" s="87">
        <f t="shared" si="35"/>
        <v>1.3380096093417398E-2</v>
      </c>
      <c r="F73" s="23"/>
      <c r="G73" s="72">
        <f>ROUND('PU Wise OWE'!$AQ$38/10000,2)+ROUND('PU Wise OWE'!$BB$38/10000,2)</f>
        <v>40.96</v>
      </c>
      <c r="H73" s="24">
        <f t="shared" si="36"/>
        <v>1.4829779761840108E-2</v>
      </c>
      <c r="I73" s="72">
        <f>ROUND('PU Wise OWE'!$AQ$41/10000,2)+ROUND('PU Wise OWE'!$BB$41/10000,2)</f>
        <v>38.35</v>
      </c>
      <c r="J73" s="96">
        <f t="shared" si="37"/>
        <v>1.5358245595767771E-2</v>
      </c>
      <c r="K73" s="22">
        <f>I73-D73</f>
        <v>5.3500000000000014</v>
      </c>
      <c r="L73" s="54">
        <f>K73/D73</f>
        <v>0.16212121212121217</v>
      </c>
      <c r="M73" s="54">
        <f t="shared" si="38"/>
        <v>0.936279296875</v>
      </c>
    </row>
    <row r="74" spans="2:13" s="36" customFormat="1">
      <c r="B74" s="25" t="s">
        <v>125</v>
      </c>
      <c r="C74" s="26">
        <f>C72+C73</f>
        <v>56.42</v>
      </c>
      <c r="D74" s="76">
        <f>SUM(D72:D73)</f>
        <v>52.82</v>
      </c>
      <c r="E74" s="88">
        <f t="shared" si="35"/>
        <v>2.1416262898615365E-2</v>
      </c>
      <c r="F74" s="25"/>
      <c r="G74" s="76">
        <f>SUM(G72:G73)</f>
        <v>72.33</v>
      </c>
      <c r="H74" s="56">
        <f t="shared" si="36"/>
        <v>2.6187450443698607E-2</v>
      </c>
      <c r="I74" s="76">
        <f t="shared" ref="I74" si="39">SUM(I72:I73)</f>
        <v>59.34</v>
      </c>
      <c r="J74" s="56">
        <f t="shared" si="37"/>
        <v>2.3764231907506116E-2</v>
      </c>
      <c r="K74" s="26">
        <f>I74-D74</f>
        <v>6.5200000000000031</v>
      </c>
      <c r="L74" s="57">
        <f>K74/D74</f>
        <v>0.12343809163195765</v>
      </c>
    </row>
    <row r="75" spans="2:13">
      <c r="E75" s="31"/>
      <c r="F75" s="31"/>
      <c r="G75" s="34"/>
      <c r="H75" s="34"/>
      <c r="I75" s="31"/>
      <c r="J75" s="31"/>
      <c r="K75" s="34"/>
      <c r="L75" s="94"/>
    </row>
    <row r="76" spans="2:13">
      <c r="B76" s="77" t="s">
        <v>192</v>
      </c>
      <c r="C76" s="77"/>
      <c r="E76" s="31"/>
      <c r="F76" s="31"/>
      <c r="G76" s="34"/>
      <c r="H76" s="34"/>
      <c r="I76" s="31"/>
      <c r="J76" s="31"/>
      <c r="K76" s="34"/>
      <c r="L76" s="94"/>
    </row>
    <row r="77" spans="2:13">
      <c r="B77" s="23" t="s">
        <v>194</v>
      </c>
      <c r="C77" s="22">
        <v>0.13</v>
      </c>
      <c r="D77" s="72">
        <f>ROUND('PU Wise OWE'!$AW$128/10000,2)</f>
        <v>0.02</v>
      </c>
      <c r="E77" s="87">
        <f t="shared" ref="E77:E83" si="40">D77/$D$7</f>
        <v>8.1091491475256963E-6</v>
      </c>
      <c r="F77" s="23"/>
      <c r="G77" s="22">
        <f>ROUND('PU Wise OWE'!$AW$126/10000,2)</f>
        <v>0.65</v>
      </c>
      <c r="H77" s="24">
        <f t="shared" ref="H77:H83" si="41">G77/$G$7</f>
        <v>2.353358604784197E-4</v>
      </c>
      <c r="I77" s="23">
        <f>ROUND('PU Wise OWE'!$AW$129/10000,2)</f>
        <v>0.16</v>
      </c>
      <c r="J77" s="96">
        <f t="shared" ref="J77:J85" si="42">I77/$I$7</f>
        <v>6.4076122433450938E-5</v>
      </c>
      <c r="K77" s="22">
        <f t="shared" ref="K77:K83" si="43">I77-D77</f>
        <v>0.14000000000000001</v>
      </c>
      <c r="L77" s="54">
        <f t="shared" ref="L77:L83" si="44">K77/D77</f>
        <v>7.0000000000000009</v>
      </c>
      <c r="M77" s="54">
        <f t="shared" ref="M77:M82" si="45">I77/G77</f>
        <v>0.24615384615384614</v>
      </c>
    </row>
    <row r="78" spans="2:13">
      <c r="B78" s="23" t="s">
        <v>193</v>
      </c>
      <c r="C78" s="22">
        <v>0.27</v>
      </c>
      <c r="D78" s="72">
        <f>ROUND('PU Wise OWE'!$AX$128/10000,2)</f>
        <v>7.0000000000000007E-2</v>
      </c>
      <c r="E78" s="87">
        <f t="shared" si="40"/>
        <v>2.838202201633994E-5</v>
      </c>
      <c r="F78" s="23"/>
      <c r="G78" s="22">
        <f>ROUND('PU Wise OWE'!$AX$126/10000,2)</f>
        <v>0.68</v>
      </c>
      <c r="H78" s="24">
        <f t="shared" si="41"/>
        <v>2.4619751557742366E-4</v>
      </c>
      <c r="I78" s="23">
        <f>ROUND('PU Wise OWE'!$AX$129/10000,2)</f>
        <v>0.26</v>
      </c>
      <c r="J78" s="96">
        <f t="shared" si="42"/>
        <v>1.0412369895435778E-4</v>
      </c>
      <c r="K78" s="22">
        <f t="shared" si="43"/>
        <v>0.19</v>
      </c>
      <c r="L78" s="54">
        <f t="shared" si="44"/>
        <v>2.714285714285714</v>
      </c>
      <c r="M78" s="54">
        <f t="shared" si="45"/>
        <v>0.38235294117647056</v>
      </c>
    </row>
    <row r="79" spans="2:13">
      <c r="B79" s="23" t="s">
        <v>195</v>
      </c>
      <c r="C79" s="22">
        <v>3.67</v>
      </c>
      <c r="D79" s="72">
        <f>ROUND('PU Wise OWE'!$BC$128/10000,2)</f>
        <v>5.65</v>
      </c>
      <c r="E79" s="87">
        <f t="shared" si="40"/>
        <v>2.2908346341760093E-3</v>
      </c>
      <c r="F79" s="23"/>
      <c r="G79" s="22">
        <f>ROUND('PU Wise OWE'!$BC$126/10000,2)</f>
        <v>6.24</v>
      </c>
      <c r="H79" s="24">
        <f t="shared" si="41"/>
        <v>2.2592242605928292E-3</v>
      </c>
      <c r="I79" s="23">
        <f>ROUND('PU Wise OWE'!$BC$129/10000,2)</f>
        <v>5.71</v>
      </c>
      <c r="J79" s="96">
        <f t="shared" si="42"/>
        <v>2.2867166193437801E-3</v>
      </c>
      <c r="K79" s="22">
        <f t="shared" si="43"/>
        <v>5.9999999999999609E-2</v>
      </c>
      <c r="L79" s="54">
        <f t="shared" si="44"/>
        <v>1.0619469026548603E-2</v>
      </c>
      <c r="M79" s="54">
        <f t="shared" si="45"/>
        <v>0.91506410256410253</v>
      </c>
    </row>
    <row r="80" spans="2:13">
      <c r="B80" s="23" t="s">
        <v>196</v>
      </c>
      <c r="C80" s="22">
        <v>3.67</v>
      </c>
      <c r="D80" s="72">
        <f>ROUND('PU Wise OWE'!$BD$128/10000,2)</f>
        <v>5.65</v>
      </c>
      <c r="E80" s="87">
        <f t="shared" si="40"/>
        <v>2.2908346341760093E-3</v>
      </c>
      <c r="F80" s="23"/>
      <c r="G80" s="22">
        <f>ROUND('PU Wise OWE'!$BD$126/10000,2)</f>
        <v>6.19</v>
      </c>
      <c r="H80" s="24">
        <f t="shared" si="41"/>
        <v>2.2411215020944892E-3</v>
      </c>
      <c r="I80" s="23">
        <f>ROUND('PU Wise OWE'!$BD$129/10000,2)</f>
        <v>5.71</v>
      </c>
      <c r="J80" s="96">
        <f t="shared" si="42"/>
        <v>2.2867166193437801E-3</v>
      </c>
      <c r="K80" s="22">
        <f t="shared" si="43"/>
        <v>5.9999999999999609E-2</v>
      </c>
      <c r="L80" s="54">
        <f t="shared" si="44"/>
        <v>1.0619469026548603E-2</v>
      </c>
      <c r="M80" s="54">
        <f t="shared" si="45"/>
        <v>0.92245557350565421</v>
      </c>
    </row>
    <row r="81" spans="2:13">
      <c r="B81" s="23" t="s">
        <v>197</v>
      </c>
      <c r="C81" s="22">
        <v>3.15</v>
      </c>
      <c r="D81" s="72">
        <f>ROUND('PU Wise OWE'!$BF$128/10000,2)</f>
        <v>7.37</v>
      </c>
      <c r="E81" s="87">
        <f t="shared" si="40"/>
        <v>2.9882214608632192E-3</v>
      </c>
      <c r="F81" s="23"/>
      <c r="G81" s="22">
        <f>ROUND('PU Wise OWE'!$BF$126/10000,2)</f>
        <v>9.08</v>
      </c>
      <c r="H81" s="24">
        <f t="shared" si="41"/>
        <v>3.2874609432985394E-3</v>
      </c>
      <c r="I81" s="23">
        <f>ROUND('PU Wise OWE'!$BF$129/10000,2)</f>
        <v>7.56</v>
      </c>
      <c r="J81" s="96">
        <f t="shared" si="42"/>
        <v>3.0275967849805567E-3</v>
      </c>
      <c r="K81" s="22">
        <f t="shared" si="43"/>
        <v>0.1899999999999995</v>
      </c>
      <c r="L81" s="54">
        <f t="shared" si="44"/>
        <v>2.5780189959294368E-2</v>
      </c>
      <c r="M81" s="54">
        <f t="shared" si="45"/>
        <v>0.8325991189427312</v>
      </c>
    </row>
    <row r="82" spans="2:13">
      <c r="B82" s="23" t="s">
        <v>198</v>
      </c>
      <c r="C82" s="22">
        <v>10.54</v>
      </c>
      <c r="D82" s="72">
        <f>ROUND('PU Wise OWE'!$BG$128/10000,2)-ROUND('PU Wise OWE'!$BG$117/10000,2)</f>
        <v>23.050000000000011</v>
      </c>
      <c r="E82" s="87">
        <f t="shared" si="40"/>
        <v>9.345794392523369E-3</v>
      </c>
      <c r="F82" s="23"/>
      <c r="G82" s="22">
        <f>ROUND('PU Wise OWE'!$BG$126/10000,2)-ROUND('PU Wise OWE'!$BG$115/10000,2)</f>
        <v>39.79000000000002</v>
      </c>
      <c r="H82" s="24">
        <f t="shared" si="41"/>
        <v>1.4406175212978959E-2</v>
      </c>
      <c r="I82" s="23">
        <f>ROUND('PU Wise OWE'!$BG$129/10000,2)-ROUND('PU Wise OWE'!$BG$118/10000,2)</f>
        <v>24.560000000000002</v>
      </c>
      <c r="J82" s="96">
        <f t="shared" si="42"/>
        <v>9.8356847935347196E-3</v>
      </c>
      <c r="K82" s="22">
        <f t="shared" si="43"/>
        <v>1.5099999999999909</v>
      </c>
      <c r="L82" s="54">
        <f t="shared" si="44"/>
        <v>6.5509761388285903E-2</v>
      </c>
      <c r="M82" s="54">
        <f t="shared" si="45"/>
        <v>0.61724051269163083</v>
      </c>
    </row>
    <row r="83" spans="2:13" s="36" customFormat="1">
      <c r="B83" s="25" t="s">
        <v>125</v>
      </c>
      <c r="C83" s="26">
        <f>C77+C78+C79+C80+C81+C82</f>
        <v>21.43</v>
      </c>
      <c r="D83" s="76">
        <f>SUM(D77:D82)</f>
        <v>41.810000000000016</v>
      </c>
      <c r="E83" s="88">
        <f t="shared" si="40"/>
        <v>1.6952176292902476E-2</v>
      </c>
      <c r="F83" s="25"/>
      <c r="G83" s="76">
        <f>SUM(G77:G82)</f>
        <v>62.630000000000024</v>
      </c>
      <c r="H83" s="56">
        <f t="shared" si="41"/>
        <v>2.2675515295020661E-2</v>
      </c>
      <c r="I83" s="76">
        <f>SUM(I77:I82)</f>
        <v>43.96</v>
      </c>
      <c r="J83" s="56">
        <f t="shared" si="42"/>
        <v>1.7604914638590645E-2</v>
      </c>
      <c r="K83" s="26">
        <f t="shared" si="43"/>
        <v>2.1499999999999844</v>
      </c>
      <c r="L83" s="57">
        <f t="shared" si="44"/>
        <v>5.1423104520449257E-2</v>
      </c>
      <c r="M83" s="25"/>
    </row>
    <row r="85" spans="2:13" s="36" customFormat="1" ht="31.5" customHeight="1">
      <c r="B85" s="95" t="s">
        <v>199</v>
      </c>
      <c r="C85" s="114">
        <f>C37+C49+C54+C56+C64+C69+C74+C83</f>
        <v>692.36999999999989</v>
      </c>
      <c r="D85" s="76">
        <f>D37+D49+D54+D56+D64+D69+D74+D83</f>
        <v>967.53000000000009</v>
      </c>
      <c r="E85" s="88">
        <f t="shared" ref="E85" si="46">D85/$D$7</f>
        <v>0.39229225373527687</v>
      </c>
      <c r="F85" s="25"/>
      <c r="G85" s="76">
        <f>G37+G49+G54+G56+G64+G69+G74+G83</f>
        <v>927.66000000000008</v>
      </c>
      <c r="H85" s="56">
        <f t="shared" ref="H85" si="47">G85/$G$7</f>
        <v>0.33586409897140129</v>
      </c>
      <c r="I85" s="76">
        <f>I37+I49+I54+I56+I64+I69+I74+I83</f>
        <v>812.71</v>
      </c>
      <c r="J85" s="56">
        <f t="shared" si="42"/>
        <v>0.32547065914306195</v>
      </c>
      <c r="K85" s="26">
        <f>I85-D85</f>
        <v>-154.82000000000005</v>
      </c>
      <c r="L85" s="57">
        <f>K85/D85</f>
        <v>-0.16001571010718019</v>
      </c>
      <c r="M85" s="54">
        <f t="shared" ref="M85" si="48">I85/G85</f>
        <v>0.87608606601556605</v>
      </c>
    </row>
    <row r="86" spans="2:13">
      <c r="B86" s="179"/>
      <c r="C86" s="179"/>
      <c r="D86" s="139"/>
      <c r="E86" s="179"/>
      <c r="F86" s="179"/>
      <c r="G86" s="179"/>
      <c r="H86" s="179"/>
      <c r="I86" s="179"/>
      <c r="J86" s="179"/>
      <c r="K86" s="179"/>
      <c r="L86" s="179"/>
      <c r="M86" s="179"/>
    </row>
    <row r="87" spans="2:13" s="149" customFormat="1" ht="16.5" customHeight="1">
      <c r="B87" s="239"/>
      <c r="C87" s="335"/>
      <c r="D87" s="336"/>
      <c r="E87" s="335"/>
      <c r="F87" s="335"/>
      <c r="G87" s="337"/>
      <c r="H87" s="335"/>
      <c r="I87" s="336"/>
      <c r="J87" s="335"/>
      <c r="K87" s="338"/>
      <c r="L87" s="338"/>
      <c r="M87" s="335"/>
    </row>
    <row r="88" spans="2:13" s="149" customFormat="1">
      <c r="B88" s="240"/>
      <c r="C88" s="335"/>
      <c r="D88" s="335"/>
      <c r="E88" s="335"/>
      <c r="F88" s="335"/>
      <c r="G88" s="338"/>
      <c r="H88" s="335"/>
      <c r="I88" s="336"/>
      <c r="J88" s="335"/>
      <c r="K88" s="241"/>
      <c r="L88" s="241"/>
      <c r="M88" s="335"/>
    </row>
    <row r="89" spans="2:13" s="149" customFormat="1" ht="15" customHeight="1">
      <c r="B89" s="32"/>
      <c r="C89" s="32"/>
      <c r="D89" s="205"/>
      <c r="E89" s="242"/>
      <c r="F89" s="32"/>
      <c r="G89" s="243"/>
      <c r="H89" s="244"/>
      <c r="I89" s="32"/>
      <c r="J89" s="244"/>
      <c r="K89" s="243"/>
      <c r="L89" s="245"/>
      <c r="M89" s="245"/>
    </row>
    <row r="90" spans="2:13" s="149" customFormat="1">
      <c r="B90" s="32"/>
      <c r="C90" s="32"/>
      <c r="D90" s="246"/>
      <c r="E90" s="242"/>
      <c r="F90" s="32"/>
      <c r="G90" s="243"/>
      <c r="H90" s="244"/>
      <c r="I90" s="243"/>
      <c r="J90" s="244"/>
      <c r="K90" s="243"/>
      <c r="L90" s="245"/>
      <c r="M90" s="245"/>
    </row>
    <row r="91" spans="2:13" s="149" customFormat="1">
      <c r="B91" s="32"/>
      <c r="C91" s="32"/>
      <c r="D91" s="246"/>
      <c r="E91" s="242"/>
      <c r="F91" s="32"/>
      <c r="G91" s="243"/>
      <c r="H91" s="244"/>
      <c r="I91" s="243"/>
      <c r="J91" s="244"/>
      <c r="K91" s="243"/>
      <c r="L91" s="245"/>
      <c r="M91" s="245"/>
    </row>
    <row r="92" spans="2:13" s="149" customFormat="1">
      <c r="B92" s="118"/>
      <c r="C92" s="247"/>
      <c r="D92" s="248"/>
      <c r="E92" s="214"/>
      <c r="F92" s="247"/>
      <c r="G92" s="248"/>
      <c r="H92" s="249"/>
      <c r="I92" s="248"/>
      <c r="J92" s="249"/>
      <c r="K92" s="248"/>
      <c r="L92" s="250"/>
      <c r="M92" s="250"/>
    </row>
    <row r="93" spans="2:13" s="149" customFormat="1">
      <c r="B93" s="32"/>
      <c r="C93" s="32"/>
      <c r="D93" s="205"/>
      <c r="E93" s="242"/>
      <c r="F93" s="32"/>
      <c r="G93" s="243"/>
      <c r="H93" s="244"/>
      <c r="I93" s="243"/>
      <c r="J93" s="244"/>
      <c r="K93" s="243"/>
      <c r="L93" s="245"/>
      <c r="M93" s="245"/>
    </row>
    <row r="94" spans="2:13" s="149" customFormat="1">
      <c r="B94" s="32"/>
      <c r="C94" s="32"/>
      <c r="D94" s="246"/>
      <c r="E94" s="242"/>
      <c r="F94" s="32"/>
      <c r="G94" s="243"/>
      <c r="H94" s="244"/>
      <c r="I94" s="243"/>
      <c r="J94" s="244"/>
      <c r="K94" s="243"/>
      <c r="L94" s="245"/>
      <c r="M94" s="245"/>
    </row>
    <row r="95" spans="2:13" s="149" customFormat="1">
      <c r="B95" s="32"/>
      <c r="C95" s="32"/>
      <c r="D95" s="246"/>
      <c r="E95" s="242"/>
      <c r="F95" s="32"/>
      <c r="G95" s="243"/>
      <c r="H95" s="244"/>
      <c r="I95" s="243"/>
      <c r="J95" s="244"/>
      <c r="K95" s="243"/>
      <c r="L95" s="245"/>
      <c r="M95" s="245"/>
    </row>
    <row r="96" spans="2:13" s="149" customFormat="1">
      <c r="B96" s="118"/>
      <c r="C96" s="247"/>
      <c r="D96" s="247"/>
      <c r="E96" s="214"/>
      <c r="F96" s="247"/>
      <c r="G96" s="248"/>
      <c r="H96" s="249"/>
      <c r="I96" s="248"/>
      <c r="J96" s="249"/>
      <c r="K96" s="248"/>
      <c r="L96" s="250"/>
      <c r="M96" s="250"/>
    </row>
    <row r="97" spans="2:13" s="149" customFormat="1">
      <c r="B97" s="32"/>
      <c r="C97" s="243"/>
      <c r="D97" s="246"/>
      <c r="E97" s="242"/>
      <c r="F97" s="32"/>
      <c r="G97" s="243"/>
      <c r="H97" s="244"/>
      <c r="I97" s="243"/>
      <c r="J97" s="244"/>
      <c r="K97" s="243"/>
      <c r="L97" s="245"/>
      <c r="M97" s="245"/>
    </row>
    <row r="98" spans="2:13" s="149" customFormat="1">
      <c r="B98" s="32"/>
      <c r="C98" s="32"/>
      <c r="D98" s="246"/>
      <c r="E98" s="242"/>
      <c r="F98" s="32"/>
      <c r="G98" s="243"/>
      <c r="H98" s="244"/>
      <c r="I98" s="243"/>
      <c r="J98" s="244"/>
      <c r="K98" s="243"/>
      <c r="L98" s="245"/>
      <c r="M98" s="245"/>
    </row>
    <row r="99" spans="2:13" s="149" customFormat="1">
      <c r="B99" s="118"/>
      <c r="C99" s="247"/>
      <c r="D99" s="248"/>
      <c r="E99" s="214"/>
      <c r="F99" s="247"/>
      <c r="G99" s="248"/>
      <c r="H99" s="249"/>
      <c r="I99" s="248"/>
      <c r="J99" s="249"/>
      <c r="K99" s="248"/>
      <c r="L99" s="250"/>
      <c r="M99" s="250"/>
    </row>
    <row r="100" spans="2:13" s="149" customFormat="1">
      <c r="B100" s="32"/>
      <c r="C100" s="243"/>
      <c r="D100" s="246"/>
      <c r="E100" s="242"/>
      <c r="F100" s="32"/>
      <c r="G100" s="243"/>
      <c r="H100" s="244"/>
      <c r="I100" s="243"/>
      <c r="J100" s="244"/>
      <c r="K100" s="243"/>
      <c r="L100" s="245"/>
      <c r="M100" s="245"/>
    </row>
    <row r="101" spans="2:13" s="149" customFormat="1">
      <c r="B101" s="32"/>
      <c r="C101" s="243"/>
      <c r="D101" s="246"/>
      <c r="E101" s="242"/>
      <c r="F101" s="32"/>
      <c r="G101" s="243"/>
      <c r="H101" s="244"/>
      <c r="I101" s="243"/>
      <c r="J101" s="244"/>
      <c r="K101" s="243"/>
      <c r="L101" s="245"/>
      <c r="M101" s="245"/>
    </row>
    <row r="102" spans="2:13" s="149" customFormat="1">
      <c r="B102" s="118"/>
      <c r="C102" s="248"/>
      <c r="D102" s="248"/>
      <c r="E102" s="214"/>
      <c r="F102" s="247"/>
      <c r="G102" s="248"/>
      <c r="H102" s="249"/>
      <c r="I102" s="248"/>
      <c r="J102" s="249"/>
      <c r="K102" s="248"/>
      <c r="L102" s="250"/>
      <c r="M102" s="250"/>
    </row>
    <row r="103" spans="2:13">
      <c r="B103" s="32"/>
      <c r="C103" s="32"/>
      <c r="D103" s="205"/>
      <c r="E103" s="32"/>
      <c r="F103" s="32"/>
      <c r="G103" s="32"/>
      <c r="H103" s="32"/>
      <c r="I103" s="32"/>
      <c r="J103" s="32"/>
      <c r="K103" s="32"/>
      <c r="L103" s="32"/>
      <c r="M103" s="32"/>
    </row>
    <row r="104" spans="2:13" ht="15" customHeight="1">
      <c r="B104" s="239"/>
      <c r="C104" s="335"/>
      <c r="D104" s="336"/>
      <c r="E104" s="335"/>
      <c r="F104" s="335"/>
      <c r="G104" s="337"/>
      <c r="H104" s="335"/>
      <c r="I104" s="336"/>
      <c r="J104" s="335"/>
      <c r="K104" s="338"/>
      <c r="L104" s="338"/>
      <c r="M104" s="335"/>
    </row>
    <row r="105" spans="2:13">
      <c r="B105" s="240"/>
      <c r="C105" s="335"/>
      <c r="D105" s="335"/>
      <c r="E105" s="335"/>
      <c r="F105" s="335"/>
      <c r="G105" s="338"/>
      <c r="H105" s="335"/>
      <c r="I105" s="335"/>
      <c r="J105" s="335"/>
      <c r="K105" s="241"/>
      <c r="L105" s="241"/>
      <c r="M105" s="335"/>
    </row>
    <row r="106" spans="2:13">
      <c r="B106" s="32"/>
      <c r="C106" s="32"/>
      <c r="D106" s="246"/>
      <c r="E106" s="242"/>
      <c r="F106" s="32"/>
      <c r="G106" s="32"/>
      <c r="H106" s="244"/>
      <c r="I106" s="243"/>
      <c r="J106" s="244"/>
      <c r="K106" s="243"/>
      <c r="L106" s="245"/>
      <c r="M106" s="245"/>
    </row>
    <row r="107" spans="2:13">
      <c r="B107" s="32"/>
      <c r="C107" s="32"/>
      <c r="D107" s="205"/>
      <c r="E107" s="242"/>
      <c r="F107" s="32"/>
      <c r="G107" s="243"/>
      <c r="H107" s="244"/>
      <c r="I107" s="243"/>
      <c r="J107" s="244"/>
      <c r="K107" s="243"/>
      <c r="L107" s="245"/>
      <c r="M107" s="245"/>
    </row>
    <row r="108" spans="2:13" ht="15.75" customHeight="1">
      <c r="B108" s="194"/>
      <c r="C108" s="32"/>
      <c r="D108" s="205"/>
      <c r="E108" s="242"/>
      <c r="F108" s="32"/>
      <c r="G108" s="243"/>
      <c r="H108" s="244"/>
      <c r="I108" s="32"/>
      <c r="J108" s="244"/>
      <c r="K108" s="243"/>
      <c r="L108" s="245"/>
      <c r="M108" s="245"/>
    </row>
    <row r="109" spans="2:13">
      <c r="B109" s="247"/>
      <c r="C109" s="247"/>
      <c r="D109" s="251"/>
      <c r="E109" s="214"/>
      <c r="F109" s="247"/>
      <c r="G109" s="251"/>
      <c r="H109" s="249"/>
      <c r="I109" s="248"/>
      <c r="J109" s="249"/>
      <c r="K109" s="248"/>
      <c r="L109" s="250"/>
      <c r="M109" s="250"/>
    </row>
    <row r="110" spans="2:13">
      <c r="B110" s="32"/>
      <c r="C110" s="32"/>
      <c r="D110" s="205"/>
      <c r="E110" s="32"/>
      <c r="F110" s="32"/>
      <c r="G110" s="32"/>
      <c r="H110" s="32"/>
      <c r="I110" s="32"/>
      <c r="J110" s="32"/>
      <c r="K110" s="32"/>
      <c r="L110" s="32"/>
      <c r="M110" s="32"/>
    </row>
    <row r="111" spans="2:13">
      <c r="B111" s="240"/>
      <c r="C111" s="32"/>
      <c r="D111" s="205"/>
      <c r="E111" s="32"/>
      <c r="F111" s="32"/>
      <c r="G111" s="32"/>
      <c r="H111" s="32"/>
      <c r="I111" s="32"/>
      <c r="J111" s="32"/>
      <c r="K111" s="32"/>
      <c r="L111" s="32"/>
      <c r="M111" s="32"/>
    </row>
    <row r="112" spans="2:13">
      <c r="B112" s="32"/>
      <c r="C112" s="243"/>
      <c r="D112" s="246"/>
      <c r="E112" s="242"/>
      <c r="F112" s="32"/>
      <c r="G112" s="243"/>
      <c r="H112" s="244"/>
      <c r="I112" s="32"/>
      <c r="J112" s="244"/>
      <c r="K112" s="243"/>
      <c r="L112" s="245"/>
      <c r="M112" s="245"/>
    </row>
    <row r="113" spans="2:13">
      <c r="B113" s="32"/>
      <c r="C113" s="243"/>
      <c r="D113" s="205"/>
      <c r="E113" s="242"/>
      <c r="F113" s="32"/>
      <c r="G113" s="32"/>
      <c r="H113" s="244"/>
      <c r="I113" s="243"/>
      <c r="J113" s="244"/>
      <c r="K113" s="243"/>
      <c r="L113" s="245"/>
      <c r="M113" s="245"/>
    </row>
    <row r="114" spans="2:13">
      <c r="B114" s="194"/>
      <c r="C114" s="32"/>
      <c r="D114" s="205"/>
      <c r="E114" s="242"/>
      <c r="F114" s="32"/>
      <c r="G114" s="32"/>
      <c r="H114" s="244"/>
      <c r="I114" s="243"/>
      <c r="J114" s="244"/>
      <c r="K114" s="243"/>
      <c r="L114" s="245"/>
      <c r="M114" s="245"/>
    </row>
    <row r="115" spans="2:13">
      <c r="B115" s="247"/>
      <c r="C115" s="248"/>
      <c r="D115" s="252"/>
      <c r="E115" s="214"/>
      <c r="F115" s="247"/>
      <c r="G115" s="247"/>
      <c r="H115" s="249"/>
      <c r="I115" s="247"/>
      <c r="J115" s="249"/>
      <c r="K115" s="248"/>
      <c r="L115" s="250"/>
      <c r="M115" s="250"/>
    </row>
    <row r="118" spans="2:13">
      <c r="C118" s="34"/>
      <c r="D118" s="140"/>
      <c r="E118" s="31"/>
      <c r="F118" s="31"/>
      <c r="G118" s="31"/>
    </row>
    <row r="119" spans="2:13">
      <c r="C119" s="31"/>
      <c r="D119" s="140"/>
      <c r="E119" s="31"/>
      <c r="F119" s="31"/>
      <c r="G119" s="31"/>
    </row>
    <row r="120" spans="2:13">
      <c r="C120" s="31"/>
      <c r="D120" s="140"/>
      <c r="E120" s="31"/>
      <c r="F120" s="31"/>
      <c r="G120" s="31"/>
    </row>
    <row r="121" spans="2:13">
      <c r="C121" s="31"/>
      <c r="D121" s="140"/>
      <c r="E121" s="31"/>
      <c r="F121" s="31"/>
      <c r="G121" s="31"/>
    </row>
  </sheetData>
  <mergeCells count="82">
    <mergeCell ref="H87:H88"/>
    <mergeCell ref="I87:I88"/>
    <mergeCell ref="J87:J88"/>
    <mergeCell ref="K87:L87"/>
    <mergeCell ref="M87:M88"/>
    <mergeCell ref="C87:C88"/>
    <mergeCell ref="D87:D88"/>
    <mergeCell ref="E87:E88"/>
    <mergeCell ref="F87:F88"/>
    <mergeCell ref="G87:G88"/>
    <mergeCell ref="F52:F54"/>
    <mergeCell ref="F60:F64"/>
    <mergeCell ref="J3:J4"/>
    <mergeCell ref="J11:J12"/>
    <mergeCell ref="J32:J33"/>
    <mergeCell ref="J40:J41"/>
    <mergeCell ref="I32:I33"/>
    <mergeCell ref="H40:H41"/>
    <mergeCell ref="I11:I12"/>
    <mergeCell ref="H32:H33"/>
    <mergeCell ref="I3:I4"/>
    <mergeCell ref="F32:F33"/>
    <mergeCell ref="G32:G33"/>
    <mergeCell ref="H11:H12"/>
    <mergeCell ref="I40:I41"/>
    <mergeCell ref="I58:I59"/>
    <mergeCell ref="B40:B41"/>
    <mergeCell ref="D40:D41"/>
    <mergeCell ref="E40:E41"/>
    <mergeCell ref="G40:G41"/>
    <mergeCell ref="H3:H4"/>
    <mergeCell ref="F40:F41"/>
    <mergeCell ref="F11:F12"/>
    <mergeCell ref="B3:B4"/>
    <mergeCell ref="D3:D4"/>
    <mergeCell ref="E3:E4"/>
    <mergeCell ref="F3:F4"/>
    <mergeCell ref="G3:G4"/>
    <mergeCell ref="B11:B12"/>
    <mergeCell ref="D11:D12"/>
    <mergeCell ref="E11:E12"/>
    <mergeCell ref="G11:G12"/>
    <mergeCell ref="B32:B33"/>
    <mergeCell ref="D32:D33"/>
    <mergeCell ref="E32:E33"/>
    <mergeCell ref="C3:C4"/>
    <mergeCell ref="C11:C12"/>
    <mergeCell ref="C32:C33"/>
    <mergeCell ref="C40:C41"/>
    <mergeCell ref="N3:N4"/>
    <mergeCell ref="N11:N12"/>
    <mergeCell ref="N32:N33"/>
    <mergeCell ref="N40:N41"/>
    <mergeCell ref="N34:N36"/>
    <mergeCell ref="M3:M4"/>
    <mergeCell ref="M11:M12"/>
    <mergeCell ref="M32:M33"/>
    <mergeCell ref="M40:M41"/>
    <mergeCell ref="K40:L40"/>
    <mergeCell ref="K32:L32"/>
    <mergeCell ref="K11:L11"/>
    <mergeCell ref="K3:L3"/>
    <mergeCell ref="C58:C59"/>
    <mergeCell ref="K58:L58"/>
    <mergeCell ref="M58:M59"/>
    <mergeCell ref="J58:J59"/>
    <mergeCell ref="N58:N59"/>
    <mergeCell ref="D58:D59"/>
    <mergeCell ref="E58:E59"/>
    <mergeCell ref="F58:F59"/>
    <mergeCell ref="G58:G59"/>
    <mergeCell ref="H58:H59"/>
    <mergeCell ref="M104:M105"/>
    <mergeCell ref="C104:C105"/>
    <mergeCell ref="D104:D105"/>
    <mergeCell ref="E104:E105"/>
    <mergeCell ref="F104:F105"/>
    <mergeCell ref="G104:G105"/>
    <mergeCell ref="H104:H105"/>
    <mergeCell ref="I104:I105"/>
    <mergeCell ref="J104:J105"/>
    <mergeCell ref="K104:L104"/>
  </mergeCells>
  <conditionalFormatting sqref="M13:M27">
    <cfRule type="cellIs" dxfId="16" priority="12" operator="greaterThan">
      <formula>0.42</formula>
    </cfRule>
  </conditionalFormatting>
  <conditionalFormatting sqref="M34:M37 M42:M49 M52:M54 M60:M64 M67:M68 M72:M73 M77:M82 M56 M106:M109 M112:M115">
    <cfRule type="cellIs" dxfId="15" priority="11" operator="greaterThan">
      <formula>0.5</formula>
    </cfRule>
  </conditionalFormatting>
  <conditionalFormatting sqref="M89:M102">
    <cfRule type="cellIs" dxfId="14" priority="1" operator="greaterThan">
      <formula>0.85</formula>
    </cfRule>
  </conditionalFormatting>
  <pageMargins left="0.25" right="0" top="0.25" bottom="0" header="0.25" footer="0"/>
  <pageSetup paperSize="9" scale="95" orientation="landscape" r:id="rId1"/>
  <rowBreaks count="2" manualBreakCount="2">
    <brk id="28" min="1" max="13" man="1"/>
    <brk id="57" min="1" max="13" man="1"/>
  </rowBreaks>
</worksheet>
</file>

<file path=xl/worksheets/sheet8.xml><?xml version="1.0" encoding="utf-8"?>
<worksheet xmlns="http://schemas.openxmlformats.org/spreadsheetml/2006/main" xmlns:r="http://schemas.openxmlformats.org/officeDocument/2006/relationships">
  <dimension ref="A1:BL76"/>
  <sheetViews>
    <sheetView topLeftCell="A13" workbookViewId="0">
      <selection activeCell="I29" sqref="I29"/>
    </sheetView>
  </sheetViews>
  <sheetFormatPr defaultRowHeight="15"/>
  <cols>
    <col min="1" max="1" width="10.5703125" style="132" customWidth="1"/>
    <col min="2" max="2" width="25.42578125" customWidth="1"/>
    <col min="3" max="3" width="13"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customWidth="1"/>
    <col min="23" max="23" width="12" bestFit="1" customWidth="1"/>
    <col min="24" max="24" width="10.140625" customWidth="1"/>
    <col min="25" max="25" width="13.7109375" bestFit="1" customWidth="1"/>
    <col min="26" max="27" width="10.28515625" customWidth="1"/>
    <col min="28" max="28" width="12.7109375" customWidth="1"/>
    <col min="29" max="29" width="14.85546875" customWidth="1"/>
    <col min="30" max="30" width="9.5703125" bestFit="1" customWidth="1"/>
    <col min="31" max="31" width="9.28515625" bestFit="1" customWidth="1"/>
    <col min="32" max="32" width="10.28515625" customWidth="1"/>
    <col min="33" max="33" width="9.28515625" bestFit="1" customWidth="1"/>
    <col min="34" max="34" width="10.28515625" customWidth="1"/>
    <col min="35" max="35" width="11.140625" customWidth="1"/>
    <col min="36" max="36" width="12.85546875" customWidth="1"/>
    <col min="37" max="37" width="12.140625" customWidth="1"/>
    <col min="38" max="38" width="10.85546875" customWidth="1"/>
    <col min="39" max="39" width="9.28515625" bestFit="1" customWidth="1"/>
    <col min="40" max="40" width="11" customWidth="1"/>
    <col min="41" max="41" width="11.7109375" customWidth="1"/>
    <col min="42" max="43" width="9.28515625" bestFit="1" customWidth="1"/>
    <col min="46" max="46" width="9.28515625" bestFit="1" customWidth="1"/>
    <col min="48" max="48" width="11.85546875" customWidth="1"/>
    <col min="49" max="49" width="11.28515625" customWidth="1"/>
    <col min="50" max="50" width="9.28515625" bestFit="1" customWidth="1"/>
    <col min="51" max="51" width="11.140625" customWidth="1"/>
    <col min="52" max="52" width="10.28515625" customWidth="1"/>
    <col min="53" max="53" width="14" customWidth="1"/>
    <col min="54" max="54" width="13.28515625" customWidth="1"/>
    <col min="55" max="55" width="11" customWidth="1"/>
    <col min="56" max="56" width="11.7109375" customWidth="1"/>
    <col min="57" max="57" width="10.85546875" customWidth="1"/>
    <col min="58" max="58" width="16.28515625" customWidth="1"/>
    <col min="59" max="59" width="16.28515625" style="41" customWidth="1"/>
    <col min="60" max="60" width="16.28515625" style="47" customWidth="1"/>
    <col min="61" max="61" width="13.28515625" customWidth="1"/>
    <col min="62" max="62" width="13.5703125" style="53" customWidth="1"/>
    <col min="63" max="63" width="11.28515625" customWidth="1"/>
  </cols>
  <sheetData>
    <row r="1" spans="1:63" ht="15.75">
      <c r="A1" s="133"/>
      <c r="B1" s="1"/>
      <c r="C1" s="284" t="s">
        <v>207</v>
      </c>
      <c r="D1" s="284"/>
      <c r="E1" s="284"/>
      <c r="F1" s="284"/>
      <c r="G1" s="284"/>
      <c r="H1" s="284"/>
      <c r="I1" s="284"/>
      <c r="J1" s="284"/>
      <c r="K1" s="284"/>
      <c r="L1" s="1"/>
      <c r="M1" s="1"/>
      <c r="N1" s="1"/>
      <c r="O1" s="1"/>
      <c r="P1" s="1"/>
      <c r="Q1" s="1"/>
      <c r="R1" s="1"/>
      <c r="S1" s="1"/>
      <c r="T1" s="1"/>
      <c r="U1" s="1"/>
      <c r="V1" s="1"/>
      <c r="W1" s="1"/>
      <c r="X1" s="1"/>
      <c r="Y1" s="1"/>
      <c r="Z1" s="1"/>
      <c r="AA1" s="1"/>
      <c r="AB1" s="1"/>
      <c r="AC1" s="2"/>
      <c r="AD1" s="1"/>
      <c r="AE1" s="1"/>
      <c r="AF1" s="1"/>
      <c r="AG1" s="1"/>
      <c r="AH1" s="1"/>
      <c r="AI1" s="1"/>
      <c r="AJ1" s="1"/>
      <c r="AK1" s="1"/>
      <c r="AL1" s="1"/>
      <c r="AM1" s="1"/>
      <c r="AN1" s="1"/>
      <c r="AO1" s="1"/>
      <c r="AP1" s="1"/>
      <c r="AQ1" s="1"/>
      <c r="AR1" s="1"/>
      <c r="AS1" s="1"/>
      <c r="AT1" s="1"/>
      <c r="AU1" s="1"/>
      <c r="AV1" s="2"/>
      <c r="AW1" s="1"/>
      <c r="AX1" s="1"/>
      <c r="AY1" s="1"/>
      <c r="AZ1" s="1"/>
      <c r="BA1" s="1"/>
      <c r="BB1" s="1"/>
      <c r="BC1" s="1"/>
      <c r="BD1" s="1"/>
      <c r="BE1" s="1"/>
      <c r="BF1" s="1"/>
      <c r="BG1" s="2"/>
      <c r="BH1" s="42"/>
      <c r="BI1" s="1"/>
      <c r="BJ1" s="48"/>
    </row>
    <row r="2" spans="1:63" ht="15.75">
      <c r="A2" s="133"/>
      <c r="B2" s="1"/>
      <c r="C2" s="1"/>
      <c r="D2" s="1"/>
      <c r="E2" s="1"/>
      <c r="F2" s="1"/>
      <c r="G2" s="1"/>
      <c r="H2" s="1"/>
      <c r="I2" s="1"/>
      <c r="J2" s="1"/>
      <c r="K2" s="1"/>
      <c r="L2" s="1"/>
      <c r="M2" s="285" t="s">
        <v>64</v>
      </c>
      <c r="N2" s="285"/>
      <c r="O2" s="285"/>
      <c r="P2" s="1"/>
      <c r="Q2" s="1"/>
      <c r="R2" s="1"/>
      <c r="S2" s="1"/>
      <c r="T2" s="1"/>
      <c r="U2" s="1"/>
      <c r="V2" s="1"/>
      <c r="W2" s="1"/>
      <c r="X2" s="1"/>
      <c r="Y2" s="1"/>
      <c r="Z2" s="1"/>
      <c r="AA2" s="1"/>
      <c r="AB2" s="1"/>
      <c r="AC2" s="2"/>
      <c r="AD2" s="1"/>
      <c r="AE2" s="1"/>
      <c r="AF2" s="1"/>
      <c r="AG2" s="1"/>
      <c r="AH2" s="1"/>
      <c r="AI2" s="1"/>
      <c r="AJ2" s="1"/>
      <c r="AK2" s="1"/>
      <c r="AL2" s="1"/>
      <c r="AM2" s="1"/>
      <c r="AN2" s="1"/>
      <c r="AO2" s="1"/>
      <c r="AP2" s="285" t="s">
        <v>64</v>
      </c>
      <c r="AQ2" s="285"/>
      <c r="AR2" s="285"/>
      <c r="AS2" s="1"/>
      <c r="AT2" s="1"/>
      <c r="AU2" s="1"/>
      <c r="AV2" s="2"/>
      <c r="AW2" s="1"/>
      <c r="AX2" s="1"/>
      <c r="AY2" s="1"/>
      <c r="AZ2" s="1"/>
      <c r="BA2" s="1"/>
      <c r="BB2" s="1"/>
      <c r="BC2" s="1"/>
      <c r="BD2" s="1"/>
      <c r="BE2" s="1"/>
      <c r="BF2" s="1"/>
      <c r="BG2" s="2"/>
      <c r="BH2" s="285" t="s">
        <v>64</v>
      </c>
      <c r="BI2" s="285"/>
      <c r="BJ2" s="285"/>
    </row>
    <row r="3" spans="1:63" ht="47.25">
      <c r="A3" s="3"/>
      <c r="B3" s="3"/>
      <c r="C3" s="3" t="s">
        <v>65</v>
      </c>
      <c r="D3" s="4" t="s">
        <v>66</v>
      </c>
      <c r="E3" s="3" t="s">
        <v>67</v>
      </c>
      <c r="F3" s="3" t="s">
        <v>68</v>
      </c>
      <c r="G3" s="3" t="s">
        <v>69</v>
      </c>
      <c r="H3" s="3" t="s">
        <v>70</v>
      </c>
      <c r="I3" s="3" t="s">
        <v>71</v>
      </c>
      <c r="J3" s="3" t="s">
        <v>72</v>
      </c>
      <c r="K3" s="4" t="s">
        <v>73</v>
      </c>
      <c r="L3" s="3" t="s">
        <v>74</v>
      </c>
      <c r="M3" s="3" t="s">
        <v>75</v>
      </c>
      <c r="N3" s="3" t="s">
        <v>76</v>
      </c>
      <c r="O3" s="3" t="s">
        <v>77</v>
      </c>
      <c r="P3" s="4" t="s">
        <v>78</v>
      </c>
      <c r="Q3" s="3" t="s">
        <v>79</v>
      </c>
      <c r="R3" s="4" t="s">
        <v>80</v>
      </c>
      <c r="S3" s="3" t="s">
        <v>81</v>
      </c>
      <c r="T3" s="3" t="s">
        <v>82</v>
      </c>
      <c r="U3" s="3" t="s">
        <v>98</v>
      </c>
      <c r="V3" s="3" t="s">
        <v>83</v>
      </c>
      <c r="W3" s="3" t="s">
        <v>84</v>
      </c>
      <c r="X3" s="3" t="s">
        <v>85</v>
      </c>
      <c r="Y3" s="3" t="s">
        <v>86</v>
      </c>
      <c r="Z3" s="3" t="s">
        <v>87</v>
      </c>
      <c r="AA3" s="3" t="s">
        <v>88</v>
      </c>
      <c r="AB3" s="3" t="s">
        <v>114</v>
      </c>
      <c r="AC3" s="4" t="s">
        <v>89</v>
      </c>
      <c r="AD3" s="3" t="s">
        <v>90</v>
      </c>
      <c r="AE3" s="3" t="s">
        <v>91</v>
      </c>
      <c r="AF3" s="3" t="s">
        <v>92</v>
      </c>
      <c r="AG3" s="3" t="s">
        <v>93</v>
      </c>
      <c r="AH3" s="3" t="s">
        <v>94</v>
      </c>
      <c r="AI3" s="3" t="s">
        <v>95</v>
      </c>
      <c r="AJ3" s="3" t="s">
        <v>96</v>
      </c>
      <c r="AK3" s="3" t="s">
        <v>97</v>
      </c>
      <c r="AL3" s="3" t="s">
        <v>99</v>
      </c>
      <c r="AM3" s="3" t="s">
        <v>100</v>
      </c>
      <c r="AN3" s="3" t="s">
        <v>101</v>
      </c>
      <c r="AO3" s="3" t="s">
        <v>102</v>
      </c>
      <c r="AP3" s="3" t="s">
        <v>103</v>
      </c>
      <c r="AQ3" s="3" t="s">
        <v>104</v>
      </c>
      <c r="AR3" s="3" t="s">
        <v>105</v>
      </c>
      <c r="AS3" s="3" t="s">
        <v>106</v>
      </c>
      <c r="AT3" s="39" t="s">
        <v>107</v>
      </c>
      <c r="AU3" s="39" t="s">
        <v>108</v>
      </c>
      <c r="AV3" s="39" t="s">
        <v>109</v>
      </c>
      <c r="AW3" s="3" t="s">
        <v>110</v>
      </c>
      <c r="AX3" s="3" t="s">
        <v>111</v>
      </c>
      <c r="AY3" s="3" t="s">
        <v>112</v>
      </c>
      <c r="AZ3" s="3" t="s">
        <v>113</v>
      </c>
      <c r="BA3" s="3" t="s">
        <v>115</v>
      </c>
      <c r="BB3" s="3" t="s">
        <v>116</v>
      </c>
      <c r="BC3" s="3" t="s">
        <v>117</v>
      </c>
      <c r="BD3" s="3" t="s">
        <v>118</v>
      </c>
      <c r="BE3" s="3" t="s">
        <v>119</v>
      </c>
      <c r="BF3" s="3" t="s">
        <v>120</v>
      </c>
      <c r="BG3" s="4" t="s">
        <v>139</v>
      </c>
      <c r="BH3" s="43" t="s">
        <v>121</v>
      </c>
      <c r="BI3" s="3" t="s">
        <v>122</v>
      </c>
      <c r="BJ3" s="49" t="s">
        <v>123</v>
      </c>
    </row>
    <row r="4" spans="1:63" ht="15.75">
      <c r="A4" s="130" t="s">
        <v>202</v>
      </c>
      <c r="B4" s="5" t="s">
        <v>124</v>
      </c>
      <c r="C4" s="5">
        <v>1</v>
      </c>
      <c r="D4" s="5">
        <v>2</v>
      </c>
      <c r="E4" s="5">
        <v>3</v>
      </c>
      <c r="F4" s="5">
        <v>4</v>
      </c>
      <c r="G4" s="5">
        <v>7</v>
      </c>
      <c r="H4" s="5">
        <v>8</v>
      </c>
      <c r="I4" s="5">
        <v>9</v>
      </c>
      <c r="J4" s="5">
        <v>10</v>
      </c>
      <c r="K4" s="5">
        <v>11</v>
      </c>
      <c r="L4" s="5">
        <v>12</v>
      </c>
      <c r="M4" s="5">
        <v>13</v>
      </c>
      <c r="N4" s="5">
        <v>14</v>
      </c>
      <c r="O4" s="5">
        <v>15</v>
      </c>
      <c r="P4" s="5">
        <v>16</v>
      </c>
      <c r="Q4" s="5">
        <v>17</v>
      </c>
      <c r="R4" s="5">
        <v>20</v>
      </c>
      <c r="S4" s="5">
        <v>25</v>
      </c>
      <c r="T4" s="5">
        <v>26</v>
      </c>
      <c r="U4" s="16">
        <v>29</v>
      </c>
      <c r="V4" s="5">
        <v>34</v>
      </c>
      <c r="W4" s="5">
        <v>39</v>
      </c>
      <c r="X4" s="5">
        <v>40</v>
      </c>
      <c r="Y4" s="5">
        <v>42</v>
      </c>
      <c r="Z4" s="5">
        <v>43</v>
      </c>
      <c r="AA4" s="5">
        <v>44</v>
      </c>
      <c r="AB4" s="5">
        <v>63</v>
      </c>
      <c r="AC4" s="6"/>
      <c r="AD4" s="5">
        <v>18</v>
      </c>
      <c r="AE4" s="5">
        <v>19</v>
      </c>
      <c r="AF4" s="5">
        <v>21</v>
      </c>
      <c r="AG4" s="5">
        <v>22</v>
      </c>
      <c r="AH4" s="5">
        <v>23</v>
      </c>
      <c r="AI4" s="5">
        <v>24</v>
      </c>
      <c r="AJ4" s="5">
        <v>27</v>
      </c>
      <c r="AK4" s="5">
        <v>28</v>
      </c>
      <c r="AL4" s="16">
        <v>30</v>
      </c>
      <c r="AM4" s="5">
        <v>31</v>
      </c>
      <c r="AN4" s="5">
        <v>32</v>
      </c>
      <c r="AO4" s="5">
        <v>33</v>
      </c>
      <c r="AP4" s="5">
        <v>35</v>
      </c>
      <c r="AQ4" s="5">
        <v>36</v>
      </c>
      <c r="AR4" s="5">
        <v>37</v>
      </c>
      <c r="AS4" s="5">
        <v>38</v>
      </c>
      <c r="AT4" s="16">
        <v>41</v>
      </c>
      <c r="AU4" s="40">
        <v>48</v>
      </c>
      <c r="AV4" s="16">
        <v>50</v>
      </c>
      <c r="AW4" s="5">
        <v>51</v>
      </c>
      <c r="AX4" s="5">
        <v>52</v>
      </c>
      <c r="AY4" s="5">
        <v>60</v>
      </c>
      <c r="AZ4" s="5">
        <v>61</v>
      </c>
      <c r="BA4" s="5">
        <v>64</v>
      </c>
      <c r="BB4" s="5">
        <v>72</v>
      </c>
      <c r="BC4" s="5">
        <v>73</v>
      </c>
      <c r="BD4" s="5">
        <v>74</v>
      </c>
      <c r="BE4" s="5">
        <v>75</v>
      </c>
      <c r="BF4" s="5">
        <v>99</v>
      </c>
      <c r="BG4" s="6"/>
      <c r="BH4" s="44" t="s">
        <v>125</v>
      </c>
      <c r="BI4" s="5">
        <v>98</v>
      </c>
      <c r="BJ4" s="50"/>
    </row>
    <row r="5" spans="1:63" ht="15.75">
      <c r="A5" s="8" t="s">
        <v>126</v>
      </c>
      <c r="B5" s="11" t="s">
        <v>208</v>
      </c>
      <c r="C5" s="129">
        <v>2429978</v>
      </c>
      <c r="D5" s="122">
        <v>438654</v>
      </c>
      <c r="E5" s="122">
        <v>76770</v>
      </c>
      <c r="F5" s="122">
        <v>289633</v>
      </c>
      <c r="G5" s="122">
        <v>106767</v>
      </c>
      <c r="H5" s="122">
        <v>0</v>
      </c>
      <c r="I5" s="122">
        <v>0</v>
      </c>
      <c r="J5" s="122">
        <v>0</v>
      </c>
      <c r="K5" s="122">
        <v>0</v>
      </c>
      <c r="L5" s="122">
        <v>3700</v>
      </c>
      <c r="M5" s="122">
        <v>7765</v>
      </c>
      <c r="N5" s="122">
        <v>5927</v>
      </c>
      <c r="O5" s="122">
        <v>12491</v>
      </c>
      <c r="P5" s="122">
        <v>62762</v>
      </c>
      <c r="Q5" s="122">
        <v>0</v>
      </c>
      <c r="R5" s="122">
        <v>11283</v>
      </c>
      <c r="S5" s="122">
        <v>0</v>
      </c>
      <c r="T5" s="122">
        <v>0</v>
      </c>
      <c r="U5" s="122">
        <v>0</v>
      </c>
      <c r="V5" s="122">
        <v>0</v>
      </c>
      <c r="W5" s="122">
        <v>555</v>
      </c>
      <c r="X5" s="122">
        <v>369</v>
      </c>
      <c r="Y5" s="122">
        <v>530</v>
      </c>
      <c r="Z5" s="122">
        <v>0</v>
      </c>
      <c r="AA5" s="122">
        <v>0</v>
      </c>
      <c r="AB5" s="122">
        <v>0</v>
      </c>
      <c r="AC5" s="123">
        <f t="shared" ref="AC5:AC8" si="0">SUM(C5:AB5)</f>
        <v>3447184</v>
      </c>
      <c r="AD5" s="122">
        <v>80532</v>
      </c>
      <c r="AE5" s="122">
        <v>23028</v>
      </c>
      <c r="AF5" s="122">
        <v>11774</v>
      </c>
      <c r="AG5" s="122">
        <v>0</v>
      </c>
      <c r="AH5" s="122">
        <v>125</v>
      </c>
      <c r="AI5" s="122">
        <v>240</v>
      </c>
      <c r="AJ5" s="122">
        <v>9364</v>
      </c>
      <c r="AK5" s="122">
        <v>17830</v>
      </c>
      <c r="AL5" s="122">
        <v>1055</v>
      </c>
      <c r="AM5" s="122">
        <v>2</v>
      </c>
      <c r="AN5" s="122">
        <v>79655</v>
      </c>
      <c r="AO5" s="122">
        <v>2</v>
      </c>
      <c r="AP5" s="122">
        <v>0</v>
      </c>
      <c r="AQ5" s="122">
        <v>0</v>
      </c>
      <c r="AR5" s="122">
        <v>0</v>
      </c>
      <c r="AS5" s="122">
        <v>0</v>
      </c>
      <c r="AT5" s="122">
        <v>0</v>
      </c>
      <c r="AU5" s="122">
        <v>0</v>
      </c>
      <c r="AV5" s="122">
        <v>11780</v>
      </c>
      <c r="AW5" s="122">
        <v>10437</v>
      </c>
      <c r="AX5" s="122">
        <v>2039</v>
      </c>
      <c r="AY5" s="122">
        <v>0</v>
      </c>
      <c r="AZ5" s="122">
        <v>0</v>
      </c>
      <c r="BA5" s="122">
        <v>0</v>
      </c>
      <c r="BB5" s="122">
        <v>1894</v>
      </c>
      <c r="BC5" s="122">
        <v>1969</v>
      </c>
      <c r="BD5" s="122">
        <v>191</v>
      </c>
      <c r="BE5" s="122">
        <v>752</v>
      </c>
      <c r="BF5" s="122">
        <v>81659</v>
      </c>
      <c r="BG5" s="124">
        <f>SUM(AD5:BF5)</f>
        <v>334328</v>
      </c>
      <c r="BH5" s="125">
        <f>AC5+BG5</f>
        <v>3781512</v>
      </c>
      <c r="BI5" s="97">
        <v>18513</v>
      </c>
      <c r="BJ5" s="126">
        <f t="shared" ref="BJ5:BJ8" si="1">BH5-BI5</f>
        <v>3762999</v>
      </c>
    </row>
    <row r="6" spans="1:63" ht="15.75">
      <c r="A6" s="130" t="s">
        <v>126</v>
      </c>
      <c r="B6" s="5" t="s">
        <v>205</v>
      </c>
      <c r="C6" s="37">
        <v>1263588.56</v>
      </c>
      <c r="D6" s="37">
        <v>312779.48</v>
      </c>
      <c r="E6" s="37">
        <v>0</v>
      </c>
      <c r="F6" s="37">
        <v>150609.16</v>
      </c>
      <c r="G6" s="37">
        <v>55518.840000000004</v>
      </c>
      <c r="H6" s="37">
        <v>0</v>
      </c>
      <c r="I6" s="37">
        <v>0</v>
      </c>
      <c r="J6" s="37">
        <v>0</v>
      </c>
      <c r="K6" s="37">
        <v>0</v>
      </c>
      <c r="L6" s="37">
        <v>1924</v>
      </c>
      <c r="M6" s="37">
        <v>4037.8</v>
      </c>
      <c r="N6" s="37">
        <v>3082.04</v>
      </c>
      <c r="O6" s="37">
        <v>6495.32</v>
      </c>
      <c r="P6" s="37">
        <v>32636.239999999998</v>
      </c>
      <c r="Q6" s="37">
        <v>0</v>
      </c>
      <c r="R6" s="37">
        <v>11951.16</v>
      </c>
      <c r="S6" s="37">
        <v>0</v>
      </c>
      <c r="T6" s="37"/>
      <c r="U6" s="37"/>
      <c r="V6" s="37">
        <v>0</v>
      </c>
      <c r="W6" s="37">
        <v>288.60000000000002</v>
      </c>
      <c r="X6" s="37">
        <v>191.88000000000002</v>
      </c>
      <c r="Y6" s="37">
        <v>275.60000000000002</v>
      </c>
      <c r="Z6" s="37">
        <v>0</v>
      </c>
      <c r="AA6" s="37">
        <v>0</v>
      </c>
      <c r="AB6" s="37">
        <v>0</v>
      </c>
      <c r="AC6" s="123">
        <f t="shared" si="0"/>
        <v>1843378.6800000002</v>
      </c>
      <c r="AD6" s="37">
        <v>44432.960000000006</v>
      </c>
      <c r="AE6" s="37">
        <v>11974.56</v>
      </c>
      <c r="AF6" s="37">
        <v>6122.4800000000005</v>
      </c>
      <c r="AG6" s="37">
        <v>0</v>
      </c>
      <c r="AH6" s="37">
        <v>65</v>
      </c>
      <c r="AI6" s="37">
        <v>124.80000000000001</v>
      </c>
      <c r="AJ6" s="37">
        <v>8578.9600000000009</v>
      </c>
      <c r="AK6" s="37">
        <v>9271.6</v>
      </c>
      <c r="AL6" s="37">
        <v>548.6</v>
      </c>
      <c r="AM6" s="37">
        <v>10.4</v>
      </c>
      <c r="AN6" s="37">
        <v>41420.600000000006</v>
      </c>
      <c r="AO6" s="37">
        <v>1.04</v>
      </c>
      <c r="AP6" s="37">
        <v>0</v>
      </c>
      <c r="AQ6" s="37">
        <v>0</v>
      </c>
      <c r="AR6" s="37"/>
      <c r="AS6" s="37"/>
      <c r="AT6" s="37">
        <v>0</v>
      </c>
      <c r="AU6" s="37"/>
      <c r="AV6" s="37">
        <v>6125.5999999999995</v>
      </c>
      <c r="AW6" s="37">
        <v>5427.24</v>
      </c>
      <c r="AX6" s="37">
        <v>1060.28</v>
      </c>
      <c r="AY6" s="37">
        <v>0</v>
      </c>
      <c r="AZ6" s="37">
        <v>0</v>
      </c>
      <c r="BA6" s="37">
        <v>0</v>
      </c>
      <c r="BB6" s="37">
        <v>984.88</v>
      </c>
      <c r="BC6" s="37">
        <v>1023.88</v>
      </c>
      <c r="BD6" s="37">
        <v>99.320000000000007</v>
      </c>
      <c r="BE6" s="37">
        <v>391.04000000000008</v>
      </c>
      <c r="BF6" s="37">
        <v>42414.68</v>
      </c>
      <c r="BG6" s="124">
        <f t="shared" ref="BG6:BG8" si="2">SUM(AD6:BF6)</f>
        <v>180077.92000000004</v>
      </c>
      <c r="BH6" s="125">
        <f t="shared" ref="BH6:BH8" si="3">AC6+BG6</f>
        <v>2023456.6</v>
      </c>
      <c r="BI6" s="38">
        <v>9256.5</v>
      </c>
      <c r="BJ6" s="126">
        <f t="shared" si="1"/>
        <v>2014200.1</v>
      </c>
    </row>
    <row r="7" spans="1:63" ht="15.75">
      <c r="A7" s="130"/>
      <c r="B7" s="134" t="s">
        <v>209</v>
      </c>
      <c r="C7" s="37">
        <f>C5-C6</f>
        <v>1166389.44</v>
      </c>
      <c r="D7" s="37">
        <f t="shared" ref="D7:AB7" si="4">D5-D6</f>
        <v>125874.52000000002</v>
      </c>
      <c r="E7" s="37">
        <f t="shared" si="4"/>
        <v>76770</v>
      </c>
      <c r="F7" s="37">
        <f t="shared" si="4"/>
        <v>139023.84</v>
      </c>
      <c r="G7" s="37">
        <f t="shared" si="4"/>
        <v>51248.159999999996</v>
      </c>
      <c r="H7" s="37">
        <f t="shared" si="4"/>
        <v>0</v>
      </c>
      <c r="I7" s="37">
        <f t="shared" si="4"/>
        <v>0</v>
      </c>
      <c r="J7" s="37">
        <f t="shared" si="4"/>
        <v>0</v>
      </c>
      <c r="K7" s="37">
        <f t="shared" si="4"/>
        <v>0</v>
      </c>
      <c r="L7" s="37">
        <f t="shared" si="4"/>
        <v>1776</v>
      </c>
      <c r="M7" s="37">
        <f t="shared" si="4"/>
        <v>3727.2</v>
      </c>
      <c r="N7" s="37">
        <f t="shared" si="4"/>
        <v>2844.96</v>
      </c>
      <c r="O7" s="37">
        <f t="shared" si="4"/>
        <v>5995.68</v>
      </c>
      <c r="P7" s="37">
        <f t="shared" si="4"/>
        <v>30125.760000000002</v>
      </c>
      <c r="Q7" s="37">
        <f t="shared" si="4"/>
        <v>0</v>
      </c>
      <c r="R7" s="37">
        <f t="shared" si="4"/>
        <v>-668.15999999999985</v>
      </c>
      <c r="S7" s="37">
        <f t="shared" si="4"/>
        <v>0</v>
      </c>
      <c r="T7" s="37">
        <f t="shared" si="4"/>
        <v>0</v>
      </c>
      <c r="U7" s="37">
        <f t="shared" si="4"/>
        <v>0</v>
      </c>
      <c r="V7" s="37">
        <f t="shared" si="4"/>
        <v>0</v>
      </c>
      <c r="W7" s="37">
        <f t="shared" si="4"/>
        <v>266.39999999999998</v>
      </c>
      <c r="X7" s="37">
        <f t="shared" si="4"/>
        <v>177.11999999999998</v>
      </c>
      <c r="Y7" s="37">
        <f t="shared" si="4"/>
        <v>254.39999999999998</v>
      </c>
      <c r="Z7" s="37">
        <f t="shared" si="4"/>
        <v>0</v>
      </c>
      <c r="AA7" s="37">
        <f t="shared" si="4"/>
        <v>0</v>
      </c>
      <c r="AB7" s="37">
        <f t="shared" si="4"/>
        <v>0</v>
      </c>
      <c r="AC7" s="123">
        <f t="shared" si="0"/>
        <v>1603805.3199999998</v>
      </c>
      <c r="AD7" s="37">
        <f>AD5-AD6</f>
        <v>36099.039999999994</v>
      </c>
      <c r="AE7" s="37">
        <f t="shared" ref="AE7:BF7" si="5">AE5-AE6</f>
        <v>11053.44</v>
      </c>
      <c r="AF7" s="37">
        <f t="shared" si="5"/>
        <v>5651.5199999999995</v>
      </c>
      <c r="AG7" s="37">
        <f t="shared" si="5"/>
        <v>0</v>
      </c>
      <c r="AH7" s="37">
        <f t="shared" si="5"/>
        <v>60</v>
      </c>
      <c r="AI7" s="37">
        <f t="shared" si="5"/>
        <v>115.19999999999999</v>
      </c>
      <c r="AJ7" s="37">
        <f t="shared" si="5"/>
        <v>785.03999999999905</v>
      </c>
      <c r="AK7" s="37">
        <f t="shared" si="5"/>
        <v>8558.4</v>
      </c>
      <c r="AL7" s="37">
        <f t="shared" si="5"/>
        <v>506.4</v>
      </c>
      <c r="AM7" s="37">
        <f t="shared" si="5"/>
        <v>-8.4</v>
      </c>
      <c r="AN7" s="37">
        <f t="shared" si="5"/>
        <v>38234.399999999994</v>
      </c>
      <c r="AO7" s="37">
        <f t="shared" si="5"/>
        <v>0.96</v>
      </c>
      <c r="AP7" s="37">
        <f t="shared" si="5"/>
        <v>0</v>
      </c>
      <c r="AQ7" s="37">
        <f t="shared" si="5"/>
        <v>0</v>
      </c>
      <c r="AR7" s="37">
        <f t="shared" si="5"/>
        <v>0</v>
      </c>
      <c r="AS7" s="37">
        <f t="shared" si="5"/>
        <v>0</v>
      </c>
      <c r="AT7" s="37">
        <f t="shared" si="5"/>
        <v>0</v>
      </c>
      <c r="AU7" s="37">
        <f t="shared" si="5"/>
        <v>0</v>
      </c>
      <c r="AV7" s="37">
        <f t="shared" si="5"/>
        <v>5654.4000000000005</v>
      </c>
      <c r="AW7" s="37">
        <f t="shared" si="5"/>
        <v>5009.76</v>
      </c>
      <c r="AX7" s="37">
        <f t="shared" si="5"/>
        <v>978.72</v>
      </c>
      <c r="AY7" s="37">
        <f t="shared" si="5"/>
        <v>0</v>
      </c>
      <c r="AZ7" s="37">
        <f t="shared" si="5"/>
        <v>0</v>
      </c>
      <c r="BA7" s="37">
        <f t="shared" si="5"/>
        <v>0</v>
      </c>
      <c r="BB7" s="37">
        <f t="shared" si="5"/>
        <v>909.12</v>
      </c>
      <c r="BC7" s="37">
        <f t="shared" si="5"/>
        <v>945.12</v>
      </c>
      <c r="BD7" s="37">
        <f t="shared" si="5"/>
        <v>91.679999999999993</v>
      </c>
      <c r="BE7" s="37">
        <f t="shared" si="5"/>
        <v>360.95999999999992</v>
      </c>
      <c r="BF7" s="37">
        <f t="shared" si="5"/>
        <v>39244.32</v>
      </c>
      <c r="BG7" s="124">
        <f t="shared" si="2"/>
        <v>154250.07999999996</v>
      </c>
      <c r="BH7" s="125">
        <f t="shared" si="3"/>
        <v>1758055.4</v>
      </c>
      <c r="BI7" s="38">
        <f>BI5-BI6</f>
        <v>9256.5</v>
      </c>
      <c r="BJ7" s="126">
        <f t="shared" si="1"/>
        <v>1748798.9</v>
      </c>
    </row>
    <row r="8" spans="1:63" ht="15.75">
      <c r="A8" s="130"/>
      <c r="B8" s="12" t="s">
        <v>206</v>
      </c>
      <c r="C8" s="9">
        <f>IF('Upto Month Current'!$B$4="",0,'Upto Month Current'!$B$4)</f>
        <v>444978</v>
      </c>
      <c r="D8" s="9">
        <f>IF('Upto Month Current'!$B$5="",0,'Upto Month Current'!$B$5)</f>
        <v>202365</v>
      </c>
      <c r="E8" s="9">
        <f>IF('Upto Month Current'!$B$6="",0,'Upto Month Current'!$B$6)</f>
        <v>13045</v>
      </c>
      <c r="F8" s="9">
        <f>IF('Upto Month Current'!$B$7="",0,'Upto Month Current'!$B$7)</f>
        <v>61573</v>
      </c>
      <c r="G8" s="9">
        <f>IF('Upto Month Current'!$B$8="",0,'Upto Month Current'!$B$8)</f>
        <v>21997</v>
      </c>
      <c r="H8" s="9">
        <f>IF('Upto Month Current'!$B$9="",0,'Upto Month Current'!$B$9)</f>
        <v>0</v>
      </c>
      <c r="I8" s="9">
        <f>IF('Upto Month Current'!$B$10="",0,'Upto Month Current'!$B$10)</f>
        <v>0</v>
      </c>
      <c r="J8" s="9">
        <f>IF('Upto Month Current'!$B$11="",0,'Upto Month Current'!$B$11)</f>
        <v>0</v>
      </c>
      <c r="K8" s="9">
        <f>IF('Upto Month Current'!$B$12="",0,'Upto Month Current'!$B$12)</f>
        <v>55</v>
      </c>
      <c r="L8" s="9">
        <f>IF('Upto Month Current'!$B$13="",0,'Upto Month Current'!$B$13)</f>
        <v>1262</v>
      </c>
      <c r="M8" s="9">
        <f>IF('Upto Month Current'!$B$14="",0,'Upto Month Current'!$B$14)</f>
        <v>1829</v>
      </c>
      <c r="N8" s="9">
        <f>IF('Upto Month Current'!$B$15="",0,'Upto Month Current'!$B$15)</f>
        <v>155</v>
      </c>
      <c r="O8" s="9">
        <f>IF('Upto Month Current'!$B$16="",0,'Upto Month Current'!$B$16)</f>
        <v>3655</v>
      </c>
      <c r="P8" s="9">
        <f>IF('Upto Month Current'!$B$17="",0,'Upto Month Current'!$B$17)</f>
        <v>13845</v>
      </c>
      <c r="Q8" s="9">
        <f>IF('Upto Month Current'!$B$18="",0,'Upto Month Current'!$B$18)</f>
        <v>0</v>
      </c>
      <c r="R8" s="9">
        <f>IF('Upto Month Current'!$B$21="",0,'Upto Month Current'!$B$21)</f>
        <v>3601</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0</v>
      </c>
      <c r="Z8" s="9">
        <f>IF('Upto Month Current'!$B$43="",0,'Upto Month Current'!$B$43)</f>
        <v>0</v>
      </c>
      <c r="AA8" s="9">
        <f>IF('Upto Month Current'!$B$44="",0,'Upto Month Current'!$B$44)</f>
        <v>0</v>
      </c>
      <c r="AB8" s="9">
        <f>IF('Upto Month Current'!$B$51="",0,'Upto Month Current'!$B$51)</f>
        <v>0</v>
      </c>
      <c r="AC8" s="123">
        <f t="shared" si="0"/>
        <v>768360</v>
      </c>
      <c r="AD8" s="9">
        <f>IF('Upto Month Current'!$B$19="",0,'Upto Month Current'!$B$19)</f>
        <v>3513</v>
      </c>
      <c r="AE8" s="9">
        <f>IF('Upto Month Current'!$B$20="",0,'Upto Month Current'!$B$20)</f>
        <v>1263</v>
      </c>
      <c r="AF8" s="9">
        <f>IF('Upto Month Current'!$B$22="",0,'Upto Month Current'!$B$22)</f>
        <v>1401</v>
      </c>
      <c r="AG8" s="9">
        <f>IF('Upto Month Current'!$B$23="",0,'Upto Month Current'!$B$23)</f>
        <v>0</v>
      </c>
      <c r="AH8" s="9">
        <f>IF('Upto Month Current'!$B$24="",0,'Upto Month Current'!$B$24)</f>
        <v>0</v>
      </c>
      <c r="AI8" s="9">
        <f>IF('Upto Month Current'!$B$25="",0,'Upto Month Current'!$B$25)</f>
        <v>2882</v>
      </c>
      <c r="AJ8" s="9">
        <f>IF('Upto Month Current'!$B$28="",0,'Upto Month Current'!$B$28)</f>
        <v>200</v>
      </c>
      <c r="AK8" s="9">
        <f>IF('Upto Month Current'!$B$29="",0,'Upto Month Current'!$B$29)</f>
        <v>3576</v>
      </c>
      <c r="AL8" s="9">
        <f>IF('Upto Month Current'!$B$31="",0,'Upto Month Current'!$B$31)</f>
        <v>0</v>
      </c>
      <c r="AM8" s="9">
        <f>IF('Upto Month Current'!$B$32="",0,'Upto Month Current'!$B$32)</f>
        <v>0</v>
      </c>
      <c r="AN8" s="9">
        <f>IF('Upto Month Current'!$B$33="",0,'Upto Month Current'!$B$33)</f>
        <v>17153</v>
      </c>
      <c r="AO8" s="9">
        <f>IF('Upto Month Current'!$B$34="",0,'Upto Month Current'!$B$34)</f>
        <v>0</v>
      </c>
      <c r="AP8" s="9">
        <f>IF('Upto Month Current'!$B$36="",0,'Upto Month Current'!$B$36)</f>
        <v>0</v>
      </c>
      <c r="AQ8" s="9">
        <f>IF('Upto Month Current'!$B$37="",0,'Upto Month Current'!$B$37)</f>
        <v>0</v>
      </c>
      <c r="AR8" s="9">
        <v>0</v>
      </c>
      <c r="AS8" s="9">
        <f>IF('Upto Month Current'!$B$38="",0,'Upto Month Current'!$B$38)</f>
        <v>0</v>
      </c>
      <c r="AT8" s="9">
        <f>IF('Upto Month Current'!$B$41="",0,'Upto Month Current'!$B$41)</f>
        <v>0</v>
      </c>
      <c r="AU8" s="9">
        <v>0</v>
      </c>
      <c r="AV8" s="9">
        <f>IF('Upto Month Current'!$B$45="",0,'Upto Month Current'!$B$45)</f>
        <v>791</v>
      </c>
      <c r="AW8" s="9">
        <f>IF('Upto Month Current'!$B$46="",0,'Upto Month Current'!$B$46)</f>
        <v>275</v>
      </c>
      <c r="AX8" s="9">
        <f>IF('Upto Month Current'!$B$47="",0,'Upto Month Current'!$B$47)</f>
        <v>248</v>
      </c>
      <c r="AY8" s="9">
        <f>IF('Upto Month Current'!$B$49="",0,'Upto Month Current'!$B$49)</f>
        <v>0</v>
      </c>
      <c r="AZ8" s="9">
        <f>IF('Upto Month Current'!$B$50="",0,'Upto Month Current'!$B$50)</f>
        <v>0</v>
      </c>
      <c r="BA8" s="9">
        <f>IF('Upto Month Current'!$B$52="",0,'Upto Month Current'!$B$52)</f>
        <v>0</v>
      </c>
      <c r="BB8" s="9">
        <f>IF('Upto Month Current'!$B$53="",0,'Upto Month Current'!$B$53)</f>
        <v>967</v>
      </c>
      <c r="BC8" s="9">
        <f>IF('Upto Month Current'!$B$54="",0,'Upto Month Current'!$B$54)</f>
        <v>967</v>
      </c>
      <c r="BD8" s="9">
        <f>IF('Upto Month Current'!$B$55="",0,'Upto Month Current'!$B$55)</f>
        <v>0</v>
      </c>
      <c r="BE8" s="9">
        <f>IF('Upto Month Current'!$B$56="",0,'Upto Month Current'!$B$56)</f>
        <v>119</v>
      </c>
      <c r="BF8" s="9">
        <f>IF('Upto Month Current'!$B$58="",0,'Upto Month Current'!$B$58)</f>
        <v>7599</v>
      </c>
      <c r="BG8" s="124">
        <f t="shared" si="2"/>
        <v>40954</v>
      </c>
      <c r="BH8" s="125">
        <f t="shared" si="3"/>
        <v>809314</v>
      </c>
      <c r="BI8" s="9">
        <f>IF('Upto Month Current'!$B$60="",0,'Upto Month Current'!$B$60)</f>
        <v>0</v>
      </c>
      <c r="BJ8" s="126">
        <f t="shared" si="1"/>
        <v>809314</v>
      </c>
      <c r="BK8">
        <f>'Upto Month Current'!$B$61</f>
        <v>809472</v>
      </c>
    </row>
    <row r="9" spans="1:63" ht="15.75">
      <c r="A9" s="130"/>
      <c r="B9" s="5" t="s">
        <v>204</v>
      </c>
      <c r="C9" s="128">
        <f t="shared" ref="C9:AH9" si="6">C8/C5</f>
        <v>0.18312017639665873</v>
      </c>
      <c r="D9" s="128">
        <f t="shared" si="6"/>
        <v>0.46133171018616037</v>
      </c>
      <c r="E9" s="128">
        <f t="shared" si="6"/>
        <v>0.16992314706265468</v>
      </c>
      <c r="F9" s="128">
        <f t="shared" si="6"/>
        <v>0.21258972561828246</v>
      </c>
      <c r="G9" s="128">
        <f t="shared" si="6"/>
        <v>0.20602807983740296</v>
      </c>
      <c r="H9" s="128" t="e">
        <f t="shared" si="6"/>
        <v>#DIV/0!</v>
      </c>
      <c r="I9" s="128" t="e">
        <f t="shared" si="6"/>
        <v>#DIV/0!</v>
      </c>
      <c r="J9" s="128" t="e">
        <f t="shared" si="6"/>
        <v>#DIV/0!</v>
      </c>
      <c r="K9" s="128" t="e">
        <f t="shared" si="6"/>
        <v>#DIV/0!</v>
      </c>
      <c r="L9" s="128">
        <f t="shared" si="6"/>
        <v>0.34108108108108109</v>
      </c>
      <c r="M9" s="128">
        <f t="shared" si="6"/>
        <v>0.23554410817772053</v>
      </c>
      <c r="N9" s="128">
        <f t="shared" si="6"/>
        <v>2.6151510038805465E-2</v>
      </c>
      <c r="O9" s="128">
        <f t="shared" si="6"/>
        <v>0.29261067968937637</v>
      </c>
      <c r="P9" s="128">
        <f t="shared" si="6"/>
        <v>0.22059526465058474</v>
      </c>
      <c r="Q9" s="128" t="e">
        <f t="shared" si="6"/>
        <v>#DIV/0!</v>
      </c>
      <c r="R9" s="128">
        <f t="shared" si="6"/>
        <v>0.31915270761322345</v>
      </c>
      <c r="S9" s="128" t="e">
        <f t="shared" si="6"/>
        <v>#DIV/0!</v>
      </c>
      <c r="T9" s="128" t="e">
        <f t="shared" si="6"/>
        <v>#DIV/0!</v>
      </c>
      <c r="U9" s="128" t="e">
        <f t="shared" si="6"/>
        <v>#DIV/0!</v>
      </c>
      <c r="V9" s="128" t="e">
        <f t="shared" si="6"/>
        <v>#DIV/0!</v>
      </c>
      <c r="W9" s="128">
        <f t="shared" si="6"/>
        <v>0</v>
      </c>
      <c r="X9" s="128">
        <f t="shared" si="6"/>
        <v>0</v>
      </c>
      <c r="Y9" s="128">
        <f t="shared" si="6"/>
        <v>0</v>
      </c>
      <c r="Z9" s="128" t="e">
        <f t="shared" si="6"/>
        <v>#DIV/0!</v>
      </c>
      <c r="AA9" s="128" t="e">
        <f t="shared" si="6"/>
        <v>#DIV/0!</v>
      </c>
      <c r="AB9" s="128" t="e">
        <f t="shared" si="6"/>
        <v>#DIV/0!</v>
      </c>
      <c r="AC9" s="128">
        <f t="shared" si="6"/>
        <v>0.22289497746566472</v>
      </c>
      <c r="AD9" s="128">
        <f t="shared" si="6"/>
        <v>4.3622410967068988E-2</v>
      </c>
      <c r="AE9" s="128">
        <f t="shared" si="6"/>
        <v>5.4846274101094321E-2</v>
      </c>
      <c r="AF9" s="128">
        <f t="shared" si="6"/>
        <v>0.1189909971122813</v>
      </c>
      <c r="AG9" s="128" t="e">
        <f t="shared" si="6"/>
        <v>#DIV/0!</v>
      </c>
      <c r="AH9" s="128">
        <f t="shared" si="6"/>
        <v>0</v>
      </c>
      <c r="AI9" s="128">
        <f t="shared" ref="AI9:BJ9" si="7">AI8/AI5</f>
        <v>12.008333333333333</v>
      </c>
      <c r="AJ9" s="128">
        <f t="shared" si="7"/>
        <v>2.1358393848782572E-2</v>
      </c>
      <c r="AK9" s="128">
        <f t="shared" si="7"/>
        <v>0.20056085249579361</v>
      </c>
      <c r="AL9" s="128">
        <f t="shared" si="7"/>
        <v>0</v>
      </c>
      <c r="AM9" s="128">
        <f t="shared" si="7"/>
        <v>0</v>
      </c>
      <c r="AN9" s="128">
        <f t="shared" si="7"/>
        <v>0.21534115874709686</v>
      </c>
      <c r="AO9" s="128">
        <f t="shared" si="7"/>
        <v>0</v>
      </c>
      <c r="AP9" s="128" t="e">
        <f t="shared" si="7"/>
        <v>#DIV/0!</v>
      </c>
      <c r="AQ9" s="128" t="e">
        <f t="shared" si="7"/>
        <v>#DIV/0!</v>
      </c>
      <c r="AR9" s="128" t="e">
        <f t="shared" si="7"/>
        <v>#DIV/0!</v>
      </c>
      <c r="AS9" s="128" t="e">
        <f t="shared" si="7"/>
        <v>#DIV/0!</v>
      </c>
      <c r="AT9" s="128" t="e">
        <f t="shared" si="7"/>
        <v>#DIV/0!</v>
      </c>
      <c r="AU9" s="128" t="e">
        <f t="shared" si="7"/>
        <v>#DIV/0!</v>
      </c>
      <c r="AV9" s="128">
        <f t="shared" si="7"/>
        <v>6.7147707979626492E-2</v>
      </c>
      <c r="AW9" s="128">
        <f t="shared" si="7"/>
        <v>2.6348567596052506E-2</v>
      </c>
      <c r="AX9" s="128">
        <f t="shared" si="7"/>
        <v>0.12162824914173614</v>
      </c>
      <c r="AY9" s="128" t="e">
        <f t="shared" si="7"/>
        <v>#DIV/0!</v>
      </c>
      <c r="AZ9" s="128" t="e">
        <f t="shared" si="7"/>
        <v>#DIV/0!</v>
      </c>
      <c r="BA9" s="128" t="e">
        <f t="shared" si="7"/>
        <v>#DIV/0!</v>
      </c>
      <c r="BB9" s="128">
        <f t="shared" si="7"/>
        <v>0.51055966209081305</v>
      </c>
      <c r="BC9" s="128">
        <f t="shared" si="7"/>
        <v>0.49111223971559165</v>
      </c>
      <c r="BD9" s="128">
        <f t="shared" si="7"/>
        <v>0</v>
      </c>
      <c r="BE9" s="128">
        <f t="shared" si="7"/>
        <v>0.15824468085106383</v>
      </c>
      <c r="BF9" s="128">
        <f t="shared" si="7"/>
        <v>9.3057715622282905E-2</v>
      </c>
      <c r="BG9" s="128">
        <f t="shared" si="7"/>
        <v>0.12249647053193272</v>
      </c>
      <c r="BH9" s="128">
        <f t="shared" si="7"/>
        <v>0.21401862535409116</v>
      </c>
      <c r="BI9" s="128">
        <f t="shared" si="7"/>
        <v>0</v>
      </c>
      <c r="BJ9" s="128">
        <f t="shared" si="7"/>
        <v>0.21507154267115139</v>
      </c>
    </row>
    <row r="10" spans="1:63" ht="15.75">
      <c r="A10" s="130"/>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6"/>
      <c r="AD10" s="5"/>
      <c r="AE10" s="5"/>
      <c r="AF10" s="5"/>
      <c r="AG10" s="5"/>
      <c r="AH10" s="5"/>
      <c r="AI10" s="5"/>
      <c r="AJ10" s="5"/>
      <c r="AK10" s="5"/>
      <c r="AL10" s="5"/>
      <c r="AM10" s="5"/>
      <c r="AN10" s="5"/>
      <c r="AO10" s="5"/>
      <c r="AP10" s="5"/>
      <c r="AQ10" s="5"/>
      <c r="AR10" s="5"/>
      <c r="AS10" s="5"/>
      <c r="AT10" s="5"/>
      <c r="AU10" s="5"/>
      <c r="AV10" s="6"/>
      <c r="AW10" s="5"/>
      <c r="AX10" s="5"/>
      <c r="AY10" s="5"/>
      <c r="AZ10" s="5"/>
      <c r="BA10" s="5"/>
      <c r="BB10" s="5"/>
      <c r="BC10" s="5"/>
      <c r="BD10" s="5"/>
      <c r="BE10" s="5"/>
      <c r="BF10" s="5"/>
      <c r="BG10" s="6"/>
      <c r="BH10" s="44"/>
      <c r="BI10" s="5"/>
      <c r="BJ10" s="50"/>
    </row>
    <row r="11" spans="1:63" ht="15.75">
      <c r="A11" s="15" t="s">
        <v>131</v>
      </c>
      <c r="B11" s="11" t="s">
        <v>208</v>
      </c>
      <c r="C11" s="122">
        <v>4660358</v>
      </c>
      <c r="D11" s="122">
        <v>738099</v>
      </c>
      <c r="E11" s="122">
        <v>277075</v>
      </c>
      <c r="F11" s="122">
        <v>341001</v>
      </c>
      <c r="G11" s="122">
        <v>254258</v>
      </c>
      <c r="H11" s="122">
        <v>0</v>
      </c>
      <c r="I11" s="122">
        <v>0</v>
      </c>
      <c r="J11" s="122">
        <v>0</v>
      </c>
      <c r="K11" s="122">
        <v>0</v>
      </c>
      <c r="L11" s="122">
        <v>52172</v>
      </c>
      <c r="M11" s="122">
        <v>308539</v>
      </c>
      <c r="N11" s="122">
        <v>264</v>
      </c>
      <c r="O11" s="122">
        <v>8970</v>
      </c>
      <c r="P11" s="122">
        <v>241203</v>
      </c>
      <c r="Q11" s="122">
        <v>0</v>
      </c>
      <c r="R11" s="122">
        <v>4484</v>
      </c>
      <c r="S11" s="122">
        <v>0</v>
      </c>
      <c r="T11" s="122">
        <v>0</v>
      </c>
      <c r="U11" s="122">
        <v>0</v>
      </c>
      <c r="V11" s="122">
        <v>0</v>
      </c>
      <c r="W11" s="122">
        <v>0</v>
      </c>
      <c r="X11" s="122">
        <v>0</v>
      </c>
      <c r="Y11" s="122">
        <v>0</v>
      </c>
      <c r="Z11" s="122">
        <v>0</v>
      </c>
      <c r="AA11" s="122">
        <v>0</v>
      </c>
      <c r="AB11" s="122">
        <v>0</v>
      </c>
      <c r="AC11" s="123">
        <f t="shared" ref="AC11:AC14" si="8">SUM(C11:AB11)</f>
        <v>6886423</v>
      </c>
      <c r="AD11" s="122">
        <v>9727</v>
      </c>
      <c r="AE11" s="122">
        <v>50</v>
      </c>
      <c r="AF11" s="122">
        <v>29984</v>
      </c>
      <c r="AG11" s="122">
        <v>0</v>
      </c>
      <c r="AH11" s="122">
        <v>0</v>
      </c>
      <c r="AI11" s="122">
        <v>0</v>
      </c>
      <c r="AJ11" s="122">
        <v>211108</v>
      </c>
      <c r="AK11" s="122">
        <v>345855</v>
      </c>
      <c r="AL11" s="122">
        <v>0</v>
      </c>
      <c r="AM11" s="122">
        <v>34367</v>
      </c>
      <c r="AN11" s="122">
        <v>895403</v>
      </c>
      <c r="AO11" s="122">
        <v>-70552</v>
      </c>
      <c r="AP11" s="122">
        <v>0</v>
      </c>
      <c r="AQ11" s="122">
        <v>0</v>
      </c>
      <c r="AR11" s="122">
        <v>0</v>
      </c>
      <c r="AS11" s="122">
        <v>0</v>
      </c>
      <c r="AT11" s="122">
        <v>0</v>
      </c>
      <c r="AU11" s="122">
        <v>1</v>
      </c>
      <c r="AV11" s="122">
        <v>205</v>
      </c>
      <c r="AW11" s="122">
        <v>398</v>
      </c>
      <c r="AX11" s="122">
        <v>264</v>
      </c>
      <c r="AY11" s="122">
        <v>0</v>
      </c>
      <c r="AZ11" s="122">
        <v>0</v>
      </c>
      <c r="BA11" s="122">
        <v>0</v>
      </c>
      <c r="BB11" s="122">
        <v>24300</v>
      </c>
      <c r="BC11" s="122">
        <v>24298</v>
      </c>
      <c r="BD11" s="122">
        <v>0</v>
      </c>
      <c r="BE11" s="122">
        <v>10103</v>
      </c>
      <c r="BF11" s="122">
        <v>30237</v>
      </c>
      <c r="BG11" s="124">
        <f>SUM(AD11:BF11)</f>
        <v>1545748</v>
      </c>
      <c r="BH11" s="125">
        <f>AC11+BG11</f>
        <v>8432171</v>
      </c>
      <c r="BI11" s="98">
        <v>63959</v>
      </c>
      <c r="BJ11" s="126">
        <f t="shared" ref="BJ11:BJ14" si="9">BH11-BI11</f>
        <v>8368212</v>
      </c>
    </row>
    <row r="12" spans="1:63" ht="15.75">
      <c r="A12" s="130" t="s">
        <v>131</v>
      </c>
      <c r="B12" s="5" t="s">
        <v>205</v>
      </c>
      <c r="C12" s="37">
        <v>2423386.16</v>
      </c>
      <c r="D12" s="37">
        <v>597207</v>
      </c>
      <c r="E12" s="37">
        <v>0</v>
      </c>
      <c r="F12" s="37">
        <v>177320.52000000002</v>
      </c>
      <c r="G12" s="37">
        <v>132214.16</v>
      </c>
      <c r="H12" s="37">
        <v>0</v>
      </c>
      <c r="I12" s="37">
        <v>0</v>
      </c>
      <c r="J12" s="37">
        <v>0</v>
      </c>
      <c r="K12" s="37">
        <v>0</v>
      </c>
      <c r="L12" s="37">
        <v>27129.440000000002</v>
      </c>
      <c r="M12" s="37">
        <v>160440.28</v>
      </c>
      <c r="N12" s="37">
        <v>137.28</v>
      </c>
      <c r="O12" s="37">
        <v>4664.3999999999996</v>
      </c>
      <c r="P12" s="37">
        <v>125425.56000000003</v>
      </c>
      <c r="Q12" s="37">
        <v>0</v>
      </c>
      <c r="R12" s="37">
        <v>5839.08</v>
      </c>
      <c r="S12" s="37">
        <v>0</v>
      </c>
      <c r="T12" s="37"/>
      <c r="U12" s="37"/>
      <c r="V12" s="37">
        <v>0</v>
      </c>
      <c r="W12" s="37">
        <v>0</v>
      </c>
      <c r="X12" s="37">
        <v>0</v>
      </c>
      <c r="Y12" s="37">
        <v>0</v>
      </c>
      <c r="Z12" s="37">
        <v>0</v>
      </c>
      <c r="AA12" s="37">
        <v>0</v>
      </c>
      <c r="AB12" s="37">
        <v>0</v>
      </c>
      <c r="AC12" s="123">
        <f t="shared" si="8"/>
        <v>3653763.88</v>
      </c>
      <c r="AD12" s="37">
        <v>5383.04</v>
      </c>
      <c r="AE12" s="37">
        <v>26</v>
      </c>
      <c r="AF12" s="37">
        <v>15591.680000000004</v>
      </c>
      <c r="AG12" s="37">
        <v>0</v>
      </c>
      <c r="AH12" s="37">
        <v>0</v>
      </c>
      <c r="AI12" s="37">
        <v>0</v>
      </c>
      <c r="AJ12" s="37">
        <v>160986.80000000002</v>
      </c>
      <c r="AK12" s="37">
        <v>179844.6</v>
      </c>
      <c r="AL12" s="37">
        <v>0</v>
      </c>
      <c r="AM12" s="37">
        <v>17870.84</v>
      </c>
      <c r="AN12" s="37">
        <v>465609.56</v>
      </c>
      <c r="AO12" s="37">
        <v>-36687.040000000001</v>
      </c>
      <c r="AP12" s="37">
        <v>0</v>
      </c>
      <c r="AQ12" s="37">
        <v>0</v>
      </c>
      <c r="AR12" s="37"/>
      <c r="AS12" s="37"/>
      <c r="AT12" s="37">
        <v>0</v>
      </c>
      <c r="AU12" s="37"/>
      <c r="AV12" s="37">
        <v>106.6</v>
      </c>
      <c r="AW12" s="37">
        <v>206.96</v>
      </c>
      <c r="AX12" s="37">
        <v>137.28</v>
      </c>
      <c r="AY12" s="37">
        <v>0</v>
      </c>
      <c r="AZ12" s="37">
        <v>0</v>
      </c>
      <c r="BA12" s="37">
        <v>0</v>
      </c>
      <c r="BB12" s="37">
        <v>12636</v>
      </c>
      <c r="BC12" s="37">
        <v>12634.960000000001</v>
      </c>
      <c r="BD12" s="37">
        <v>0</v>
      </c>
      <c r="BE12" s="37">
        <v>5253.5599999999995</v>
      </c>
      <c r="BF12" s="37">
        <v>15723.760000000002</v>
      </c>
      <c r="BG12" s="124">
        <f t="shared" ref="BG12:BG14" si="10">SUM(AD12:BF12)</f>
        <v>855324.6</v>
      </c>
      <c r="BH12" s="125">
        <f t="shared" ref="BH12:BH14" si="11">AC12+BG12</f>
        <v>4509088.4799999995</v>
      </c>
      <c r="BI12" s="37">
        <v>31979.500000000004</v>
      </c>
      <c r="BJ12" s="126">
        <f t="shared" si="9"/>
        <v>4477108.9799999995</v>
      </c>
    </row>
    <row r="13" spans="1:63" ht="15.75">
      <c r="A13" s="130"/>
      <c r="B13" s="5"/>
      <c r="C13" s="37">
        <f>C11-C12</f>
        <v>2236971.84</v>
      </c>
      <c r="D13" s="37">
        <f t="shared" ref="D13:AB13" si="12">D11-D12</f>
        <v>140892</v>
      </c>
      <c r="E13" s="37">
        <f t="shared" si="12"/>
        <v>277075</v>
      </c>
      <c r="F13" s="37">
        <f t="shared" si="12"/>
        <v>163680.47999999998</v>
      </c>
      <c r="G13" s="37">
        <f t="shared" si="12"/>
        <v>122043.84</v>
      </c>
      <c r="H13" s="37">
        <f t="shared" si="12"/>
        <v>0</v>
      </c>
      <c r="I13" s="37">
        <f t="shared" si="12"/>
        <v>0</v>
      </c>
      <c r="J13" s="37">
        <f t="shared" si="12"/>
        <v>0</v>
      </c>
      <c r="K13" s="37">
        <f t="shared" si="12"/>
        <v>0</v>
      </c>
      <c r="L13" s="37">
        <f t="shared" si="12"/>
        <v>25042.559999999998</v>
      </c>
      <c r="M13" s="37">
        <f t="shared" si="12"/>
        <v>148098.72</v>
      </c>
      <c r="N13" s="37">
        <f t="shared" si="12"/>
        <v>126.72</v>
      </c>
      <c r="O13" s="37">
        <f t="shared" si="12"/>
        <v>4305.6000000000004</v>
      </c>
      <c r="P13" s="37">
        <f t="shared" si="12"/>
        <v>115777.43999999997</v>
      </c>
      <c r="Q13" s="37">
        <f t="shared" si="12"/>
        <v>0</v>
      </c>
      <c r="R13" s="37">
        <f t="shared" si="12"/>
        <v>-1355.08</v>
      </c>
      <c r="S13" s="37">
        <f t="shared" si="12"/>
        <v>0</v>
      </c>
      <c r="T13" s="37">
        <f t="shared" si="12"/>
        <v>0</v>
      </c>
      <c r="U13" s="37">
        <f t="shared" si="12"/>
        <v>0</v>
      </c>
      <c r="V13" s="37">
        <f t="shared" si="12"/>
        <v>0</v>
      </c>
      <c r="W13" s="37">
        <f t="shared" si="12"/>
        <v>0</v>
      </c>
      <c r="X13" s="37">
        <f t="shared" si="12"/>
        <v>0</v>
      </c>
      <c r="Y13" s="37">
        <f t="shared" si="12"/>
        <v>0</v>
      </c>
      <c r="Z13" s="37">
        <f t="shared" si="12"/>
        <v>0</v>
      </c>
      <c r="AA13" s="37">
        <f t="shared" si="12"/>
        <v>0</v>
      </c>
      <c r="AB13" s="37">
        <f t="shared" si="12"/>
        <v>0</v>
      </c>
      <c r="AC13" s="123">
        <f t="shared" si="8"/>
        <v>3232659.12</v>
      </c>
      <c r="AD13" s="37">
        <f>AD11-AD12</f>
        <v>4343.96</v>
      </c>
      <c r="AE13" s="37">
        <f t="shared" ref="AE13:BF13" si="13">AE11-AE12</f>
        <v>24</v>
      </c>
      <c r="AF13" s="37">
        <f t="shared" si="13"/>
        <v>14392.319999999996</v>
      </c>
      <c r="AG13" s="37">
        <f t="shared" si="13"/>
        <v>0</v>
      </c>
      <c r="AH13" s="37">
        <f t="shared" si="13"/>
        <v>0</v>
      </c>
      <c r="AI13" s="37">
        <f t="shared" si="13"/>
        <v>0</v>
      </c>
      <c r="AJ13" s="37">
        <f t="shared" si="13"/>
        <v>50121.199999999983</v>
      </c>
      <c r="AK13" s="37">
        <f t="shared" si="13"/>
        <v>166010.4</v>
      </c>
      <c r="AL13" s="37">
        <f t="shared" si="13"/>
        <v>0</v>
      </c>
      <c r="AM13" s="37">
        <f t="shared" si="13"/>
        <v>16496.16</v>
      </c>
      <c r="AN13" s="37">
        <f t="shared" si="13"/>
        <v>429793.44</v>
      </c>
      <c r="AO13" s="37">
        <f t="shared" si="13"/>
        <v>-33864.959999999999</v>
      </c>
      <c r="AP13" s="37">
        <f t="shared" si="13"/>
        <v>0</v>
      </c>
      <c r="AQ13" s="37">
        <f t="shared" si="13"/>
        <v>0</v>
      </c>
      <c r="AR13" s="37">
        <f t="shared" si="13"/>
        <v>0</v>
      </c>
      <c r="AS13" s="37">
        <f t="shared" si="13"/>
        <v>0</v>
      </c>
      <c r="AT13" s="37">
        <f t="shared" si="13"/>
        <v>0</v>
      </c>
      <c r="AU13" s="37">
        <f t="shared" si="13"/>
        <v>1</v>
      </c>
      <c r="AV13" s="37">
        <f t="shared" si="13"/>
        <v>98.4</v>
      </c>
      <c r="AW13" s="37">
        <f t="shared" si="13"/>
        <v>191.04</v>
      </c>
      <c r="AX13" s="37">
        <f t="shared" si="13"/>
        <v>126.72</v>
      </c>
      <c r="AY13" s="37">
        <f t="shared" si="13"/>
        <v>0</v>
      </c>
      <c r="AZ13" s="37">
        <f t="shared" si="13"/>
        <v>0</v>
      </c>
      <c r="BA13" s="37">
        <f t="shared" si="13"/>
        <v>0</v>
      </c>
      <c r="BB13" s="37">
        <f t="shared" si="13"/>
        <v>11664</v>
      </c>
      <c r="BC13" s="37">
        <f t="shared" si="13"/>
        <v>11663.039999999999</v>
      </c>
      <c r="BD13" s="37">
        <f t="shared" si="13"/>
        <v>0</v>
      </c>
      <c r="BE13" s="37">
        <f t="shared" si="13"/>
        <v>4849.4400000000005</v>
      </c>
      <c r="BF13" s="37">
        <f t="shared" si="13"/>
        <v>14513.239999999998</v>
      </c>
      <c r="BG13" s="124">
        <f t="shared" si="10"/>
        <v>690423.4</v>
      </c>
      <c r="BH13" s="125">
        <f t="shared" si="11"/>
        <v>3923082.52</v>
      </c>
      <c r="BI13" s="38">
        <f>BI11-BI12</f>
        <v>31979.499999999996</v>
      </c>
      <c r="BJ13" s="126">
        <f t="shared" si="9"/>
        <v>3891103.02</v>
      </c>
    </row>
    <row r="14" spans="1:63" ht="15.75">
      <c r="A14" s="130"/>
      <c r="B14" s="12" t="s">
        <v>206</v>
      </c>
      <c r="C14" s="9">
        <f>IF('Upto Month Current'!$C$4="",0,'Upto Month Current'!$C$4)</f>
        <v>1914486</v>
      </c>
      <c r="D14" s="9">
        <f>IF('Upto Month Current'!$C$5="",0,'Upto Month Current'!$C$5)</f>
        <v>676512</v>
      </c>
      <c r="E14" s="9">
        <f>IF('Upto Month Current'!$C$6="",0,'Upto Month Current'!$C$6)</f>
        <v>80538</v>
      </c>
      <c r="F14" s="9">
        <f>IF('Upto Month Current'!$C$7="",0,'Upto Month Current'!$C$7)</f>
        <v>149858</v>
      </c>
      <c r="G14" s="9">
        <f>IF('Upto Month Current'!$C$8="",0,'Upto Month Current'!$C$8)</f>
        <v>104313</v>
      </c>
      <c r="H14" s="9">
        <f>IF('Upto Month Current'!$C$9="",0,'Upto Month Current'!$C$9)</f>
        <v>0</v>
      </c>
      <c r="I14" s="9">
        <f>IF('Upto Month Current'!$C$10="",0,'Upto Month Current'!$C$10)</f>
        <v>0</v>
      </c>
      <c r="J14" s="9">
        <f>IF('Upto Month Current'!$C$11="",0,'Upto Month Current'!$C$11)</f>
        <v>0</v>
      </c>
      <c r="K14" s="9">
        <f>IF('Upto Month Current'!$C$12="",0,'Upto Month Current'!$C$12)</f>
        <v>0</v>
      </c>
      <c r="L14" s="9">
        <f>IF('Upto Month Current'!$C$13="",0,'Upto Month Current'!$C$13)</f>
        <v>46988</v>
      </c>
      <c r="M14" s="9">
        <f>IF('Upto Month Current'!$C$14="",0,'Upto Month Current'!$C$14)</f>
        <v>151093</v>
      </c>
      <c r="N14" s="9">
        <f>IF('Upto Month Current'!$C$15="",0,'Upto Month Current'!$C$15)</f>
        <v>125</v>
      </c>
      <c r="O14" s="9">
        <f>IF('Upto Month Current'!$C$16="",0,'Upto Month Current'!$C$16)</f>
        <v>3598</v>
      </c>
      <c r="P14" s="9">
        <f>IF('Upto Month Current'!$C$17="",0,'Upto Month Current'!$C$17)</f>
        <v>137783</v>
      </c>
      <c r="Q14" s="9">
        <f>IF('Upto Month Current'!$C$18="",0,'Upto Month Current'!$C$18)</f>
        <v>0</v>
      </c>
      <c r="R14" s="9">
        <f>IF('Upto Month Current'!$C$21="",0,'Upto Month Current'!$C$21)</f>
        <v>2536</v>
      </c>
      <c r="S14" s="9">
        <f>IF('Upto Month Current'!$C$26="",0,'Upto Month Current'!$C$26)</f>
        <v>0</v>
      </c>
      <c r="T14" s="9">
        <f>IF('Upto Month Current'!$C$27="",0,'Upto Month Current'!$C$27)</f>
        <v>0</v>
      </c>
      <c r="U14" s="9">
        <f>IF('Upto Month Current'!$C$30="",0,'Upto Month Current'!$C$30)</f>
        <v>0</v>
      </c>
      <c r="V14" s="9">
        <f>IF('Upto Month Current'!$C$35="",0,'Upto Month Current'!$C$35)</f>
        <v>0</v>
      </c>
      <c r="W14" s="9">
        <f>IF('Upto Month Current'!$C$39="",0,'Upto Month Current'!$C$39)</f>
        <v>0</v>
      </c>
      <c r="X14" s="9">
        <f>IF('Upto Month Current'!$C$40="",0,'Upto Month Current'!$C$40)</f>
        <v>0</v>
      </c>
      <c r="Y14" s="9">
        <f>IF('Upto Month Current'!$C$42="",0,'Upto Month Current'!$C$42)</f>
        <v>0</v>
      </c>
      <c r="Z14" s="9">
        <f>IF('Upto Month Current'!$C$43="",0,'Upto Month Current'!$C$43)</f>
        <v>0</v>
      </c>
      <c r="AA14" s="9">
        <f>IF('Upto Month Current'!$C$44="",0,'Upto Month Current'!$C$44)</f>
        <v>0</v>
      </c>
      <c r="AB14" s="9">
        <f>IF('Upto Month Current'!$C$51="",0,'Upto Month Current'!$C$51)</f>
        <v>0</v>
      </c>
      <c r="AC14" s="123">
        <f t="shared" si="8"/>
        <v>3267830</v>
      </c>
      <c r="AD14" s="9">
        <f>IF('Upto Month Current'!$C$19="",0,'Upto Month Current'!$C$19)</f>
        <v>2390</v>
      </c>
      <c r="AE14" s="9">
        <f>IF('Upto Month Current'!$C$20="",0,'Upto Month Current'!$C$20)</f>
        <v>1211</v>
      </c>
      <c r="AF14" s="9">
        <f>IF('Upto Month Current'!$C$22="",0,'Upto Month Current'!$C$22)</f>
        <v>22437</v>
      </c>
      <c r="AG14" s="9">
        <f>IF('Upto Month Current'!$C$23="",0,'Upto Month Current'!$C$23)</f>
        <v>0</v>
      </c>
      <c r="AH14" s="9">
        <f>IF('Upto Month Current'!$C$24="",0,'Upto Month Current'!$C$24)</f>
        <v>423</v>
      </c>
      <c r="AI14" s="9">
        <f>IF('Upto Month Current'!$C$25="",0,'Upto Month Current'!$C$25)</f>
        <v>450</v>
      </c>
      <c r="AJ14" s="9">
        <f>IF('Upto Month Current'!$C$28="",0,'Upto Month Current'!$C$28)</f>
        <v>58059</v>
      </c>
      <c r="AK14" s="9">
        <f>IF('Upto Month Current'!$C$29="",0,'Upto Month Current'!$C$29)</f>
        <v>12968</v>
      </c>
      <c r="AL14" s="9">
        <f>IF('Upto Month Current'!$C$31="",0,'Upto Month Current'!$C$31)</f>
        <v>0</v>
      </c>
      <c r="AM14" s="9">
        <f>IF('Upto Month Current'!$C$32="",0,'Upto Month Current'!$C$32)</f>
        <v>35052</v>
      </c>
      <c r="AN14" s="9">
        <f>IF('Upto Month Current'!$C$33="",0,'Upto Month Current'!$C$33)</f>
        <v>235001</v>
      </c>
      <c r="AO14" s="9">
        <f>IF('Upto Month Current'!$C$34="",0,'Upto Month Current'!$C$34)</f>
        <v>100644</v>
      </c>
      <c r="AP14" s="9">
        <f>IF('Upto Month Current'!$C$36="",0,'Upto Month Current'!$C$36)</f>
        <v>0</v>
      </c>
      <c r="AQ14" s="9">
        <f>IF('Upto Month Current'!$C$37="",0,'Upto Month Current'!$C$37)</f>
        <v>0</v>
      </c>
      <c r="AR14" s="9">
        <v>0</v>
      </c>
      <c r="AS14" s="9">
        <f>IF('Upto Month Current'!$C$38="",0,'Upto Month Current'!$C$38)</f>
        <v>0</v>
      </c>
      <c r="AT14" s="9">
        <f>IF('Upto Month Current'!$C$41="",0,'Upto Month Current'!$C$41)</f>
        <v>0</v>
      </c>
      <c r="AU14" s="9">
        <v>0</v>
      </c>
      <c r="AV14" s="9">
        <f>IF('Upto Month Current'!$C$45="",0,'Upto Month Current'!$C$45)</f>
        <v>0</v>
      </c>
      <c r="AW14" s="9">
        <f>IF('Upto Month Current'!$C$46="",0,'Upto Month Current'!$C$46)</f>
        <v>388</v>
      </c>
      <c r="AX14" s="9">
        <f>IF('Upto Month Current'!$C$47="",0,'Upto Month Current'!$C$47)</f>
        <v>0</v>
      </c>
      <c r="AY14" s="9">
        <f>IF('Upto Month Current'!$C$49="",0,'Upto Month Current'!$C$49)</f>
        <v>0</v>
      </c>
      <c r="AZ14" s="9">
        <f>IF('Upto Month Current'!$C$50="",0,'Upto Month Current'!$C$50)</f>
        <v>0</v>
      </c>
      <c r="BA14" s="9">
        <f>IF('Upto Month Current'!$C$52="",0,'Upto Month Current'!$C$52)</f>
        <v>0</v>
      </c>
      <c r="BB14" s="9">
        <f>IF('Upto Month Current'!$C$53="",0,'Upto Month Current'!$C$53)</f>
        <v>18659</v>
      </c>
      <c r="BC14" s="9">
        <f>IF('Upto Month Current'!$C$54="",0,'Upto Month Current'!$C$54)</f>
        <v>18659</v>
      </c>
      <c r="BD14" s="9">
        <f>IF('Upto Month Current'!$C$55="",0,'Upto Month Current'!$C$55)</f>
        <v>0</v>
      </c>
      <c r="BE14" s="9">
        <f>IF('Upto Month Current'!$C$56="",0,'Upto Month Current'!$C$56)</f>
        <v>5790</v>
      </c>
      <c r="BF14" s="9">
        <f>IF('Upto Month Current'!$C$58="",0,'Upto Month Current'!$C$58)</f>
        <v>4</v>
      </c>
      <c r="BG14" s="124">
        <f t="shared" si="10"/>
        <v>512135</v>
      </c>
      <c r="BH14" s="125">
        <f t="shared" si="11"/>
        <v>3779965</v>
      </c>
      <c r="BI14" s="9">
        <f>IF('Upto Month Current'!$C$60="",0,'Upto Month Current'!$C$60)</f>
        <v>0</v>
      </c>
      <c r="BJ14" s="126">
        <f t="shared" si="9"/>
        <v>3779965</v>
      </c>
      <c r="BK14">
        <f>'Upto Month Current'!$C$61</f>
        <v>3779962</v>
      </c>
    </row>
    <row r="15" spans="1:63" ht="15.75">
      <c r="A15" s="130"/>
      <c r="B15" s="5" t="s">
        <v>204</v>
      </c>
      <c r="C15" s="128">
        <f t="shared" ref="C15:AH15" si="14">C14/C11</f>
        <v>0.41080234608585864</v>
      </c>
      <c r="D15" s="128">
        <f t="shared" si="14"/>
        <v>0.91655997366206976</v>
      </c>
      <c r="E15" s="128">
        <f t="shared" si="14"/>
        <v>0.29067220066768923</v>
      </c>
      <c r="F15" s="128">
        <f t="shared" si="14"/>
        <v>0.43946498690619673</v>
      </c>
      <c r="G15" s="128">
        <f t="shared" si="14"/>
        <v>0.41026437712874325</v>
      </c>
      <c r="H15" s="128" t="e">
        <f t="shared" si="14"/>
        <v>#DIV/0!</v>
      </c>
      <c r="I15" s="128" t="e">
        <f t="shared" si="14"/>
        <v>#DIV/0!</v>
      </c>
      <c r="J15" s="128" t="e">
        <f t="shared" si="14"/>
        <v>#DIV/0!</v>
      </c>
      <c r="K15" s="128" t="e">
        <f t="shared" si="14"/>
        <v>#DIV/0!</v>
      </c>
      <c r="L15" s="128">
        <f t="shared" si="14"/>
        <v>0.90063635666641106</v>
      </c>
      <c r="M15" s="128">
        <f t="shared" si="14"/>
        <v>0.48970470507780217</v>
      </c>
      <c r="N15" s="128">
        <f t="shared" si="14"/>
        <v>0.47348484848484851</v>
      </c>
      <c r="O15" s="128">
        <f t="shared" si="14"/>
        <v>0.40111482720178371</v>
      </c>
      <c r="P15" s="128">
        <f t="shared" si="14"/>
        <v>0.57123253027532828</v>
      </c>
      <c r="Q15" s="128" t="e">
        <f t="shared" si="14"/>
        <v>#DIV/0!</v>
      </c>
      <c r="R15" s="128">
        <f t="shared" si="14"/>
        <v>0.5655664585191793</v>
      </c>
      <c r="S15" s="128" t="e">
        <f t="shared" si="14"/>
        <v>#DIV/0!</v>
      </c>
      <c r="T15" s="128" t="e">
        <f t="shared" si="14"/>
        <v>#DIV/0!</v>
      </c>
      <c r="U15" s="128" t="e">
        <f t="shared" si="14"/>
        <v>#DIV/0!</v>
      </c>
      <c r="V15" s="128" t="e">
        <f t="shared" si="14"/>
        <v>#DIV/0!</v>
      </c>
      <c r="W15" s="128" t="e">
        <f t="shared" si="14"/>
        <v>#DIV/0!</v>
      </c>
      <c r="X15" s="128" t="e">
        <f t="shared" si="14"/>
        <v>#DIV/0!</v>
      </c>
      <c r="Y15" s="128" t="e">
        <f t="shared" si="14"/>
        <v>#DIV/0!</v>
      </c>
      <c r="Z15" s="128" t="e">
        <f t="shared" si="14"/>
        <v>#DIV/0!</v>
      </c>
      <c r="AA15" s="128" t="e">
        <f t="shared" si="14"/>
        <v>#DIV/0!</v>
      </c>
      <c r="AB15" s="128" t="e">
        <f t="shared" si="14"/>
        <v>#DIV/0!</v>
      </c>
      <c r="AC15" s="128">
        <f t="shared" si="14"/>
        <v>0.47453227894946332</v>
      </c>
      <c r="AD15" s="128">
        <f t="shared" si="14"/>
        <v>0.2457078235838388</v>
      </c>
      <c r="AE15" s="128">
        <f t="shared" si="14"/>
        <v>24.22</v>
      </c>
      <c r="AF15" s="128">
        <f t="shared" si="14"/>
        <v>0.74829909284951979</v>
      </c>
      <c r="AG15" s="128" t="e">
        <f t="shared" si="14"/>
        <v>#DIV/0!</v>
      </c>
      <c r="AH15" s="128" t="e">
        <f t="shared" si="14"/>
        <v>#DIV/0!</v>
      </c>
      <c r="AI15" s="128" t="e">
        <f t="shared" ref="AI15:BJ15" si="15">AI14/AI11</f>
        <v>#DIV/0!</v>
      </c>
      <c r="AJ15" s="128">
        <f t="shared" si="15"/>
        <v>0.27502036872122326</v>
      </c>
      <c r="AK15" s="128">
        <f t="shared" si="15"/>
        <v>3.7495482210753064E-2</v>
      </c>
      <c r="AL15" s="128" t="e">
        <f t="shared" si="15"/>
        <v>#DIV/0!</v>
      </c>
      <c r="AM15" s="128">
        <f t="shared" si="15"/>
        <v>1.0199319114266594</v>
      </c>
      <c r="AN15" s="128">
        <f t="shared" si="15"/>
        <v>0.26245277266214206</v>
      </c>
      <c r="AO15" s="128">
        <f t="shared" si="15"/>
        <v>-1.4265222814378047</v>
      </c>
      <c r="AP15" s="128" t="e">
        <f t="shared" si="15"/>
        <v>#DIV/0!</v>
      </c>
      <c r="AQ15" s="128" t="e">
        <f t="shared" si="15"/>
        <v>#DIV/0!</v>
      </c>
      <c r="AR15" s="128" t="e">
        <f t="shared" si="15"/>
        <v>#DIV/0!</v>
      </c>
      <c r="AS15" s="128" t="e">
        <f t="shared" si="15"/>
        <v>#DIV/0!</v>
      </c>
      <c r="AT15" s="128" t="e">
        <f t="shared" si="15"/>
        <v>#DIV/0!</v>
      </c>
      <c r="AU15" s="128">
        <f t="shared" si="15"/>
        <v>0</v>
      </c>
      <c r="AV15" s="128">
        <f t="shared" si="15"/>
        <v>0</v>
      </c>
      <c r="AW15" s="128">
        <f t="shared" si="15"/>
        <v>0.97487437185929648</v>
      </c>
      <c r="AX15" s="128">
        <f t="shared" si="15"/>
        <v>0</v>
      </c>
      <c r="AY15" s="128" t="e">
        <f t="shared" si="15"/>
        <v>#DIV/0!</v>
      </c>
      <c r="AZ15" s="128" t="e">
        <f t="shared" si="15"/>
        <v>#DIV/0!</v>
      </c>
      <c r="BA15" s="128" t="e">
        <f t="shared" si="15"/>
        <v>#DIV/0!</v>
      </c>
      <c r="BB15" s="128">
        <f t="shared" si="15"/>
        <v>0.76786008230452674</v>
      </c>
      <c r="BC15" s="128">
        <f t="shared" si="15"/>
        <v>0.76792328586714953</v>
      </c>
      <c r="BD15" s="128" t="e">
        <f t="shared" si="15"/>
        <v>#DIV/0!</v>
      </c>
      <c r="BE15" s="128">
        <f t="shared" si="15"/>
        <v>0.5730970998713254</v>
      </c>
      <c r="BF15" s="128">
        <f t="shared" si="15"/>
        <v>1.3228825611006384E-4</v>
      </c>
      <c r="BG15" s="128">
        <f t="shared" si="15"/>
        <v>0.33131855904067159</v>
      </c>
      <c r="BH15" s="128">
        <f t="shared" si="15"/>
        <v>0.44827897821332136</v>
      </c>
      <c r="BI15" s="128">
        <f t="shared" si="15"/>
        <v>0</v>
      </c>
      <c r="BJ15" s="128">
        <f t="shared" si="15"/>
        <v>0.45170521492524329</v>
      </c>
    </row>
    <row r="16" spans="1:63" ht="15.75">
      <c r="A16" s="130"/>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6"/>
      <c r="AD16" s="5"/>
      <c r="AE16" s="5"/>
      <c r="AF16" s="5"/>
      <c r="AG16" s="5"/>
      <c r="AH16" s="5"/>
      <c r="AI16" s="5"/>
      <c r="AJ16" s="5"/>
      <c r="AK16" s="5"/>
      <c r="AL16" s="5"/>
      <c r="AM16" s="5"/>
      <c r="AN16" s="5"/>
      <c r="AO16" s="5"/>
      <c r="AP16" s="5"/>
      <c r="AQ16" s="5"/>
      <c r="AR16" s="5"/>
      <c r="AS16" s="5"/>
      <c r="AT16" s="5"/>
      <c r="AU16" s="5"/>
      <c r="AV16" s="6"/>
      <c r="AW16" s="5"/>
      <c r="AX16" s="5"/>
      <c r="AY16" s="5"/>
      <c r="AZ16" s="5"/>
      <c r="BA16" s="5"/>
      <c r="BB16" s="5"/>
      <c r="BC16" s="5"/>
      <c r="BD16" s="5"/>
      <c r="BE16" s="5"/>
      <c r="BF16" s="5"/>
      <c r="BG16" s="6"/>
      <c r="BH16" s="44"/>
      <c r="BI16" s="5"/>
      <c r="BJ16" s="50"/>
    </row>
    <row r="17" spans="1:63" ht="15.75">
      <c r="A17" s="15" t="s">
        <v>132</v>
      </c>
      <c r="B17" s="11" t="s">
        <v>208</v>
      </c>
      <c r="C17" s="122">
        <v>790772</v>
      </c>
      <c r="D17" s="122">
        <v>160004</v>
      </c>
      <c r="E17" s="122">
        <v>44688</v>
      </c>
      <c r="F17" s="122">
        <v>94441</v>
      </c>
      <c r="G17" s="122">
        <v>69017</v>
      </c>
      <c r="H17" s="122">
        <v>0</v>
      </c>
      <c r="I17" s="122">
        <v>0</v>
      </c>
      <c r="J17" s="122">
        <v>0</v>
      </c>
      <c r="K17" s="122">
        <v>812</v>
      </c>
      <c r="L17" s="122">
        <v>7537</v>
      </c>
      <c r="M17" s="122">
        <v>6712</v>
      </c>
      <c r="N17" s="122">
        <v>15</v>
      </c>
      <c r="O17" s="122">
        <v>2740</v>
      </c>
      <c r="P17" s="122">
        <v>12388</v>
      </c>
      <c r="Q17" s="122">
        <v>0</v>
      </c>
      <c r="R17" s="122">
        <v>1473</v>
      </c>
      <c r="S17" s="122">
        <v>0</v>
      </c>
      <c r="T17" s="122">
        <v>0</v>
      </c>
      <c r="U17" s="122">
        <v>0</v>
      </c>
      <c r="V17" s="122">
        <v>6871</v>
      </c>
      <c r="W17" s="122">
        <v>0</v>
      </c>
      <c r="X17" s="122">
        <v>0</v>
      </c>
      <c r="Y17" s="122">
        <v>0</v>
      </c>
      <c r="Z17" s="122">
        <v>0</v>
      </c>
      <c r="AA17" s="122">
        <v>0</v>
      </c>
      <c r="AB17" s="122">
        <v>308362</v>
      </c>
      <c r="AC17" s="123">
        <f t="shared" ref="AC17:AC20" si="16">SUM(C17:AB17)</f>
        <v>1505832</v>
      </c>
      <c r="AD17" s="122">
        <v>664</v>
      </c>
      <c r="AE17" s="122">
        <v>0</v>
      </c>
      <c r="AF17" s="122">
        <v>346</v>
      </c>
      <c r="AG17" s="122">
        <v>0</v>
      </c>
      <c r="AH17" s="122">
        <v>0</v>
      </c>
      <c r="AI17" s="122">
        <v>0</v>
      </c>
      <c r="AJ17" s="122">
        <v>336020</v>
      </c>
      <c r="AK17" s="122">
        <v>98042</v>
      </c>
      <c r="AL17" s="122">
        <v>0</v>
      </c>
      <c r="AM17" s="122">
        <v>0</v>
      </c>
      <c r="AN17" s="122">
        <v>103761</v>
      </c>
      <c r="AO17" s="122">
        <v>103252</v>
      </c>
      <c r="AP17" s="122">
        <v>0</v>
      </c>
      <c r="AQ17" s="122">
        <v>0</v>
      </c>
      <c r="AR17" s="122">
        <v>0</v>
      </c>
      <c r="AS17" s="122">
        <v>0</v>
      </c>
      <c r="AT17" s="122">
        <v>0</v>
      </c>
      <c r="AU17" s="122">
        <v>0</v>
      </c>
      <c r="AV17" s="122">
        <v>69</v>
      </c>
      <c r="AW17" s="122">
        <v>79</v>
      </c>
      <c r="AX17" s="122">
        <v>63</v>
      </c>
      <c r="AY17" s="122">
        <v>0</v>
      </c>
      <c r="AZ17" s="122">
        <v>0</v>
      </c>
      <c r="BA17" s="122">
        <v>230855</v>
      </c>
      <c r="BB17" s="122">
        <v>2574</v>
      </c>
      <c r="BC17" s="122">
        <v>2574</v>
      </c>
      <c r="BD17" s="122">
        <v>0</v>
      </c>
      <c r="BE17" s="122">
        <v>3706</v>
      </c>
      <c r="BF17" s="122">
        <v>901</v>
      </c>
      <c r="BG17" s="124">
        <f>SUM(AD17:BF17)</f>
        <v>882906</v>
      </c>
      <c r="BH17" s="125">
        <f>AC17+BG17</f>
        <v>2388738</v>
      </c>
      <c r="BI17" s="98">
        <v>71348</v>
      </c>
      <c r="BJ17" s="126">
        <f t="shared" ref="BJ17:BJ20" si="17">BH17-BI17</f>
        <v>2317390</v>
      </c>
    </row>
    <row r="18" spans="1:63" ht="15.75">
      <c r="A18" s="130" t="s">
        <v>132</v>
      </c>
      <c r="B18" s="5" t="s">
        <v>205</v>
      </c>
      <c r="C18" s="37">
        <v>411201.44000000006</v>
      </c>
      <c r="D18" s="37">
        <v>101793.64</v>
      </c>
      <c r="E18" s="37">
        <v>0</v>
      </c>
      <c r="F18" s="37">
        <v>49109.32</v>
      </c>
      <c r="G18" s="37">
        <v>35888.840000000004</v>
      </c>
      <c r="H18" s="37">
        <v>0</v>
      </c>
      <c r="I18" s="37">
        <v>0</v>
      </c>
      <c r="J18" s="37">
        <v>0</v>
      </c>
      <c r="K18" s="37">
        <v>422.24000000000012</v>
      </c>
      <c r="L18" s="37">
        <v>3919.2400000000002</v>
      </c>
      <c r="M18" s="37">
        <v>3490.2400000000002</v>
      </c>
      <c r="N18" s="37">
        <v>7.8000000000000007</v>
      </c>
      <c r="O18" s="37">
        <v>1424.8000000000002</v>
      </c>
      <c r="P18" s="37">
        <v>6961.76</v>
      </c>
      <c r="Q18" s="37">
        <v>0</v>
      </c>
      <c r="R18" s="37">
        <v>2017.6000000000004</v>
      </c>
      <c r="S18" s="37">
        <v>0</v>
      </c>
      <c r="T18" s="37"/>
      <c r="U18" s="37"/>
      <c r="V18" s="37">
        <v>3572.920000000001</v>
      </c>
      <c r="W18" s="37">
        <v>0</v>
      </c>
      <c r="X18" s="37">
        <v>0</v>
      </c>
      <c r="Y18" s="37">
        <v>0</v>
      </c>
      <c r="Z18" s="37">
        <v>0</v>
      </c>
      <c r="AA18" s="37">
        <v>0</v>
      </c>
      <c r="AB18" s="37">
        <v>160348.24</v>
      </c>
      <c r="AC18" s="123">
        <f t="shared" si="16"/>
        <v>780158.08000000007</v>
      </c>
      <c r="AD18" s="37">
        <v>345.28000000000003</v>
      </c>
      <c r="AE18" s="37">
        <v>0</v>
      </c>
      <c r="AF18" s="37">
        <v>179.92000000000002</v>
      </c>
      <c r="AG18" s="37">
        <v>0</v>
      </c>
      <c r="AH18" s="37">
        <v>0</v>
      </c>
      <c r="AI18" s="37">
        <v>0</v>
      </c>
      <c r="AJ18" s="37">
        <v>174730.40000000002</v>
      </c>
      <c r="AK18" s="37">
        <v>50981.840000000004</v>
      </c>
      <c r="AL18" s="37">
        <v>0</v>
      </c>
      <c r="AM18" s="37">
        <v>0</v>
      </c>
      <c r="AN18" s="37">
        <v>53955.720000000016</v>
      </c>
      <c r="AO18" s="37">
        <v>53691.040000000008</v>
      </c>
      <c r="AP18" s="37">
        <v>0</v>
      </c>
      <c r="AQ18" s="37">
        <v>0</v>
      </c>
      <c r="AR18" s="37"/>
      <c r="AS18" s="37"/>
      <c r="AT18" s="37">
        <v>0</v>
      </c>
      <c r="AU18" s="37"/>
      <c r="AV18" s="37">
        <v>35.880000000000003</v>
      </c>
      <c r="AW18" s="37">
        <v>41.08</v>
      </c>
      <c r="AX18" s="37">
        <v>32.76</v>
      </c>
      <c r="AY18" s="37">
        <v>0</v>
      </c>
      <c r="AZ18" s="37">
        <v>0</v>
      </c>
      <c r="BA18" s="37">
        <v>137960.68</v>
      </c>
      <c r="BB18" s="37">
        <v>1338.4800000000002</v>
      </c>
      <c r="BC18" s="37">
        <v>1338.4800000000002</v>
      </c>
      <c r="BD18" s="37">
        <v>0</v>
      </c>
      <c r="BE18" s="37">
        <v>1927.1200000000001</v>
      </c>
      <c r="BF18" s="37">
        <v>468.52</v>
      </c>
      <c r="BG18" s="124">
        <f t="shared" ref="BG18:BG20" si="18">SUM(AD18:BF18)</f>
        <v>477027.20000000007</v>
      </c>
      <c r="BH18" s="125">
        <f t="shared" ref="BH18:BH20" si="19">AC18+BG18</f>
        <v>1257185.2800000003</v>
      </c>
      <c r="BI18" s="37">
        <v>35674</v>
      </c>
      <c r="BJ18" s="126">
        <f t="shared" si="17"/>
        <v>1221511.2800000003</v>
      </c>
    </row>
    <row r="19" spans="1:63" ht="15.75">
      <c r="A19" s="130"/>
      <c r="B19" s="134" t="s">
        <v>209</v>
      </c>
      <c r="C19" s="37">
        <f>C17-C18</f>
        <v>379570.55999999994</v>
      </c>
      <c r="D19" s="37">
        <f t="shared" ref="D19:AB19" si="20">D17-D18</f>
        <v>58210.36</v>
      </c>
      <c r="E19" s="37">
        <f t="shared" si="20"/>
        <v>44688</v>
      </c>
      <c r="F19" s="37">
        <f t="shared" si="20"/>
        <v>45331.68</v>
      </c>
      <c r="G19" s="37">
        <f t="shared" si="20"/>
        <v>33128.159999999996</v>
      </c>
      <c r="H19" s="37">
        <f t="shared" si="20"/>
        <v>0</v>
      </c>
      <c r="I19" s="37">
        <f t="shared" si="20"/>
        <v>0</v>
      </c>
      <c r="J19" s="37">
        <f t="shared" si="20"/>
        <v>0</v>
      </c>
      <c r="K19" s="37">
        <f t="shared" si="20"/>
        <v>389.75999999999988</v>
      </c>
      <c r="L19" s="37">
        <f t="shared" si="20"/>
        <v>3617.7599999999998</v>
      </c>
      <c r="M19" s="37">
        <f t="shared" si="20"/>
        <v>3221.7599999999998</v>
      </c>
      <c r="N19" s="37">
        <f t="shared" si="20"/>
        <v>7.1999999999999993</v>
      </c>
      <c r="O19" s="37">
        <f t="shared" si="20"/>
        <v>1315.1999999999998</v>
      </c>
      <c r="P19" s="37">
        <f t="shared" si="20"/>
        <v>5426.24</v>
      </c>
      <c r="Q19" s="37">
        <f t="shared" si="20"/>
        <v>0</v>
      </c>
      <c r="R19" s="37">
        <f t="shared" si="20"/>
        <v>-544.60000000000036</v>
      </c>
      <c r="S19" s="37">
        <f t="shared" si="20"/>
        <v>0</v>
      </c>
      <c r="T19" s="37">
        <f t="shared" si="20"/>
        <v>0</v>
      </c>
      <c r="U19" s="37">
        <f t="shared" si="20"/>
        <v>0</v>
      </c>
      <c r="V19" s="37">
        <f t="shared" si="20"/>
        <v>3298.079999999999</v>
      </c>
      <c r="W19" s="37">
        <f t="shared" si="20"/>
        <v>0</v>
      </c>
      <c r="X19" s="37">
        <f t="shared" si="20"/>
        <v>0</v>
      </c>
      <c r="Y19" s="37">
        <f t="shared" si="20"/>
        <v>0</v>
      </c>
      <c r="Z19" s="37">
        <f t="shared" si="20"/>
        <v>0</v>
      </c>
      <c r="AA19" s="37">
        <f t="shared" si="20"/>
        <v>0</v>
      </c>
      <c r="AB19" s="37">
        <f t="shared" si="20"/>
        <v>148013.76000000001</v>
      </c>
      <c r="AC19" s="123">
        <f t="shared" si="16"/>
        <v>725673.91999999993</v>
      </c>
      <c r="AD19" s="37">
        <f>AD17-AD18</f>
        <v>318.71999999999997</v>
      </c>
      <c r="AE19" s="37">
        <f t="shared" ref="AE19:BF19" si="21">AE17-AE18</f>
        <v>0</v>
      </c>
      <c r="AF19" s="37">
        <f t="shared" si="21"/>
        <v>166.07999999999998</v>
      </c>
      <c r="AG19" s="37">
        <f t="shared" si="21"/>
        <v>0</v>
      </c>
      <c r="AH19" s="37">
        <f t="shared" si="21"/>
        <v>0</v>
      </c>
      <c r="AI19" s="37">
        <f t="shared" si="21"/>
        <v>0</v>
      </c>
      <c r="AJ19" s="37">
        <f t="shared" si="21"/>
        <v>161289.59999999998</v>
      </c>
      <c r="AK19" s="37">
        <f t="shared" si="21"/>
        <v>47060.159999999996</v>
      </c>
      <c r="AL19" s="37">
        <f t="shared" si="21"/>
        <v>0</v>
      </c>
      <c r="AM19" s="37">
        <f t="shared" si="21"/>
        <v>0</v>
      </c>
      <c r="AN19" s="37">
        <f t="shared" si="21"/>
        <v>49805.279999999984</v>
      </c>
      <c r="AO19" s="37">
        <f t="shared" si="21"/>
        <v>49560.959999999992</v>
      </c>
      <c r="AP19" s="37">
        <f t="shared" si="21"/>
        <v>0</v>
      </c>
      <c r="AQ19" s="37">
        <f t="shared" si="21"/>
        <v>0</v>
      </c>
      <c r="AR19" s="37">
        <f t="shared" si="21"/>
        <v>0</v>
      </c>
      <c r="AS19" s="37">
        <f t="shared" si="21"/>
        <v>0</v>
      </c>
      <c r="AT19" s="37">
        <f t="shared" si="21"/>
        <v>0</v>
      </c>
      <c r="AU19" s="37">
        <f t="shared" si="21"/>
        <v>0</v>
      </c>
      <c r="AV19" s="37">
        <f t="shared" si="21"/>
        <v>33.119999999999997</v>
      </c>
      <c r="AW19" s="37">
        <f t="shared" si="21"/>
        <v>37.92</v>
      </c>
      <c r="AX19" s="37">
        <f t="shared" si="21"/>
        <v>30.240000000000002</v>
      </c>
      <c r="AY19" s="37">
        <f t="shared" si="21"/>
        <v>0</v>
      </c>
      <c r="AZ19" s="37">
        <f t="shared" si="21"/>
        <v>0</v>
      </c>
      <c r="BA19" s="37">
        <f t="shared" si="21"/>
        <v>92894.32</v>
      </c>
      <c r="BB19" s="37">
        <f t="shared" si="21"/>
        <v>1235.5199999999998</v>
      </c>
      <c r="BC19" s="37">
        <f t="shared" si="21"/>
        <v>1235.5199999999998</v>
      </c>
      <c r="BD19" s="37">
        <f t="shared" si="21"/>
        <v>0</v>
      </c>
      <c r="BE19" s="37">
        <f t="shared" si="21"/>
        <v>1778.8799999999999</v>
      </c>
      <c r="BF19" s="37">
        <f t="shared" si="21"/>
        <v>432.48</v>
      </c>
      <c r="BG19" s="124">
        <f t="shared" si="18"/>
        <v>405878.79999999993</v>
      </c>
      <c r="BH19" s="125">
        <f t="shared" si="19"/>
        <v>1131552.7199999997</v>
      </c>
      <c r="BI19" s="38">
        <f>BI17-BI18</f>
        <v>35674</v>
      </c>
      <c r="BJ19" s="126">
        <f t="shared" si="17"/>
        <v>1095878.7199999997</v>
      </c>
    </row>
    <row r="20" spans="1:63" ht="15.75">
      <c r="A20" s="130"/>
      <c r="B20" s="12" t="s">
        <v>206</v>
      </c>
      <c r="C20" s="9">
        <f>IF('Upto Month Current'!$D$4="",0,'Upto Month Current'!$D$4)</f>
        <v>461458</v>
      </c>
      <c r="D20" s="9">
        <f>IF('Upto Month Current'!$D$5="",0,'Upto Month Current'!$D$5)</f>
        <v>208377</v>
      </c>
      <c r="E20" s="9">
        <f>IF('Upto Month Current'!$D$6="",0,'Upto Month Current'!$D$6)</f>
        <v>21211</v>
      </c>
      <c r="F20" s="9">
        <f>IF('Upto Month Current'!$D$7="",0,'Upto Month Current'!$D$7)</f>
        <v>65676</v>
      </c>
      <c r="G20" s="9">
        <f>IF('Upto Month Current'!$D$8="",0,'Upto Month Current'!$D$8)</f>
        <v>30000</v>
      </c>
      <c r="H20" s="9">
        <f>IF('Upto Month Current'!$D$9="",0,'Upto Month Current'!$D$9)</f>
        <v>0</v>
      </c>
      <c r="I20" s="9">
        <f>IF('Upto Month Current'!$D$10="",0,'Upto Month Current'!$D$10)</f>
        <v>0</v>
      </c>
      <c r="J20" s="9">
        <f>IF('Upto Month Current'!$D$11="",0,'Upto Month Current'!$D$11)</f>
        <v>0</v>
      </c>
      <c r="K20" s="9">
        <f>IF('Upto Month Current'!$D$12="",0,'Upto Month Current'!$D$12)</f>
        <v>0</v>
      </c>
      <c r="L20" s="9">
        <f>IF('Upto Month Current'!$D$13="",0,'Upto Month Current'!$D$13)</f>
        <v>3859</v>
      </c>
      <c r="M20" s="9">
        <f>IF('Upto Month Current'!$D$14="",0,'Upto Month Current'!$D$14)</f>
        <v>2444</v>
      </c>
      <c r="N20" s="9">
        <f>IF('Upto Month Current'!$D$15="",0,'Upto Month Current'!$D$15)</f>
        <v>82</v>
      </c>
      <c r="O20" s="9">
        <f>IF('Upto Month Current'!$D$16="",0,'Upto Month Current'!$D$16)</f>
        <v>1678</v>
      </c>
      <c r="P20" s="9">
        <f>IF('Upto Month Current'!$D$17="",0,'Upto Month Current'!$D$17)</f>
        <v>4876</v>
      </c>
      <c r="Q20" s="9">
        <f>IF('Upto Month Current'!$D$18="",0,'Upto Month Current'!$D$18)</f>
        <v>0</v>
      </c>
      <c r="R20" s="9">
        <f>IF('Upto Month Current'!$D$21="",0,'Upto Month Current'!$D$21)</f>
        <v>1772</v>
      </c>
      <c r="S20" s="9">
        <f>IF('Upto Month Current'!$D$26="",0,'Upto Month Current'!$D$26)</f>
        <v>0</v>
      </c>
      <c r="T20" s="9">
        <f>IF('Upto Month Current'!$D$27="",0,'Upto Month Current'!$D$27)</f>
        <v>0</v>
      </c>
      <c r="U20" s="9">
        <f>IF('Upto Month Current'!$D$30="",0,'Upto Month Current'!$D$30)</f>
        <v>0</v>
      </c>
      <c r="V20" s="9">
        <f>IF('Upto Month Current'!$D$35="",0,'Upto Month Current'!$D$35)</f>
        <v>0</v>
      </c>
      <c r="W20" s="9">
        <f>IF('Upto Month Current'!$D$39="",0,'Upto Month Current'!$D$39)</f>
        <v>0</v>
      </c>
      <c r="X20" s="9">
        <f>IF('Upto Month Current'!$D$40="",0,'Upto Month Current'!$D$40)</f>
        <v>0</v>
      </c>
      <c r="Y20" s="9">
        <f>IF('Upto Month Current'!$D$42="",0,'Upto Month Current'!$D$42)</f>
        <v>0</v>
      </c>
      <c r="Z20" s="9">
        <f>IF('Upto Month Current'!$D$43="",0,'Upto Month Current'!$D$43)</f>
        <v>0</v>
      </c>
      <c r="AA20" s="9">
        <f>IF('Upto Month Current'!$D$44="",0,'Upto Month Current'!$D$44)</f>
        <v>0</v>
      </c>
      <c r="AB20" s="9">
        <f>IF('Upto Month Current'!$D$51="",0,'Upto Month Current'!$D$51)</f>
        <v>135129</v>
      </c>
      <c r="AC20" s="123">
        <f t="shared" si="16"/>
        <v>936562</v>
      </c>
      <c r="AD20" s="9">
        <f>IF('Upto Month Current'!$D$19="",0,'Upto Month Current'!$D$19)</f>
        <v>972</v>
      </c>
      <c r="AE20" s="9">
        <f>IF('Upto Month Current'!$D$20="",0,'Upto Month Current'!$D$20)</f>
        <v>82</v>
      </c>
      <c r="AF20" s="9">
        <f>IF('Upto Month Current'!$D$22="",0,'Upto Month Current'!$D$22)</f>
        <v>2377</v>
      </c>
      <c r="AG20" s="9">
        <f>IF('Upto Month Current'!$D$23="",0,'Upto Month Current'!$D$23)</f>
        <v>0</v>
      </c>
      <c r="AH20" s="9">
        <f>IF('Upto Month Current'!$D$24="",0,'Upto Month Current'!$D$24)</f>
        <v>0</v>
      </c>
      <c r="AI20" s="9">
        <f>IF('Upto Month Current'!$D$25="",0,'Upto Month Current'!$D$25)</f>
        <v>750</v>
      </c>
      <c r="AJ20" s="9">
        <f>IF('Upto Month Current'!$D$28="",0,'Upto Month Current'!$D$28)</f>
        <v>254876</v>
      </c>
      <c r="AK20" s="9">
        <f>IF('Upto Month Current'!$D$29="",0,'Upto Month Current'!$D$29)</f>
        <v>36036</v>
      </c>
      <c r="AL20" s="9">
        <f>IF('Upto Month Current'!$D$31="",0,'Upto Month Current'!$D$31)</f>
        <v>0</v>
      </c>
      <c r="AM20" s="9">
        <f>IF('Upto Month Current'!$D$32="",0,'Upto Month Current'!$D$32)</f>
        <v>280</v>
      </c>
      <c r="AN20" s="9">
        <f>IF('Upto Month Current'!$D$33="",0,'Upto Month Current'!$D$33)</f>
        <v>53490</v>
      </c>
      <c r="AO20" s="9">
        <f>IF('Upto Month Current'!$D$34="",0,'Upto Month Current'!$D$34)</f>
        <v>-77248</v>
      </c>
      <c r="AP20" s="9">
        <f>IF('Upto Month Current'!$D$36="",0,'Upto Month Current'!$D$36)</f>
        <v>0</v>
      </c>
      <c r="AQ20" s="9">
        <f>IF('Upto Month Current'!$D$37="",0,'Upto Month Current'!$D$37)</f>
        <v>0</v>
      </c>
      <c r="AR20" s="9">
        <v>0</v>
      </c>
      <c r="AS20" s="9">
        <f>IF('Upto Month Current'!$D$38="",0,'Upto Month Current'!$D$38)</f>
        <v>0</v>
      </c>
      <c r="AT20" s="9">
        <f>IF('Upto Month Current'!$D$41="",0,'Upto Month Current'!$D$41)</f>
        <v>0</v>
      </c>
      <c r="AU20" s="9">
        <v>0</v>
      </c>
      <c r="AV20" s="9">
        <f>IF('Upto Month Current'!$D$45="",0,'Upto Month Current'!$D$45)</f>
        <v>115</v>
      </c>
      <c r="AW20" s="9">
        <f>IF('Upto Month Current'!$D$46="",0,'Upto Month Current'!$D$46)</f>
        <v>368</v>
      </c>
      <c r="AX20" s="9">
        <f>IF('Upto Month Current'!$D$47="",0,'Upto Month Current'!$D$47)</f>
        <v>0</v>
      </c>
      <c r="AY20" s="9">
        <f>IF('Upto Month Current'!$D$49="",0,'Upto Month Current'!$D$49)</f>
        <v>0</v>
      </c>
      <c r="AZ20" s="9">
        <f>IF('Upto Month Current'!$D$50="",0,'Upto Month Current'!$D$50)</f>
        <v>0</v>
      </c>
      <c r="BA20" s="9">
        <f>IF('Upto Month Current'!$D$52="",0,'Upto Month Current'!$D$52)</f>
        <v>209916</v>
      </c>
      <c r="BB20" s="9">
        <f>IF('Upto Month Current'!$D$53="",0,'Upto Month Current'!$D$53)</f>
        <v>2273</v>
      </c>
      <c r="BC20" s="9">
        <f>IF('Upto Month Current'!$D$54="",0,'Upto Month Current'!$D$54)</f>
        <v>2273</v>
      </c>
      <c r="BD20" s="9">
        <f>IF('Upto Month Current'!$D$55="",0,'Upto Month Current'!$D$55)</f>
        <v>0</v>
      </c>
      <c r="BE20" s="9">
        <f>IF('Upto Month Current'!$D$56="",0,'Upto Month Current'!$D$56)</f>
        <v>7642</v>
      </c>
      <c r="BF20" s="9">
        <f>IF('Upto Month Current'!$D$58="",0,'Upto Month Current'!$D$58)</f>
        <v>28</v>
      </c>
      <c r="BG20" s="124">
        <f t="shared" si="18"/>
        <v>494230</v>
      </c>
      <c r="BH20" s="125">
        <f t="shared" si="19"/>
        <v>1430792</v>
      </c>
      <c r="BI20" s="9">
        <f>IF('Upto Month Current'!$D$60="",0,'Upto Month Current'!$D$60)</f>
        <v>0</v>
      </c>
      <c r="BJ20" s="126">
        <f t="shared" si="17"/>
        <v>1430792</v>
      </c>
      <c r="BK20">
        <f>'Upto Month Current'!$D$61</f>
        <v>1430792</v>
      </c>
    </row>
    <row r="21" spans="1:63" ht="15.75">
      <c r="A21" s="130"/>
      <c r="B21" s="5" t="s">
        <v>204</v>
      </c>
      <c r="C21" s="128">
        <f t="shared" ref="C21:AH21" si="22">C20/C17</f>
        <v>0.58355379300228127</v>
      </c>
      <c r="D21" s="128">
        <f t="shared" si="22"/>
        <v>1.3023236919077024</v>
      </c>
      <c r="E21" s="128">
        <f t="shared" si="22"/>
        <v>0.4746464375223774</v>
      </c>
      <c r="F21" s="128">
        <f t="shared" si="22"/>
        <v>0.69541830349106848</v>
      </c>
      <c r="G21" s="128">
        <f t="shared" si="22"/>
        <v>0.43467551472825533</v>
      </c>
      <c r="H21" s="128" t="e">
        <f t="shared" si="22"/>
        <v>#DIV/0!</v>
      </c>
      <c r="I21" s="128" t="e">
        <f t="shared" si="22"/>
        <v>#DIV/0!</v>
      </c>
      <c r="J21" s="128" t="e">
        <f t="shared" si="22"/>
        <v>#DIV/0!</v>
      </c>
      <c r="K21" s="128">
        <f t="shared" si="22"/>
        <v>0</v>
      </c>
      <c r="L21" s="128">
        <f t="shared" si="22"/>
        <v>0.51200743001194104</v>
      </c>
      <c r="M21" s="128">
        <f t="shared" si="22"/>
        <v>0.36412395709177592</v>
      </c>
      <c r="N21" s="128">
        <f t="shared" si="22"/>
        <v>5.4666666666666668</v>
      </c>
      <c r="O21" s="128">
        <f t="shared" si="22"/>
        <v>0.61240875912408754</v>
      </c>
      <c r="P21" s="128">
        <f t="shared" si="22"/>
        <v>0.39360671617694543</v>
      </c>
      <c r="Q21" s="128" t="e">
        <f t="shared" si="22"/>
        <v>#DIV/0!</v>
      </c>
      <c r="R21" s="128">
        <f t="shared" si="22"/>
        <v>1.2029871011541073</v>
      </c>
      <c r="S21" s="128" t="e">
        <f t="shared" si="22"/>
        <v>#DIV/0!</v>
      </c>
      <c r="T21" s="128" t="e">
        <f t="shared" si="22"/>
        <v>#DIV/0!</v>
      </c>
      <c r="U21" s="128" t="e">
        <f t="shared" si="22"/>
        <v>#DIV/0!</v>
      </c>
      <c r="V21" s="128">
        <f t="shared" si="22"/>
        <v>0</v>
      </c>
      <c r="W21" s="128" t="e">
        <f t="shared" si="22"/>
        <v>#DIV/0!</v>
      </c>
      <c r="X21" s="128" t="e">
        <f t="shared" si="22"/>
        <v>#DIV/0!</v>
      </c>
      <c r="Y21" s="128" t="e">
        <f t="shared" si="22"/>
        <v>#DIV/0!</v>
      </c>
      <c r="Z21" s="128" t="e">
        <f t="shared" si="22"/>
        <v>#DIV/0!</v>
      </c>
      <c r="AA21" s="128" t="e">
        <f t="shared" si="22"/>
        <v>#DIV/0!</v>
      </c>
      <c r="AB21" s="128">
        <f t="shared" si="22"/>
        <v>0.43821547402079375</v>
      </c>
      <c r="AC21" s="128">
        <f t="shared" si="22"/>
        <v>0.62195649979546186</v>
      </c>
      <c r="AD21" s="128">
        <f t="shared" si="22"/>
        <v>1.463855421686747</v>
      </c>
      <c r="AE21" s="128" t="e">
        <f t="shared" si="22"/>
        <v>#DIV/0!</v>
      </c>
      <c r="AF21" s="128">
        <f t="shared" si="22"/>
        <v>6.8699421965317917</v>
      </c>
      <c r="AG21" s="128" t="e">
        <f t="shared" si="22"/>
        <v>#DIV/0!</v>
      </c>
      <c r="AH21" s="128" t="e">
        <f t="shared" si="22"/>
        <v>#DIV/0!</v>
      </c>
      <c r="AI21" s="128" t="e">
        <f t="shared" ref="AI21:BJ21" si="23">AI20/AI17</f>
        <v>#DIV/0!</v>
      </c>
      <c r="AJ21" s="128">
        <f t="shared" si="23"/>
        <v>0.75851437414439615</v>
      </c>
      <c r="AK21" s="128">
        <f t="shared" si="23"/>
        <v>0.3675567613879766</v>
      </c>
      <c r="AL21" s="128" t="e">
        <f t="shared" si="23"/>
        <v>#DIV/0!</v>
      </c>
      <c r="AM21" s="128" t="e">
        <f t="shared" si="23"/>
        <v>#DIV/0!</v>
      </c>
      <c r="AN21" s="128">
        <f t="shared" si="23"/>
        <v>0.51551160840778332</v>
      </c>
      <c r="AO21" s="128">
        <f t="shared" si="23"/>
        <v>-0.74815015689768716</v>
      </c>
      <c r="AP21" s="128" t="e">
        <f t="shared" si="23"/>
        <v>#DIV/0!</v>
      </c>
      <c r="AQ21" s="128" t="e">
        <f t="shared" si="23"/>
        <v>#DIV/0!</v>
      </c>
      <c r="AR21" s="128" t="e">
        <f t="shared" si="23"/>
        <v>#DIV/0!</v>
      </c>
      <c r="AS21" s="128" t="e">
        <f t="shared" si="23"/>
        <v>#DIV/0!</v>
      </c>
      <c r="AT21" s="128" t="e">
        <f t="shared" si="23"/>
        <v>#DIV/0!</v>
      </c>
      <c r="AU21" s="128" t="e">
        <f t="shared" si="23"/>
        <v>#DIV/0!</v>
      </c>
      <c r="AV21" s="128">
        <f t="shared" si="23"/>
        <v>1.6666666666666667</v>
      </c>
      <c r="AW21" s="128">
        <f t="shared" si="23"/>
        <v>4.6582278481012658</v>
      </c>
      <c r="AX21" s="128">
        <f t="shared" si="23"/>
        <v>0</v>
      </c>
      <c r="AY21" s="128" t="e">
        <f t="shared" si="23"/>
        <v>#DIV/0!</v>
      </c>
      <c r="AZ21" s="128" t="e">
        <f t="shared" si="23"/>
        <v>#DIV/0!</v>
      </c>
      <c r="BA21" s="128">
        <f t="shared" si="23"/>
        <v>0.90929804422689564</v>
      </c>
      <c r="BB21" s="128">
        <f t="shared" si="23"/>
        <v>0.88306138306138304</v>
      </c>
      <c r="BC21" s="128">
        <f t="shared" si="23"/>
        <v>0.88306138306138304</v>
      </c>
      <c r="BD21" s="128" t="e">
        <f t="shared" si="23"/>
        <v>#DIV/0!</v>
      </c>
      <c r="BE21" s="128">
        <f t="shared" si="23"/>
        <v>2.0620615218564491</v>
      </c>
      <c r="BF21" s="128">
        <f t="shared" si="23"/>
        <v>3.1076581576026639E-2</v>
      </c>
      <c r="BG21" s="128">
        <f t="shared" si="23"/>
        <v>0.55977646544479254</v>
      </c>
      <c r="BH21" s="128">
        <f t="shared" si="23"/>
        <v>0.59897401891710178</v>
      </c>
      <c r="BI21" s="128">
        <f t="shared" si="23"/>
        <v>0</v>
      </c>
      <c r="BJ21" s="128">
        <f t="shared" si="23"/>
        <v>0.61741528184725059</v>
      </c>
    </row>
    <row r="22" spans="1:63" ht="15.75">
      <c r="A22" s="130"/>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6"/>
      <c r="AD22" s="5"/>
      <c r="AE22" s="5"/>
      <c r="AF22" s="5"/>
      <c r="AG22" s="5"/>
      <c r="AH22" s="5"/>
      <c r="AI22" s="5"/>
      <c r="AJ22" s="5"/>
      <c r="AK22" s="5"/>
      <c r="AL22" s="5"/>
      <c r="AM22" s="5"/>
      <c r="AN22" s="5"/>
      <c r="AO22" s="5"/>
      <c r="AP22" s="5"/>
      <c r="AQ22" s="5"/>
      <c r="AR22" s="5"/>
      <c r="AS22" s="5"/>
      <c r="AT22" s="5"/>
      <c r="AU22" s="5"/>
      <c r="AV22" s="6"/>
      <c r="AW22" s="5"/>
      <c r="AX22" s="5"/>
      <c r="AY22" s="5"/>
      <c r="AZ22" s="5"/>
      <c r="BA22" s="5"/>
      <c r="BB22" s="5"/>
      <c r="BC22" s="5"/>
      <c r="BD22" s="5"/>
      <c r="BE22" s="5"/>
      <c r="BF22" s="5"/>
      <c r="BG22" s="6"/>
      <c r="BH22" s="44"/>
      <c r="BI22" s="5"/>
      <c r="BJ22" s="50"/>
    </row>
    <row r="23" spans="1:63" ht="15.75">
      <c r="A23" s="15" t="s">
        <v>133</v>
      </c>
      <c r="B23" s="11" t="s">
        <v>208</v>
      </c>
      <c r="C23" s="122">
        <v>1427256</v>
      </c>
      <c r="D23" s="122">
        <v>250148</v>
      </c>
      <c r="E23" s="122">
        <v>66218</v>
      </c>
      <c r="F23" s="122">
        <v>170210</v>
      </c>
      <c r="G23" s="122">
        <v>88229</v>
      </c>
      <c r="H23" s="122">
        <v>0</v>
      </c>
      <c r="I23" s="122">
        <v>0</v>
      </c>
      <c r="J23" s="122">
        <v>0</v>
      </c>
      <c r="K23" s="122">
        <v>2463</v>
      </c>
      <c r="L23" s="122">
        <v>30892</v>
      </c>
      <c r="M23" s="122">
        <v>17079</v>
      </c>
      <c r="N23" s="122">
        <v>127</v>
      </c>
      <c r="O23" s="122">
        <v>2771</v>
      </c>
      <c r="P23" s="122">
        <v>19954</v>
      </c>
      <c r="Q23" s="122">
        <v>0</v>
      </c>
      <c r="R23" s="122">
        <v>2119</v>
      </c>
      <c r="S23" s="122">
        <v>0</v>
      </c>
      <c r="T23" s="122">
        <v>0</v>
      </c>
      <c r="U23" s="122">
        <v>0</v>
      </c>
      <c r="V23" s="122">
        <v>293495</v>
      </c>
      <c r="W23" s="122">
        <v>0</v>
      </c>
      <c r="X23" s="122">
        <v>0</v>
      </c>
      <c r="Y23" s="122">
        <v>337</v>
      </c>
      <c r="Z23" s="122">
        <v>22</v>
      </c>
      <c r="AA23" s="122">
        <v>51</v>
      </c>
      <c r="AB23" s="122">
        <v>1384148</v>
      </c>
      <c r="AC23" s="123">
        <f t="shared" ref="AC23:AC26" si="24">SUM(C23:AB23)</f>
        <v>3755519</v>
      </c>
      <c r="AD23" s="122">
        <v>1457</v>
      </c>
      <c r="AE23" s="122">
        <v>59</v>
      </c>
      <c r="AF23" s="122">
        <v>0</v>
      </c>
      <c r="AG23" s="122">
        <v>0</v>
      </c>
      <c r="AH23" s="122">
        <v>0</v>
      </c>
      <c r="AI23" s="122">
        <v>0</v>
      </c>
      <c r="AJ23" s="122">
        <v>167410</v>
      </c>
      <c r="AK23" s="122">
        <v>32028</v>
      </c>
      <c r="AL23" s="122">
        <v>388</v>
      </c>
      <c r="AM23" s="122">
        <v>0</v>
      </c>
      <c r="AN23" s="122">
        <v>121149</v>
      </c>
      <c r="AO23" s="122">
        <v>41434</v>
      </c>
      <c r="AP23" s="122">
        <v>67541</v>
      </c>
      <c r="AQ23" s="122">
        <v>0</v>
      </c>
      <c r="AR23" s="122">
        <v>0</v>
      </c>
      <c r="AS23" s="122">
        <v>0</v>
      </c>
      <c r="AT23" s="122">
        <v>0</v>
      </c>
      <c r="AU23" s="122">
        <v>0</v>
      </c>
      <c r="AV23" s="122">
        <v>0</v>
      </c>
      <c r="AW23" s="122">
        <v>0</v>
      </c>
      <c r="AX23" s="122">
        <v>0</v>
      </c>
      <c r="AY23" s="122">
        <v>0</v>
      </c>
      <c r="AZ23" s="122">
        <v>0</v>
      </c>
      <c r="BA23" s="122">
        <v>525145</v>
      </c>
      <c r="BB23" s="122">
        <v>1150</v>
      </c>
      <c r="BC23" s="122">
        <v>1150</v>
      </c>
      <c r="BD23" s="122">
        <v>0</v>
      </c>
      <c r="BE23" s="122">
        <v>2085</v>
      </c>
      <c r="BF23" s="122">
        <v>503</v>
      </c>
      <c r="BG23" s="124">
        <f>SUM(AD23:BF23)</f>
        <v>961499</v>
      </c>
      <c r="BH23" s="125">
        <f>AC23+BG23</f>
        <v>4717018</v>
      </c>
      <c r="BI23" s="98">
        <v>105001</v>
      </c>
      <c r="BJ23" s="126">
        <f t="shared" ref="BJ23:BJ26" si="25">BH23-BI23</f>
        <v>4612017</v>
      </c>
    </row>
    <row r="24" spans="1:63" ht="15.75">
      <c r="A24" s="130" t="s">
        <v>133</v>
      </c>
      <c r="B24" s="5" t="s">
        <v>205</v>
      </c>
      <c r="C24" s="37">
        <v>742173.12</v>
      </c>
      <c r="D24" s="37">
        <v>183706.12000000002</v>
      </c>
      <c r="E24" s="37">
        <v>0</v>
      </c>
      <c r="F24" s="37">
        <v>88509.200000000012</v>
      </c>
      <c r="G24" s="37">
        <v>45879.08</v>
      </c>
      <c r="H24" s="37">
        <v>0</v>
      </c>
      <c r="I24" s="37">
        <v>0</v>
      </c>
      <c r="J24" s="37">
        <v>0</v>
      </c>
      <c r="K24" s="37">
        <v>1810.1200000000001</v>
      </c>
      <c r="L24" s="37">
        <v>16063.840000000002</v>
      </c>
      <c r="M24" s="37">
        <v>8881.08</v>
      </c>
      <c r="N24" s="37">
        <v>66.039999999999992</v>
      </c>
      <c r="O24" s="37">
        <v>1440.92</v>
      </c>
      <c r="P24" s="37">
        <v>14396.2</v>
      </c>
      <c r="Q24" s="37">
        <v>0</v>
      </c>
      <c r="R24" s="37">
        <v>2571.9199999999996</v>
      </c>
      <c r="S24" s="37">
        <v>0</v>
      </c>
      <c r="T24" s="37"/>
      <c r="U24" s="37"/>
      <c r="V24" s="37">
        <v>152617.40000000002</v>
      </c>
      <c r="W24" s="37">
        <v>0</v>
      </c>
      <c r="X24" s="37">
        <v>0</v>
      </c>
      <c r="Y24" s="37">
        <v>175.24</v>
      </c>
      <c r="Z24" s="37">
        <v>11.44</v>
      </c>
      <c r="AA24" s="37">
        <v>26.519999999999996</v>
      </c>
      <c r="AB24" s="37">
        <v>719756.96</v>
      </c>
      <c r="AC24" s="123">
        <f t="shared" si="24"/>
        <v>1978085.2</v>
      </c>
      <c r="AD24" s="37">
        <v>757.63999999999987</v>
      </c>
      <c r="AE24" s="37">
        <v>30.68</v>
      </c>
      <c r="AF24" s="37">
        <v>0</v>
      </c>
      <c r="AG24" s="37">
        <v>0</v>
      </c>
      <c r="AH24" s="37">
        <v>0</v>
      </c>
      <c r="AI24" s="37">
        <v>0</v>
      </c>
      <c r="AJ24" s="37">
        <v>87053.200000000012</v>
      </c>
      <c r="AK24" s="37">
        <v>16654.560000000001</v>
      </c>
      <c r="AL24" s="37">
        <v>201.76</v>
      </c>
      <c r="AM24" s="37">
        <v>0</v>
      </c>
      <c r="AN24" s="37">
        <v>62997.479999999996</v>
      </c>
      <c r="AO24" s="37">
        <v>21545.680000000004</v>
      </c>
      <c r="AP24" s="37">
        <v>35121.32</v>
      </c>
      <c r="AQ24" s="37">
        <v>0</v>
      </c>
      <c r="AR24" s="37"/>
      <c r="AS24" s="37"/>
      <c r="AT24" s="37">
        <v>0</v>
      </c>
      <c r="AU24" s="37"/>
      <c r="AV24" s="37">
        <v>0</v>
      </c>
      <c r="AW24" s="37">
        <v>0</v>
      </c>
      <c r="AX24" s="37">
        <v>0</v>
      </c>
      <c r="AY24" s="37">
        <v>0</v>
      </c>
      <c r="AZ24" s="37">
        <v>0</v>
      </c>
      <c r="BA24" s="37">
        <v>404268.28</v>
      </c>
      <c r="BB24" s="37">
        <v>598</v>
      </c>
      <c r="BC24" s="37">
        <v>598</v>
      </c>
      <c r="BD24" s="37">
        <v>0</v>
      </c>
      <c r="BE24" s="37">
        <v>1084.2</v>
      </c>
      <c r="BF24" s="37">
        <v>261.56</v>
      </c>
      <c r="BG24" s="124">
        <f t="shared" ref="BG24:BG26" si="26">SUM(AD24:BF24)</f>
        <v>631172.3600000001</v>
      </c>
      <c r="BH24" s="125">
        <f t="shared" ref="BH24:BH26" si="27">AC24+BG24</f>
        <v>2609257.56</v>
      </c>
      <c r="BI24" s="37">
        <v>52500.500000000007</v>
      </c>
      <c r="BJ24" s="126">
        <f t="shared" si="25"/>
        <v>2556757.06</v>
      </c>
    </row>
    <row r="25" spans="1:63" ht="15.75">
      <c r="A25" s="130"/>
      <c r="B25" s="5"/>
      <c r="C25" s="37">
        <f>C23-C24</f>
        <v>685082.88</v>
      </c>
      <c r="D25" s="37">
        <f t="shared" ref="D25:AB25" si="28">D23-D24</f>
        <v>66441.879999999976</v>
      </c>
      <c r="E25" s="37">
        <f t="shared" si="28"/>
        <v>66218</v>
      </c>
      <c r="F25" s="37">
        <f t="shared" si="28"/>
        <v>81700.799999999988</v>
      </c>
      <c r="G25" s="37">
        <f t="shared" si="28"/>
        <v>42349.919999999998</v>
      </c>
      <c r="H25" s="37">
        <f t="shared" si="28"/>
        <v>0</v>
      </c>
      <c r="I25" s="37">
        <f t="shared" si="28"/>
        <v>0</v>
      </c>
      <c r="J25" s="37">
        <f t="shared" si="28"/>
        <v>0</v>
      </c>
      <c r="K25" s="37">
        <f t="shared" si="28"/>
        <v>652.87999999999988</v>
      </c>
      <c r="L25" s="37">
        <f t="shared" si="28"/>
        <v>14828.159999999998</v>
      </c>
      <c r="M25" s="37">
        <f t="shared" si="28"/>
        <v>8197.92</v>
      </c>
      <c r="N25" s="37">
        <f t="shared" si="28"/>
        <v>60.960000000000008</v>
      </c>
      <c r="O25" s="37">
        <f t="shared" si="28"/>
        <v>1330.08</v>
      </c>
      <c r="P25" s="37">
        <f t="shared" si="28"/>
        <v>5557.7999999999993</v>
      </c>
      <c r="Q25" s="37">
        <f t="shared" si="28"/>
        <v>0</v>
      </c>
      <c r="R25" s="37">
        <f t="shared" si="28"/>
        <v>-452.91999999999962</v>
      </c>
      <c r="S25" s="37">
        <f t="shared" si="28"/>
        <v>0</v>
      </c>
      <c r="T25" s="37">
        <f t="shared" si="28"/>
        <v>0</v>
      </c>
      <c r="U25" s="37">
        <f t="shared" si="28"/>
        <v>0</v>
      </c>
      <c r="V25" s="37">
        <f t="shared" si="28"/>
        <v>140877.59999999998</v>
      </c>
      <c r="W25" s="37">
        <f t="shared" si="28"/>
        <v>0</v>
      </c>
      <c r="X25" s="37">
        <f t="shared" si="28"/>
        <v>0</v>
      </c>
      <c r="Y25" s="37">
        <f t="shared" si="28"/>
        <v>161.76</v>
      </c>
      <c r="Z25" s="37">
        <f t="shared" si="28"/>
        <v>10.56</v>
      </c>
      <c r="AA25" s="37">
        <f t="shared" si="28"/>
        <v>24.480000000000004</v>
      </c>
      <c r="AB25" s="37">
        <f t="shared" si="28"/>
        <v>664391.04</v>
      </c>
      <c r="AC25" s="123">
        <f t="shared" si="24"/>
        <v>1777433.8</v>
      </c>
      <c r="AD25" s="37">
        <f>AD23-AD24</f>
        <v>699.36000000000013</v>
      </c>
      <c r="AE25" s="37">
        <f t="shared" ref="AE25:BF25" si="29">AE23-AE24</f>
        <v>28.32</v>
      </c>
      <c r="AF25" s="37">
        <f t="shared" si="29"/>
        <v>0</v>
      </c>
      <c r="AG25" s="37">
        <f t="shared" si="29"/>
        <v>0</v>
      </c>
      <c r="AH25" s="37">
        <f t="shared" si="29"/>
        <v>0</v>
      </c>
      <c r="AI25" s="37">
        <f t="shared" si="29"/>
        <v>0</v>
      </c>
      <c r="AJ25" s="37">
        <f t="shared" si="29"/>
        <v>80356.799999999988</v>
      </c>
      <c r="AK25" s="37">
        <f t="shared" si="29"/>
        <v>15373.439999999999</v>
      </c>
      <c r="AL25" s="37">
        <f t="shared" si="29"/>
        <v>186.24</v>
      </c>
      <c r="AM25" s="37">
        <f t="shared" si="29"/>
        <v>0</v>
      </c>
      <c r="AN25" s="37">
        <f t="shared" si="29"/>
        <v>58151.520000000004</v>
      </c>
      <c r="AO25" s="37">
        <f t="shared" si="29"/>
        <v>19888.319999999996</v>
      </c>
      <c r="AP25" s="37">
        <f t="shared" si="29"/>
        <v>32419.68</v>
      </c>
      <c r="AQ25" s="37">
        <f t="shared" si="29"/>
        <v>0</v>
      </c>
      <c r="AR25" s="37">
        <f t="shared" si="29"/>
        <v>0</v>
      </c>
      <c r="AS25" s="37">
        <f t="shared" si="29"/>
        <v>0</v>
      </c>
      <c r="AT25" s="37">
        <f t="shared" si="29"/>
        <v>0</v>
      </c>
      <c r="AU25" s="37">
        <f t="shared" si="29"/>
        <v>0</v>
      </c>
      <c r="AV25" s="37">
        <f t="shared" si="29"/>
        <v>0</v>
      </c>
      <c r="AW25" s="37">
        <f t="shared" si="29"/>
        <v>0</v>
      </c>
      <c r="AX25" s="37">
        <f t="shared" si="29"/>
        <v>0</v>
      </c>
      <c r="AY25" s="37">
        <f t="shared" si="29"/>
        <v>0</v>
      </c>
      <c r="AZ25" s="37">
        <f t="shared" si="29"/>
        <v>0</v>
      </c>
      <c r="BA25" s="37">
        <f t="shared" si="29"/>
        <v>120876.71999999997</v>
      </c>
      <c r="BB25" s="37">
        <f t="shared" si="29"/>
        <v>552</v>
      </c>
      <c r="BC25" s="37">
        <f t="shared" si="29"/>
        <v>552</v>
      </c>
      <c r="BD25" s="37">
        <f t="shared" si="29"/>
        <v>0</v>
      </c>
      <c r="BE25" s="37">
        <f t="shared" si="29"/>
        <v>1000.8</v>
      </c>
      <c r="BF25" s="37">
        <f t="shared" si="29"/>
        <v>241.44</v>
      </c>
      <c r="BG25" s="124">
        <f t="shared" si="26"/>
        <v>330326.63999999996</v>
      </c>
      <c r="BH25" s="125">
        <f t="shared" si="27"/>
        <v>2107760.44</v>
      </c>
      <c r="BI25" s="38">
        <f>BI23-BI24</f>
        <v>52500.499999999993</v>
      </c>
      <c r="BJ25" s="126">
        <f t="shared" si="25"/>
        <v>2055259.94</v>
      </c>
    </row>
    <row r="26" spans="1:63" ht="15.75">
      <c r="A26" s="130"/>
      <c r="B26" s="12" t="s">
        <v>206</v>
      </c>
      <c r="C26" s="9">
        <f>IF('Upto Month Current'!$E$4="",0,'Upto Month Current'!$E$4)</f>
        <v>147737</v>
      </c>
      <c r="D26" s="9">
        <f>IF('Upto Month Current'!$E$5="",0,'Upto Month Current'!$E$5)</f>
        <v>67709</v>
      </c>
      <c r="E26" s="9">
        <f>IF('Upto Month Current'!$E$6="",0,'Upto Month Current'!$E$6)</f>
        <v>7923</v>
      </c>
      <c r="F26" s="9">
        <f>IF('Upto Month Current'!$E$7="",0,'Upto Month Current'!$E$7)</f>
        <v>19558</v>
      </c>
      <c r="G26" s="9">
        <f>IF('Upto Month Current'!$E$8="",0,'Upto Month Current'!$E$8)</f>
        <v>10267</v>
      </c>
      <c r="H26" s="9">
        <f>IF('Upto Month Current'!$E$9="",0,'Upto Month Current'!$E$9)</f>
        <v>0</v>
      </c>
      <c r="I26" s="9">
        <f>IF('Upto Month Current'!$E$10="",0,'Upto Month Current'!$E$10)</f>
        <v>0</v>
      </c>
      <c r="J26" s="9">
        <f>IF('Upto Month Current'!$E$11="",0,'Upto Month Current'!$E$11)</f>
        <v>0</v>
      </c>
      <c r="K26" s="9">
        <f>IF('Upto Month Current'!$E$12="",0,'Upto Month Current'!$E$12)</f>
        <v>230</v>
      </c>
      <c r="L26" s="9">
        <f>IF('Upto Month Current'!$E$13="",0,'Upto Month Current'!$E$13)</f>
        <v>7459</v>
      </c>
      <c r="M26" s="9">
        <f>IF('Upto Month Current'!$E$14="",0,'Upto Month Current'!$E$14)</f>
        <v>4203</v>
      </c>
      <c r="N26" s="9">
        <f>IF('Upto Month Current'!$E$15="",0,'Upto Month Current'!$E$15)</f>
        <v>11</v>
      </c>
      <c r="O26" s="9">
        <f>IF('Upto Month Current'!$E$16="",0,'Upto Month Current'!$E$16)</f>
        <v>308</v>
      </c>
      <c r="P26" s="9">
        <f>IF('Upto Month Current'!$E$17="",0,'Upto Month Current'!$E$17)</f>
        <v>7633</v>
      </c>
      <c r="Q26" s="9">
        <f>IF('Upto Month Current'!$E$18="",0,'Upto Month Current'!$E$18)</f>
        <v>0</v>
      </c>
      <c r="R26" s="9">
        <f>IF('Upto Month Current'!$E$21="",0,'Upto Month Current'!$E$21)</f>
        <v>476</v>
      </c>
      <c r="S26" s="9">
        <f>IF('Upto Month Current'!$E$26="",0,'Upto Month Current'!$E$26)</f>
        <v>0</v>
      </c>
      <c r="T26" s="9">
        <f>IF('Upto Month Current'!$E$27="",0,'Upto Month Current'!$E$27)</f>
        <v>0</v>
      </c>
      <c r="U26" s="9">
        <f>IF('Upto Month Current'!$E$30="",0,'Upto Month Current'!$E$30)</f>
        <v>0</v>
      </c>
      <c r="V26" s="9">
        <f>IF('Upto Month Current'!$E$35="",0,'Upto Month Current'!$E$35)</f>
        <v>120876</v>
      </c>
      <c r="W26" s="9">
        <f>IF('Upto Month Current'!$E$39="",0,'Upto Month Current'!$E$39)</f>
        <v>0</v>
      </c>
      <c r="X26" s="9">
        <f>IF('Upto Month Current'!$E$40="",0,'Upto Month Current'!$E$40)</f>
        <v>0</v>
      </c>
      <c r="Y26" s="9">
        <f>IF('Upto Month Current'!$E$42="",0,'Upto Month Current'!$E$42)</f>
        <v>0</v>
      </c>
      <c r="Z26" s="9">
        <f>IF('Upto Month Current'!$E$43="",0,'Upto Month Current'!$E$43)</f>
        <v>0</v>
      </c>
      <c r="AA26" s="9">
        <f>IF('Upto Month Current'!$E$44="",0,'Upto Month Current'!$E$44)</f>
        <v>0</v>
      </c>
      <c r="AB26" s="9">
        <f>IF('Upto Month Current'!$E$51="",0,'Upto Month Current'!$E$51)</f>
        <v>167559</v>
      </c>
      <c r="AC26" s="123">
        <f t="shared" si="24"/>
        <v>561949</v>
      </c>
      <c r="AD26" s="9">
        <f>IF('Upto Month Current'!$E$19="",0,'Upto Month Current'!$E$19)</f>
        <v>0</v>
      </c>
      <c r="AE26" s="9">
        <f>IF('Upto Month Current'!$E$20="",0,'Upto Month Current'!$E$20)</f>
        <v>0</v>
      </c>
      <c r="AF26" s="9">
        <f>IF('Upto Month Current'!$E$22="",0,'Upto Month Current'!$E$22)</f>
        <v>0</v>
      </c>
      <c r="AG26" s="9">
        <f>IF('Upto Month Current'!$E$23="",0,'Upto Month Current'!$E$23)</f>
        <v>0</v>
      </c>
      <c r="AH26" s="9">
        <f>IF('Upto Month Current'!$E$24="",0,'Upto Month Current'!$E$24)</f>
        <v>0</v>
      </c>
      <c r="AI26" s="9">
        <f>IF('Upto Month Current'!$E$25="",0,'Upto Month Current'!$E$25)</f>
        <v>0</v>
      </c>
      <c r="AJ26" s="9">
        <f>IF('Upto Month Current'!$E$28="",0,'Upto Month Current'!$E$28)</f>
        <v>91224</v>
      </c>
      <c r="AK26" s="9">
        <f>IF('Upto Month Current'!$E$29="",0,'Upto Month Current'!$E$29)</f>
        <v>14089</v>
      </c>
      <c r="AL26" s="9">
        <f>IF('Upto Month Current'!$E$31="",0,'Upto Month Current'!$E$31)</f>
        <v>0</v>
      </c>
      <c r="AM26" s="9">
        <f>IF('Upto Month Current'!$E$32="",0,'Upto Month Current'!$E$32)</f>
        <v>0</v>
      </c>
      <c r="AN26" s="9">
        <f>IF('Upto Month Current'!$E$33="",0,'Upto Month Current'!$E$33)</f>
        <v>43123</v>
      </c>
      <c r="AO26" s="9">
        <f>IF('Upto Month Current'!$E$34="",0,'Upto Month Current'!$E$34)</f>
        <v>71626</v>
      </c>
      <c r="AP26" s="9">
        <f>IF('Upto Month Current'!$E$36="",0,'Upto Month Current'!$E$36)</f>
        <v>235916</v>
      </c>
      <c r="AQ26" s="9">
        <f>IF('Upto Month Current'!$E$37="",0,'Upto Month Current'!$E$37)</f>
        <v>0</v>
      </c>
      <c r="AR26" s="9">
        <v>0</v>
      </c>
      <c r="AS26" s="9">
        <f>IF('Upto Month Current'!$E$38="",0,'Upto Month Current'!$E$38)</f>
        <v>0</v>
      </c>
      <c r="AT26" s="9">
        <f>IF('Upto Month Current'!$E$41="",0,'Upto Month Current'!$E$41)</f>
        <v>0</v>
      </c>
      <c r="AU26" s="9">
        <v>0</v>
      </c>
      <c r="AV26" s="9">
        <f>IF('Upto Month Current'!$E$45="",0,'Upto Month Current'!$E$45)</f>
        <v>0</v>
      </c>
      <c r="AW26" s="9">
        <f>IF('Upto Month Current'!$E$46="",0,'Upto Month Current'!$E$46)</f>
        <v>0</v>
      </c>
      <c r="AX26" s="9">
        <f>IF('Upto Month Current'!$E$47="",0,'Upto Month Current'!$E$47)</f>
        <v>0</v>
      </c>
      <c r="AY26" s="9">
        <f>IF('Upto Month Current'!$E$49="",0,'Upto Month Current'!$E$49)</f>
        <v>0</v>
      </c>
      <c r="AZ26" s="9">
        <f>IF('Upto Month Current'!$E$50="",0,'Upto Month Current'!$E$50)</f>
        <v>0</v>
      </c>
      <c r="BA26" s="9">
        <f>IF('Upto Month Current'!$E$52="",0,'Upto Month Current'!$E$52)</f>
        <v>147617</v>
      </c>
      <c r="BB26" s="9">
        <f>IF('Upto Month Current'!$E$53="",0,'Upto Month Current'!$E$53)</f>
        <v>596</v>
      </c>
      <c r="BC26" s="9">
        <f>IF('Upto Month Current'!$E$54="",0,'Upto Month Current'!$E$54)</f>
        <v>596</v>
      </c>
      <c r="BD26" s="9">
        <f>IF('Upto Month Current'!$E$55="",0,'Upto Month Current'!$E$55)</f>
        <v>0</v>
      </c>
      <c r="BE26" s="9">
        <f>IF('Upto Month Current'!$E$56="",0,'Upto Month Current'!$E$56)</f>
        <v>6033</v>
      </c>
      <c r="BF26" s="9">
        <f>IF('Upto Month Current'!$E$58="",0,'Upto Month Current'!$E$58)</f>
        <v>61</v>
      </c>
      <c r="BG26" s="124">
        <f t="shared" si="26"/>
        <v>610881</v>
      </c>
      <c r="BH26" s="125">
        <f t="shared" si="27"/>
        <v>1172830</v>
      </c>
      <c r="BI26" s="9">
        <f>IF('Upto Month Current'!$E$60="",0,'Upto Month Current'!$E$60)</f>
        <v>0</v>
      </c>
      <c r="BJ26" s="126">
        <f t="shared" si="25"/>
        <v>1172830</v>
      </c>
      <c r="BK26">
        <f>'Upto Month Current'!$E$61</f>
        <v>1172830</v>
      </c>
    </row>
    <row r="27" spans="1:63" ht="15.75">
      <c r="A27" s="130"/>
      <c r="B27" s="5" t="s">
        <v>204</v>
      </c>
      <c r="C27" s="128">
        <f t="shared" ref="C27:AH27" si="30">C26/C23</f>
        <v>0.10351121312504555</v>
      </c>
      <c r="D27" s="128">
        <f t="shared" si="30"/>
        <v>0.27067575995010956</v>
      </c>
      <c r="E27" s="128">
        <f t="shared" si="30"/>
        <v>0.11965024615663415</v>
      </c>
      <c r="F27" s="128">
        <f t="shared" si="30"/>
        <v>0.11490511720815463</v>
      </c>
      <c r="G27" s="128">
        <f t="shared" si="30"/>
        <v>0.11636763422457469</v>
      </c>
      <c r="H27" s="128" t="e">
        <f t="shared" si="30"/>
        <v>#DIV/0!</v>
      </c>
      <c r="I27" s="128" t="e">
        <f t="shared" si="30"/>
        <v>#DIV/0!</v>
      </c>
      <c r="J27" s="128" t="e">
        <f t="shared" si="30"/>
        <v>#DIV/0!</v>
      </c>
      <c r="K27" s="128">
        <f t="shared" si="30"/>
        <v>9.338205440519691E-2</v>
      </c>
      <c r="L27" s="128">
        <f t="shared" si="30"/>
        <v>0.24145409814838792</v>
      </c>
      <c r="M27" s="128">
        <f t="shared" si="30"/>
        <v>0.24609169155102759</v>
      </c>
      <c r="N27" s="128">
        <f t="shared" si="30"/>
        <v>8.6614173228346455E-2</v>
      </c>
      <c r="O27" s="128">
        <f t="shared" si="30"/>
        <v>0.1111512089498376</v>
      </c>
      <c r="P27" s="128">
        <f t="shared" si="30"/>
        <v>0.38252981858274032</v>
      </c>
      <c r="Q27" s="128" t="e">
        <f t="shared" si="30"/>
        <v>#DIV/0!</v>
      </c>
      <c r="R27" s="128">
        <f t="shared" si="30"/>
        <v>0.22463426144407739</v>
      </c>
      <c r="S27" s="128" t="e">
        <f t="shared" si="30"/>
        <v>#DIV/0!</v>
      </c>
      <c r="T27" s="128" t="e">
        <f t="shared" si="30"/>
        <v>#DIV/0!</v>
      </c>
      <c r="U27" s="128" t="e">
        <f t="shared" si="30"/>
        <v>#DIV/0!</v>
      </c>
      <c r="V27" s="128">
        <f t="shared" si="30"/>
        <v>0.41185028705770116</v>
      </c>
      <c r="W27" s="128" t="e">
        <f t="shared" si="30"/>
        <v>#DIV/0!</v>
      </c>
      <c r="X27" s="128" t="e">
        <f t="shared" si="30"/>
        <v>#DIV/0!</v>
      </c>
      <c r="Y27" s="128">
        <f t="shared" si="30"/>
        <v>0</v>
      </c>
      <c r="Z27" s="128">
        <f t="shared" si="30"/>
        <v>0</v>
      </c>
      <c r="AA27" s="128">
        <f t="shared" si="30"/>
        <v>0</v>
      </c>
      <c r="AB27" s="128">
        <f t="shared" si="30"/>
        <v>0.12105569635617</v>
      </c>
      <c r="AC27" s="128">
        <f t="shared" si="30"/>
        <v>0.14963284701794879</v>
      </c>
      <c r="AD27" s="128">
        <f t="shared" si="30"/>
        <v>0</v>
      </c>
      <c r="AE27" s="128">
        <f t="shared" si="30"/>
        <v>0</v>
      </c>
      <c r="AF27" s="128" t="e">
        <f t="shared" si="30"/>
        <v>#DIV/0!</v>
      </c>
      <c r="AG27" s="128" t="e">
        <f t="shared" si="30"/>
        <v>#DIV/0!</v>
      </c>
      <c r="AH27" s="128" t="e">
        <f t="shared" si="30"/>
        <v>#DIV/0!</v>
      </c>
      <c r="AI27" s="128" t="e">
        <f t="shared" ref="AI27:BJ27" si="31">AI26/AI23</f>
        <v>#DIV/0!</v>
      </c>
      <c r="AJ27" s="128">
        <f t="shared" si="31"/>
        <v>0.54491368496505588</v>
      </c>
      <c r="AK27" s="128">
        <f t="shared" si="31"/>
        <v>0.43989634070188582</v>
      </c>
      <c r="AL27" s="128">
        <f t="shared" si="31"/>
        <v>0</v>
      </c>
      <c r="AM27" s="128" t="e">
        <f t="shared" si="31"/>
        <v>#DIV/0!</v>
      </c>
      <c r="AN27" s="128">
        <f t="shared" si="31"/>
        <v>0.35595011102031382</v>
      </c>
      <c r="AO27" s="128">
        <f t="shared" si="31"/>
        <v>1.7286769319882223</v>
      </c>
      <c r="AP27" s="128">
        <f t="shared" si="31"/>
        <v>3.492930220162568</v>
      </c>
      <c r="AQ27" s="128" t="e">
        <f t="shared" si="31"/>
        <v>#DIV/0!</v>
      </c>
      <c r="AR27" s="128" t="e">
        <f t="shared" si="31"/>
        <v>#DIV/0!</v>
      </c>
      <c r="AS27" s="128" t="e">
        <f t="shared" si="31"/>
        <v>#DIV/0!</v>
      </c>
      <c r="AT27" s="128" t="e">
        <f t="shared" si="31"/>
        <v>#DIV/0!</v>
      </c>
      <c r="AU27" s="128" t="e">
        <f t="shared" si="31"/>
        <v>#DIV/0!</v>
      </c>
      <c r="AV27" s="128" t="e">
        <f t="shared" si="31"/>
        <v>#DIV/0!</v>
      </c>
      <c r="AW27" s="128" t="e">
        <f t="shared" si="31"/>
        <v>#DIV/0!</v>
      </c>
      <c r="AX27" s="128" t="e">
        <f t="shared" si="31"/>
        <v>#DIV/0!</v>
      </c>
      <c r="AY27" s="128" t="e">
        <f t="shared" si="31"/>
        <v>#DIV/0!</v>
      </c>
      <c r="AZ27" s="128" t="e">
        <f t="shared" si="31"/>
        <v>#DIV/0!</v>
      </c>
      <c r="BA27" s="128">
        <f t="shared" si="31"/>
        <v>0.28109760161479208</v>
      </c>
      <c r="BB27" s="128">
        <f t="shared" si="31"/>
        <v>0.51826086956521744</v>
      </c>
      <c r="BC27" s="128">
        <f t="shared" si="31"/>
        <v>0.51826086956521744</v>
      </c>
      <c r="BD27" s="128" t="e">
        <f t="shared" si="31"/>
        <v>#DIV/0!</v>
      </c>
      <c r="BE27" s="128">
        <f t="shared" si="31"/>
        <v>2.8935251798561152</v>
      </c>
      <c r="BF27" s="128">
        <f t="shared" si="31"/>
        <v>0.12127236580516898</v>
      </c>
      <c r="BG27" s="128">
        <f t="shared" si="31"/>
        <v>0.63534231444858502</v>
      </c>
      <c r="BH27" s="128">
        <f t="shared" si="31"/>
        <v>0.24863801664526189</v>
      </c>
      <c r="BI27" s="128">
        <f t="shared" si="31"/>
        <v>0</v>
      </c>
      <c r="BJ27" s="128">
        <f t="shared" si="31"/>
        <v>0.25429871572459511</v>
      </c>
    </row>
    <row r="28" spans="1:63" ht="15.75">
      <c r="A28" s="130"/>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6"/>
      <c r="AD28" s="5"/>
      <c r="AE28" s="5"/>
      <c r="AF28" s="5"/>
      <c r="AG28" s="5"/>
      <c r="AH28" s="5"/>
      <c r="AI28" s="5"/>
      <c r="AJ28" s="5"/>
      <c r="AK28" s="5"/>
      <c r="AL28" s="5"/>
      <c r="AM28" s="5"/>
      <c r="AN28" s="5"/>
      <c r="AO28" s="5"/>
      <c r="AP28" s="5"/>
      <c r="AQ28" s="5"/>
      <c r="AR28" s="5"/>
      <c r="AS28" s="5"/>
      <c r="AT28" s="5"/>
      <c r="AU28" s="5"/>
      <c r="AV28" s="6"/>
      <c r="AW28" s="5"/>
      <c r="AX28" s="5"/>
      <c r="AY28" s="5"/>
      <c r="AZ28" s="5"/>
      <c r="BA28" s="5"/>
      <c r="BB28" s="5"/>
      <c r="BC28" s="5"/>
      <c r="BD28" s="5"/>
      <c r="BE28" s="5"/>
      <c r="BF28" s="5"/>
      <c r="BG28" s="6"/>
      <c r="BH28" s="44"/>
      <c r="BI28" s="5"/>
      <c r="BJ28" s="50"/>
    </row>
    <row r="29" spans="1:63" ht="15.75">
      <c r="A29" s="15" t="s">
        <v>134</v>
      </c>
      <c r="B29" s="11" t="s">
        <v>208</v>
      </c>
      <c r="C29" s="122">
        <v>2510870</v>
      </c>
      <c r="D29" s="122">
        <v>391874</v>
      </c>
      <c r="E29" s="122">
        <v>127280</v>
      </c>
      <c r="F29" s="122">
        <v>196018</v>
      </c>
      <c r="G29" s="122">
        <v>135124</v>
      </c>
      <c r="H29" s="122">
        <v>0</v>
      </c>
      <c r="I29" s="122">
        <v>0</v>
      </c>
      <c r="J29" s="122">
        <v>1101</v>
      </c>
      <c r="K29" s="122">
        <v>1447</v>
      </c>
      <c r="L29" s="122">
        <v>29741</v>
      </c>
      <c r="M29" s="122">
        <v>48851</v>
      </c>
      <c r="N29" s="122">
        <v>246</v>
      </c>
      <c r="O29" s="122">
        <v>6094</v>
      </c>
      <c r="P29" s="122">
        <v>159480</v>
      </c>
      <c r="Q29" s="122">
        <v>0</v>
      </c>
      <c r="R29" s="122">
        <v>3861</v>
      </c>
      <c r="S29" s="122">
        <v>0</v>
      </c>
      <c r="T29" s="122">
        <v>0</v>
      </c>
      <c r="U29" s="122">
        <v>0</v>
      </c>
      <c r="V29" s="122">
        <v>18241</v>
      </c>
      <c r="W29" s="122">
        <v>0</v>
      </c>
      <c r="X29" s="122">
        <v>0</v>
      </c>
      <c r="Y29" s="122">
        <v>607</v>
      </c>
      <c r="Z29" s="122">
        <v>0</v>
      </c>
      <c r="AA29" s="122">
        <v>4</v>
      </c>
      <c r="AB29" s="122">
        <v>0</v>
      </c>
      <c r="AC29" s="123">
        <f t="shared" ref="AC29:AC32" si="32">SUM(C29:AB29)</f>
        <v>3630839</v>
      </c>
      <c r="AD29" s="122">
        <v>5065</v>
      </c>
      <c r="AE29" s="122">
        <v>24661</v>
      </c>
      <c r="AF29" s="122">
        <v>5471</v>
      </c>
      <c r="AG29" s="122">
        <v>0</v>
      </c>
      <c r="AH29" s="122">
        <v>0</v>
      </c>
      <c r="AI29" s="122">
        <v>126</v>
      </c>
      <c r="AJ29" s="122">
        <v>224749</v>
      </c>
      <c r="AK29" s="122">
        <v>388523</v>
      </c>
      <c r="AL29" s="122">
        <v>0</v>
      </c>
      <c r="AM29" s="122">
        <v>1294</v>
      </c>
      <c r="AN29" s="122">
        <v>510555</v>
      </c>
      <c r="AO29" s="122">
        <v>189236</v>
      </c>
      <c r="AP29" s="122">
        <v>16108</v>
      </c>
      <c r="AQ29" s="122">
        <v>0</v>
      </c>
      <c r="AR29" s="122">
        <v>0</v>
      </c>
      <c r="AS29" s="122">
        <v>0</v>
      </c>
      <c r="AT29" s="122">
        <v>0</v>
      </c>
      <c r="AU29" s="122">
        <v>0</v>
      </c>
      <c r="AV29" s="122">
        <v>17</v>
      </c>
      <c r="AW29" s="122">
        <v>39</v>
      </c>
      <c r="AX29" s="122">
        <v>0</v>
      </c>
      <c r="AY29" s="122">
        <v>0</v>
      </c>
      <c r="AZ29" s="122">
        <v>0</v>
      </c>
      <c r="BA29" s="122">
        <v>0</v>
      </c>
      <c r="BB29" s="122">
        <v>10955</v>
      </c>
      <c r="BC29" s="122">
        <v>10958</v>
      </c>
      <c r="BD29" s="122">
        <v>0</v>
      </c>
      <c r="BE29" s="122">
        <v>4938</v>
      </c>
      <c r="BF29" s="122">
        <v>270354</v>
      </c>
      <c r="BG29" s="124">
        <f>SUM(AD29:BF29)</f>
        <v>1663049</v>
      </c>
      <c r="BH29" s="125">
        <f>AC29+BG29</f>
        <v>5293888</v>
      </c>
      <c r="BI29" s="98">
        <v>86109</v>
      </c>
      <c r="BJ29" s="126">
        <f t="shared" ref="BJ29:BJ32" si="33">BH29-BI29</f>
        <v>5207779</v>
      </c>
    </row>
    <row r="30" spans="1:63" ht="15.75">
      <c r="A30" s="130" t="s">
        <v>134</v>
      </c>
      <c r="B30" s="5" t="s">
        <v>205</v>
      </c>
      <c r="C30" s="37">
        <v>1305652.4000000001</v>
      </c>
      <c r="D30" s="37">
        <v>323104.60000000003</v>
      </c>
      <c r="E30" s="37">
        <v>0</v>
      </c>
      <c r="F30" s="37">
        <v>101929.36</v>
      </c>
      <c r="G30" s="37">
        <v>70264.479999999996</v>
      </c>
      <c r="H30" s="37">
        <v>0</v>
      </c>
      <c r="I30" s="37">
        <v>0</v>
      </c>
      <c r="J30" s="37">
        <v>572.52</v>
      </c>
      <c r="K30" s="37">
        <v>752.44</v>
      </c>
      <c r="L30" s="37">
        <v>15465.320000000003</v>
      </c>
      <c r="M30" s="37">
        <v>25402.520000000004</v>
      </c>
      <c r="N30" s="37">
        <v>127.92000000000002</v>
      </c>
      <c r="O30" s="37">
        <v>3168.88</v>
      </c>
      <c r="P30" s="37">
        <v>85853.560000000012</v>
      </c>
      <c r="Q30" s="37">
        <v>0</v>
      </c>
      <c r="R30" s="37">
        <v>5492.76</v>
      </c>
      <c r="S30" s="37">
        <v>0</v>
      </c>
      <c r="T30" s="37"/>
      <c r="U30" s="37"/>
      <c r="V30" s="37">
        <v>9485.32</v>
      </c>
      <c r="W30" s="37">
        <v>0</v>
      </c>
      <c r="X30" s="37">
        <v>0</v>
      </c>
      <c r="Y30" s="37">
        <v>315.64</v>
      </c>
      <c r="Z30" s="37">
        <v>0</v>
      </c>
      <c r="AA30" s="37">
        <v>2.08</v>
      </c>
      <c r="AB30" s="37">
        <v>0</v>
      </c>
      <c r="AC30" s="123">
        <f t="shared" si="32"/>
        <v>1947589.8000000003</v>
      </c>
      <c r="AD30" s="37">
        <v>9835.8000000000011</v>
      </c>
      <c r="AE30" s="37">
        <v>12823.720000000001</v>
      </c>
      <c r="AF30" s="37">
        <v>2844.9199999999996</v>
      </c>
      <c r="AG30" s="37">
        <v>0</v>
      </c>
      <c r="AH30" s="37">
        <v>0</v>
      </c>
      <c r="AI30" s="37">
        <v>65.52</v>
      </c>
      <c r="AJ30" s="37">
        <v>148558.28</v>
      </c>
      <c r="AK30" s="37">
        <v>202031.96</v>
      </c>
      <c r="AL30" s="37">
        <v>0</v>
      </c>
      <c r="AM30" s="37">
        <v>672.88</v>
      </c>
      <c r="AN30" s="37">
        <v>265488.59999999998</v>
      </c>
      <c r="AO30" s="37">
        <v>98402.720000000016</v>
      </c>
      <c r="AP30" s="37">
        <v>8376.1600000000017</v>
      </c>
      <c r="AQ30" s="37">
        <v>0</v>
      </c>
      <c r="AR30" s="37"/>
      <c r="AS30" s="37"/>
      <c r="AT30" s="37">
        <v>0</v>
      </c>
      <c r="AU30" s="37"/>
      <c r="AV30" s="37">
        <v>8.8400000000000016</v>
      </c>
      <c r="AW30" s="37">
        <v>20.28</v>
      </c>
      <c r="AX30" s="37">
        <v>0</v>
      </c>
      <c r="AY30" s="37">
        <v>0</v>
      </c>
      <c r="AZ30" s="37">
        <v>0</v>
      </c>
      <c r="BA30" s="37">
        <v>0</v>
      </c>
      <c r="BB30" s="37">
        <v>5696.5999999999995</v>
      </c>
      <c r="BC30" s="37">
        <v>5698.1600000000008</v>
      </c>
      <c r="BD30" s="37">
        <v>0</v>
      </c>
      <c r="BE30" s="37">
        <v>2567.7600000000002</v>
      </c>
      <c r="BF30" s="37">
        <v>140572.07999999999</v>
      </c>
      <c r="BG30" s="124">
        <f t="shared" ref="BG30:BG32" si="34">SUM(AD30:BF30)</f>
        <v>903664.27999999991</v>
      </c>
      <c r="BH30" s="125">
        <f t="shared" ref="BH30:BH32" si="35">AC30+BG30</f>
        <v>2851254.08</v>
      </c>
      <c r="BI30" s="37">
        <v>43054.5</v>
      </c>
      <c r="BJ30" s="126">
        <f t="shared" si="33"/>
        <v>2808199.58</v>
      </c>
    </row>
    <row r="31" spans="1:63" ht="15.75">
      <c r="A31" s="130"/>
      <c r="B31" s="5"/>
      <c r="C31" s="37">
        <f>C29-C30</f>
        <v>1205217.5999999999</v>
      </c>
      <c r="D31" s="37">
        <f t="shared" ref="D31:AB31" si="36">D29-D30</f>
        <v>68769.399999999965</v>
      </c>
      <c r="E31" s="37">
        <f t="shared" si="36"/>
        <v>127280</v>
      </c>
      <c r="F31" s="37">
        <f t="shared" si="36"/>
        <v>94088.639999999999</v>
      </c>
      <c r="G31" s="37">
        <f t="shared" si="36"/>
        <v>64859.520000000004</v>
      </c>
      <c r="H31" s="37">
        <f t="shared" si="36"/>
        <v>0</v>
      </c>
      <c r="I31" s="37">
        <f t="shared" si="36"/>
        <v>0</v>
      </c>
      <c r="J31" s="37">
        <f t="shared" si="36"/>
        <v>528.48</v>
      </c>
      <c r="K31" s="37">
        <f t="shared" si="36"/>
        <v>694.56</v>
      </c>
      <c r="L31" s="37">
        <f t="shared" si="36"/>
        <v>14275.679999999997</v>
      </c>
      <c r="M31" s="37">
        <f t="shared" si="36"/>
        <v>23448.479999999996</v>
      </c>
      <c r="N31" s="37">
        <f t="shared" si="36"/>
        <v>118.07999999999998</v>
      </c>
      <c r="O31" s="37">
        <f t="shared" si="36"/>
        <v>2925.12</v>
      </c>
      <c r="P31" s="37">
        <f t="shared" si="36"/>
        <v>73626.439999999988</v>
      </c>
      <c r="Q31" s="37">
        <f t="shared" si="36"/>
        <v>0</v>
      </c>
      <c r="R31" s="37">
        <f t="shared" si="36"/>
        <v>-1631.7600000000002</v>
      </c>
      <c r="S31" s="37">
        <f t="shared" si="36"/>
        <v>0</v>
      </c>
      <c r="T31" s="37">
        <f t="shared" si="36"/>
        <v>0</v>
      </c>
      <c r="U31" s="37">
        <f t="shared" si="36"/>
        <v>0</v>
      </c>
      <c r="V31" s="37">
        <f t="shared" si="36"/>
        <v>8755.68</v>
      </c>
      <c r="W31" s="37">
        <f t="shared" si="36"/>
        <v>0</v>
      </c>
      <c r="X31" s="37">
        <f t="shared" si="36"/>
        <v>0</v>
      </c>
      <c r="Y31" s="37">
        <f t="shared" si="36"/>
        <v>291.36</v>
      </c>
      <c r="Z31" s="37">
        <f t="shared" si="36"/>
        <v>0</v>
      </c>
      <c r="AA31" s="37">
        <f t="shared" si="36"/>
        <v>1.92</v>
      </c>
      <c r="AB31" s="37">
        <f t="shared" si="36"/>
        <v>0</v>
      </c>
      <c r="AC31" s="123">
        <f t="shared" si="32"/>
        <v>1683249.1999999997</v>
      </c>
      <c r="AD31" s="37">
        <f>AD29-AD30</f>
        <v>-4770.8000000000011</v>
      </c>
      <c r="AE31" s="37">
        <f t="shared" ref="AE31:BF31" si="37">AE29-AE30</f>
        <v>11837.279999999999</v>
      </c>
      <c r="AF31" s="37">
        <f t="shared" si="37"/>
        <v>2626.0800000000004</v>
      </c>
      <c r="AG31" s="37">
        <f t="shared" si="37"/>
        <v>0</v>
      </c>
      <c r="AH31" s="37">
        <f t="shared" si="37"/>
        <v>0</v>
      </c>
      <c r="AI31" s="37">
        <f t="shared" si="37"/>
        <v>60.480000000000004</v>
      </c>
      <c r="AJ31" s="37">
        <f t="shared" si="37"/>
        <v>76190.720000000001</v>
      </c>
      <c r="AK31" s="37">
        <f t="shared" si="37"/>
        <v>186491.04</v>
      </c>
      <c r="AL31" s="37">
        <f t="shared" si="37"/>
        <v>0</v>
      </c>
      <c r="AM31" s="37">
        <f t="shared" si="37"/>
        <v>621.12</v>
      </c>
      <c r="AN31" s="37">
        <f t="shared" si="37"/>
        <v>245066.40000000002</v>
      </c>
      <c r="AO31" s="37">
        <f t="shared" si="37"/>
        <v>90833.279999999984</v>
      </c>
      <c r="AP31" s="37">
        <f t="shared" si="37"/>
        <v>7731.8399999999983</v>
      </c>
      <c r="AQ31" s="37">
        <f t="shared" si="37"/>
        <v>0</v>
      </c>
      <c r="AR31" s="37">
        <f t="shared" si="37"/>
        <v>0</v>
      </c>
      <c r="AS31" s="37">
        <f t="shared" si="37"/>
        <v>0</v>
      </c>
      <c r="AT31" s="37">
        <f t="shared" si="37"/>
        <v>0</v>
      </c>
      <c r="AU31" s="37">
        <f t="shared" si="37"/>
        <v>0</v>
      </c>
      <c r="AV31" s="37">
        <f t="shared" si="37"/>
        <v>8.1599999999999984</v>
      </c>
      <c r="AW31" s="37">
        <f t="shared" si="37"/>
        <v>18.72</v>
      </c>
      <c r="AX31" s="37">
        <f t="shared" si="37"/>
        <v>0</v>
      </c>
      <c r="AY31" s="37">
        <f t="shared" si="37"/>
        <v>0</v>
      </c>
      <c r="AZ31" s="37">
        <f t="shared" si="37"/>
        <v>0</v>
      </c>
      <c r="BA31" s="37">
        <f t="shared" si="37"/>
        <v>0</v>
      </c>
      <c r="BB31" s="37">
        <f t="shared" si="37"/>
        <v>5258.4000000000005</v>
      </c>
      <c r="BC31" s="37">
        <f t="shared" si="37"/>
        <v>5259.8399999999992</v>
      </c>
      <c r="BD31" s="37">
        <f t="shared" si="37"/>
        <v>0</v>
      </c>
      <c r="BE31" s="37">
        <f t="shared" si="37"/>
        <v>2370.2399999999998</v>
      </c>
      <c r="BF31" s="37">
        <f t="shared" si="37"/>
        <v>129781.92000000001</v>
      </c>
      <c r="BG31" s="124">
        <f t="shared" si="34"/>
        <v>759384.72</v>
      </c>
      <c r="BH31" s="125">
        <f t="shared" si="35"/>
        <v>2442633.92</v>
      </c>
      <c r="BI31" s="38">
        <f>BI29-BI30</f>
        <v>43054.5</v>
      </c>
      <c r="BJ31" s="126">
        <f t="shared" si="33"/>
        <v>2399579.42</v>
      </c>
    </row>
    <row r="32" spans="1:63" ht="15.75">
      <c r="A32" s="130"/>
      <c r="B32" s="12" t="s">
        <v>206</v>
      </c>
      <c r="C32" s="9">
        <f>IF('Upto Month Current'!$F$4="",0,'Upto Month Current'!$F$4)</f>
        <v>575106</v>
      </c>
      <c r="D32" s="9">
        <f>IF('Upto Month Current'!$F$5="",0,'Upto Month Current'!$F$5)</f>
        <v>263404</v>
      </c>
      <c r="E32" s="9">
        <f>IF('Upto Month Current'!$F$6="",0,'Upto Month Current'!$F$6)</f>
        <v>28493</v>
      </c>
      <c r="F32" s="9">
        <f>IF('Upto Month Current'!$F$7="",0,'Upto Month Current'!$F$7)</f>
        <v>55415</v>
      </c>
      <c r="G32" s="9">
        <f>IF('Upto Month Current'!$F$8="",0,'Upto Month Current'!$F$8)</f>
        <v>39409</v>
      </c>
      <c r="H32" s="9">
        <f>IF('Upto Month Current'!$F$9="",0,'Upto Month Current'!$F$9)</f>
        <v>0</v>
      </c>
      <c r="I32" s="9">
        <f>IF('Upto Month Current'!$F$10="",0,'Upto Month Current'!$F$10)</f>
        <v>0</v>
      </c>
      <c r="J32" s="9">
        <f>IF('Upto Month Current'!$F$11="",0,'Upto Month Current'!$F$11)</f>
        <v>563</v>
      </c>
      <c r="K32" s="9">
        <f>IF('Upto Month Current'!$F$12="",0,'Upto Month Current'!$F$12)</f>
        <v>544</v>
      </c>
      <c r="L32" s="9">
        <f>IF('Upto Month Current'!$F$13="",0,'Upto Month Current'!$F$13)</f>
        <v>8753</v>
      </c>
      <c r="M32" s="9">
        <f>IF('Upto Month Current'!$F$14="",0,'Upto Month Current'!$F$14)</f>
        <v>11440</v>
      </c>
      <c r="N32" s="9">
        <f>IF('Upto Month Current'!$F$15="",0,'Upto Month Current'!$F$15)</f>
        <v>67</v>
      </c>
      <c r="O32" s="9">
        <f>IF('Upto Month Current'!$F$16="",0,'Upto Month Current'!$F$16)</f>
        <v>3472</v>
      </c>
      <c r="P32" s="9">
        <f>IF('Upto Month Current'!$F$17="",0,'Upto Month Current'!$F$17)</f>
        <v>63282</v>
      </c>
      <c r="Q32" s="9">
        <f>IF('Upto Month Current'!$F$18="",0,'Upto Month Current'!$F$18)</f>
        <v>0</v>
      </c>
      <c r="R32" s="9">
        <f>IF('Upto Month Current'!$F$21="",0,'Upto Month Current'!$F$21)</f>
        <v>2712</v>
      </c>
      <c r="S32" s="9">
        <f>IF('Upto Month Current'!$F$26="",0,'Upto Month Current'!$F$26)</f>
        <v>0</v>
      </c>
      <c r="T32" s="9">
        <f>IF('Upto Month Current'!$F$27="",0,'Upto Month Current'!$F$27)</f>
        <v>0</v>
      </c>
      <c r="U32" s="9">
        <f>IF('Upto Month Current'!$F$30="",0,'Upto Month Current'!$F$30)</f>
        <v>0</v>
      </c>
      <c r="V32" s="9">
        <f>IF('Upto Month Current'!$F$35="",0,'Upto Month Current'!$F$35)</f>
        <v>0</v>
      </c>
      <c r="W32" s="9">
        <f>IF('Upto Month Current'!$F$39="",0,'Upto Month Current'!$F$39)</f>
        <v>0</v>
      </c>
      <c r="X32" s="9">
        <f>IF('Upto Month Current'!$F$40="",0,'Upto Month Current'!$F$40)</f>
        <v>0</v>
      </c>
      <c r="Y32" s="9">
        <f>IF('Upto Month Current'!$F$42="",0,'Upto Month Current'!$F$42)</f>
        <v>0</v>
      </c>
      <c r="Z32" s="9">
        <f>IF('Upto Month Current'!$F$43="",0,'Upto Month Current'!$F$43)</f>
        <v>0</v>
      </c>
      <c r="AA32" s="9">
        <f>IF('Upto Month Current'!$F$44="",0,'Upto Month Current'!$F$44)</f>
        <v>0</v>
      </c>
      <c r="AB32" s="9">
        <f>IF('Upto Month Current'!$F$51="",0,'Upto Month Current'!$F$51)</f>
        <v>0</v>
      </c>
      <c r="AC32" s="123">
        <f t="shared" si="32"/>
        <v>1052660</v>
      </c>
      <c r="AD32" s="9">
        <f>IF('Upto Month Current'!$F$19="",0,'Upto Month Current'!$F$19)</f>
        <v>3163</v>
      </c>
      <c r="AE32" s="9">
        <f>IF('Upto Month Current'!$F$20="",0,'Upto Month Current'!$F$20)</f>
        <v>720</v>
      </c>
      <c r="AF32" s="9">
        <f>IF('Upto Month Current'!$F$22="",0,'Upto Month Current'!$F$22)</f>
        <v>5175</v>
      </c>
      <c r="AG32" s="9">
        <f>IF('Upto Month Current'!$F$23="",0,'Upto Month Current'!$F$23)</f>
        <v>128</v>
      </c>
      <c r="AH32" s="9">
        <f>IF('Upto Month Current'!$F$24="",0,'Upto Month Current'!$F$24)</f>
        <v>0</v>
      </c>
      <c r="AI32" s="9">
        <f>IF('Upto Month Current'!$F$25="",0,'Upto Month Current'!$F$25)</f>
        <v>0</v>
      </c>
      <c r="AJ32" s="9">
        <f>IF('Upto Month Current'!$F$28="",0,'Upto Month Current'!$F$28)</f>
        <v>38233</v>
      </c>
      <c r="AK32" s="9">
        <f>IF('Upto Month Current'!$F$29="",0,'Upto Month Current'!$F$29)</f>
        <v>32681</v>
      </c>
      <c r="AL32" s="9">
        <f>IF('Upto Month Current'!$F$31="",0,'Upto Month Current'!$F$31)</f>
        <v>0</v>
      </c>
      <c r="AM32" s="9">
        <f>IF('Upto Month Current'!$F$32="",0,'Upto Month Current'!$F$32)</f>
        <v>2201</v>
      </c>
      <c r="AN32" s="9">
        <f>IF('Upto Month Current'!$F$33="",0,'Upto Month Current'!$F$33)</f>
        <v>192746</v>
      </c>
      <c r="AO32" s="9">
        <f>IF('Upto Month Current'!$F$34="",0,'Upto Month Current'!$F$34)</f>
        <v>327722</v>
      </c>
      <c r="AP32" s="9">
        <f>IF('Upto Month Current'!$F$36="",0,'Upto Month Current'!$F$36)</f>
        <v>0</v>
      </c>
      <c r="AQ32" s="9">
        <f>IF('Upto Month Current'!$F$37="",0,'Upto Month Current'!$F$37)</f>
        <v>0</v>
      </c>
      <c r="AR32" s="9">
        <v>0</v>
      </c>
      <c r="AS32" s="9">
        <f>IF('Upto Month Current'!$F$38="",0,'Upto Month Current'!$F$38)</f>
        <v>0</v>
      </c>
      <c r="AT32" s="9">
        <f>IF('Upto Month Current'!$F$41="",0,'Upto Month Current'!$F$41)</f>
        <v>0</v>
      </c>
      <c r="AU32" s="9">
        <v>0</v>
      </c>
      <c r="AV32" s="9">
        <f>IF('Upto Month Current'!$F$45="",0,'Upto Month Current'!$F$45)</f>
        <v>0</v>
      </c>
      <c r="AW32" s="9">
        <f>IF('Upto Month Current'!$F$46="",0,'Upto Month Current'!$F$46)</f>
        <v>0</v>
      </c>
      <c r="AX32" s="9">
        <f>IF('Upto Month Current'!$F$47="",0,'Upto Month Current'!$F$47)</f>
        <v>0</v>
      </c>
      <c r="AY32" s="9">
        <f>IF('Upto Month Current'!$F$49="",0,'Upto Month Current'!$F$49)</f>
        <v>0</v>
      </c>
      <c r="AZ32" s="9">
        <f>IF('Upto Month Current'!$F$50="",0,'Upto Month Current'!$F$50)</f>
        <v>0</v>
      </c>
      <c r="BA32" s="9">
        <f>IF('Upto Month Current'!$F$52="",0,'Upto Month Current'!$F$52)</f>
        <v>0</v>
      </c>
      <c r="BB32" s="9">
        <f>IF('Upto Month Current'!$F$53="",0,'Upto Month Current'!$F$53)</f>
        <v>9501</v>
      </c>
      <c r="BC32" s="9">
        <f>IF('Upto Month Current'!$F$54="",0,'Upto Month Current'!$F$54)</f>
        <v>9501</v>
      </c>
      <c r="BD32" s="9">
        <f>IF('Upto Month Current'!$F$55="",0,'Upto Month Current'!$F$55)</f>
        <v>0</v>
      </c>
      <c r="BE32" s="9">
        <f>IF('Upto Month Current'!$F$56="",0,'Upto Month Current'!$F$56)</f>
        <v>39015</v>
      </c>
      <c r="BF32" s="9">
        <f>IF('Upto Month Current'!$F$58="",0,'Upto Month Current'!$F$58)</f>
        <v>98986</v>
      </c>
      <c r="BG32" s="124">
        <f t="shared" si="34"/>
        <v>759772</v>
      </c>
      <c r="BH32" s="125">
        <f t="shared" si="35"/>
        <v>1812432</v>
      </c>
      <c r="BI32" s="9">
        <f>IF('Upto Month Current'!$F$60="",0,'Upto Month Current'!$F$60)</f>
        <v>918</v>
      </c>
      <c r="BJ32" s="126">
        <f t="shared" si="33"/>
        <v>1811514</v>
      </c>
      <c r="BK32">
        <f>'Upto Month Current'!$F$61</f>
        <v>1811513</v>
      </c>
    </row>
    <row r="33" spans="1:63" ht="15.75">
      <c r="A33" s="130"/>
      <c r="B33" s="5" t="s">
        <v>204</v>
      </c>
      <c r="C33" s="128">
        <f t="shared" ref="C33:AH33" si="38">C32/C29</f>
        <v>0.22904650579281285</v>
      </c>
      <c r="D33" s="128">
        <f t="shared" si="38"/>
        <v>0.67216503263804184</v>
      </c>
      <c r="E33" s="128">
        <f t="shared" si="38"/>
        <v>0.2238607793840352</v>
      </c>
      <c r="F33" s="128">
        <f t="shared" si="38"/>
        <v>0.28270362925853748</v>
      </c>
      <c r="G33" s="128">
        <f t="shared" si="38"/>
        <v>0.2916506320120778</v>
      </c>
      <c r="H33" s="128" t="e">
        <f t="shared" si="38"/>
        <v>#DIV/0!</v>
      </c>
      <c r="I33" s="128" t="e">
        <f t="shared" si="38"/>
        <v>#DIV/0!</v>
      </c>
      <c r="J33" s="128">
        <f t="shared" si="38"/>
        <v>0.51135331516802907</v>
      </c>
      <c r="K33" s="128">
        <f t="shared" si="38"/>
        <v>0.37595024187975123</v>
      </c>
      <c r="L33" s="128">
        <f t="shared" si="38"/>
        <v>0.29430752160317408</v>
      </c>
      <c r="M33" s="128">
        <f t="shared" si="38"/>
        <v>0.23418149065525781</v>
      </c>
      <c r="N33" s="128">
        <f t="shared" si="38"/>
        <v>0.27235772357723576</v>
      </c>
      <c r="O33" s="128">
        <f t="shared" si="38"/>
        <v>0.56974072858549396</v>
      </c>
      <c r="P33" s="128">
        <f t="shared" si="38"/>
        <v>0.39680210684725359</v>
      </c>
      <c r="Q33" s="128" t="e">
        <f t="shared" si="38"/>
        <v>#DIV/0!</v>
      </c>
      <c r="R33" s="128">
        <f t="shared" si="38"/>
        <v>0.70240870240870246</v>
      </c>
      <c r="S33" s="128" t="e">
        <f t="shared" si="38"/>
        <v>#DIV/0!</v>
      </c>
      <c r="T33" s="128" t="e">
        <f t="shared" si="38"/>
        <v>#DIV/0!</v>
      </c>
      <c r="U33" s="128" t="e">
        <f t="shared" si="38"/>
        <v>#DIV/0!</v>
      </c>
      <c r="V33" s="128">
        <f t="shared" si="38"/>
        <v>0</v>
      </c>
      <c r="W33" s="128" t="e">
        <f t="shared" si="38"/>
        <v>#DIV/0!</v>
      </c>
      <c r="X33" s="128" t="e">
        <f t="shared" si="38"/>
        <v>#DIV/0!</v>
      </c>
      <c r="Y33" s="128">
        <f t="shared" si="38"/>
        <v>0</v>
      </c>
      <c r="Z33" s="128" t="e">
        <f t="shared" si="38"/>
        <v>#DIV/0!</v>
      </c>
      <c r="AA33" s="128">
        <f t="shared" si="38"/>
        <v>0</v>
      </c>
      <c r="AB33" s="128" t="e">
        <f t="shared" si="38"/>
        <v>#DIV/0!</v>
      </c>
      <c r="AC33" s="128">
        <f t="shared" si="38"/>
        <v>0.28992197120279911</v>
      </c>
      <c r="AD33" s="128">
        <f t="shared" si="38"/>
        <v>0.62448173741362289</v>
      </c>
      <c r="AE33" s="128">
        <f t="shared" si="38"/>
        <v>2.919589635456794E-2</v>
      </c>
      <c r="AF33" s="128">
        <f t="shared" si="38"/>
        <v>0.94589654542131241</v>
      </c>
      <c r="AG33" s="128" t="e">
        <f t="shared" si="38"/>
        <v>#DIV/0!</v>
      </c>
      <c r="AH33" s="128" t="e">
        <f t="shared" si="38"/>
        <v>#DIV/0!</v>
      </c>
      <c r="AI33" s="128">
        <f t="shared" ref="AI33:BJ33" si="39">AI32/AI29</f>
        <v>0</v>
      </c>
      <c r="AJ33" s="128">
        <f t="shared" si="39"/>
        <v>0.1701142163035208</v>
      </c>
      <c r="AK33" s="128">
        <f t="shared" si="39"/>
        <v>8.4115998280668069E-2</v>
      </c>
      <c r="AL33" s="128" t="e">
        <f t="shared" si="39"/>
        <v>#DIV/0!</v>
      </c>
      <c r="AM33" s="128">
        <f t="shared" si="39"/>
        <v>1.7009273570324575</v>
      </c>
      <c r="AN33" s="128">
        <f t="shared" si="39"/>
        <v>0.37752250002448318</v>
      </c>
      <c r="AO33" s="128">
        <f t="shared" si="39"/>
        <v>1.7318163562958422</v>
      </c>
      <c r="AP33" s="128">
        <f t="shared" si="39"/>
        <v>0</v>
      </c>
      <c r="AQ33" s="128" t="e">
        <f t="shared" si="39"/>
        <v>#DIV/0!</v>
      </c>
      <c r="AR33" s="128" t="e">
        <f t="shared" si="39"/>
        <v>#DIV/0!</v>
      </c>
      <c r="AS33" s="128" t="e">
        <f t="shared" si="39"/>
        <v>#DIV/0!</v>
      </c>
      <c r="AT33" s="128" t="e">
        <f t="shared" si="39"/>
        <v>#DIV/0!</v>
      </c>
      <c r="AU33" s="128" t="e">
        <f t="shared" si="39"/>
        <v>#DIV/0!</v>
      </c>
      <c r="AV33" s="128">
        <f t="shared" si="39"/>
        <v>0</v>
      </c>
      <c r="AW33" s="128">
        <f t="shared" si="39"/>
        <v>0</v>
      </c>
      <c r="AX33" s="128" t="e">
        <f t="shared" si="39"/>
        <v>#DIV/0!</v>
      </c>
      <c r="AY33" s="128" t="e">
        <f t="shared" si="39"/>
        <v>#DIV/0!</v>
      </c>
      <c r="AZ33" s="128" t="e">
        <f t="shared" si="39"/>
        <v>#DIV/0!</v>
      </c>
      <c r="BA33" s="128" t="e">
        <f t="shared" si="39"/>
        <v>#DIV/0!</v>
      </c>
      <c r="BB33" s="128">
        <f t="shared" si="39"/>
        <v>0.86727521679598352</v>
      </c>
      <c r="BC33" s="128">
        <f t="shared" si="39"/>
        <v>0.86703778061690084</v>
      </c>
      <c r="BD33" s="128" t="e">
        <f t="shared" si="39"/>
        <v>#DIV/0!</v>
      </c>
      <c r="BE33" s="128">
        <f t="shared" si="39"/>
        <v>7.9009720534629402</v>
      </c>
      <c r="BF33" s="128">
        <f t="shared" si="39"/>
        <v>0.36613477144780548</v>
      </c>
      <c r="BG33" s="128">
        <f t="shared" si="39"/>
        <v>0.45685484913553359</v>
      </c>
      <c r="BH33" s="128">
        <f t="shared" si="39"/>
        <v>0.342363117617902</v>
      </c>
      <c r="BI33" s="128">
        <f t="shared" si="39"/>
        <v>1.0660906525450301E-2</v>
      </c>
      <c r="BJ33" s="128">
        <f t="shared" si="39"/>
        <v>0.34784771012748428</v>
      </c>
    </row>
    <row r="34" spans="1:63" ht="15.75">
      <c r="A34" s="130"/>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6"/>
      <c r="AD34" s="5"/>
      <c r="AE34" s="5"/>
      <c r="AF34" s="5"/>
      <c r="AG34" s="5"/>
      <c r="AH34" s="5"/>
      <c r="AI34" s="5"/>
      <c r="AJ34" s="5"/>
      <c r="AK34" s="5"/>
      <c r="AL34" s="5"/>
      <c r="AM34" s="5"/>
      <c r="AN34" s="5"/>
      <c r="AO34" s="5"/>
      <c r="AP34" s="5"/>
      <c r="AQ34" s="5"/>
      <c r="AR34" s="5"/>
      <c r="AS34" s="5"/>
      <c r="AT34" s="5"/>
      <c r="AU34" s="5"/>
      <c r="AV34" s="6"/>
      <c r="AW34" s="5"/>
      <c r="AX34" s="5"/>
      <c r="AY34" s="5"/>
      <c r="AZ34" s="5"/>
      <c r="BA34" s="5"/>
      <c r="BB34" s="5"/>
      <c r="BC34" s="5"/>
      <c r="BD34" s="5"/>
      <c r="BE34" s="5"/>
      <c r="BF34" s="5"/>
      <c r="BG34" s="6"/>
      <c r="BH34" s="44"/>
      <c r="BI34" s="5"/>
      <c r="BJ34" s="50"/>
    </row>
    <row r="35" spans="1:63" ht="15.75">
      <c r="A35" s="15" t="s">
        <v>135</v>
      </c>
      <c r="B35" s="11" t="s">
        <v>208</v>
      </c>
      <c r="C35" s="122">
        <v>4295208</v>
      </c>
      <c r="D35" s="122">
        <v>913592</v>
      </c>
      <c r="E35" s="122">
        <v>159048</v>
      </c>
      <c r="F35" s="122">
        <v>646955</v>
      </c>
      <c r="G35" s="122">
        <v>217447</v>
      </c>
      <c r="H35" s="122">
        <v>0</v>
      </c>
      <c r="I35" s="122">
        <v>0</v>
      </c>
      <c r="J35" s="122">
        <v>891877</v>
      </c>
      <c r="K35" s="122">
        <v>100500</v>
      </c>
      <c r="L35" s="122">
        <v>131251</v>
      </c>
      <c r="M35" s="122">
        <v>208216</v>
      </c>
      <c r="N35" s="122">
        <v>354</v>
      </c>
      <c r="O35" s="122">
        <v>5422</v>
      </c>
      <c r="P35" s="122">
        <v>8783</v>
      </c>
      <c r="Q35" s="122">
        <v>0</v>
      </c>
      <c r="R35" s="122">
        <v>11218</v>
      </c>
      <c r="S35" s="122">
        <v>0</v>
      </c>
      <c r="T35" s="122">
        <v>0</v>
      </c>
      <c r="U35" s="122">
        <v>0</v>
      </c>
      <c r="V35" s="122">
        <v>0</v>
      </c>
      <c r="W35" s="122">
        <v>0</v>
      </c>
      <c r="X35" s="122">
        <v>0</v>
      </c>
      <c r="Y35" s="122">
        <v>358</v>
      </c>
      <c r="Z35" s="122">
        <v>47</v>
      </c>
      <c r="AA35" s="122">
        <v>43575</v>
      </c>
      <c r="AB35" s="122">
        <v>0</v>
      </c>
      <c r="AC35" s="123">
        <f t="shared" ref="AC35:AC38" si="40">SUM(C35:AB35)</f>
        <v>7633851</v>
      </c>
      <c r="AD35" s="122">
        <v>2378</v>
      </c>
      <c r="AE35" s="122">
        <v>26</v>
      </c>
      <c r="AF35" s="122">
        <v>5671</v>
      </c>
      <c r="AG35" s="122">
        <v>0</v>
      </c>
      <c r="AH35" s="122">
        <v>0</v>
      </c>
      <c r="AI35" s="122">
        <v>356</v>
      </c>
      <c r="AJ35" s="122">
        <v>93774</v>
      </c>
      <c r="AK35" s="122">
        <v>116466</v>
      </c>
      <c r="AL35" s="122">
        <v>555713</v>
      </c>
      <c r="AM35" s="122">
        <v>75113</v>
      </c>
      <c r="AN35" s="122">
        <v>392305</v>
      </c>
      <c r="AO35" s="122">
        <v>-36555</v>
      </c>
      <c r="AP35" s="122">
        <v>0</v>
      </c>
      <c r="AQ35" s="122">
        <v>0</v>
      </c>
      <c r="AR35" s="122">
        <v>0</v>
      </c>
      <c r="AS35" s="122">
        <v>0</v>
      </c>
      <c r="AT35" s="122">
        <v>0</v>
      </c>
      <c r="AU35" s="122">
        <v>0</v>
      </c>
      <c r="AV35" s="122">
        <v>268</v>
      </c>
      <c r="AW35" s="122">
        <v>317</v>
      </c>
      <c r="AX35" s="122">
        <v>0</v>
      </c>
      <c r="AY35" s="122">
        <v>0</v>
      </c>
      <c r="AZ35" s="122">
        <v>0</v>
      </c>
      <c r="BA35" s="122">
        <v>0</v>
      </c>
      <c r="BB35" s="122">
        <v>2704</v>
      </c>
      <c r="BC35" s="122">
        <v>2709</v>
      </c>
      <c r="BD35" s="122">
        <v>0</v>
      </c>
      <c r="BE35" s="122">
        <v>443</v>
      </c>
      <c r="BF35" s="122">
        <v>2</v>
      </c>
      <c r="BG35" s="124">
        <f>SUM(AD35:BF35)</f>
        <v>1211690</v>
      </c>
      <c r="BH35" s="125">
        <f>AC35+BG35</f>
        <v>8845541</v>
      </c>
      <c r="BI35" s="98">
        <v>34959</v>
      </c>
      <c r="BJ35" s="126">
        <f t="shared" ref="BJ35:BJ38" si="41">BH35-BI35</f>
        <v>8810582</v>
      </c>
    </row>
    <row r="36" spans="1:63" ht="15.75">
      <c r="A36" s="130" t="s">
        <v>135</v>
      </c>
      <c r="B36" s="5" t="s">
        <v>205</v>
      </c>
      <c r="C36" s="37">
        <v>2233508.16</v>
      </c>
      <c r="D36" s="37">
        <v>686916.3600000001</v>
      </c>
      <c r="E36" s="37">
        <v>0</v>
      </c>
      <c r="F36" s="37">
        <v>336416.60000000003</v>
      </c>
      <c r="G36" s="37">
        <v>113072.44000000003</v>
      </c>
      <c r="H36" s="37">
        <v>0</v>
      </c>
      <c r="I36" s="37">
        <v>0</v>
      </c>
      <c r="J36" s="37">
        <v>463776.04000000004</v>
      </c>
      <c r="K36" s="37">
        <v>52260</v>
      </c>
      <c r="L36" s="37">
        <v>68250.52</v>
      </c>
      <c r="M36" s="37">
        <v>108272.32000000001</v>
      </c>
      <c r="N36" s="37">
        <v>184.07999999999998</v>
      </c>
      <c r="O36" s="37">
        <v>2819.4400000000005</v>
      </c>
      <c r="P36" s="37">
        <v>5954</v>
      </c>
      <c r="Q36" s="37">
        <v>0</v>
      </c>
      <c r="R36" s="37">
        <v>6883.76</v>
      </c>
      <c r="S36" s="37">
        <v>0</v>
      </c>
      <c r="T36" s="37"/>
      <c r="U36" s="37"/>
      <c r="V36" s="37">
        <v>0</v>
      </c>
      <c r="W36" s="37">
        <v>0</v>
      </c>
      <c r="X36" s="37">
        <v>0</v>
      </c>
      <c r="Y36" s="37">
        <v>186.15999999999997</v>
      </c>
      <c r="Z36" s="37">
        <v>24.440000000000005</v>
      </c>
      <c r="AA36" s="37">
        <v>22659</v>
      </c>
      <c r="AB36" s="37">
        <v>0</v>
      </c>
      <c r="AC36" s="123">
        <f t="shared" si="40"/>
        <v>4101183.3200000003</v>
      </c>
      <c r="AD36" s="37">
        <v>4688.84</v>
      </c>
      <c r="AE36" s="37">
        <v>13.52</v>
      </c>
      <c r="AF36" s="37">
        <v>2948.9199999999996</v>
      </c>
      <c r="AG36" s="37">
        <v>0</v>
      </c>
      <c r="AH36" s="37">
        <v>0</v>
      </c>
      <c r="AI36" s="37">
        <v>185.11999999999998</v>
      </c>
      <c r="AJ36" s="37">
        <v>116774.32</v>
      </c>
      <c r="AK36" s="37">
        <v>63973.520000000004</v>
      </c>
      <c r="AL36" s="37">
        <v>288970.76</v>
      </c>
      <c r="AM36" s="37">
        <v>88513.36</v>
      </c>
      <c r="AN36" s="37">
        <v>203998.59999999998</v>
      </c>
      <c r="AO36" s="37">
        <v>-19008.599999999999</v>
      </c>
      <c r="AP36" s="37">
        <v>0</v>
      </c>
      <c r="AQ36" s="37">
        <v>0</v>
      </c>
      <c r="AR36" s="37"/>
      <c r="AS36" s="37"/>
      <c r="AT36" s="37">
        <v>0</v>
      </c>
      <c r="AU36" s="37"/>
      <c r="AV36" s="37">
        <v>139.36000000000001</v>
      </c>
      <c r="AW36" s="37">
        <v>164.84000000000003</v>
      </c>
      <c r="AX36" s="37">
        <v>0</v>
      </c>
      <c r="AY36" s="37">
        <v>0</v>
      </c>
      <c r="AZ36" s="37">
        <v>0</v>
      </c>
      <c r="BA36" s="37">
        <v>0</v>
      </c>
      <c r="BB36" s="37">
        <v>1406.08</v>
      </c>
      <c r="BC36" s="37">
        <v>1408.68</v>
      </c>
      <c r="BD36" s="37">
        <v>0</v>
      </c>
      <c r="BE36" s="37">
        <v>230.36</v>
      </c>
      <c r="BF36" s="37">
        <v>1.04</v>
      </c>
      <c r="BG36" s="124">
        <f t="shared" ref="BG36:BG38" si="42">SUM(AD36:BF36)</f>
        <v>754408.72</v>
      </c>
      <c r="BH36" s="125">
        <f t="shared" ref="BH36:BH38" si="43">AC36+BG36</f>
        <v>4855592.04</v>
      </c>
      <c r="BI36" s="37">
        <v>17479.5</v>
      </c>
      <c r="BJ36" s="126">
        <f t="shared" si="41"/>
        <v>4838112.54</v>
      </c>
    </row>
    <row r="37" spans="1:63" ht="15.75">
      <c r="A37" s="130"/>
      <c r="B37" s="5"/>
      <c r="C37" s="37">
        <f>C35-C36</f>
        <v>2061699.8399999999</v>
      </c>
      <c r="D37" s="37">
        <f t="shared" ref="D37:AB37" si="44">D35-D36</f>
        <v>226675.6399999999</v>
      </c>
      <c r="E37" s="37">
        <f t="shared" si="44"/>
        <v>159048</v>
      </c>
      <c r="F37" s="37">
        <f t="shared" si="44"/>
        <v>310538.39999999997</v>
      </c>
      <c r="G37" s="37">
        <f t="shared" si="44"/>
        <v>104374.55999999997</v>
      </c>
      <c r="H37" s="37">
        <f t="shared" si="44"/>
        <v>0</v>
      </c>
      <c r="I37" s="37">
        <f t="shared" si="44"/>
        <v>0</v>
      </c>
      <c r="J37" s="37">
        <f t="shared" si="44"/>
        <v>428100.95999999996</v>
      </c>
      <c r="K37" s="37">
        <f t="shared" si="44"/>
        <v>48240</v>
      </c>
      <c r="L37" s="37">
        <f t="shared" si="44"/>
        <v>63000.479999999996</v>
      </c>
      <c r="M37" s="37">
        <f t="shared" si="44"/>
        <v>99943.679999999993</v>
      </c>
      <c r="N37" s="37">
        <f t="shared" si="44"/>
        <v>169.92000000000002</v>
      </c>
      <c r="O37" s="37">
        <f t="shared" si="44"/>
        <v>2602.5599999999995</v>
      </c>
      <c r="P37" s="37">
        <f t="shared" si="44"/>
        <v>2829</v>
      </c>
      <c r="Q37" s="37">
        <f t="shared" si="44"/>
        <v>0</v>
      </c>
      <c r="R37" s="37">
        <f t="shared" si="44"/>
        <v>4334.24</v>
      </c>
      <c r="S37" s="37">
        <f t="shared" si="44"/>
        <v>0</v>
      </c>
      <c r="T37" s="37">
        <f t="shared" si="44"/>
        <v>0</v>
      </c>
      <c r="U37" s="37">
        <f t="shared" si="44"/>
        <v>0</v>
      </c>
      <c r="V37" s="37">
        <f t="shared" si="44"/>
        <v>0</v>
      </c>
      <c r="W37" s="37">
        <f t="shared" si="44"/>
        <v>0</v>
      </c>
      <c r="X37" s="37">
        <f t="shared" si="44"/>
        <v>0</v>
      </c>
      <c r="Y37" s="37">
        <f t="shared" si="44"/>
        <v>171.84000000000003</v>
      </c>
      <c r="Z37" s="37">
        <f t="shared" si="44"/>
        <v>22.559999999999995</v>
      </c>
      <c r="AA37" s="37">
        <f t="shared" si="44"/>
        <v>20916</v>
      </c>
      <c r="AB37" s="37">
        <f t="shared" si="44"/>
        <v>0</v>
      </c>
      <c r="AC37" s="123">
        <f t="shared" si="40"/>
        <v>3532667.6799999997</v>
      </c>
      <c r="AD37" s="37">
        <f>AD35-AD36</f>
        <v>-2310.84</v>
      </c>
      <c r="AE37" s="37">
        <f t="shared" ref="AE37:BF37" si="45">AE35-AE36</f>
        <v>12.48</v>
      </c>
      <c r="AF37" s="37">
        <f t="shared" si="45"/>
        <v>2722.0800000000004</v>
      </c>
      <c r="AG37" s="37">
        <f t="shared" si="45"/>
        <v>0</v>
      </c>
      <c r="AH37" s="37">
        <f t="shared" si="45"/>
        <v>0</v>
      </c>
      <c r="AI37" s="37">
        <f t="shared" si="45"/>
        <v>170.88000000000002</v>
      </c>
      <c r="AJ37" s="37">
        <f t="shared" si="45"/>
        <v>-23000.320000000007</v>
      </c>
      <c r="AK37" s="37">
        <f t="shared" si="45"/>
        <v>52492.479999999996</v>
      </c>
      <c r="AL37" s="37">
        <f t="shared" si="45"/>
        <v>266742.24</v>
      </c>
      <c r="AM37" s="37">
        <f t="shared" si="45"/>
        <v>-13400.36</v>
      </c>
      <c r="AN37" s="37">
        <f t="shared" si="45"/>
        <v>188306.40000000002</v>
      </c>
      <c r="AO37" s="37">
        <f t="shared" si="45"/>
        <v>-17546.400000000001</v>
      </c>
      <c r="AP37" s="37">
        <f t="shared" si="45"/>
        <v>0</v>
      </c>
      <c r="AQ37" s="37">
        <f t="shared" si="45"/>
        <v>0</v>
      </c>
      <c r="AR37" s="37">
        <f t="shared" si="45"/>
        <v>0</v>
      </c>
      <c r="AS37" s="37">
        <f t="shared" si="45"/>
        <v>0</v>
      </c>
      <c r="AT37" s="37">
        <f t="shared" si="45"/>
        <v>0</v>
      </c>
      <c r="AU37" s="37">
        <f t="shared" si="45"/>
        <v>0</v>
      </c>
      <c r="AV37" s="37">
        <f t="shared" si="45"/>
        <v>128.63999999999999</v>
      </c>
      <c r="AW37" s="37">
        <f t="shared" si="45"/>
        <v>152.15999999999997</v>
      </c>
      <c r="AX37" s="37">
        <f t="shared" si="45"/>
        <v>0</v>
      </c>
      <c r="AY37" s="37">
        <f t="shared" si="45"/>
        <v>0</v>
      </c>
      <c r="AZ37" s="37">
        <f t="shared" si="45"/>
        <v>0</v>
      </c>
      <c r="BA37" s="37">
        <f t="shared" si="45"/>
        <v>0</v>
      </c>
      <c r="BB37" s="37">
        <f t="shared" si="45"/>
        <v>1297.92</v>
      </c>
      <c r="BC37" s="37">
        <f t="shared" si="45"/>
        <v>1300.32</v>
      </c>
      <c r="BD37" s="37">
        <f t="shared" si="45"/>
        <v>0</v>
      </c>
      <c r="BE37" s="37">
        <f t="shared" si="45"/>
        <v>212.64</v>
      </c>
      <c r="BF37" s="37">
        <f t="shared" si="45"/>
        <v>0.96</v>
      </c>
      <c r="BG37" s="124">
        <f t="shared" si="42"/>
        <v>457281.28000000003</v>
      </c>
      <c r="BH37" s="125">
        <f t="shared" si="43"/>
        <v>3989948.96</v>
      </c>
      <c r="BI37" s="38">
        <f>BI35-BI36</f>
        <v>17479.5</v>
      </c>
      <c r="BJ37" s="126">
        <f t="shared" si="41"/>
        <v>3972469.46</v>
      </c>
    </row>
    <row r="38" spans="1:63" ht="15.75">
      <c r="A38" s="130"/>
      <c r="B38" s="12" t="s">
        <v>206</v>
      </c>
      <c r="C38" s="9">
        <f>IF('Upto Month Current'!$G$4="",0,'Upto Month Current'!$G$4)</f>
        <v>1639245</v>
      </c>
      <c r="D38" s="9">
        <f>IF('Upto Month Current'!$G$5="",0,'Upto Month Current'!$G$5)</f>
        <v>919688</v>
      </c>
      <c r="E38" s="9">
        <f>IF('Upto Month Current'!$G$6="",0,'Upto Month Current'!$G$6)</f>
        <v>62902</v>
      </c>
      <c r="F38" s="9">
        <f>IF('Upto Month Current'!$G$7="",0,'Upto Month Current'!$G$7)</f>
        <v>320539</v>
      </c>
      <c r="G38" s="9">
        <f>IF('Upto Month Current'!$G$8="",0,'Upto Month Current'!$G$8)</f>
        <v>103964</v>
      </c>
      <c r="H38" s="9">
        <f>IF('Upto Month Current'!$G$9="",0,'Upto Month Current'!$G$9)</f>
        <v>0</v>
      </c>
      <c r="I38" s="9">
        <f>IF('Upto Month Current'!$G$10="",0,'Upto Month Current'!$G$10)</f>
        <v>0</v>
      </c>
      <c r="J38" s="9">
        <f>IF('Upto Month Current'!$G$11="",0,'Upto Month Current'!$G$11)</f>
        <v>589198</v>
      </c>
      <c r="K38" s="9">
        <f>IF('Upto Month Current'!$G$12="",0,'Upto Month Current'!$G$12)</f>
        <v>53735</v>
      </c>
      <c r="L38" s="9">
        <f>IF('Upto Month Current'!$G$13="",0,'Upto Month Current'!$G$13)</f>
        <v>77330</v>
      </c>
      <c r="M38" s="9">
        <f>IF('Upto Month Current'!$G$14="",0,'Upto Month Current'!$G$14)</f>
        <v>106411</v>
      </c>
      <c r="N38" s="9">
        <f>IF('Upto Month Current'!$G$15="",0,'Upto Month Current'!$G$15)</f>
        <v>301</v>
      </c>
      <c r="O38" s="9">
        <f>IF('Upto Month Current'!$G$16="",0,'Upto Month Current'!$G$16)</f>
        <v>6139</v>
      </c>
      <c r="P38" s="9">
        <f>IF('Upto Month Current'!$G$17="",0,'Upto Month Current'!$G$17)</f>
        <v>9373</v>
      </c>
      <c r="Q38" s="9">
        <f>IF('Upto Month Current'!$G$18="",0,'Upto Month Current'!$G$18)</f>
        <v>0</v>
      </c>
      <c r="R38" s="9">
        <f>IF('Upto Month Current'!$G$21="",0,'Upto Month Current'!$G$21)</f>
        <v>6090</v>
      </c>
      <c r="S38" s="9">
        <f>IF('Upto Month Current'!$G$26="",0,'Upto Month Current'!$G$26)</f>
        <v>0</v>
      </c>
      <c r="T38" s="9">
        <f>IF('Upto Month Current'!$G$27="",0,'Upto Month Current'!$G$27)</f>
        <v>0</v>
      </c>
      <c r="U38" s="9">
        <f>IF('Upto Month Current'!$G$30="",0,'Upto Month Current'!$G$30)</f>
        <v>0</v>
      </c>
      <c r="V38" s="9">
        <f>IF('Upto Month Current'!$G$35="",0,'Upto Month Current'!$G$35)</f>
        <v>0</v>
      </c>
      <c r="W38" s="9">
        <f>IF('Upto Month Current'!$G$39="",0,'Upto Month Current'!$G$39)</f>
        <v>0</v>
      </c>
      <c r="X38" s="9">
        <f>IF('Upto Month Current'!$G$40="",0,'Upto Month Current'!$G$40)</f>
        <v>0</v>
      </c>
      <c r="Y38" s="9">
        <f>IF('Upto Month Current'!$G$42="",0,'Upto Month Current'!$G$42)</f>
        <v>0</v>
      </c>
      <c r="Z38" s="9">
        <f>IF('Upto Month Current'!$G$43="",0,'Upto Month Current'!$G$43)</f>
        <v>0</v>
      </c>
      <c r="AA38" s="9">
        <f>IF('Upto Month Current'!$G$44="",0,'Upto Month Current'!$G$44)</f>
        <v>0</v>
      </c>
      <c r="AB38" s="9">
        <f>IF('Upto Month Current'!$G$51="",0,'Upto Month Current'!$G$51)</f>
        <v>0</v>
      </c>
      <c r="AC38" s="123">
        <f t="shared" si="40"/>
        <v>3894915</v>
      </c>
      <c r="AD38" s="9">
        <f>IF('Upto Month Current'!$G$19="",0,'Upto Month Current'!$G$19)</f>
        <v>1542</v>
      </c>
      <c r="AE38" s="9">
        <f>IF('Upto Month Current'!$G$20="",0,'Upto Month Current'!$G$20)</f>
        <v>1399</v>
      </c>
      <c r="AF38" s="9">
        <f>IF('Upto Month Current'!$G$22="",0,'Upto Month Current'!$G$22)</f>
        <v>50</v>
      </c>
      <c r="AG38" s="9">
        <f>IF('Upto Month Current'!$G$23="",0,'Upto Month Current'!$G$23)</f>
        <v>0</v>
      </c>
      <c r="AH38" s="9">
        <f>IF('Upto Month Current'!$G$24="",0,'Upto Month Current'!$G$24)</f>
        <v>0</v>
      </c>
      <c r="AI38" s="9">
        <f>IF('Upto Month Current'!$G$25="",0,'Upto Month Current'!$G$25)</f>
        <v>0</v>
      </c>
      <c r="AJ38" s="9">
        <f>IF('Upto Month Current'!$G$28="",0,'Upto Month Current'!$G$28)</f>
        <v>6057</v>
      </c>
      <c r="AK38" s="9">
        <f>IF('Upto Month Current'!$G$29="",0,'Upto Month Current'!$G$29)</f>
        <v>13059</v>
      </c>
      <c r="AL38" s="9">
        <f>IF('Upto Month Current'!$G$31="",0,'Upto Month Current'!$G$31)</f>
        <v>157928</v>
      </c>
      <c r="AM38" s="9">
        <f>IF('Upto Month Current'!$G$32="",0,'Upto Month Current'!$G$32)</f>
        <v>5098</v>
      </c>
      <c r="AN38" s="9">
        <f>IF('Upto Month Current'!$G$33="",0,'Upto Month Current'!$G$33)</f>
        <v>127571</v>
      </c>
      <c r="AO38" s="9">
        <f>IF('Upto Month Current'!$G$34="",0,'Upto Month Current'!$G$34)</f>
        <v>1227</v>
      </c>
      <c r="AP38" s="9">
        <f>IF('Upto Month Current'!$G$36="",0,'Upto Month Current'!$G$36)</f>
        <v>0</v>
      </c>
      <c r="AQ38" s="9">
        <f>IF('Upto Month Current'!$G$37="",0,'Upto Month Current'!$G$37)</f>
        <v>0</v>
      </c>
      <c r="AR38" s="9">
        <v>0</v>
      </c>
      <c r="AS38" s="9">
        <f>IF('Upto Month Current'!$G$38="",0,'Upto Month Current'!$G$38)</f>
        <v>0</v>
      </c>
      <c r="AT38" s="9">
        <f>IF('Upto Month Current'!$G$41="",0,'Upto Month Current'!$G$41)</f>
        <v>0</v>
      </c>
      <c r="AU38" s="9">
        <v>0</v>
      </c>
      <c r="AV38" s="9">
        <f>IF('Upto Month Current'!$G$45="",0,'Upto Month Current'!$G$45)</f>
        <v>303</v>
      </c>
      <c r="AW38" s="9">
        <f>IF('Upto Month Current'!$G$46="",0,'Upto Month Current'!$G$46)</f>
        <v>0</v>
      </c>
      <c r="AX38" s="9">
        <f>IF('Upto Month Current'!$G$47="",0,'Upto Month Current'!$G$47)</f>
        <v>0</v>
      </c>
      <c r="AY38" s="9">
        <f>IF('Upto Month Current'!$G$49="",0,'Upto Month Current'!$G$49)</f>
        <v>0</v>
      </c>
      <c r="AZ38" s="9">
        <f>IF('Upto Month Current'!$G$50="",0,'Upto Month Current'!$G$50)</f>
        <v>0</v>
      </c>
      <c r="BA38" s="9">
        <f>IF('Upto Month Current'!$G$52="",0,'Upto Month Current'!$G$52)</f>
        <v>0</v>
      </c>
      <c r="BB38" s="9">
        <f>IF('Upto Month Current'!$G$53="",0,'Upto Month Current'!$G$53)</f>
        <v>5950</v>
      </c>
      <c r="BC38" s="9">
        <f>IF('Upto Month Current'!$G$54="",0,'Upto Month Current'!$G$54)</f>
        <v>5950</v>
      </c>
      <c r="BD38" s="9">
        <f>IF('Upto Month Current'!$G$55="",0,'Upto Month Current'!$G$55)</f>
        <v>0</v>
      </c>
      <c r="BE38" s="9">
        <f>IF('Upto Month Current'!$G$56="",0,'Upto Month Current'!$G$56)</f>
        <v>10297</v>
      </c>
      <c r="BF38" s="9">
        <f>IF('Upto Month Current'!$G$58="",0,'Upto Month Current'!$G$58)</f>
        <v>47</v>
      </c>
      <c r="BG38" s="124">
        <f t="shared" si="42"/>
        <v>336478</v>
      </c>
      <c r="BH38" s="125">
        <f t="shared" si="43"/>
        <v>4231393</v>
      </c>
      <c r="BI38" s="9">
        <f>IF('Upto Month Current'!$G$60="",0,'Upto Month Current'!$G$60)</f>
        <v>10397</v>
      </c>
      <c r="BJ38" s="126">
        <f t="shared" si="41"/>
        <v>4220996</v>
      </c>
      <c r="BK38">
        <f>'Upto Month Current'!$G$61</f>
        <v>4220995</v>
      </c>
    </row>
    <row r="39" spans="1:63" ht="15.75">
      <c r="A39" s="130"/>
      <c r="B39" s="5" t="s">
        <v>204</v>
      </c>
      <c r="C39" s="128">
        <f t="shared" ref="C39:AH39" si="46">C38/C35</f>
        <v>0.38164507981918455</v>
      </c>
      <c r="D39" s="128">
        <f t="shared" si="46"/>
        <v>1.0066725628070299</v>
      </c>
      <c r="E39" s="128">
        <f t="shared" si="46"/>
        <v>0.39549066948342637</v>
      </c>
      <c r="F39" s="128">
        <f t="shared" si="46"/>
        <v>0.49545795302609918</v>
      </c>
      <c r="G39" s="128">
        <f t="shared" si="46"/>
        <v>0.47811190772923978</v>
      </c>
      <c r="H39" s="128" t="e">
        <f t="shared" si="46"/>
        <v>#DIV/0!</v>
      </c>
      <c r="I39" s="128" t="e">
        <f t="shared" si="46"/>
        <v>#DIV/0!</v>
      </c>
      <c r="J39" s="128">
        <f t="shared" si="46"/>
        <v>0.66062696986243619</v>
      </c>
      <c r="K39" s="128">
        <f t="shared" si="46"/>
        <v>0.5346766169154229</v>
      </c>
      <c r="L39" s="128">
        <f t="shared" si="46"/>
        <v>0.58917646341742158</v>
      </c>
      <c r="M39" s="128">
        <f t="shared" si="46"/>
        <v>0.51106062934644791</v>
      </c>
      <c r="N39" s="128">
        <f t="shared" si="46"/>
        <v>0.85028248587570621</v>
      </c>
      <c r="O39" s="128">
        <f t="shared" si="46"/>
        <v>1.132239026189598</v>
      </c>
      <c r="P39" s="128">
        <f t="shared" si="46"/>
        <v>1.0671752248662187</v>
      </c>
      <c r="Q39" s="128" t="e">
        <f t="shared" si="46"/>
        <v>#DIV/0!</v>
      </c>
      <c r="R39" s="128">
        <f t="shared" si="46"/>
        <v>0.54287751827420216</v>
      </c>
      <c r="S39" s="128" t="e">
        <f t="shared" si="46"/>
        <v>#DIV/0!</v>
      </c>
      <c r="T39" s="128" t="e">
        <f t="shared" si="46"/>
        <v>#DIV/0!</v>
      </c>
      <c r="U39" s="128" t="e">
        <f t="shared" si="46"/>
        <v>#DIV/0!</v>
      </c>
      <c r="V39" s="128" t="e">
        <f t="shared" si="46"/>
        <v>#DIV/0!</v>
      </c>
      <c r="W39" s="128" t="e">
        <f t="shared" si="46"/>
        <v>#DIV/0!</v>
      </c>
      <c r="X39" s="128" t="e">
        <f t="shared" si="46"/>
        <v>#DIV/0!</v>
      </c>
      <c r="Y39" s="128">
        <f t="shared" si="46"/>
        <v>0</v>
      </c>
      <c r="Z39" s="128">
        <f t="shared" si="46"/>
        <v>0</v>
      </c>
      <c r="AA39" s="128">
        <f t="shared" si="46"/>
        <v>0</v>
      </c>
      <c r="AB39" s="128" t="e">
        <f t="shared" si="46"/>
        <v>#DIV/0!</v>
      </c>
      <c r="AC39" s="128">
        <f t="shared" si="46"/>
        <v>0.51021627223271715</v>
      </c>
      <c r="AD39" s="128">
        <f t="shared" si="46"/>
        <v>0.64844407064760301</v>
      </c>
      <c r="AE39" s="128">
        <f t="shared" si="46"/>
        <v>53.807692307692307</v>
      </c>
      <c r="AF39" s="128">
        <f t="shared" si="46"/>
        <v>8.8167871627578918E-3</v>
      </c>
      <c r="AG39" s="128" t="e">
        <f t="shared" si="46"/>
        <v>#DIV/0!</v>
      </c>
      <c r="AH39" s="128" t="e">
        <f t="shared" si="46"/>
        <v>#DIV/0!</v>
      </c>
      <c r="AI39" s="128">
        <f t="shared" ref="AI39:BJ39" si="47">AI38/AI35</f>
        <v>0</v>
      </c>
      <c r="AJ39" s="128">
        <f t="shared" si="47"/>
        <v>6.4591464585066219E-2</v>
      </c>
      <c r="AK39" s="128">
        <f t="shared" si="47"/>
        <v>0.11212714440265828</v>
      </c>
      <c r="AL39" s="128">
        <f t="shared" si="47"/>
        <v>0.28418986059350781</v>
      </c>
      <c r="AM39" s="128">
        <f t="shared" si="47"/>
        <v>6.7871074248132809E-2</v>
      </c>
      <c r="AN39" s="128">
        <f t="shared" si="47"/>
        <v>0.32518321204165129</v>
      </c>
      <c r="AO39" s="128">
        <f t="shared" si="47"/>
        <v>-3.3565859663520721E-2</v>
      </c>
      <c r="AP39" s="128" t="e">
        <f t="shared" si="47"/>
        <v>#DIV/0!</v>
      </c>
      <c r="AQ39" s="128" t="e">
        <f t="shared" si="47"/>
        <v>#DIV/0!</v>
      </c>
      <c r="AR39" s="128" t="e">
        <f t="shared" si="47"/>
        <v>#DIV/0!</v>
      </c>
      <c r="AS39" s="128" t="e">
        <f t="shared" si="47"/>
        <v>#DIV/0!</v>
      </c>
      <c r="AT39" s="128" t="e">
        <f t="shared" si="47"/>
        <v>#DIV/0!</v>
      </c>
      <c r="AU39" s="128" t="e">
        <f t="shared" si="47"/>
        <v>#DIV/0!</v>
      </c>
      <c r="AV39" s="128">
        <f t="shared" si="47"/>
        <v>1.1305970149253732</v>
      </c>
      <c r="AW39" s="128">
        <f t="shared" si="47"/>
        <v>0</v>
      </c>
      <c r="AX39" s="128" t="e">
        <f t="shared" si="47"/>
        <v>#DIV/0!</v>
      </c>
      <c r="AY39" s="128" t="e">
        <f t="shared" si="47"/>
        <v>#DIV/0!</v>
      </c>
      <c r="AZ39" s="128" t="e">
        <f t="shared" si="47"/>
        <v>#DIV/0!</v>
      </c>
      <c r="BA39" s="128" t="e">
        <f t="shared" si="47"/>
        <v>#DIV/0!</v>
      </c>
      <c r="BB39" s="128">
        <f t="shared" si="47"/>
        <v>2.2004437869822486</v>
      </c>
      <c r="BC39" s="128">
        <f t="shared" si="47"/>
        <v>2.1963824289405687</v>
      </c>
      <c r="BD39" s="128" t="e">
        <f t="shared" si="47"/>
        <v>#DIV/0!</v>
      </c>
      <c r="BE39" s="128">
        <f t="shared" si="47"/>
        <v>23.243792325056432</v>
      </c>
      <c r="BF39" s="128">
        <f t="shared" si="47"/>
        <v>23.5</v>
      </c>
      <c r="BG39" s="128">
        <f t="shared" si="47"/>
        <v>0.27769313933431816</v>
      </c>
      <c r="BH39" s="128">
        <f t="shared" si="47"/>
        <v>0.47836452287090186</v>
      </c>
      <c r="BI39" s="128">
        <f t="shared" si="47"/>
        <v>0.29740553219485683</v>
      </c>
      <c r="BJ39" s="128">
        <f t="shared" si="47"/>
        <v>0.47908253960975561</v>
      </c>
    </row>
    <row r="40" spans="1:63" ht="15.75">
      <c r="A40" s="130"/>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17"/>
      <c r="AD40" s="5"/>
      <c r="AE40" s="5"/>
      <c r="AF40" s="5"/>
      <c r="AG40" s="5"/>
      <c r="AH40" s="5"/>
      <c r="AI40" s="5"/>
      <c r="AJ40" s="5"/>
      <c r="AK40" s="5"/>
      <c r="AL40" s="5"/>
      <c r="AM40" s="5"/>
      <c r="AN40" s="5"/>
      <c r="AO40" s="5"/>
      <c r="AP40" s="5"/>
      <c r="AQ40" s="5"/>
      <c r="AR40" s="5"/>
      <c r="AS40" s="5"/>
      <c r="AT40" s="5"/>
      <c r="AU40" s="7"/>
      <c r="AV40" s="6"/>
      <c r="AW40" s="5"/>
      <c r="AX40" s="5"/>
      <c r="AY40" s="5"/>
      <c r="AZ40" s="5"/>
      <c r="BA40" s="5"/>
      <c r="BB40" s="5"/>
      <c r="BC40" s="5"/>
      <c r="BD40" s="5"/>
      <c r="BE40" s="5"/>
      <c r="BF40" s="5"/>
      <c r="BG40" s="6"/>
      <c r="BH40" s="44"/>
      <c r="BI40" s="5"/>
      <c r="BJ40" s="50"/>
    </row>
    <row r="41" spans="1:63" ht="15.75">
      <c r="A41" s="15" t="s">
        <v>136</v>
      </c>
      <c r="B41" s="11" t="s">
        <v>208</v>
      </c>
      <c r="C41" s="122">
        <v>5807602</v>
      </c>
      <c r="D41" s="122">
        <v>1002706</v>
      </c>
      <c r="E41" s="122">
        <v>216781</v>
      </c>
      <c r="F41" s="122">
        <v>623789</v>
      </c>
      <c r="G41" s="122">
        <v>313296</v>
      </c>
      <c r="H41" s="122">
        <v>0</v>
      </c>
      <c r="I41" s="122">
        <v>0</v>
      </c>
      <c r="J41" s="122">
        <v>349607</v>
      </c>
      <c r="K41" s="122">
        <v>84939</v>
      </c>
      <c r="L41" s="122">
        <v>183242</v>
      </c>
      <c r="M41" s="122">
        <v>159613</v>
      </c>
      <c r="N41" s="122">
        <v>984</v>
      </c>
      <c r="O41" s="122">
        <v>18510</v>
      </c>
      <c r="P41" s="122">
        <v>137019</v>
      </c>
      <c r="Q41" s="122">
        <v>0</v>
      </c>
      <c r="R41" s="122">
        <v>6559</v>
      </c>
      <c r="S41" s="122">
        <v>0</v>
      </c>
      <c r="T41" s="122">
        <v>0</v>
      </c>
      <c r="U41" s="122">
        <v>0</v>
      </c>
      <c r="V41" s="122">
        <v>0</v>
      </c>
      <c r="W41" s="122">
        <v>0</v>
      </c>
      <c r="X41" s="122">
        <v>0</v>
      </c>
      <c r="Y41" s="122">
        <v>4275</v>
      </c>
      <c r="Z41" s="122">
        <v>639</v>
      </c>
      <c r="AA41" s="122">
        <v>626</v>
      </c>
      <c r="AB41" s="122">
        <v>0</v>
      </c>
      <c r="AC41" s="123">
        <f t="shared" ref="AC41:AC44" si="48">SUM(C41:AB41)</f>
        <v>8910187</v>
      </c>
      <c r="AD41" s="122">
        <v>9875</v>
      </c>
      <c r="AE41" s="122">
        <v>385</v>
      </c>
      <c r="AF41" s="122">
        <v>7123</v>
      </c>
      <c r="AG41" s="122">
        <v>0</v>
      </c>
      <c r="AH41" s="122">
        <v>0</v>
      </c>
      <c r="AI41" s="122">
        <v>10272</v>
      </c>
      <c r="AJ41" s="122">
        <v>10817</v>
      </c>
      <c r="AK41" s="122">
        <v>28723</v>
      </c>
      <c r="AL41" s="122">
        <v>0</v>
      </c>
      <c r="AM41" s="122">
        <v>19</v>
      </c>
      <c r="AN41" s="122">
        <v>284635</v>
      </c>
      <c r="AO41" s="122">
        <v>16806214</v>
      </c>
      <c r="AP41" s="122">
        <v>0</v>
      </c>
      <c r="AQ41" s="122">
        <v>0</v>
      </c>
      <c r="AR41" s="122">
        <v>0</v>
      </c>
      <c r="AS41" s="122">
        <v>0</v>
      </c>
      <c r="AT41" s="122">
        <v>0</v>
      </c>
      <c r="AU41" s="122">
        <v>0</v>
      </c>
      <c r="AV41" s="122">
        <v>255</v>
      </c>
      <c r="AW41" s="122">
        <v>996</v>
      </c>
      <c r="AX41" s="122">
        <v>58</v>
      </c>
      <c r="AY41" s="122">
        <v>0</v>
      </c>
      <c r="AZ41" s="122">
        <v>0</v>
      </c>
      <c r="BA41" s="122">
        <v>0</v>
      </c>
      <c r="BB41" s="122">
        <v>3840</v>
      </c>
      <c r="BC41" s="122">
        <v>3840</v>
      </c>
      <c r="BD41" s="122">
        <v>0</v>
      </c>
      <c r="BE41" s="122">
        <v>9877</v>
      </c>
      <c r="BF41" s="122">
        <v>2782</v>
      </c>
      <c r="BG41" s="124">
        <f>SUM(AD41:BF41)</f>
        <v>17179711</v>
      </c>
      <c r="BH41" s="125">
        <f>AC41+BG41</f>
        <v>26089898</v>
      </c>
      <c r="BI41" s="98">
        <v>0</v>
      </c>
      <c r="BJ41" s="126">
        <f t="shared" ref="BJ41:BJ44" si="49">BH41-BI41</f>
        <v>26089898</v>
      </c>
    </row>
    <row r="42" spans="1:63" ht="15.75">
      <c r="A42" s="130" t="s">
        <v>136</v>
      </c>
      <c r="B42" s="5" t="s">
        <v>205</v>
      </c>
      <c r="C42" s="37">
        <v>3019953.0400000005</v>
      </c>
      <c r="D42" s="37">
        <v>788873.28</v>
      </c>
      <c r="E42" s="37">
        <v>0</v>
      </c>
      <c r="F42" s="37">
        <v>324370.28000000003</v>
      </c>
      <c r="G42" s="37">
        <v>162913.91999999998</v>
      </c>
      <c r="H42" s="37">
        <v>0</v>
      </c>
      <c r="I42" s="37">
        <v>0</v>
      </c>
      <c r="J42" s="37">
        <v>181795.64</v>
      </c>
      <c r="K42" s="37">
        <v>58366.360000000008</v>
      </c>
      <c r="L42" s="37">
        <v>95285.84</v>
      </c>
      <c r="M42" s="37">
        <v>82998.760000000009</v>
      </c>
      <c r="N42" s="37">
        <v>511.68000000000006</v>
      </c>
      <c r="O42" s="37">
        <v>9625.2000000000007</v>
      </c>
      <c r="P42" s="37">
        <v>109710.12</v>
      </c>
      <c r="Q42" s="37">
        <v>0</v>
      </c>
      <c r="R42" s="37">
        <v>7702.24</v>
      </c>
      <c r="S42" s="37">
        <v>0</v>
      </c>
      <c r="T42" s="37"/>
      <c r="U42" s="37"/>
      <c r="V42" s="37">
        <v>0</v>
      </c>
      <c r="W42" s="37">
        <v>0</v>
      </c>
      <c r="X42" s="37">
        <v>0</v>
      </c>
      <c r="Y42" s="37">
        <v>2223</v>
      </c>
      <c r="Z42" s="37">
        <v>332.28000000000003</v>
      </c>
      <c r="AA42" s="37">
        <v>325.52</v>
      </c>
      <c r="AB42" s="37">
        <v>0</v>
      </c>
      <c r="AC42" s="123">
        <f t="shared" si="48"/>
        <v>4844987.16</v>
      </c>
      <c r="AD42" s="37">
        <v>7387.6399999999994</v>
      </c>
      <c r="AE42" s="37">
        <v>200.20000000000002</v>
      </c>
      <c r="AF42" s="37">
        <v>3703.9600000000005</v>
      </c>
      <c r="AG42" s="37">
        <v>0</v>
      </c>
      <c r="AH42" s="37">
        <v>0</v>
      </c>
      <c r="AI42" s="37">
        <v>5341.4400000000005</v>
      </c>
      <c r="AJ42" s="37">
        <v>30812.600000000006</v>
      </c>
      <c r="AK42" s="37">
        <v>14935.960000000001</v>
      </c>
      <c r="AL42" s="37">
        <v>0</v>
      </c>
      <c r="AM42" s="37">
        <v>165.88000000000002</v>
      </c>
      <c r="AN42" s="37">
        <v>148010.20000000001</v>
      </c>
      <c r="AO42" s="37">
        <v>11840031.280000001</v>
      </c>
      <c r="AP42" s="37">
        <v>0</v>
      </c>
      <c r="AQ42" s="37">
        <v>0</v>
      </c>
      <c r="AR42" s="37"/>
      <c r="AS42" s="37"/>
      <c r="AT42" s="37">
        <v>0</v>
      </c>
      <c r="AU42" s="37"/>
      <c r="AV42" s="37">
        <v>132.60000000000002</v>
      </c>
      <c r="AW42" s="37">
        <v>517.92000000000007</v>
      </c>
      <c r="AX42" s="37">
        <v>30.160000000000004</v>
      </c>
      <c r="AY42" s="37">
        <v>0</v>
      </c>
      <c r="AZ42" s="37">
        <v>0</v>
      </c>
      <c r="BA42" s="37">
        <v>0</v>
      </c>
      <c r="BB42" s="37">
        <v>1996.8000000000002</v>
      </c>
      <c r="BC42" s="37">
        <v>1996.8000000000002</v>
      </c>
      <c r="BD42" s="37">
        <v>0</v>
      </c>
      <c r="BE42" s="37">
        <v>5136.04</v>
      </c>
      <c r="BF42" s="37">
        <v>1445</v>
      </c>
      <c r="BG42" s="124">
        <f t="shared" ref="BG42:BG44" si="50">SUM(AD42:BF42)</f>
        <v>12061844.480000002</v>
      </c>
      <c r="BH42" s="125">
        <f t="shared" ref="BH42:BH44" si="51">AC42+BG42</f>
        <v>16906831.640000001</v>
      </c>
      <c r="BI42" s="11">
        <v>0</v>
      </c>
      <c r="BJ42" s="126">
        <f t="shared" si="49"/>
        <v>16906831.640000001</v>
      </c>
    </row>
    <row r="43" spans="1:63" ht="15.75">
      <c r="A43" s="130"/>
      <c r="B43" s="5"/>
      <c r="C43" s="37">
        <f>C41-C42</f>
        <v>2787648.9599999995</v>
      </c>
      <c r="D43" s="37">
        <f t="shared" ref="D43:AB43" si="52">D41-D42</f>
        <v>213832.71999999997</v>
      </c>
      <c r="E43" s="37">
        <f t="shared" si="52"/>
        <v>216781</v>
      </c>
      <c r="F43" s="37">
        <f t="shared" si="52"/>
        <v>299418.71999999997</v>
      </c>
      <c r="G43" s="37">
        <f t="shared" si="52"/>
        <v>150382.08000000002</v>
      </c>
      <c r="H43" s="37">
        <f t="shared" si="52"/>
        <v>0</v>
      </c>
      <c r="I43" s="37">
        <f t="shared" si="52"/>
        <v>0</v>
      </c>
      <c r="J43" s="37">
        <f t="shared" si="52"/>
        <v>167811.36</v>
      </c>
      <c r="K43" s="37">
        <f t="shared" si="52"/>
        <v>26572.639999999992</v>
      </c>
      <c r="L43" s="37">
        <f t="shared" si="52"/>
        <v>87956.160000000003</v>
      </c>
      <c r="M43" s="37">
        <f t="shared" si="52"/>
        <v>76614.239999999991</v>
      </c>
      <c r="N43" s="37">
        <f t="shared" si="52"/>
        <v>472.31999999999994</v>
      </c>
      <c r="O43" s="37">
        <f t="shared" si="52"/>
        <v>8884.7999999999993</v>
      </c>
      <c r="P43" s="37">
        <f t="shared" si="52"/>
        <v>27308.880000000005</v>
      </c>
      <c r="Q43" s="37">
        <f t="shared" si="52"/>
        <v>0</v>
      </c>
      <c r="R43" s="37">
        <f t="shared" si="52"/>
        <v>-1143.2399999999998</v>
      </c>
      <c r="S43" s="37">
        <f t="shared" si="52"/>
        <v>0</v>
      </c>
      <c r="T43" s="37">
        <f t="shared" si="52"/>
        <v>0</v>
      </c>
      <c r="U43" s="37">
        <f t="shared" si="52"/>
        <v>0</v>
      </c>
      <c r="V43" s="37">
        <f t="shared" si="52"/>
        <v>0</v>
      </c>
      <c r="W43" s="37">
        <f t="shared" si="52"/>
        <v>0</v>
      </c>
      <c r="X43" s="37">
        <f t="shared" si="52"/>
        <v>0</v>
      </c>
      <c r="Y43" s="37">
        <f t="shared" si="52"/>
        <v>2052</v>
      </c>
      <c r="Z43" s="37">
        <f t="shared" si="52"/>
        <v>306.71999999999997</v>
      </c>
      <c r="AA43" s="37">
        <f t="shared" si="52"/>
        <v>300.48</v>
      </c>
      <c r="AB43" s="37">
        <f t="shared" si="52"/>
        <v>0</v>
      </c>
      <c r="AC43" s="123">
        <f t="shared" si="48"/>
        <v>4065199.8399999994</v>
      </c>
      <c r="AD43" s="37">
        <f>AD41-AD42</f>
        <v>2487.3600000000006</v>
      </c>
      <c r="AE43" s="37">
        <f t="shared" ref="AE43:BF43" si="53">AE41-AE42</f>
        <v>184.79999999999998</v>
      </c>
      <c r="AF43" s="37">
        <f t="shared" si="53"/>
        <v>3419.0399999999995</v>
      </c>
      <c r="AG43" s="37">
        <f t="shared" si="53"/>
        <v>0</v>
      </c>
      <c r="AH43" s="37">
        <f t="shared" si="53"/>
        <v>0</v>
      </c>
      <c r="AI43" s="37">
        <f t="shared" si="53"/>
        <v>4930.5599999999995</v>
      </c>
      <c r="AJ43" s="37">
        <f t="shared" si="53"/>
        <v>-19995.600000000006</v>
      </c>
      <c r="AK43" s="37">
        <f t="shared" si="53"/>
        <v>13787.039999999999</v>
      </c>
      <c r="AL43" s="37">
        <f t="shared" si="53"/>
        <v>0</v>
      </c>
      <c r="AM43" s="37">
        <f t="shared" si="53"/>
        <v>-146.88000000000002</v>
      </c>
      <c r="AN43" s="37">
        <f t="shared" si="53"/>
        <v>136624.79999999999</v>
      </c>
      <c r="AO43" s="37">
        <f t="shared" si="53"/>
        <v>4966182.7199999988</v>
      </c>
      <c r="AP43" s="37">
        <f t="shared" si="53"/>
        <v>0</v>
      </c>
      <c r="AQ43" s="37">
        <f t="shared" si="53"/>
        <v>0</v>
      </c>
      <c r="AR43" s="37">
        <f t="shared" si="53"/>
        <v>0</v>
      </c>
      <c r="AS43" s="37">
        <f t="shared" si="53"/>
        <v>0</v>
      </c>
      <c r="AT43" s="37">
        <f t="shared" si="53"/>
        <v>0</v>
      </c>
      <c r="AU43" s="37">
        <f t="shared" si="53"/>
        <v>0</v>
      </c>
      <c r="AV43" s="37">
        <f t="shared" si="53"/>
        <v>122.39999999999998</v>
      </c>
      <c r="AW43" s="37">
        <f t="shared" si="53"/>
        <v>478.07999999999993</v>
      </c>
      <c r="AX43" s="37">
        <f t="shared" si="53"/>
        <v>27.839999999999996</v>
      </c>
      <c r="AY43" s="37">
        <f t="shared" si="53"/>
        <v>0</v>
      </c>
      <c r="AZ43" s="37">
        <f t="shared" si="53"/>
        <v>0</v>
      </c>
      <c r="BA43" s="37">
        <f t="shared" si="53"/>
        <v>0</v>
      </c>
      <c r="BB43" s="37">
        <f t="shared" si="53"/>
        <v>1843.1999999999998</v>
      </c>
      <c r="BC43" s="37">
        <f t="shared" si="53"/>
        <v>1843.1999999999998</v>
      </c>
      <c r="BD43" s="37">
        <f t="shared" si="53"/>
        <v>0</v>
      </c>
      <c r="BE43" s="37">
        <f t="shared" si="53"/>
        <v>4740.96</v>
      </c>
      <c r="BF43" s="37">
        <f t="shared" si="53"/>
        <v>1337</v>
      </c>
      <c r="BG43" s="124">
        <f t="shared" si="50"/>
        <v>5117866.5199999996</v>
      </c>
      <c r="BH43" s="125">
        <f t="shared" si="51"/>
        <v>9183066.3599999994</v>
      </c>
      <c r="BI43" s="38">
        <f>BI41-BI42</f>
        <v>0</v>
      </c>
      <c r="BJ43" s="126">
        <f t="shared" si="49"/>
        <v>9183066.3599999994</v>
      </c>
    </row>
    <row r="44" spans="1:63" ht="15.75">
      <c r="A44" s="130"/>
      <c r="B44" s="12" t="s">
        <v>206</v>
      </c>
      <c r="C44" s="9">
        <f>IF('Upto Month Current'!$H$4="",0,'Upto Month Current'!$H$4)</f>
        <v>1671626</v>
      </c>
      <c r="D44" s="9">
        <f>IF('Upto Month Current'!$H$5="",0,'Upto Month Current'!$H$5)</f>
        <v>821024</v>
      </c>
      <c r="E44" s="9">
        <f>IF('Upto Month Current'!$H$6="",0,'Upto Month Current'!$H$6)</f>
        <v>61235</v>
      </c>
      <c r="F44" s="9">
        <f>IF('Upto Month Current'!$H$7="",0,'Upto Month Current'!$H$7)</f>
        <v>238534</v>
      </c>
      <c r="G44" s="9">
        <f>IF('Upto Month Current'!$H$8="",0,'Upto Month Current'!$H$8)</f>
        <v>99374</v>
      </c>
      <c r="H44" s="9">
        <f>IF('Upto Month Current'!$H$9="",0,'Upto Month Current'!$H$9)</f>
        <v>0</v>
      </c>
      <c r="I44" s="9">
        <f>IF('Upto Month Current'!$H$10="",0,'Upto Month Current'!$H$10)</f>
        <v>0</v>
      </c>
      <c r="J44" s="9">
        <f>IF('Upto Month Current'!$H$11="",0,'Upto Month Current'!$H$11)</f>
        <v>212415</v>
      </c>
      <c r="K44" s="9">
        <f>IF('Upto Month Current'!$H$12="",0,'Upto Month Current'!$H$12)</f>
        <v>39972</v>
      </c>
      <c r="L44" s="9">
        <f>IF('Upto Month Current'!$H$13="",0,'Upto Month Current'!$H$13)</f>
        <v>97744</v>
      </c>
      <c r="M44" s="9">
        <f>IF('Upto Month Current'!$H$14="",0,'Upto Month Current'!$H$14)</f>
        <v>64776</v>
      </c>
      <c r="N44" s="9">
        <f>IF('Upto Month Current'!$H$15="",0,'Upto Month Current'!$H$15)</f>
        <v>259</v>
      </c>
      <c r="O44" s="9">
        <f>IF('Upto Month Current'!$H$16="",0,'Upto Month Current'!$H$16)</f>
        <v>6457</v>
      </c>
      <c r="P44" s="9">
        <f>IF('Upto Month Current'!$H$17="",0,'Upto Month Current'!$H$17)</f>
        <v>94436</v>
      </c>
      <c r="Q44" s="9">
        <f>IF('Upto Month Current'!$H$18="",0,'Upto Month Current'!$H$18)</f>
        <v>0</v>
      </c>
      <c r="R44" s="9">
        <f>IF('Upto Month Current'!$H$21="",0,'Upto Month Current'!$H$21)</f>
        <v>7146</v>
      </c>
      <c r="S44" s="9">
        <f>IF('Upto Month Current'!$H$26="",0,'Upto Month Current'!$H$26)</f>
        <v>0</v>
      </c>
      <c r="T44" s="9">
        <f>IF('Upto Month Current'!$H$27="",0,'Upto Month Current'!$H$27)</f>
        <v>0</v>
      </c>
      <c r="U44" s="9">
        <f>IF('Upto Month Current'!$H$30="",0,'Upto Month Current'!$H$30)</f>
        <v>0</v>
      </c>
      <c r="V44" s="9">
        <f>IF('Upto Month Current'!$H$35="",0,'Upto Month Current'!$H$35)</f>
        <v>0</v>
      </c>
      <c r="W44" s="9">
        <f>IF('Upto Month Current'!$H$39="",0,'Upto Month Current'!$H$39)</f>
        <v>0</v>
      </c>
      <c r="X44" s="9">
        <f>IF('Upto Month Current'!$H$40="",0,'Upto Month Current'!$H$40)</f>
        <v>0</v>
      </c>
      <c r="Y44" s="9">
        <f>IF('Upto Month Current'!$H$42="",0,'Upto Month Current'!$H$42)</f>
        <v>0</v>
      </c>
      <c r="Z44" s="9">
        <f>IF('Upto Month Current'!$H$43="",0,'Upto Month Current'!$H$43)</f>
        <v>0</v>
      </c>
      <c r="AA44" s="9">
        <f>IF('Upto Month Current'!$H$44="",0,'Upto Month Current'!$H$44)</f>
        <v>0</v>
      </c>
      <c r="AB44" s="9">
        <f>IF('Upto Month Current'!$H$51="",0,'Upto Month Current'!$H$51)</f>
        <v>0</v>
      </c>
      <c r="AC44" s="123">
        <f t="shared" si="48"/>
        <v>3414998</v>
      </c>
      <c r="AD44" s="9">
        <f>IF('Upto Month Current'!$H$19="",0,'Upto Month Current'!$H$19)</f>
        <v>4603</v>
      </c>
      <c r="AE44" s="9">
        <f>IF('Upto Month Current'!$H$20="",0,'Upto Month Current'!$H$20)</f>
        <v>1554</v>
      </c>
      <c r="AF44" s="9">
        <f>IF('Upto Month Current'!$H$22="",0,'Upto Month Current'!$H$22)</f>
        <v>6264</v>
      </c>
      <c r="AG44" s="9">
        <f>IF('Upto Month Current'!$H$23="",0,'Upto Month Current'!$H$23)</f>
        <v>0</v>
      </c>
      <c r="AH44" s="9">
        <f>IF('Upto Month Current'!$H$24="",0,'Upto Month Current'!$H$24)</f>
        <v>0</v>
      </c>
      <c r="AI44" s="9">
        <f>IF('Upto Month Current'!$H$25="",0,'Upto Month Current'!$H$25)</f>
        <v>1072</v>
      </c>
      <c r="AJ44" s="9">
        <f>IF('Upto Month Current'!$H$28="",0,'Upto Month Current'!$H$28)</f>
        <v>10977</v>
      </c>
      <c r="AK44" s="9">
        <f>IF('Upto Month Current'!$H$29="",0,'Upto Month Current'!$H$29)</f>
        <v>16017</v>
      </c>
      <c r="AL44" s="9">
        <f>IF('Upto Month Current'!$H$31="",0,'Upto Month Current'!$H$31)</f>
        <v>0</v>
      </c>
      <c r="AM44" s="9">
        <f>IF('Upto Month Current'!$H$32="",0,'Upto Month Current'!$H$32)</f>
        <v>0</v>
      </c>
      <c r="AN44" s="9">
        <f>IF('Upto Month Current'!$H$33="",0,'Upto Month Current'!$H$33)</f>
        <v>84695</v>
      </c>
      <c r="AO44" s="9">
        <f>IF('Upto Month Current'!$H$34="",0,'Upto Month Current'!$H$34)</f>
        <v>0</v>
      </c>
      <c r="AP44" s="9">
        <f>IF('Upto Month Current'!$H$36="",0,'Upto Month Current'!$H$36)</f>
        <v>0</v>
      </c>
      <c r="AQ44" s="9">
        <f>IF('Upto Month Current'!$H$37="",0,'Upto Month Current'!$H$37)</f>
        <v>0</v>
      </c>
      <c r="AR44" s="9">
        <v>0</v>
      </c>
      <c r="AS44" s="9">
        <f>IF('Upto Month Current'!$H$38="",0,'Upto Month Current'!$H$38)</f>
        <v>0</v>
      </c>
      <c r="AT44" s="9">
        <f>IF('Upto Month Current'!$H$41="",0,'Upto Month Current'!$H$41)</f>
        <v>0</v>
      </c>
      <c r="AU44" s="9">
        <v>0</v>
      </c>
      <c r="AV44" s="9">
        <f>IF('Upto Month Current'!$H$45="",0,'Upto Month Current'!$H$45)</f>
        <v>242</v>
      </c>
      <c r="AW44" s="9">
        <f>IF('Upto Month Current'!$H$46="",0,'Upto Month Current'!$H$46)</f>
        <v>1479</v>
      </c>
      <c r="AX44" s="9">
        <f>IF('Upto Month Current'!$H$47="",0,'Upto Month Current'!$H$47)</f>
        <v>0</v>
      </c>
      <c r="AY44" s="9">
        <f>IF('Upto Month Current'!$H$49="",0,'Upto Month Current'!$H$49)</f>
        <v>0</v>
      </c>
      <c r="AZ44" s="9">
        <f>IF('Upto Month Current'!$H$50="",0,'Upto Month Current'!$H$50)</f>
        <v>0</v>
      </c>
      <c r="BA44" s="9">
        <f>IF('Upto Month Current'!$H$52="",0,'Upto Month Current'!$H$52)</f>
        <v>0</v>
      </c>
      <c r="BB44" s="9">
        <f>IF('Upto Month Current'!$H$53="",0,'Upto Month Current'!$H$53)</f>
        <v>7513</v>
      </c>
      <c r="BC44" s="9">
        <f>IF('Upto Month Current'!$H$54="",0,'Upto Month Current'!$H$54)</f>
        <v>7513</v>
      </c>
      <c r="BD44" s="9">
        <f>IF('Upto Month Current'!$H$55="",0,'Upto Month Current'!$H$55)</f>
        <v>0</v>
      </c>
      <c r="BE44" s="9">
        <f>IF('Upto Month Current'!$H$56="",0,'Upto Month Current'!$H$56)</f>
        <v>4335</v>
      </c>
      <c r="BF44" s="9">
        <f>IF('Upto Month Current'!$H$58="",0,'Upto Month Current'!$H$58)</f>
        <v>22703</v>
      </c>
      <c r="BG44" s="124">
        <f t="shared" si="50"/>
        <v>168967</v>
      </c>
      <c r="BH44" s="125">
        <f t="shared" si="51"/>
        <v>3583965</v>
      </c>
      <c r="BI44" s="9">
        <f>IF('Upto Month Current'!$H$60="",0,'Upto Month Current'!$H$60)</f>
        <v>0</v>
      </c>
      <c r="BJ44" s="126">
        <f t="shared" si="49"/>
        <v>3583965</v>
      </c>
      <c r="BK44">
        <f>'Upto Month Current'!$H$61</f>
        <v>3583970</v>
      </c>
    </row>
    <row r="45" spans="1:63" ht="15.75">
      <c r="A45" s="130"/>
      <c r="B45" s="5" t="s">
        <v>204</v>
      </c>
      <c r="C45" s="128">
        <f t="shared" ref="C45:AH45" si="54">C44/C41</f>
        <v>0.28783411810933324</v>
      </c>
      <c r="D45" s="128">
        <f t="shared" si="54"/>
        <v>0.81880830472740762</v>
      </c>
      <c r="E45" s="128">
        <f t="shared" si="54"/>
        <v>0.28247401755688922</v>
      </c>
      <c r="F45" s="128">
        <f t="shared" si="54"/>
        <v>0.38239532918983821</v>
      </c>
      <c r="G45" s="128">
        <f t="shared" si="54"/>
        <v>0.31718885654460954</v>
      </c>
      <c r="H45" s="128" t="e">
        <f t="shared" si="54"/>
        <v>#DIV/0!</v>
      </c>
      <c r="I45" s="128" t="e">
        <f t="shared" si="54"/>
        <v>#DIV/0!</v>
      </c>
      <c r="J45" s="128">
        <f t="shared" si="54"/>
        <v>0.60758222804463302</v>
      </c>
      <c r="K45" s="128">
        <f t="shared" si="54"/>
        <v>0.47059654575636634</v>
      </c>
      <c r="L45" s="128">
        <f t="shared" si="54"/>
        <v>0.53341482847818733</v>
      </c>
      <c r="M45" s="128">
        <f t="shared" si="54"/>
        <v>0.40583160519506556</v>
      </c>
      <c r="N45" s="128">
        <f t="shared" si="54"/>
        <v>0.26321138211382111</v>
      </c>
      <c r="O45" s="128">
        <f t="shared" si="54"/>
        <v>0.34883846569421934</v>
      </c>
      <c r="P45" s="128">
        <f t="shared" si="54"/>
        <v>0.68921828359570569</v>
      </c>
      <c r="Q45" s="128" t="e">
        <f t="shared" si="54"/>
        <v>#DIV/0!</v>
      </c>
      <c r="R45" s="128">
        <f t="shared" si="54"/>
        <v>1.0894953499008995</v>
      </c>
      <c r="S45" s="128" t="e">
        <f t="shared" si="54"/>
        <v>#DIV/0!</v>
      </c>
      <c r="T45" s="128" t="e">
        <f t="shared" si="54"/>
        <v>#DIV/0!</v>
      </c>
      <c r="U45" s="128" t="e">
        <f t="shared" si="54"/>
        <v>#DIV/0!</v>
      </c>
      <c r="V45" s="128" t="e">
        <f t="shared" si="54"/>
        <v>#DIV/0!</v>
      </c>
      <c r="W45" s="128" t="e">
        <f t="shared" si="54"/>
        <v>#DIV/0!</v>
      </c>
      <c r="X45" s="128" t="e">
        <f t="shared" si="54"/>
        <v>#DIV/0!</v>
      </c>
      <c r="Y45" s="128">
        <f t="shared" si="54"/>
        <v>0</v>
      </c>
      <c r="Z45" s="128">
        <f t="shared" si="54"/>
        <v>0</v>
      </c>
      <c r="AA45" s="128">
        <f t="shared" si="54"/>
        <v>0</v>
      </c>
      <c r="AB45" s="128" t="e">
        <f t="shared" si="54"/>
        <v>#DIV/0!</v>
      </c>
      <c r="AC45" s="128">
        <f t="shared" si="54"/>
        <v>0.38326894822746144</v>
      </c>
      <c r="AD45" s="128">
        <f t="shared" si="54"/>
        <v>0.46612658227848103</v>
      </c>
      <c r="AE45" s="128">
        <f t="shared" si="54"/>
        <v>4.0363636363636362</v>
      </c>
      <c r="AF45" s="128">
        <f t="shared" si="54"/>
        <v>0.8794047451916327</v>
      </c>
      <c r="AG45" s="128" t="e">
        <f t="shared" si="54"/>
        <v>#DIV/0!</v>
      </c>
      <c r="AH45" s="128" t="e">
        <f t="shared" si="54"/>
        <v>#DIV/0!</v>
      </c>
      <c r="AI45" s="128">
        <f t="shared" ref="AI45:BJ45" si="55">AI44/AI41</f>
        <v>0.1043613707165109</v>
      </c>
      <c r="AJ45" s="128">
        <f t="shared" si="55"/>
        <v>1.014791531848017</v>
      </c>
      <c r="AK45" s="128">
        <f t="shared" si="55"/>
        <v>0.55763673710963335</v>
      </c>
      <c r="AL45" s="128" t="e">
        <f t="shared" si="55"/>
        <v>#DIV/0!</v>
      </c>
      <c r="AM45" s="128">
        <f t="shared" si="55"/>
        <v>0</v>
      </c>
      <c r="AN45" s="128">
        <f t="shared" si="55"/>
        <v>0.29755651975336833</v>
      </c>
      <c r="AO45" s="128">
        <f t="shared" si="55"/>
        <v>0</v>
      </c>
      <c r="AP45" s="128" t="e">
        <f t="shared" si="55"/>
        <v>#DIV/0!</v>
      </c>
      <c r="AQ45" s="128" t="e">
        <f t="shared" si="55"/>
        <v>#DIV/0!</v>
      </c>
      <c r="AR45" s="128" t="e">
        <f t="shared" si="55"/>
        <v>#DIV/0!</v>
      </c>
      <c r="AS45" s="128" t="e">
        <f t="shared" si="55"/>
        <v>#DIV/0!</v>
      </c>
      <c r="AT45" s="128" t="e">
        <f t="shared" si="55"/>
        <v>#DIV/0!</v>
      </c>
      <c r="AU45" s="128" t="e">
        <f t="shared" si="55"/>
        <v>#DIV/0!</v>
      </c>
      <c r="AV45" s="128">
        <f t="shared" si="55"/>
        <v>0.94901960784313721</v>
      </c>
      <c r="AW45" s="128">
        <f t="shared" si="55"/>
        <v>1.4849397590361446</v>
      </c>
      <c r="AX45" s="128">
        <f t="shared" si="55"/>
        <v>0</v>
      </c>
      <c r="AY45" s="128" t="e">
        <f t="shared" si="55"/>
        <v>#DIV/0!</v>
      </c>
      <c r="AZ45" s="128" t="e">
        <f t="shared" si="55"/>
        <v>#DIV/0!</v>
      </c>
      <c r="BA45" s="128" t="e">
        <f t="shared" si="55"/>
        <v>#DIV/0!</v>
      </c>
      <c r="BB45" s="128">
        <f t="shared" si="55"/>
        <v>1.9565104166666667</v>
      </c>
      <c r="BC45" s="128">
        <f t="shared" si="55"/>
        <v>1.9565104166666667</v>
      </c>
      <c r="BD45" s="128" t="e">
        <f t="shared" si="55"/>
        <v>#DIV/0!</v>
      </c>
      <c r="BE45" s="128">
        <f t="shared" si="55"/>
        <v>0.4388984509466437</v>
      </c>
      <c r="BF45" s="128">
        <f t="shared" si="55"/>
        <v>8.1606757728253054</v>
      </c>
      <c r="BG45" s="128">
        <f t="shared" si="55"/>
        <v>9.8352643999657496E-3</v>
      </c>
      <c r="BH45" s="128">
        <f t="shared" si="55"/>
        <v>0.13736983563523322</v>
      </c>
      <c r="BI45" s="128" t="e">
        <f t="shared" si="55"/>
        <v>#DIV/0!</v>
      </c>
      <c r="BJ45" s="128">
        <f t="shared" si="55"/>
        <v>0.13736983563523322</v>
      </c>
    </row>
    <row r="46" spans="1:63" ht="15.75">
      <c r="A46" s="130"/>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6"/>
      <c r="AD46" s="5"/>
      <c r="AE46" s="5"/>
      <c r="AF46" s="5"/>
      <c r="AG46" s="5"/>
      <c r="AH46" s="5"/>
      <c r="AI46" s="5"/>
      <c r="AJ46" s="5"/>
      <c r="AK46" s="5"/>
      <c r="AL46" s="5"/>
      <c r="AM46" s="5"/>
      <c r="AN46" s="5"/>
      <c r="AO46" s="5"/>
      <c r="AP46" s="5"/>
      <c r="AQ46" s="5"/>
      <c r="AR46" s="5"/>
      <c r="AS46" s="5"/>
      <c r="AT46" s="5"/>
      <c r="AU46" s="5"/>
      <c r="AV46" s="6"/>
      <c r="AW46" s="5"/>
      <c r="AX46" s="5"/>
      <c r="AY46" s="5"/>
      <c r="AZ46" s="5"/>
      <c r="BA46" s="5"/>
      <c r="BB46" s="5"/>
      <c r="BC46" s="5"/>
      <c r="BD46" s="5"/>
      <c r="BE46" s="5"/>
      <c r="BF46" s="5"/>
      <c r="BG46" s="6"/>
      <c r="BH46" s="44"/>
      <c r="BI46" s="5"/>
      <c r="BJ46" s="50"/>
    </row>
    <row r="47" spans="1:63" ht="15.75">
      <c r="A47" s="15" t="s">
        <v>32</v>
      </c>
      <c r="B47" s="11" t="s">
        <v>208</v>
      </c>
      <c r="C47" s="122">
        <v>14781</v>
      </c>
      <c r="D47" s="122">
        <v>2556</v>
      </c>
      <c r="E47" s="122">
        <v>576</v>
      </c>
      <c r="F47" s="122">
        <v>1772</v>
      </c>
      <c r="G47" s="122">
        <v>633</v>
      </c>
      <c r="H47" s="122">
        <v>0</v>
      </c>
      <c r="I47" s="122">
        <v>0</v>
      </c>
      <c r="J47" s="122">
        <v>446</v>
      </c>
      <c r="K47" s="122">
        <v>0</v>
      </c>
      <c r="L47" s="122">
        <v>397</v>
      </c>
      <c r="M47" s="122">
        <v>119</v>
      </c>
      <c r="N47" s="122">
        <v>0</v>
      </c>
      <c r="O47" s="122">
        <v>0</v>
      </c>
      <c r="P47" s="122">
        <v>109</v>
      </c>
      <c r="Q47" s="122">
        <v>0</v>
      </c>
      <c r="R47" s="122">
        <v>42</v>
      </c>
      <c r="S47" s="122">
        <v>0</v>
      </c>
      <c r="T47" s="122">
        <v>0</v>
      </c>
      <c r="U47" s="122">
        <v>0</v>
      </c>
      <c r="V47" s="122">
        <v>0</v>
      </c>
      <c r="W47" s="122">
        <v>0</v>
      </c>
      <c r="X47" s="122">
        <v>0</v>
      </c>
      <c r="Y47" s="122">
        <v>0</v>
      </c>
      <c r="Z47" s="122">
        <v>0</v>
      </c>
      <c r="AA47" s="122">
        <v>0</v>
      </c>
      <c r="AB47" s="122">
        <v>0</v>
      </c>
      <c r="AC47" s="123">
        <f t="shared" ref="AC47:AC50" si="56">SUM(C47:AB47)</f>
        <v>21431</v>
      </c>
      <c r="AD47" s="122">
        <v>0</v>
      </c>
      <c r="AE47" s="122">
        <v>0</v>
      </c>
      <c r="AF47" s="122">
        <v>0</v>
      </c>
      <c r="AG47" s="122">
        <v>0</v>
      </c>
      <c r="AH47" s="122">
        <v>0</v>
      </c>
      <c r="AI47" s="122">
        <v>0</v>
      </c>
      <c r="AJ47" s="122">
        <v>193676</v>
      </c>
      <c r="AK47" s="122">
        <v>10104</v>
      </c>
      <c r="AL47" s="122">
        <v>6314200</v>
      </c>
      <c r="AM47" s="122">
        <v>0</v>
      </c>
      <c r="AN47" s="122">
        <v>0</v>
      </c>
      <c r="AO47" s="122">
        <v>0</v>
      </c>
      <c r="AP47" s="122">
        <v>0</v>
      </c>
      <c r="AQ47" s="122">
        <v>908586</v>
      </c>
      <c r="AR47" s="122">
        <v>0</v>
      </c>
      <c r="AS47" s="122">
        <v>0</v>
      </c>
      <c r="AT47" s="122">
        <v>571696</v>
      </c>
      <c r="AU47" s="122">
        <v>0</v>
      </c>
      <c r="AV47" s="122">
        <v>0</v>
      </c>
      <c r="AW47" s="122">
        <v>0</v>
      </c>
      <c r="AX47" s="122">
        <v>0</v>
      </c>
      <c r="AY47" s="122">
        <v>145786</v>
      </c>
      <c r="AZ47" s="122">
        <v>987794</v>
      </c>
      <c r="BA47" s="122">
        <v>0</v>
      </c>
      <c r="BB47" s="122">
        <v>0</v>
      </c>
      <c r="BC47" s="122">
        <v>0</v>
      </c>
      <c r="BD47" s="122">
        <v>0</v>
      </c>
      <c r="BE47" s="122">
        <v>0</v>
      </c>
      <c r="BF47" s="122">
        <v>86158</v>
      </c>
      <c r="BG47" s="124">
        <f>SUM(AD47:BF47)</f>
        <v>9218000</v>
      </c>
      <c r="BH47" s="125">
        <f>AC47+BG47</f>
        <v>9239431</v>
      </c>
      <c r="BI47" s="98">
        <v>605251</v>
      </c>
      <c r="BJ47" s="126">
        <f t="shared" ref="BJ47:BJ50" si="57">BH47-BI47</f>
        <v>8634180</v>
      </c>
    </row>
    <row r="48" spans="1:63" ht="15.75">
      <c r="A48" s="130" t="s">
        <v>32</v>
      </c>
      <c r="B48" s="5" t="s">
        <v>205</v>
      </c>
      <c r="C48" s="37">
        <v>7686.119999999999</v>
      </c>
      <c r="D48" s="37">
        <v>1902.6800000000003</v>
      </c>
      <c r="E48" s="37">
        <v>0</v>
      </c>
      <c r="F48" s="37">
        <v>921.44</v>
      </c>
      <c r="G48" s="37">
        <v>329.15999999999997</v>
      </c>
      <c r="H48" s="37">
        <v>0</v>
      </c>
      <c r="I48" s="37">
        <v>0</v>
      </c>
      <c r="J48" s="37">
        <v>231.92000000000002</v>
      </c>
      <c r="K48" s="37">
        <v>0</v>
      </c>
      <c r="L48" s="37">
        <v>206.44</v>
      </c>
      <c r="M48" s="37">
        <v>61.879999999999995</v>
      </c>
      <c r="N48" s="37">
        <v>0</v>
      </c>
      <c r="O48" s="37">
        <v>0</v>
      </c>
      <c r="P48" s="37">
        <v>56.68</v>
      </c>
      <c r="Q48" s="37">
        <v>0</v>
      </c>
      <c r="R48" s="37">
        <v>21.84</v>
      </c>
      <c r="S48" s="37">
        <v>0</v>
      </c>
      <c r="T48" s="37"/>
      <c r="U48" s="37"/>
      <c r="V48" s="37">
        <v>0</v>
      </c>
      <c r="W48" s="37">
        <v>0</v>
      </c>
      <c r="X48" s="37">
        <v>0</v>
      </c>
      <c r="Y48" s="37">
        <v>0</v>
      </c>
      <c r="Z48" s="37">
        <v>0</v>
      </c>
      <c r="AA48" s="37">
        <v>0</v>
      </c>
      <c r="AB48" s="37">
        <v>0</v>
      </c>
      <c r="AC48" s="123">
        <f t="shared" si="56"/>
        <v>11418.16</v>
      </c>
      <c r="AD48" s="37">
        <v>0</v>
      </c>
      <c r="AE48" s="37">
        <v>0</v>
      </c>
      <c r="AF48" s="37">
        <v>0</v>
      </c>
      <c r="AG48" s="37">
        <v>0</v>
      </c>
      <c r="AH48" s="37">
        <v>0</v>
      </c>
      <c r="AI48" s="37">
        <v>0</v>
      </c>
      <c r="AJ48" s="37">
        <v>295799.92</v>
      </c>
      <c r="AK48" s="37">
        <v>5254.08</v>
      </c>
      <c r="AL48" s="37">
        <v>4729786.3600000003</v>
      </c>
      <c r="AM48" s="37">
        <v>0</v>
      </c>
      <c r="AN48" s="37">
        <v>0</v>
      </c>
      <c r="AO48" s="37">
        <v>0</v>
      </c>
      <c r="AP48" s="37">
        <v>0</v>
      </c>
      <c r="AQ48" s="37">
        <v>472464.72000000003</v>
      </c>
      <c r="AR48" s="37"/>
      <c r="AS48" s="37"/>
      <c r="AT48" s="37">
        <v>358787.52</v>
      </c>
      <c r="AU48" s="37"/>
      <c r="AV48" s="37">
        <v>0</v>
      </c>
      <c r="AW48" s="37">
        <v>0</v>
      </c>
      <c r="AX48" s="37">
        <v>0</v>
      </c>
      <c r="AY48" s="37">
        <v>75808.72</v>
      </c>
      <c r="AZ48" s="37">
        <v>919772.88000000012</v>
      </c>
      <c r="BA48" s="37">
        <v>0</v>
      </c>
      <c r="BB48" s="37">
        <v>0</v>
      </c>
      <c r="BC48" s="37">
        <v>0</v>
      </c>
      <c r="BD48" s="37">
        <v>0</v>
      </c>
      <c r="BE48" s="37">
        <v>0</v>
      </c>
      <c r="BF48" s="37">
        <v>44802.16</v>
      </c>
      <c r="BG48" s="124">
        <f t="shared" ref="BG48:BG50" si="58">SUM(AD48:BF48)</f>
        <v>6902476.3599999994</v>
      </c>
      <c r="BH48" s="125">
        <f t="shared" ref="BH48:BH50" si="59">AC48+BG48</f>
        <v>6913894.5199999996</v>
      </c>
      <c r="BI48" s="37">
        <v>302625.5</v>
      </c>
      <c r="BJ48" s="126">
        <f t="shared" si="57"/>
        <v>6611269.0199999996</v>
      </c>
    </row>
    <row r="49" spans="1:64" ht="15.75">
      <c r="A49" s="130"/>
      <c r="B49" s="5"/>
      <c r="C49" s="37">
        <f>C47-C48</f>
        <v>7094.880000000001</v>
      </c>
      <c r="D49" s="37">
        <f t="shared" ref="D49:AB49" si="60">D47-D48</f>
        <v>653.31999999999971</v>
      </c>
      <c r="E49" s="37">
        <f t="shared" si="60"/>
        <v>576</v>
      </c>
      <c r="F49" s="37">
        <f t="shared" si="60"/>
        <v>850.56</v>
      </c>
      <c r="G49" s="37">
        <f t="shared" si="60"/>
        <v>303.84000000000003</v>
      </c>
      <c r="H49" s="37">
        <f t="shared" si="60"/>
        <v>0</v>
      </c>
      <c r="I49" s="37">
        <f t="shared" si="60"/>
        <v>0</v>
      </c>
      <c r="J49" s="37">
        <f t="shared" si="60"/>
        <v>214.07999999999998</v>
      </c>
      <c r="K49" s="37">
        <f t="shared" si="60"/>
        <v>0</v>
      </c>
      <c r="L49" s="37">
        <f t="shared" si="60"/>
        <v>190.56</v>
      </c>
      <c r="M49" s="37">
        <f t="shared" si="60"/>
        <v>57.120000000000005</v>
      </c>
      <c r="N49" s="37">
        <f t="shared" si="60"/>
        <v>0</v>
      </c>
      <c r="O49" s="37">
        <f t="shared" si="60"/>
        <v>0</v>
      </c>
      <c r="P49" s="37">
        <f t="shared" si="60"/>
        <v>52.32</v>
      </c>
      <c r="Q49" s="37">
        <f t="shared" si="60"/>
        <v>0</v>
      </c>
      <c r="R49" s="37">
        <f t="shared" si="60"/>
        <v>20.16</v>
      </c>
      <c r="S49" s="37">
        <f t="shared" si="60"/>
        <v>0</v>
      </c>
      <c r="T49" s="37">
        <f t="shared" si="60"/>
        <v>0</v>
      </c>
      <c r="U49" s="37">
        <f t="shared" si="60"/>
        <v>0</v>
      </c>
      <c r="V49" s="37">
        <f t="shared" si="60"/>
        <v>0</v>
      </c>
      <c r="W49" s="37">
        <f t="shared" si="60"/>
        <v>0</v>
      </c>
      <c r="X49" s="37">
        <f t="shared" si="60"/>
        <v>0</v>
      </c>
      <c r="Y49" s="37">
        <f t="shared" si="60"/>
        <v>0</v>
      </c>
      <c r="Z49" s="37">
        <f t="shared" si="60"/>
        <v>0</v>
      </c>
      <c r="AA49" s="37">
        <f t="shared" si="60"/>
        <v>0</v>
      </c>
      <c r="AB49" s="37">
        <f t="shared" si="60"/>
        <v>0</v>
      </c>
      <c r="AC49" s="123">
        <f t="shared" si="56"/>
        <v>10012.84</v>
      </c>
      <c r="AD49" s="37">
        <f>AD47-AD48</f>
        <v>0</v>
      </c>
      <c r="AE49" s="37">
        <f t="shared" ref="AE49:BF49" si="61">AE47-AE48</f>
        <v>0</v>
      </c>
      <c r="AF49" s="37">
        <f t="shared" si="61"/>
        <v>0</v>
      </c>
      <c r="AG49" s="37">
        <f t="shared" si="61"/>
        <v>0</v>
      </c>
      <c r="AH49" s="37">
        <f t="shared" si="61"/>
        <v>0</v>
      </c>
      <c r="AI49" s="37">
        <f t="shared" si="61"/>
        <v>0</v>
      </c>
      <c r="AJ49" s="37">
        <f t="shared" si="61"/>
        <v>-102123.91999999998</v>
      </c>
      <c r="AK49" s="37">
        <f t="shared" si="61"/>
        <v>4849.92</v>
      </c>
      <c r="AL49" s="37">
        <f t="shared" si="61"/>
        <v>1584413.6399999997</v>
      </c>
      <c r="AM49" s="37">
        <f t="shared" si="61"/>
        <v>0</v>
      </c>
      <c r="AN49" s="37">
        <f t="shared" si="61"/>
        <v>0</v>
      </c>
      <c r="AO49" s="37">
        <f t="shared" si="61"/>
        <v>0</v>
      </c>
      <c r="AP49" s="37">
        <f t="shared" si="61"/>
        <v>0</v>
      </c>
      <c r="AQ49" s="37">
        <f t="shared" si="61"/>
        <v>436121.27999999997</v>
      </c>
      <c r="AR49" s="37">
        <f t="shared" si="61"/>
        <v>0</v>
      </c>
      <c r="AS49" s="37">
        <f t="shared" si="61"/>
        <v>0</v>
      </c>
      <c r="AT49" s="37">
        <f t="shared" si="61"/>
        <v>212908.47999999998</v>
      </c>
      <c r="AU49" s="37">
        <f t="shared" si="61"/>
        <v>0</v>
      </c>
      <c r="AV49" s="37">
        <f t="shared" si="61"/>
        <v>0</v>
      </c>
      <c r="AW49" s="37">
        <f t="shared" si="61"/>
        <v>0</v>
      </c>
      <c r="AX49" s="37">
        <f t="shared" si="61"/>
        <v>0</v>
      </c>
      <c r="AY49" s="37">
        <f t="shared" si="61"/>
        <v>69977.279999999999</v>
      </c>
      <c r="AZ49" s="37">
        <f t="shared" si="61"/>
        <v>68021.119999999879</v>
      </c>
      <c r="BA49" s="37">
        <f t="shared" si="61"/>
        <v>0</v>
      </c>
      <c r="BB49" s="37">
        <f t="shared" si="61"/>
        <v>0</v>
      </c>
      <c r="BC49" s="37">
        <f t="shared" si="61"/>
        <v>0</v>
      </c>
      <c r="BD49" s="37">
        <f t="shared" si="61"/>
        <v>0</v>
      </c>
      <c r="BE49" s="37">
        <f t="shared" si="61"/>
        <v>0</v>
      </c>
      <c r="BF49" s="37">
        <f t="shared" si="61"/>
        <v>41355.839999999997</v>
      </c>
      <c r="BG49" s="124">
        <f t="shared" si="58"/>
        <v>2315523.6399999987</v>
      </c>
      <c r="BH49" s="125">
        <f t="shared" si="59"/>
        <v>2325536.4799999986</v>
      </c>
      <c r="BI49" s="38">
        <f>BI47-BI48</f>
        <v>302625.5</v>
      </c>
      <c r="BJ49" s="126">
        <f t="shared" si="57"/>
        <v>2022910.9799999986</v>
      </c>
    </row>
    <row r="50" spans="1:64" ht="15.75">
      <c r="A50" s="130"/>
      <c r="B50" s="12" t="s">
        <v>206</v>
      </c>
      <c r="C50" s="9">
        <f>IF('Upto Month Current'!$I$4="",0,'Upto Month Current'!$I$4)</f>
        <v>6898</v>
      </c>
      <c r="D50" s="9">
        <f>IF('Upto Month Current'!$I$5="",0,'Upto Month Current'!$I$5)</f>
        <v>3141</v>
      </c>
      <c r="E50" s="9">
        <f>IF('Upto Month Current'!$I$6="",0,'Upto Month Current'!$I$6)</f>
        <v>183</v>
      </c>
      <c r="F50" s="9">
        <f>IF('Upto Month Current'!$I$7="",0,'Upto Month Current'!$I$7)</f>
        <v>1182</v>
      </c>
      <c r="G50" s="9">
        <f>IF('Upto Month Current'!$I$8="",0,'Upto Month Current'!$I$8)</f>
        <v>313</v>
      </c>
      <c r="H50" s="9">
        <f>IF('Upto Month Current'!$I$9="",0,'Upto Month Current'!$I$9)</f>
        <v>0</v>
      </c>
      <c r="I50" s="9">
        <f>IF('Upto Month Current'!$I$10="",0,'Upto Month Current'!$I$10)</f>
        <v>0</v>
      </c>
      <c r="J50" s="9">
        <f>IF('Upto Month Current'!$I$11="",0,'Upto Month Current'!$I$11)</f>
        <v>578</v>
      </c>
      <c r="K50" s="9">
        <f>IF('Upto Month Current'!$I$12="",0,'Upto Month Current'!$I$12)</f>
        <v>0</v>
      </c>
      <c r="L50" s="9">
        <f>IF('Upto Month Current'!$I$13="",0,'Upto Month Current'!$I$13)</f>
        <v>46</v>
      </c>
      <c r="M50" s="9">
        <f>IF('Upto Month Current'!$I$14="",0,'Upto Month Current'!$I$14)</f>
        <v>21</v>
      </c>
      <c r="N50" s="9">
        <f>IF('Upto Month Current'!$I$15="",0,'Upto Month Current'!$I$15)</f>
        <v>0</v>
      </c>
      <c r="O50" s="9">
        <f>IF('Upto Month Current'!$I$16="",0,'Upto Month Current'!$I$16)</f>
        <v>0</v>
      </c>
      <c r="P50" s="9">
        <f>IF('Upto Month Current'!$I$17="",0,'Upto Month Current'!$I$17)</f>
        <v>18</v>
      </c>
      <c r="Q50" s="9">
        <f>IF('Upto Month Current'!$I$18="",0,'Upto Month Current'!$I$18)</f>
        <v>0</v>
      </c>
      <c r="R50" s="9">
        <f>IF('Upto Month Current'!$I$21="",0,'Upto Month Current'!$I$21)</f>
        <v>43</v>
      </c>
      <c r="S50" s="9">
        <f>IF('Upto Month Current'!$I$26="",0,'Upto Month Current'!$I$26)</f>
        <v>0</v>
      </c>
      <c r="T50" s="9">
        <f>IF('Upto Month Current'!$I$27="",0,'Upto Month Current'!$I$27)</f>
        <v>0</v>
      </c>
      <c r="U50" s="9">
        <f>IF('Upto Month Current'!$I$30="",0,'Upto Month Current'!$I$30)</f>
        <v>0</v>
      </c>
      <c r="V50" s="9">
        <f>IF('Upto Month Current'!$I$35="",0,'Upto Month Current'!$I$35)</f>
        <v>0</v>
      </c>
      <c r="W50" s="9">
        <f>IF('Upto Month Current'!$I$39="",0,'Upto Month Current'!$I$39)</f>
        <v>0</v>
      </c>
      <c r="X50" s="9">
        <f>IF('Upto Month Current'!$I$40="",0,'Upto Month Current'!$I$40)</f>
        <v>0</v>
      </c>
      <c r="Y50" s="9">
        <f>IF('Upto Month Current'!$I$42="",0,'Upto Month Current'!$I$42)</f>
        <v>0</v>
      </c>
      <c r="Z50" s="9">
        <f>IF('Upto Month Current'!$I$43="",0,'Upto Month Current'!$I$43)</f>
        <v>0</v>
      </c>
      <c r="AA50" s="9">
        <f>IF('Upto Month Current'!$I$44="",0,'Upto Month Current'!$I$44)</f>
        <v>0</v>
      </c>
      <c r="AB50" s="9">
        <f>IF('Upto Month Current'!$I$51="",0,'Upto Month Current'!$I$51)</f>
        <v>0</v>
      </c>
      <c r="AC50" s="123">
        <f t="shared" si="56"/>
        <v>12423</v>
      </c>
      <c r="AD50" s="9">
        <f>IF('Upto Month Current'!$I$19="",0,'Upto Month Current'!$I$19)</f>
        <v>0</v>
      </c>
      <c r="AE50" s="9">
        <f>IF('Upto Month Current'!$I$20="",0,'Upto Month Current'!$I$20)</f>
        <v>0</v>
      </c>
      <c r="AF50" s="9">
        <f>IF('Upto Month Current'!$I$22="",0,'Upto Month Current'!$I$22)</f>
        <v>0</v>
      </c>
      <c r="AG50" s="9">
        <f>IF('Upto Month Current'!$I$23="",0,'Upto Month Current'!$I$23)</f>
        <v>0</v>
      </c>
      <c r="AH50" s="9">
        <f>IF('Upto Month Current'!$I$24="",0,'Upto Month Current'!$I$24)</f>
        <v>0</v>
      </c>
      <c r="AI50" s="9">
        <f>IF('Upto Month Current'!$I$25="",0,'Upto Month Current'!$I$25)</f>
        <v>0</v>
      </c>
      <c r="AJ50" s="9">
        <f>IF('Upto Month Current'!$I$28="",0,'Upto Month Current'!$I$28)</f>
        <v>320051</v>
      </c>
      <c r="AK50" s="9">
        <f>IF('Upto Month Current'!$I$29="",0,'Upto Month Current'!$I$29)</f>
        <v>0</v>
      </c>
      <c r="AL50" s="9">
        <f>IF('Upto Month Current'!$I$31="",0,'Upto Month Current'!$I$31)</f>
        <v>3734619</v>
      </c>
      <c r="AM50" s="9">
        <f>IF('Upto Month Current'!$I$32="",0,'Upto Month Current'!$I$32)</f>
        <v>0</v>
      </c>
      <c r="AN50" s="9">
        <f>IF('Upto Month Current'!$I$33="",0,'Upto Month Current'!$I$33)</f>
        <v>0</v>
      </c>
      <c r="AO50" s="9">
        <f>IF('Upto Month Current'!$I$34="",0,'Upto Month Current'!$I$34)</f>
        <v>4772</v>
      </c>
      <c r="AP50" s="9">
        <f>IF('Upto Month Current'!$I$36="",0,'Upto Month Current'!$I$36)</f>
        <v>0</v>
      </c>
      <c r="AQ50" s="9">
        <f>IF('Upto Month Current'!$I$37="",0,'Upto Month Current'!$I$37)</f>
        <v>86893</v>
      </c>
      <c r="AR50" s="9">
        <v>0</v>
      </c>
      <c r="AS50" s="9">
        <f>IF('Upto Month Current'!$I$38="",0,'Upto Month Current'!$I$38)</f>
        <v>0</v>
      </c>
      <c r="AT50" s="9">
        <f>IF('Upto Month Current'!$I$41="",0,'Upto Month Current'!$I$41)</f>
        <v>71235</v>
      </c>
      <c r="AU50" s="9">
        <v>0</v>
      </c>
      <c r="AV50" s="9">
        <f>IF('Upto Month Current'!$I$45="",0,'Upto Month Current'!$I$45)</f>
        <v>0</v>
      </c>
      <c r="AW50" s="9">
        <f>IF('Upto Month Current'!$I$46="",0,'Upto Month Current'!$I$46)</f>
        <v>0</v>
      </c>
      <c r="AX50" s="9">
        <f>IF('Upto Month Current'!$I$47="",0,'Upto Month Current'!$I$47)</f>
        <v>0</v>
      </c>
      <c r="AY50" s="9">
        <f>IF('Upto Month Current'!$I$49="",0,'Upto Month Current'!$I$49)</f>
        <v>12165</v>
      </c>
      <c r="AZ50" s="9">
        <f>IF('Upto Month Current'!$I$50="",0,'Upto Month Current'!$I$50)</f>
        <v>805019</v>
      </c>
      <c r="BA50" s="9">
        <f>IF('Upto Month Current'!$I$52="",0,'Upto Month Current'!$I$52)</f>
        <v>0</v>
      </c>
      <c r="BB50" s="9">
        <f>IF('Upto Month Current'!$I$53="",0,'Upto Month Current'!$I$53)</f>
        <v>2</v>
      </c>
      <c r="BC50" s="9">
        <f>IF('Upto Month Current'!$I$54="",0,'Upto Month Current'!$I$54)</f>
        <v>2</v>
      </c>
      <c r="BD50" s="9">
        <f>IF('Upto Month Current'!$I$55="",0,'Upto Month Current'!$I$55)</f>
        <v>0</v>
      </c>
      <c r="BE50" s="9">
        <f>IF('Upto Month Current'!$I$56="",0,'Upto Month Current'!$I$56)</f>
        <v>0</v>
      </c>
      <c r="BF50" s="9">
        <f>IF('Upto Month Current'!$I$58="",0,'Upto Month Current'!$I$58)</f>
        <v>1630</v>
      </c>
      <c r="BG50" s="124">
        <f t="shared" si="58"/>
        <v>5036388</v>
      </c>
      <c r="BH50" s="125">
        <f t="shared" si="59"/>
        <v>5048811</v>
      </c>
      <c r="BI50" s="9">
        <f>IF('Upto Month Current'!$I$60="",0,'Upto Month Current'!$I$60)-'Upto Month Current'!I57</f>
        <v>198663</v>
      </c>
      <c r="BJ50" s="126">
        <f t="shared" si="57"/>
        <v>4850148</v>
      </c>
      <c r="BK50" s="101">
        <f>'Upto Month Current'!$I$61</f>
        <v>4850146</v>
      </c>
    </row>
    <row r="51" spans="1:64" ht="15.75">
      <c r="A51" s="130"/>
      <c r="B51" s="5" t="s">
        <v>204</v>
      </c>
      <c r="C51" s="128">
        <f t="shared" ref="C51:AH51" si="62">C50/C47</f>
        <v>0.46668019755090995</v>
      </c>
      <c r="D51" s="128">
        <f t="shared" si="62"/>
        <v>1.2288732394366197</v>
      </c>
      <c r="E51" s="128">
        <f t="shared" si="62"/>
        <v>0.31770833333333331</v>
      </c>
      <c r="F51" s="128">
        <f t="shared" si="62"/>
        <v>0.66704288939051914</v>
      </c>
      <c r="G51" s="128">
        <f t="shared" si="62"/>
        <v>0.49447077409162715</v>
      </c>
      <c r="H51" s="128" t="e">
        <f t="shared" si="62"/>
        <v>#DIV/0!</v>
      </c>
      <c r="I51" s="128" t="e">
        <f t="shared" si="62"/>
        <v>#DIV/0!</v>
      </c>
      <c r="J51" s="128">
        <f t="shared" si="62"/>
        <v>1.2959641255605381</v>
      </c>
      <c r="K51" s="128" t="e">
        <f t="shared" si="62"/>
        <v>#DIV/0!</v>
      </c>
      <c r="L51" s="128">
        <f t="shared" si="62"/>
        <v>0.11586901763224182</v>
      </c>
      <c r="M51" s="128">
        <f t="shared" si="62"/>
        <v>0.17647058823529413</v>
      </c>
      <c r="N51" s="128" t="e">
        <f t="shared" si="62"/>
        <v>#DIV/0!</v>
      </c>
      <c r="O51" s="128" t="e">
        <f t="shared" si="62"/>
        <v>#DIV/0!</v>
      </c>
      <c r="P51" s="128">
        <f t="shared" si="62"/>
        <v>0.16513761467889909</v>
      </c>
      <c r="Q51" s="128" t="e">
        <f t="shared" si="62"/>
        <v>#DIV/0!</v>
      </c>
      <c r="R51" s="128">
        <f t="shared" si="62"/>
        <v>1.0238095238095237</v>
      </c>
      <c r="S51" s="128" t="e">
        <f t="shared" si="62"/>
        <v>#DIV/0!</v>
      </c>
      <c r="T51" s="128" t="e">
        <f t="shared" si="62"/>
        <v>#DIV/0!</v>
      </c>
      <c r="U51" s="128" t="e">
        <f t="shared" si="62"/>
        <v>#DIV/0!</v>
      </c>
      <c r="V51" s="128" t="e">
        <f t="shared" si="62"/>
        <v>#DIV/0!</v>
      </c>
      <c r="W51" s="128" t="e">
        <f t="shared" si="62"/>
        <v>#DIV/0!</v>
      </c>
      <c r="X51" s="128" t="e">
        <f t="shared" si="62"/>
        <v>#DIV/0!</v>
      </c>
      <c r="Y51" s="128" t="e">
        <f t="shared" si="62"/>
        <v>#DIV/0!</v>
      </c>
      <c r="Z51" s="128" t="e">
        <f t="shared" si="62"/>
        <v>#DIV/0!</v>
      </c>
      <c r="AA51" s="128" t="e">
        <f t="shared" si="62"/>
        <v>#DIV/0!</v>
      </c>
      <c r="AB51" s="128" t="e">
        <f t="shared" si="62"/>
        <v>#DIV/0!</v>
      </c>
      <c r="AC51" s="128">
        <f t="shared" si="62"/>
        <v>0.57967430357892769</v>
      </c>
      <c r="AD51" s="128" t="e">
        <f t="shared" si="62"/>
        <v>#DIV/0!</v>
      </c>
      <c r="AE51" s="128" t="e">
        <f t="shared" si="62"/>
        <v>#DIV/0!</v>
      </c>
      <c r="AF51" s="128" t="e">
        <f t="shared" si="62"/>
        <v>#DIV/0!</v>
      </c>
      <c r="AG51" s="128" t="e">
        <f t="shared" si="62"/>
        <v>#DIV/0!</v>
      </c>
      <c r="AH51" s="128" t="e">
        <f t="shared" si="62"/>
        <v>#DIV/0!</v>
      </c>
      <c r="AI51" s="128" t="e">
        <f t="shared" ref="AI51:BJ51" si="63">AI50/AI47</f>
        <v>#DIV/0!</v>
      </c>
      <c r="AJ51" s="128">
        <f t="shared" si="63"/>
        <v>1.6525072801999214</v>
      </c>
      <c r="AK51" s="128">
        <f t="shared" si="63"/>
        <v>0</v>
      </c>
      <c r="AL51" s="128">
        <f t="shared" si="63"/>
        <v>0.59146352665420798</v>
      </c>
      <c r="AM51" s="128" t="e">
        <f t="shared" si="63"/>
        <v>#DIV/0!</v>
      </c>
      <c r="AN51" s="128" t="e">
        <f t="shared" si="63"/>
        <v>#DIV/0!</v>
      </c>
      <c r="AO51" s="128" t="e">
        <f t="shared" si="63"/>
        <v>#DIV/0!</v>
      </c>
      <c r="AP51" s="128" t="e">
        <f t="shared" si="63"/>
        <v>#DIV/0!</v>
      </c>
      <c r="AQ51" s="128">
        <f t="shared" si="63"/>
        <v>9.5635415909996413E-2</v>
      </c>
      <c r="AR51" s="128" t="e">
        <f t="shared" si="63"/>
        <v>#DIV/0!</v>
      </c>
      <c r="AS51" s="128" t="e">
        <f t="shared" si="63"/>
        <v>#DIV/0!</v>
      </c>
      <c r="AT51" s="128">
        <f t="shared" si="63"/>
        <v>0.12460293582603342</v>
      </c>
      <c r="AU51" s="128" t="e">
        <f t="shared" si="63"/>
        <v>#DIV/0!</v>
      </c>
      <c r="AV51" s="128" t="e">
        <f t="shared" si="63"/>
        <v>#DIV/0!</v>
      </c>
      <c r="AW51" s="128" t="e">
        <f t="shared" si="63"/>
        <v>#DIV/0!</v>
      </c>
      <c r="AX51" s="128" t="e">
        <f t="shared" si="63"/>
        <v>#DIV/0!</v>
      </c>
      <c r="AY51" s="128">
        <f t="shared" si="63"/>
        <v>8.3444226468933916E-2</v>
      </c>
      <c r="AZ51" s="128">
        <f t="shared" si="63"/>
        <v>0.81496648086544365</v>
      </c>
      <c r="BA51" s="128" t="e">
        <f t="shared" si="63"/>
        <v>#DIV/0!</v>
      </c>
      <c r="BB51" s="128" t="e">
        <f t="shared" si="63"/>
        <v>#DIV/0!</v>
      </c>
      <c r="BC51" s="128" t="e">
        <f t="shared" si="63"/>
        <v>#DIV/0!</v>
      </c>
      <c r="BD51" s="128" t="e">
        <f t="shared" si="63"/>
        <v>#DIV/0!</v>
      </c>
      <c r="BE51" s="128" t="e">
        <f t="shared" si="63"/>
        <v>#DIV/0!</v>
      </c>
      <c r="BF51" s="128">
        <f t="shared" si="63"/>
        <v>1.891873070405534E-2</v>
      </c>
      <c r="BG51" s="128">
        <f t="shared" si="63"/>
        <v>0.5463645042308527</v>
      </c>
      <c r="BH51" s="128">
        <f t="shared" si="63"/>
        <v>0.54644176681442824</v>
      </c>
      <c r="BI51" s="128">
        <f t="shared" si="63"/>
        <v>0.32823241927729158</v>
      </c>
      <c r="BJ51" s="128">
        <f t="shared" si="63"/>
        <v>0.56173811525819473</v>
      </c>
    </row>
    <row r="52" spans="1:64" ht="15.75">
      <c r="A52" s="130"/>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6"/>
      <c r="AD52" s="5"/>
      <c r="AE52" s="5"/>
      <c r="AF52" s="5"/>
      <c r="AG52" s="5"/>
      <c r="AH52" s="5"/>
      <c r="AI52" s="5"/>
      <c r="AJ52" s="5"/>
      <c r="AK52" s="5"/>
      <c r="AL52" s="5"/>
      <c r="AM52" s="5"/>
      <c r="AN52" s="5"/>
      <c r="AO52" s="5"/>
      <c r="AP52" s="5"/>
      <c r="AQ52" s="5"/>
      <c r="AR52" s="5"/>
      <c r="AS52" s="5"/>
      <c r="AT52" s="5"/>
      <c r="AU52" s="5"/>
      <c r="AV52" s="6"/>
      <c r="AW52" s="5"/>
      <c r="AX52" s="5"/>
      <c r="AY52" s="5"/>
      <c r="AZ52" s="5"/>
      <c r="BA52" s="5"/>
      <c r="BB52" s="5"/>
      <c r="BC52" s="5"/>
      <c r="BD52" s="5"/>
      <c r="BE52" s="5"/>
      <c r="BF52" s="5"/>
      <c r="BG52" s="6"/>
      <c r="BH52" s="44"/>
      <c r="BI52" s="5"/>
      <c r="BJ52" s="50"/>
    </row>
    <row r="53" spans="1:64" ht="15.75">
      <c r="A53" s="15" t="s">
        <v>137</v>
      </c>
      <c r="B53" s="11" t="s">
        <v>208</v>
      </c>
      <c r="C53" s="122">
        <v>883399</v>
      </c>
      <c r="D53" s="122">
        <v>142934</v>
      </c>
      <c r="E53" s="122">
        <v>38046</v>
      </c>
      <c r="F53" s="122">
        <v>69125</v>
      </c>
      <c r="G53" s="122">
        <v>63472</v>
      </c>
      <c r="H53" s="122">
        <v>0</v>
      </c>
      <c r="I53" s="122">
        <v>0</v>
      </c>
      <c r="J53" s="122">
        <v>0</v>
      </c>
      <c r="K53" s="122">
        <v>140</v>
      </c>
      <c r="L53" s="122">
        <v>1475</v>
      </c>
      <c r="M53" s="122">
        <v>62817</v>
      </c>
      <c r="N53" s="122">
        <v>5764</v>
      </c>
      <c r="O53" s="122">
        <v>2053</v>
      </c>
      <c r="P53" s="122">
        <v>8187</v>
      </c>
      <c r="Q53" s="122">
        <v>0</v>
      </c>
      <c r="R53" s="122">
        <v>977</v>
      </c>
      <c r="S53" s="122">
        <v>762685</v>
      </c>
      <c r="T53" s="122">
        <v>1003547</v>
      </c>
      <c r="U53" s="122">
        <v>0</v>
      </c>
      <c r="V53" s="122">
        <v>0</v>
      </c>
      <c r="W53" s="122">
        <v>0</v>
      </c>
      <c r="X53" s="122">
        <v>0</v>
      </c>
      <c r="Y53" s="122">
        <v>208</v>
      </c>
      <c r="Z53" s="122">
        <v>14</v>
      </c>
      <c r="AA53" s="122">
        <v>228</v>
      </c>
      <c r="AB53" s="122">
        <v>0</v>
      </c>
      <c r="AC53" s="123">
        <f t="shared" ref="AC53:AC56" si="64">SUM(C53:AB53)</f>
        <v>3045071</v>
      </c>
      <c r="AD53" s="122">
        <v>1656</v>
      </c>
      <c r="AE53" s="122">
        <v>98</v>
      </c>
      <c r="AF53" s="122">
        <v>1228</v>
      </c>
      <c r="AG53" s="122">
        <v>0</v>
      </c>
      <c r="AH53" s="122">
        <v>0</v>
      </c>
      <c r="AI53" s="122">
        <v>18</v>
      </c>
      <c r="AJ53" s="122">
        <v>5577</v>
      </c>
      <c r="AK53" s="122">
        <v>222330</v>
      </c>
      <c r="AL53" s="122">
        <v>186651</v>
      </c>
      <c r="AM53" s="122">
        <v>0</v>
      </c>
      <c r="AN53" s="122">
        <v>324102</v>
      </c>
      <c r="AO53" s="122">
        <v>0</v>
      </c>
      <c r="AP53" s="122">
        <v>0</v>
      </c>
      <c r="AQ53" s="122">
        <v>0</v>
      </c>
      <c r="AR53" s="122">
        <v>0</v>
      </c>
      <c r="AS53" s="122">
        <v>0</v>
      </c>
      <c r="AT53" s="122">
        <v>0</v>
      </c>
      <c r="AU53" s="122">
        <v>0</v>
      </c>
      <c r="AV53" s="122">
        <v>271</v>
      </c>
      <c r="AW53" s="122">
        <v>245</v>
      </c>
      <c r="AX53" s="122">
        <v>590</v>
      </c>
      <c r="AY53" s="122">
        <v>0</v>
      </c>
      <c r="AZ53" s="122">
        <v>0</v>
      </c>
      <c r="BA53" s="122">
        <v>0</v>
      </c>
      <c r="BB53" s="122">
        <v>21251</v>
      </c>
      <c r="BC53" s="122">
        <v>21251</v>
      </c>
      <c r="BD53" s="122">
        <v>179</v>
      </c>
      <c r="BE53" s="122">
        <v>1881</v>
      </c>
      <c r="BF53" s="122">
        <v>-103136</v>
      </c>
      <c r="BG53" s="124">
        <f>SUM(AD53:BF53)</f>
        <v>684192</v>
      </c>
      <c r="BH53" s="125">
        <f>AC53+BG53</f>
        <v>3729263</v>
      </c>
      <c r="BI53" s="98">
        <v>100</v>
      </c>
      <c r="BJ53" s="126">
        <f t="shared" ref="BJ53:BJ56" si="65">BH53-BI53</f>
        <v>3729163</v>
      </c>
    </row>
    <row r="54" spans="1:64" ht="15.75">
      <c r="A54" s="130" t="s">
        <v>137</v>
      </c>
      <c r="B54" s="5" t="s">
        <v>205</v>
      </c>
      <c r="C54" s="37">
        <v>459367.48</v>
      </c>
      <c r="D54" s="37">
        <v>113709.95999999999</v>
      </c>
      <c r="E54" s="37">
        <v>0</v>
      </c>
      <c r="F54" s="37">
        <v>35945</v>
      </c>
      <c r="G54" s="37">
        <v>33005.440000000002</v>
      </c>
      <c r="H54" s="37">
        <v>0</v>
      </c>
      <c r="I54" s="37">
        <v>0</v>
      </c>
      <c r="J54" s="37">
        <v>0</v>
      </c>
      <c r="K54" s="37">
        <v>72.800000000000011</v>
      </c>
      <c r="L54" s="37">
        <v>767</v>
      </c>
      <c r="M54" s="37">
        <v>32664.840000000004</v>
      </c>
      <c r="N54" s="37">
        <v>2997.2799999999997</v>
      </c>
      <c r="O54" s="37">
        <v>1067.56</v>
      </c>
      <c r="P54" s="37">
        <v>5822.4400000000005</v>
      </c>
      <c r="Q54" s="37">
        <v>0</v>
      </c>
      <c r="R54" s="37">
        <v>1677</v>
      </c>
      <c r="S54" s="37">
        <v>396596.19999999995</v>
      </c>
      <c r="T54" s="37">
        <v>521844.44000000006</v>
      </c>
      <c r="U54" s="37"/>
      <c r="V54" s="37">
        <v>0</v>
      </c>
      <c r="W54" s="37">
        <v>0</v>
      </c>
      <c r="X54" s="37">
        <v>0</v>
      </c>
      <c r="Y54" s="37">
        <v>108.16</v>
      </c>
      <c r="Z54" s="37">
        <v>7.2800000000000011</v>
      </c>
      <c r="AA54" s="37">
        <v>118.56000000000003</v>
      </c>
      <c r="AB54" s="37">
        <v>0</v>
      </c>
      <c r="AC54" s="123">
        <f t="shared" si="64"/>
        <v>1605771.44</v>
      </c>
      <c r="AD54" s="37">
        <v>3857.88</v>
      </c>
      <c r="AE54" s="37">
        <v>50.960000000000008</v>
      </c>
      <c r="AF54" s="37">
        <v>638.56000000000006</v>
      </c>
      <c r="AG54" s="37">
        <v>0</v>
      </c>
      <c r="AH54" s="37">
        <v>0</v>
      </c>
      <c r="AI54" s="37">
        <v>9.36</v>
      </c>
      <c r="AJ54" s="37">
        <v>2900.04</v>
      </c>
      <c r="AK54" s="37">
        <v>115611.6</v>
      </c>
      <c r="AL54" s="37">
        <v>97058.52</v>
      </c>
      <c r="AM54" s="37">
        <v>0</v>
      </c>
      <c r="AN54" s="37">
        <v>168533.04</v>
      </c>
      <c r="AO54" s="37">
        <v>0</v>
      </c>
      <c r="AP54" s="37">
        <v>0</v>
      </c>
      <c r="AQ54" s="37">
        <v>0</v>
      </c>
      <c r="AR54" s="37"/>
      <c r="AS54" s="37"/>
      <c r="AT54" s="37">
        <v>0</v>
      </c>
      <c r="AU54" s="37"/>
      <c r="AV54" s="37">
        <v>140.92000000000002</v>
      </c>
      <c r="AW54" s="37">
        <v>127.4</v>
      </c>
      <c r="AX54" s="37">
        <v>306.8</v>
      </c>
      <c r="AY54" s="37">
        <v>0</v>
      </c>
      <c r="AZ54" s="37">
        <v>0</v>
      </c>
      <c r="BA54" s="37">
        <v>0</v>
      </c>
      <c r="BB54" s="37">
        <v>11050.52</v>
      </c>
      <c r="BC54" s="37">
        <v>11050.52</v>
      </c>
      <c r="BD54" s="37">
        <v>93.079999999999984</v>
      </c>
      <c r="BE54" s="37">
        <v>978.12000000000012</v>
      </c>
      <c r="BF54" s="37">
        <v>-53630.720000000016</v>
      </c>
      <c r="BG54" s="124">
        <f t="shared" ref="BG54:BG56" si="66">SUM(AD54:BF54)</f>
        <v>358776.60000000003</v>
      </c>
      <c r="BH54" s="125">
        <f t="shared" ref="BH54:BH56" si="67">AC54+BG54</f>
        <v>1964548.04</v>
      </c>
      <c r="BI54" s="11">
        <v>50.000000000000007</v>
      </c>
      <c r="BJ54" s="126">
        <f t="shared" si="65"/>
        <v>1964498.04</v>
      </c>
    </row>
    <row r="55" spans="1:64" ht="15.75">
      <c r="A55" s="130"/>
      <c r="B55" s="5"/>
      <c r="C55" s="37">
        <f>C53-C54</f>
        <v>424031.52</v>
      </c>
      <c r="D55" s="37">
        <f t="shared" ref="D55:AB55" si="68">D53-D54</f>
        <v>29224.040000000008</v>
      </c>
      <c r="E55" s="37">
        <f t="shared" si="68"/>
        <v>38046</v>
      </c>
      <c r="F55" s="37">
        <f t="shared" si="68"/>
        <v>33180</v>
      </c>
      <c r="G55" s="37">
        <f t="shared" si="68"/>
        <v>30466.559999999998</v>
      </c>
      <c r="H55" s="37">
        <f t="shared" si="68"/>
        <v>0</v>
      </c>
      <c r="I55" s="37">
        <f t="shared" si="68"/>
        <v>0</v>
      </c>
      <c r="J55" s="37">
        <f t="shared" si="68"/>
        <v>0</v>
      </c>
      <c r="K55" s="37">
        <f t="shared" si="68"/>
        <v>67.199999999999989</v>
      </c>
      <c r="L55" s="37">
        <f t="shared" si="68"/>
        <v>708</v>
      </c>
      <c r="M55" s="37">
        <f t="shared" si="68"/>
        <v>30152.159999999996</v>
      </c>
      <c r="N55" s="37">
        <f t="shared" si="68"/>
        <v>2766.7200000000003</v>
      </c>
      <c r="O55" s="37">
        <f t="shared" si="68"/>
        <v>985.44</v>
      </c>
      <c r="P55" s="37">
        <f t="shared" si="68"/>
        <v>2364.5599999999995</v>
      </c>
      <c r="Q55" s="37">
        <f t="shared" si="68"/>
        <v>0</v>
      </c>
      <c r="R55" s="37">
        <f t="shared" si="68"/>
        <v>-700</v>
      </c>
      <c r="S55" s="37">
        <f t="shared" si="68"/>
        <v>366088.80000000005</v>
      </c>
      <c r="T55" s="37">
        <f t="shared" si="68"/>
        <v>481702.55999999994</v>
      </c>
      <c r="U55" s="37">
        <f t="shared" si="68"/>
        <v>0</v>
      </c>
      <c r="V55" s="37">
        <f t="shared" si="68"/>
        <v>0</v>
      </c>
      <c r="W55" s="37">
        <f t="shared" si="68"/>
        <v>0</v>
      </c>
      <c r="X55" s="37">
        <f t="shared" si="68"/>
        <v>0</v>
      </c>
      <c r="Y55" s="37">
        <f t="shared" si="68"/>
        <v>99.84</v>
      </c>
      <c r="Z55" s="37">
        <f t="shared" si="68"/>
        <v>6.7199999999999989</v>
      </c>
      <c r="AA55" s="37">
        <f t="shared" si="68"/>
        <v>109.43999999999997</v>
      </c>
      <c r="AB55" s="37">
        <f t="shared" si="68"/>
        <v>0</v>
      </c>
      <c r="AC55" s="123">
        <f t="shared" si="64"/>
        <v>1439299.56</v>
      </c>
      <c r="AD55" s="37">
        <f>AD53-AD54</f>
        <v>-2201.88</v>
      </c>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124">
        <f t="shared" si="66"/>
        <v>-2201.88</v>
      </c>
      <c r="BH55" s="125">
        <f t="shared" si="67"/>
        <v>1437097.6800000002</v>
      </c>
      <c r="BI55" s="38">
        <f>BI53-BI54</f>
        <v>49.999999999999993</v>
      </c>
      <c r="BJ55" s="126">
        <f t="shared" si="65"/>
        <v>1437047.6800000002</v>
      </c>
    </row>
    <row r="56" spans="1:64" ht="15.75">
      <c r="A56" s="130"/>
      <c r="B56" s="12" t="s">
        <v>206</v>
      </c>
      <c r="C56" s="9">
        <f>IF('Upto Month Current'!$J$4="",0,'Upto Month Current'!$J$4)</f>
        <v>235958</v>
      </c>
      <c r="D56" s="9">
        <f>IF('Upto Month Current'!$J$5="",0,'Upto Month Current'!$J$5)</f>
        <v>103736</v>
      </c>
      <c r="E56" s="9">
        <f>IF('Upto Month Current'!$J$6="",0,'Upto Month Current'!$J$6)</f>
        <v>8711</v>
      </c>
      <c r="F56" s="9">
        <f>IF('Upto Month Current'!$J$7="",0,'Upto Month Current'!$J$7)</f>
        <v>28762</v>
      </c>
      <c r="G56" s="9">
        <f>IF('Upto Month Current'!$J$8="",0,'Upto Month Current'!$J$8)</f>
        <v>14957</v>
      </c>
      <c r="H56" s="9">
        <f>IF('Upto Month Current'!$J$9="",0,'Upto Month Current'!$J$9)</f>
        <v>0</v>
      </c>
      <c r="I56" s="9">
        <f>IF('Upto Month Current'!$J$10="",0,'Upto Month Current'!$J$10)</f>
        <v>0</v>
      </c>
      <c r="J56" s="9">
        <f>IF('Upto Month Current'!$J$11="",0,'Upto Month Current'!$J$11)</f>
        <v>0</v>
      </c>
      <c r="K56" s="9">
        <f>IF('Upto Month Current'!$J$12="",0,'Upto Month Current'!$J$12)</f>
        <v>0</v>
      </c>
      <c r="L56" s="9">
        <f>IF('Upto Month Current'!$J$13="",0,'Upto Month Current'!$J$13)</f>
        <v>1617</v>
      </c>
      <c r="M56" s="9">
        <f>IF('Upto Month Current'!$J$14="",0,'Upto Month Current'!$J$14)</f>
        <v>19875</v>
      </c>
      <c r="N56" s="9">
        <f>IF('Upto Month Current'!$J$15="",0,'Upto Month Current'!$J$15)</f>
        <v>3398</v>
      </c>
      <c r="O56" s="9">
        <f>IF('Upto Month Current'!$J$16="",0,'Upto Month Current'!$J$16)</f>
        <v>462</v>
      </c>
      <c r="P56" s="9">
        <f>IF('Upto Month Current'!$J$17="",0,'Upto Month Current'!$J$17)</f>
        <v>3080</v>
      </c>
      <c r="Q56" s="9">
        <f>IF('Upto Month Current'!$J$18="",0,'Upto Month Current'!$J$18)</f>
        <v>0</v>
      </c>
      <c r="R56" s="9">
        <f>IF('Upto Month Current'!$J$21="",0,'Upto Month Current'!$J$21)</f>
        <v>1448</v>
      </c>
      <c r="S56" s="9">
        <f>IF('Upto Month Current'!$J$26="",0,'Upto Month Current'!$J$26)</f>
        <v>286695</v>
      </c>
      <c r="T56" s="9">
        <f>IF('Upto Month Current'!$J$27="",0,'Upto Month Current'!$J$27)</f>
        <v>547963</v>
      </c>
      <c r="U56" s="9">
        <f>IF('Upto Month Current'!$J$30="",0,'Upto Month Current'!$J$30)</f>
        <v>0</v>
      </c>
      <c r="V56" s="9">
        <f>IF('Upto Month Current'!$J$35="",0,'Upto Month Current'!$J$35)</f>
        <v>0</v>
      </c>
      <c r="W56" s="9">
        <f>IF('Upto Month Current'!$J$39="",0,'Upto Month Current'!$J$39)</f>
        <v>0</v>
      </c>
      <c r="X56" s="9">
        <f>IF('Upto Month Current'!$J$40="",0,'Upto Month Current'!$J$40)</f>
        <v>0</v>
      </c>
      <c r="Y56" s="9">
        <f>IF('Upto Month Current'!$J$42="",0,'Upto Month Current'!$J$42)</f>
        <v>0</v>
      </c>
      <c r="Z56" s="9">
        <f>IF('Upto Month Current'!$J$43="",0,'Upto Month Current'!$J$43)</f>
        <v>0</v>
      </c>
      <c r="AA56" s="9">
        <f>IF('Upto Month Current'!$J$44="",0,'Upto Month Current'!$J$44)</f>
        <v>0</v>
      </c>
      <c r="AB56" s="9">
        <f>IF('Upto Month Current'!$J$51="",0,'Upto Month Current'!$J$51)</f>
        <v>0</v>
      </c>
      <c r="AC56" s="123">
        <f t="shared" si="64"/>
        <v>1256662</v>
      </c>
      <c r="AD56" s="9">
        <f>IF('Upto Month Current'!$J$19="",0,'Upto Month Current'!$J$19)</f>
        <v>75</v>
      </c>
      <c r="AE56" s="9">
        <f>IF('Upto Month Current'!$J$20="",0,'Upto Month Current'!$J$20)</f>
        <v>26</v>
      </c>
      <c r="AF56" s="9">
        <f>IF('Upto Month Current'!$J$22="",0,'Upto Month Current'!$J$22)</f>
        <v>477</v>
      </c>
      <c r="AG56" s="9">
        <f>IF('Upto Month Current'!$J$23="",0,'Upto Month Current'!$J$23)</f>
        <v>0</v>
      </c>
      <c r="AH56" s="9">
        <f>IF('Upto Month Current'!$J$24="",0,'Upto Month Current'!$J$24)</f>
        <v>0</v>
      </c>
      <c r="AI56" s="9">
        <f>IF('Upto Month Current'!$J$25="",0,'Upto Month Current'!$J$25)</f>
        <v>0</v>
      </c>
      <c r="AJ56" s="9">
        <f>IF('Upto Month Current'!$J$28="",0,'Upto Month Current'!$J$28)</f>
        <v>1310</v>
      </c>
      <c r="AK56" s="9">
        <f>IF('Upto Month Current'!$J$29="",0,'Upto Month Current'!$J$29)</f>
        <v>92263</v>
      </c>
      <c r="AL56" s="9">
        <f>IF('Upto Month Current'!$J$31="",0,'Upto Month Current'!$J$31)</f>
        <v>47142</v>
      </c>
      <c r="AM56" s="9">
        <f>IF('Upto Month Current'!$J$32="",0,'Upto Month Current'!$J$32)</f>
        <v>19</v>
      </c>
      <c r="AN56" s="9">
        <f>IF('Upto Month Current'!$J$33="",0,'Upto Month Current'!$J$33)</f>
        <v>67942</v>
      </c>
      <c r="AO56" s="9">
        <f>IF('Upto Month Current'!$J$34="",0,'Upto Month Current'!$J$34)</f>
        <v>0</v>
      </c>
      <c r="AP56" s="9">
        <f>IF('Upto Month Current'!$J$36="",0,'Upto Month Current'!$J$36)</f>
        <v>0</v>
      </c>
      <c r="AQ56" s="9">
        <f>IF('Upto Month Current'!$J$37="",0,'Upto Month Current'!$J$37)</f>
        <v>0</v>
      </c>
      <c r="AR56" s="9">
        <v>0</v>
      </c>
      <c r="AS56" s="9">
        <f>IF('Upto Month Current'!$J$38="",0,'Upto Month Current'!$J$38)</f>
        <v>0</v>
      </c>
      <c r="AT56" s="9">
        <f>IF('Upto Month Current'!$J$41="",0,'Upto Month Current'!$J$41)</f>
        <v>0</v>
      </c>
      <c r="AU56" s="9">
        <v>0</v>
      </c>
      <c r="AV56" s="9">
        <f>IF('Upto Month Current'!$J$45="",0,'Upto Month Current'!$J$45)</f>
        <v>0</v>
      </c>
      <c r="AW56" s="9">
        <f>IF('Upto Month Current'!$J$46="",0,'Upto Month Current'!$J$46)</f>
        <v>65</v>
      </c>
      <c r="AX56" s="9">
        <f>IF('Upto Month Current'!$J$47="",0,'Upto Month Current'!$J$47)</f>
        <v>0</v>
      </c>
      <c r="AY56" s="9">
        <f>IF('Upto Month Current'!$J$49="",0,'Upto Month Current'!$J$49)</f>
        <v>0</v>
      </c>
      <c r="AZ56" s="9">
        <f>IF('Upto Month Current'!$J$50="",0,'Upto Month Current'!$J$50)</f>
        <v>0</v>
      </c>
      <c r="BA56" s="9">
        <f>IF('Upto Month Current'!$J$52="",0,'Upto Month Current'!$J$52)</f>
        <v>0</v>
      </c>
      <c r="BB56" s="9">
        <f>IF('Upto Month Current'!$J$53="",0,'Upto Month Current'!$J$53)</f>
        <v>10873</v>
      </c>
      <c r="BC56" s="9">
        <f>IF('Upto Month Current'!$J$54="",0,'Upto Month Current'!$J$54)</f>
        <v>10873</v>
      </c>
      <c r="BD56" s="9">
        <f>IF('Upto Month Current'!$J$55="",0,'Upto Month Current'!$J$55)</f>
        <v>0</v>
      </c>
      <c r="BE56" s="9">
        <f>IF('Upto Month Current'!$J$56="",0,'Upto Month Current'!$J$56)</f>
        <v>1848</v>
      </c>
      <c r="BF56" s="9">
        <f>IF('Upto Month Current'!$J$58="",0,'Upto Month Current'!$J$58)</f>
        <v>10877</v>
      </c>
      <c r="BG56" s="124">
        <f t="shared" si="66"/>
        <v>243790</v>
      </c>
      <c r="BH56" s="125">
        <f t="shared" si="67"/>
        <v>1500452</v>
      </c>
      <c r="BI56" s="9">
        <f>IF('Upto Month Current'!$J$60="",0,'Upto Month Current'!$J$60)</f>
        <v>0</v>
      </c>
      <c r="BJ56" s="126">
        <f t="shared" si="65"/>
        <v>1500452</v>
      </c>
      <c r="BK56">
        <f>'Upto Month Current'!$J$61</f>
        <v>1500454</v>
      </c>
      <c r="BL56" s="30"/>
    </row>
    <row r="57" spans="1:64" ht="15.75">
      <c r="A57" s="130"/>
      <c r="B57" s="5" t="s">
        <v>204</v>
      </c>
      <c r="C57" s="128">
        <f t="shared" ref="C57:AH57" si="69">C56/C53</f>
        <v>0.26710240785873651</v>
      </c>
      <c r="D57" s="128">
        <f t="shared" si="69"/>
        <v>0.72576154029132323</v>
      </c>
      <c r="E57" s="128">
        <f t="shared" si="69"/>
        <v>0.22895968038690007</v>
      </c>
      <c r="F57" s="128">
        <f t="shared" si="69"/>
        <v>0.41608679927667269</v>
      </c>
      <c r="G57" s="128">
        <f t="shared" si="69"/>
        <v>0.23564721451978826</v>
      </c>
      <c r="H57" s="128" t="e">
        <f t="shared" si="69"/>
        <v>#DIV/0!</v>
      </c>
      <c r="I57" s="128" t="e">
        <f t="shared" si="69"/>
        <v>#DIV/0!</v>
      </c>
      <c r="J57" s="128" t="e">
        <f t="shared" si="69"/>
        <v>#DIV/0!</v>
      </c>
      <c r="K57" s="128">
        <f t="shared" si="69"/>
        <v>0</v>
      </c>
      <c r="L57" s="128">
        <f t="shared" si="69"/>
        <v>1.096271186440678</v>
      </c>
      <c r="M57" s="128">
        <f t="shared" si="69"/>
        <v>0.31639524332585128</v>
      </c>
      <c r="N57" s="128">
        <f t="shared" si="69"/>
        <v>0.58952116585704373</v>
      </c>
      <c r="O57" s="128">
        <f t="shared" si="69"/>
        <v>0.22503653190452996</v>
      </c>
      <c r="P57" s="128">
        <f t="shared" si="69"/>
        <v>0.37620618053010874</v>
      </c>
      <c r="Q57" s="128" t="e">
        <f t="shared" si="69"/>
        <v>#DIV/0!</v>
      </c>
      <c r="R57" s="128">
        <f t="shared" si="69"/>
        <v>1.4820880245649948</v>
      </c>
      <c r="S57" s="128">
        <f t="shared" si="69"/>
        <v>0.37590224011223505</v>
      </c>
      <c r="T57" s="128">
        <f t="shared" si="69"/>
        <v>0.54602624490930673</v>
      </c>
      <c r="U57" s="128" t="e">
        <f t="shared" si="69"/>
        <v>#DIV/0!</v>
      </c>
      <c r="V57" s="128" t="e">
        <f t="shared" si="69"/>
        <v>#DIV/0!</v>
      </c>
      <c r="W57" s="128" t="e">
        <f t="shared" si="69"/>
        <v>#DIV/0!</v>
      </c>
      <c r="X57" s="128" t="e">
        <f t="shared" si="69"/>
        <v>#DIV/0!</v>
      </c>
      <c r="Y57" s="128">
        <f t="shared" si="69"/>
        <v>0</v>
      </c>
      <c r="Z57" s="128">
        <f t="shared" si="69"/>
        <v>0</v>
      </c>
      <c r="AA57" s="128">
        <f t="shared" si="69"/>
        <v>0</v>
      </c>
      <c r="AB57" s="128" t="e">
        <f t="shared" si="69"/>
        <v>#DIV/0!</v>
      </c>
      <c r="AC57" s="128">
        <f t="shared" si="69"/>
        <v>0.41268725753849417</v>
      </c>
      <c r="AD57" s="128">
        <f t="shared" si="69"/>
        <v>4.5289855072463768E-2</v>
      </c>
      <c r="AE57" s="128">
        <f t="shared" si="69"/>
        <v>0.26530612244897961</v>
      </c>
      <c r="AF57" s="128">
        <f t="shared" si="69"/>
        <v>0.38843648208469056</v>
      </c>
      <c r="AG57" s="128" t="e">
        <f t="shared" si="69"/>
        <v>#DIV/0!</v>
      </c>
      <c r="AH57" s="128" t="e">
        <f t="shared" si="69"/>
        <v>#DIV/0!</v>
      </c>
      <c r="AI57" s="128">
        <f t="shared" ref="AI57:BJ57" si="70">AI56/AI53</f>
        <v>0</v>
      </c>
      <c r="AJ57" s="128">
        <f t="shared" si="70"/>
        <v>0.23489331181638873</v>
      </c>
      <c r="AK57" s="128">
        <f t="shared" si="70"/>
        <v>0.41498223361669589</v>
      </c>
      <c r="AL57" s="128">
        <f t="shared" si="70"/>
        <v>0.2525676262114856</v>
      </c>
      <c r="AM57" s="128" t="e">
        <f t="shared" si="70"/>
        <v>#DIV/0!</v>
      </c>
      <c r="AN57" s="128">
        <f t="shared" si="70"/>
        <v>0.2096315357510907</v>
      </c>
      <c r="AO57" s="128" t="e">
        <f t="shared" si="70"/>
        <v>#DIV/0!</v>
      </c>
      <c r="AP57" s="128" t="e">
        <f t="shared" si="70"/>
        <v>#DIV/0!</v>
      </c>
      <c r="AQ57" s="128" t="e">
        <f t="shared" si="70"/>
        <v>#DIV/0!</v>
      </c>
      <c r="AR57" s="128" t="e">
        <f t="shared" si="70"/>
        <v>#DIV/0!</v>
      </c>
      <c r="AS57" s="128" t="e">
        <f t="shared" si="70"/>
        <v>#DIV/0!</v>
      </c>
      <c r="AT57" s="128" t="e">
        <f t="shared" si="70"/>
        <v>#DIV/0!</v>
      </c>
      <c r="AU57" s="128" t="e">
        <f t="shared" si="70"/>
        <v>#DIV/0!</v>
      </c>
      <c r="AV57" s="128">
        <f t="shared" si="70"/>
        <v>0</v>
      </c>
      <c r="AW57" s="128">
        <f t="shared" si="70"/>
        <v>0.26530612244897961</v>
      </c>
      <c r="AX57" s="128">
        <f t="shared" si="70"/>
        <v>0</v>
      </c>
      <c r="AY57" s="128" t="e">
        <f t="shared" si="70"/>
        <v>#DIV/0!</v>
      </c>
      <c r="AZ57" s="128" t="e">
        <f t="shared" si="70"/>
        <v>#DIV/0!</v>
      </c>
      <c r="BA57" s="128" t="e">
        <f t="shared" si="70"/>
        <v>#DIV/0!</v>
      </c>
      <c r="BB57" s="128">
        <f t="shared" si="70"/>
        <v>0.51164651075243517</v>
      </c>
      <c r="BC57" s="128">
        <f t="shared" si="70"/>
        <v>0.51164651075243517</v>
      </c>
      <c r="BD57" s="128">
        <f t="shared" si="70"/>
        <v>0</v>
      </c>
      <c r="BE57" s="128">
        <f t="shared" si="70"/>
        <v>0.98245614035087714</v>
      </c>
      <c r="BF57" s="128">
        <f t="shared" si="70"/>
        <v>-0.10546269004033509</v>
      </c>
      <c r="BG57" s="128">
        <f t="shared" si="70"/>
        <v>0.35631810953650439</v>
      </c>
      <c r="BH57" s="128">
        <f t="shared" si="70"/>
        <v>0.40234545002591665</v>
      </c>
      <c r="BI57" s="128">
        <f t="shared" si="70"/>
        <v>0</v>
      </c>
      <c r="BJ57" s="128">
        <f t="shared" si="70"/>
        <v>0.40235623918825753</v>
      </c>
    </row>
    <row r="58" spans="1:64" ht="15.75">
      <c r="A58" s="130"/>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6"/>
      <c r="AD58" s="5"/>
      <c r="AE58" s="5"/>
      <c r="AF58" s="5"/>
      <c r="AG58" s="5"/>
      <c r="AH58" s="5"/>
      <c r="AI58" s="5"/>
      <c r="AJ58" s="5"/>
      <c r="AK58" s="5"/>
      <c r="AL58" s="5"/>
      <c r="AM58" s="5"/>
      <c r="AN58" s="5"/>
      <c r="AO58" s="5"/>
      <c r="AP58" s="5"/>
      <c r="AQ58" s="5"/>
      <c r="AR58" s="5"/>
      <c r="AS58" s="5"/>
      <c r="AT58" s="5"/>
      <c r="AU58" s="5"/>
      <c r="AV58" s="6"/>
      <c r="AW58" s="5"/>
      <c r="AX58" s="5"/>
      <c r="AY58" s="5"/>
      <c r="AZ58" s="5"/>
      <c r="BA58" s="5"/>
      <c r="BB58" s="5"/>
      <c r="BC58" s="5"/>
      <c r="BD58" s="5"/>
      <c r="BE58" s="5"/>
      <c r="BF58" s="5"/>
      <c r="BG58" s="6"/>
      <c r="BH58" s="44"/>
      <c r="BI58" s="5"/>
      <c r="BJ58" s="50"/>
    </row>
    <row r="59" spans="1:64" ht="15.75">
      <c r="A59" s="15" t="s">
        <v>39</v>
      </c>
      <c r="B59" s="11" t="s">
        <v>208</v>
      </c>
      <c r="C59" s="122">
        <v>1318464</v>
      </c>
      <c r="D59" s="122">
        <v>254933</v>
      </c>
      <c r="E59" s="122">
        <v>25165</v>
      </c>
      <c r="F59" s="122">
        <v>129237</v>
      </c>
      <c r="G59" s="122">
        <v>86315</v>
      </c>
      <c r="H59" s="122">
        <v>0</v>
      </c>
      <c r="I59" s="122">
        <v>0</v>
      </c>
      <c r="J59" s="122">
        <v>25054</v>
      </c>
      <c r="K59" s="122">
        <v>99</v>
      </c>
      <c r="L59" s="122">
        <v>1236</v>
      </c>
      <c r="M59" s="122">
        <v>114632</v>
      </c>
      <c r="N59" s="122">
        <v>725</v>
      </c>
      <c r="O59" s="122">
        <v>20208</v>
      </c>
      <c r="P59" s="122">
        <v>106115</v>
      </c>
      <c r="Q59" s="122">
        <v>0</v>
      </c>
      <c r="R59" s="122">
        <v>2984</v>
      </c>
      <c r="S59" s="122">
        <v>0</v>
      </c>
      <c r="T59" s="122">
        <v>0</v>
      </c>
      <c r="U59" s="122">
        <v>0</v>
      </c>
      <c r="V59" s="122">
        <v>0</v>
      </c>
      <c r="W59" s="122">
        <v>0</v>
      </c>
      <c r="X59" s="122">
        <v>0</v>
      </c>
      <c r="Y59" s="122">
        <v>1844</v>
      </c>
      <c r="Z59" s="122">
        <v>698</v>
      </c>
      <c r="AA59" s="122">
        <v>445</v>
      </c>
      <c r="AB59" s="122">
        <v>0</v>
      </c>
      <c r="AC59" s="123">
        <f t="shared" ref="AC59:AC62" si="71">SUM(C59:AB59)</f>
        <v>2088154</v>
      </c>
      <c r="AD59" s="122">
        <v>12137</v>
      </c>
      <c r="AE59" s="122">
        <v>75</v>
      </c>
      <c r="AF59" s="122">
        <v>390</v>
      </c>
      <c r="AG59" s="122">
        <v>0</v>
      </c>
      <c r="AH59" s="122">
        <v>0</v>
      </c>
      <c r="AI59" s="122">
        <v>3</v>
      </c>
      <c r="AJ59" s="122">
        <v>3681</v>
      </c>
      <c r="AK59" s="122">
        <v>10203</v>
      </c>
      <c r="AL59" s="122">
        <v>233</v>
      </c>
      <c r="AM59" s="122">
        <v>5</v>
      </c>
      <c r="AN59" s="122">
        <v>94631</v>
      </c>
      <c r="AO59" s="122">
        <v>194991</v>
      </c>
      <c r="AP59" s="122">
        <v>0</v>
      </c>
      <c r="AQ59" s="122">
        <v>0</v>
      </c>
      <c r="AR59" s="122">
        <v>0</v>
      </c>
      <c r="AS59" s="122">
        <v>0</v>
      </c>
      <c r="AT59" s="122">
        <v>0</v>
      </c>
      <c r="AU59" s="122">
        <v>0</v>
      </c>
      <c r="AV59" s="122">
        <v>1606</v>
      </c>
      <c r="AW59" s="122">
        <v>994</v>
      </c>
      <c r="AX59" s="122">
        <v>33</v>
      </c>
      <c r="AY59" s="122">
        <v>0</v>
      </c>
      <c r="AZ59" s="122">
        <v>0</v>
      </c>
      <c r="BA59" s="122">
        <v>0</v>
      </c>
      <c r="BB59" s="122">
        <v>3423</v>
      </c>
      <c r="BC59" s="122">
        <v>3423</v>
      </c>
      <c r="BD59" s="122">
        <v>61</v>
      </c>
      <c r="BE59" s="122">
        <v>55</v>
      </c>
      <c r="BF59" s="122">
        <f>952193-29100</f>
        <v>923093</v>
      </c>
      <c r="BG59" s="124">
        <f>SUM(AD59:BF59)</f>
        <v>1249037</v>
      </c>
      <c r="BH59" s="125">
        <f>AC59+BG59</f>
        <v>3337191</v>
      </c>
      <c r="BI59" s="98">
        <f>150019+41057</f>
        <v>191076</v>
      </c>
      <c r="BJ59" s="126">
        <f t="shared" ref="BJ59:BJ62" si="72">BH59-BI59</f>
        <v>3146115</v>
      </c>
    </row>
    <row r="60" spans="1:64" ht="15.75">
      <c r="A60" s="130">
        <v>12</v>
      </c>
      <c r="B60" s="5" t="s">
        <v>205</v>
      </c>
      <c r="C60" s="37">
        <v>685601.28000000003</v>
      </c>
      <c r="D60" s="37">
        <v>169715</v>
      </c>
      <c r="E60" s="37">
        <v>0</v>
      </c>
      <c r="F60" s="37">
        <v>67203.240000000005</v>
      </c>
      <c r="G60" s="37">
        <v>44883.799999999996</v>
      </c>
      <c r="H60" s="37">
        <v>0</v>
      </c>
      <c r="I60" s="37">
        <v>0</v>
      </c>
      <c r="J60" s="37">
        <v>13028.08</v>
      </c>
      <c r="K60" s="37">
        <v>51.480000000000004</v>
      </c>
      <c r="L60" s="37">
        <v>642.72</v>
      </c>
      <c r="M60" s="37">
        <v>59608.639999999999</v>
      </c>
      <c r="N60" s="37">
        <v>377</v>
      </c>
      <c r="O60" s="37">
        <v>10508.16</v>
      </c>
      <c r="P60" s="37">
        <v>55179.8</v>
      </c>
      <c r="Q60" s="37">
        <v>0</v>
      </c>
      <c r="R60" s="37">
        <v>4025.84</v>
      </c>
      <c r="S60" s="37">
        <v>0</v>
      </c>
      <c r="T60" s="37"/>
      <c r="U60" s="37"/>
      <c r="V60" s="37">
        <v>0</v>
      </c>
      <c r="W60" s="37">
        <v>0</v>
      </c>
      <c r="X60" s="37">
        <v>0</v>
      </c>
      <c r="Y60" s="37">
        <v>958.88</v>
      </c>
      <c r="Z60" s="37">
        <v>362.96000000000004</v>
      </c>
      <c r="AA60" s="37">
        <v>231.39999999999998</v>
      </c>
      <c r="AB60" s="37">
        <v>0</v>
      </c>
      <c r="AC60" s="123">
        <f t="shared" si="71"/>
        <v>1112378.2799999998</v>
      </c>
      <c r="AD60" s="37">
        <v>6311.24</v>
      </c>
      <c r="AE60" s="37">
        <v>39</v>
      </c>
      <c r="AF60" s="37">
        <v>202.79999999999998</v>
      </c>
      <c r="AG60" s="37">
        <v>0</v>
      </c>
      <c r="AH60" s="37">
        <v>0</v>
      </c>
      <c r="AI60" s="37">
        <v>1.56</v>
      </c>
      <c r="AJ60" s="37">
        <v>4427.28</v>
      </c>
      <c r="AK60" s="37">
        <v>5305.5599999999995</v>
      </c>
      <c r="AL60" s="37">
        <v>121.16</v>
      </c>
      <c r="AM60" s="37">
        <v>2.6</v>
      </c>
      <c r="AN60" s="37">
        <v>49208.12000000001</v>
      </c>
      <c r="AO60" s="37">
        <v>101395.32</v>
      </c>
      <c r="AP60" s="37">
        <v>0</v>
      </c>
      <c r="AQ60" s="37">
        <v>0</v>
      </c>
      <c r="AR60" s="37"/>
      <c r="AS60" s="37"/>
      <c r="AT60" s="37">
        <v>0</v>
      </c>
      <c r="AU60" s="37"/>
      <c r="AV60" s="37">
        <v>835.12000000000012</v>
      </c>
      <c r="AW60" s="37">
        <v>516.88</v>
      </c>
      <c r="AX60" s="37">
        <v>17.16</v>
      </c>
      <c r="AY60" s="37">
        <v>0</v>
      </c>
      <c r="AZ60" s="37">
        <v>0</v>
      </c>
      <c r="BA60" s="37">
        <v>0</v>
      </c>
      <c r="BB60" s="37">
        <v>1779.9600000000005</v>
      </c>
      <c r="BC60" s="37">
        <v>1779.9600000000005</v>
      </c>
      <c r="BD60" s="37">
        <v>31.72</v>
      </c>
      <c r="BE60" s="37">
        <v>28.6</v>
      </c>
      <c r="BF60" s="37">
        <v>550165.36</v>
      </c>
      <c r="BG60" s="124">
        <f t="shared" ref="BG60:BG62" si="73">SUM(AD60:BF60)</f>
        <v>722169.4</v>
      </c>
      <c r="BH60" s="125">
        <f t="shared" ref="BH60:BH62" si="74">AC60+BG60</f>
        <v>1834547.6799999997</v>
      </c>
      <c r="BI60" s="37">
        <v>95538</v>
      </c>
      <c r="BJ60" s="126">
        <f t="shared" si="72"/>
        <v>1739009.6799999997</v>
      </c>
    </row>
    <row r="61" spans="1:64" ht="15.75">
      <c r="A61" s="130"/>
      <c r="B61" s="5"/>
      <c r="C61" s="37">
        <f>C59-C60</f>
        <v>632862.71999999997</v>
      </c>
      <c r="D61" s="37">
        <f t="shared" ref="D61:AB61" si="75">D59-D60</f>
        <v>85218</v>
      </c>
      <c r="E61" s="37">
        <f t="shared" si="75"/>
        <v>25165</v>
      </c>
      <c r="F61" s="37">
        <f t="shared" si="75"/>
        <v>62033.759999999995</v>
      </c>
      <c r="G61" s="37">
        <f t="shared" si="75"/>
        <v>41431.200000000004</v>
      </c>
      <c r="H61" s="37">
        <f t="shared" si="75"/>
        <v>0</v>
      </c>
      <c r="I61" s="37">
        <f t="shared" si="75"/>
        <v>0</v>
      </c>
      <c r="J61" s="37">
        <f t="shared" si="75"/>
        <v>12025.92</v>
      </c>
      <c r="K61" s="37">
        <f t="shared" si="75"/>
        <v>47.519999999999996</v>
      </c>
      <c r="L61" s="37">
        <f t="shared" si="75"/>
        <v>593.28</v>
      </c>
      <c r="M61" s="37">
        <f t="shared" si="75"/>
        <v>55023.360000000001</v>
      </c>
      <c r="N61" s="37">
        <f t="shared" si="75"/>
        <v>348</v>
      </c>
      <c r="O61" s="37">
        <f t="shared" si="75"/>
        <v>9699.84</v>
      </c>
      <c r="P61" s="37">
        <f t="shared" si="75"/>
        <v>50935.199999999997</v>
      </c>
      <c r="Q61" s="37">
        <f t="shared" si="75"/>
        <v>0</v>
      </c>
      <c r="R61" s="37">
        <f t="shared" si="75"/>
        <v>-1041.8400000000001</v>
      </c>
      <c r="S61" s="37">
        <f t="shared" si="75"/>
        <v>0</v>
      </c>
      <c r="T61" s="37">
        <f t="shared" si="75"/>
        <v>0</v>
      </c>
      <c r="U61" s="37">
        <f t="shared" si="75"/>
        <v>0</v>
      </c>
      <c r="V61" s="37">
        <f t="shared" si="75"/>
        <v>0</v>
      </c>
      <c r="W61" s="37">
        <f t="shared" si="75"/>
        <v>0</v>
      </c>
      <c r="X61" s="37">
        <f t="shared" si="75"/>
        <v>0</v>
      </c>
      <c r="Y61" s="37">
        <f t="shared" si="75"/>
        <v>885.12</v>
      </c>
      <c r="Z61" s="37">
        <f t="shared" si="75"/>
        <v>335.03999999999996</v>
      </c>
      <c r="AA61" s="37">
        <f t="shared" si="75"/>
        <v>213.60000000000002</v>
      </c>
      <c r="AB61" s="37">
        <f t="shared" si="75"/>
        <v>0</v>
      </c>
      <c r="AC61" s="123">
        <f t="shared" si="71"/>
        <v>975775.72</v>
      </c>
      <c r="AD61" s="37">
        <f>AD59-AD60</f>
        <v>5825.76</v>
      </c>
      <c r="AE61" s="37">
        <f t="shared" ref="AE61:BF61" si="76">AE59-AE60</f>
        <v>36</v>
      </c>
      <c r="AF61" s="37">
        <f t="shared" si="76"/>
        <v>187.20000000000002</v>
      </c>
      <c r="AG61" s="37">
        <f t="shared" si="76"/>
        <v>0</v>
      </c>
      <c r="AH61" s="37">
        <f t="shared" si="76"/>
        <v>0</v>
      </c>
      <c r="AI61" s="37">
        <f t="shared" si="76"/>
        <v>1.44</v>
      </c>
      <c r="AJ61" s="37">
        <f t="shared" si="76"/>
        <v>-746.27999999999975</v>
      </c>
      <c r="AK61" s="37">
        <f t="shared" si="76"/>
        <v>4897.4400000000005</v>
      </c>
      <c r="AL61" s="37">
        <f t="shared" si="76"/>
        <v>111.84</v>
      </c>
      <c r="AM61" s="37">
        <f t="shared" si="76"/>
        <v>2.4</v>
      </c>
      <c r="AN61" s="37">
        <f t="shared" si="76"/>
        <v>45422.87999999999</v>
      </c>
      <c r="AO61" s="37">
        <f t="shared" si="76"/>
        <v>93595.68</v>
      </c>
      <c r="AP61" s="37">
        <f t="shared" si="76"/>
        <v>0</v>
      </c>
      <c r="AQ61" s="37">
        <f t="shared" si="76"/>
        <v>0</v>
      </c>
      <c r="AR61" s="37">
        <f t="shared" si="76"/>
        <v>0</v>
      </c>
      <c r="AS61" s="37">
        <f t="shared" si="76"/>
        <v>0</v>
      </c>
      <c r="AT61" s="37">
        <f t="shared" si="76"/>
        <v>0</v>
      </c>
      <c r="AU61" s="37">
        <f t="shared" si="76"/>
        <v>0</v>
      </c>
      <c r="AV61" s="37">
        <f t="shared" si="76"/>
        <v>770.87999999999988</v>
      </c>
      <c r="AW61" s="37">
        <f t="shared" si="76"/>
        <v>477.12</v>
      </c>
      <c r="AX61" s="37">
        <f t="shared" si="76"/>
        <v>15.84</v>
      </c>
      <c r="AY61" s="37">
        <f t="shared" si="76"/>
        <v>0</v>
      </c>
      <c r="AZ61" s="37">
        <f t="shared" si="76"/>
        <v>0</v>
      </c>
      <c r="BA61" s="37">
        <f t="shared" si="76"/>
        <v>0</v>
      </c>
      <c r="BB61" s="37">
        <f t="shared" si="76"/>
        <v>1643.0399999999995</v>
      </c>
      <c r="BC61" s="37">
        <f t="shared" si="76"/>
        <v>1643.0399999999995</v>
      </c>
      <c r="BD61" s="37">
        <f t="shared" si="76"/>
        <v>29.28</v>
      </c>
      <c r="BE61" s="37">
        <f t="shared" si="76"/>
        <v>26.4</v>
      </c>
      <c r="BF61" s="37">
        <f t="shared" si="76"/>
        <v>372927.64</v>
      </c>
      <c r="BG61" s="124">
        <f t="shared" si="73"/>
        <v>526867.6</v>
      </c>
      <c r="BH61" s="125">
        <f t="shared" si="74"/>
        <v>1502643.3199999998</v>
      </c>
      <c r="BI61" s="38">
        <f>BI59-BI60</f>
        <v>95538</v>
      </c>
      <c r="BJ61" s="126">
        <f t="shared" si="72"/>
        <v>1407105.3199999998</v>
      </c>
    </row>
    <row r="62" spans="1:64" ht="15.75">
      <c r="A62" s="130"/>
      <c r="B62" s="12" t="s">
        <v>206</v>
      </c>
      <c r="C62" s="9">
        <f>IF('Upto Month Current'!$K$4="",0,'Upto Month Current'!$K$4)</f>
        <v>426883</v>
      </c>
      <c r="D62" s="9">
        <f>IF('Upto Month Current'!$K$5="",0,'Upto Month Current'!$K$5)</f>
        <v>186836</v>
      </c>
      <c r="E62" s="9">
        <f>IF('Upto Month Current'!$K$6="",0,'Upto Month Current'!$K$6)</f>
        <v>5425</v>
      </c>
      <c r="F62" s="9">
        <f>IF('Upto Month Current'!$K$7="",0,'Upto Month Current'!$K$7)</f>
        <v>31724</v>
      </c>
      <c r="G62" s="9">
        <f>IF('Upto Month Current'!$K$8="",0,'Upto Month Current'!$K$8)</f>
        <v>19299</v>
      </c>
      <c r="H62" s="9">
        <f>IF('Upto Month Current'!$K$9="",0,'Upto Month Current'!$K$9)</f>
        <v>0</v>
      </c>
      <c r="I62" s="9">
        <f>IF('Upto Month Current'!$K$10="",0,'Upto Month Current'!$K$10)</f>
        <v>0</v>
      </c>
      <c r="J62" s="9">
        <f>IF('Upto Month Current'!$K$11="",0,'Upto Month Current'!$K$11)</f>
        <v>0</v>
      </c>
      <c r="K62" s="9">
        <f>IF('Upto Month Current'!$K$12="",0,'Upto Month Current'!$K$12)</f>
        <v>0</v>
      </c>
      <c r="L62" s="9">
        <f>IF('Upto Month Current'!$K$13="",0,'Upto Month Current'!$K$13)</f>
        <v>75</v>
      </c>
      <c r="M62" s="9">
        <f>IF('Upto Month Current'!$K$14="",0,'Upto Month Current'!$K$14)</f>
        <v>33194</v>
      </c>
      <c r="N62" s="9">
        <f>IF('Upto Month Current'!$K$15="",0,'Upto Month Current'!$K$15)</f>
        <v>148</v>
      </c>
      <c r="O62" s="9">
        <f>IF('Upto Month Current'!$K$16="",0,'Upto Month Current'!$K$16)</f>
        <v>3075</v>
      </c>
      <c r="P62" s="9">
        <f>IF('Upto Month Current'!$K$17="",0,'Upto Month Current'!$K$17)</f>
        <v>43644</v>
      </c>
      <c r="Q62" s="9">
        <f>IF('Upto Month Current'!$K$18="",0,'Upto Month Current'!$K$18)</f>
        <v>0</v>
      </c>
      <c r="R62" s="9">
        <f>IF('Upto Month Current'!$K$21="",0,'Upto Month Current'!$K$21)</f>
        <v>1416</v>
      </c>
      <c r="S62" s="9">
        <f>IF('Upto Month Current'!$K$26="",0,'Upto Month Current'!$K$26)</f>
        <v>0</v>
      </c>
      <c r="T62" s="9">
        <f>IF('Upto Month Current'!$K$27="",0,'Upto Month Current'!$K$27)</f>
        <v>0</v>
      </c>
      <c r="U62" s="9">
        <f>IF('Upto Month Current'!$K$30="",0,'Upto Month Current'!$K$30)</f>
        <v>0</v>
      </c>
      <c r="V62" s="9">
        <f>IF('Upto Month Current'!$K$35="",0,'Upto Month Current'!$K$35)</f>
        <v>0</v>
      </c>
      <c r="W62" s="9">
        <f>IF('Upto Month Current'!$K$39="",0,'Upto Month Current'!$K$39)</f>
        <v>0</v>
      </c>
      <c r="X62" s="9">
        <f>IF('Upto Month Current'!$K$40="",0,'Upto Month Current'!$K$40)</f>
        <v>0</v>
      </c>
      <c r="Y62" s="9">
        <f>IF('Upto Month Current'!$K$42="",0,'Upto Month Current'!$K$42)</f>
        <v>0</v>
      </c>
      <c r="Z62" s="9">
        <f>IF('Upto Month Current'!$K$43="",0,'Upto Month Current'!$K$43)</f>
        <v>0</v>
      </c>
      <c r="AA62" s="9">
        <f>IF('Upto Month Current'!$K$44="",0,'Upto Month Current'!$K$44)</f>
        <v>0</v>
      </c>
      <c r="AB62" s="9">
        <f>IF('Upto Month Current'!$K$51="",0,'Upto Month Current'!$K$51)</f>
        <v>0</v>
      </c>
      <c r="AC62" s="123">
        <f t="shared" si="71"/>
        <v>751719</v>
      </c>
      <c r="AD62" s="9">
        <f>IF('Upto Month Current'!$K$19="",0,'Upto Month Current'!$K$19)</f>
        <v>3558</v>
      </c>
      <c r="AE62" s="9">
        <f>IF('Upto Month Current'!$K$20="",0,'Upto Month Current'!$K$20)</f>
        <v>129</v>
      </c>
      <c r="AF62" s="9">
        <f>IF('Upto Month Current'!$K$22="",0,'Upto Month Current'!$K$22)</f>
        <v>0</v>
      </c>
      <c r="AG62" s="9">
        <f>IF('Upto Month Current'!$K$23="",0,'Upto Month Current'!$K$23)</f>
        <v>0</v>
      </c>
      <c r="AH62" s="9">
        <f>IF('Upto Month Current'!$K$24="",0,'Upto Month Current'!$K$24)</f>
        <v>0</v>
      </c>
      <c r="AI62" s="9">
        <f>IF('Upto Month Current'!$K$25="",0,'Upto Month Current'!$K$25)</f>
        <v>0</v>
      </c>
      <c r="AJ62" s="9">
        <f>IF('Upto Month Current'!$K$28="",0,'Upto Month Current'!$K$28)</f>
        <v>747</v>
      </c>
      <c r="AK62" s="9">
        <f>IF('Upto Month Current'!$K$29="",0,'Upto Month Current'!$K$29)</f>
        <v>1027</v>
      </c>
      <c r="AL62" s="9">
        <f>IF('Upto Month Current'!$K$31="",0,'Upto Month Current'!$K$31)</f>
        <v>0</v>
      </c>
      <c r="AM62" s="9">
        <f>IF('Upto Month Current'!$K$32="",0,'Upto Month Current'!$K$32)</f>
        <v>0</v>
      </c>
      <c r="AN62" s="9">
        <f>IF('Upto Month Current'!$K$33="",0,'Upto Month Current'!$K$33)</f>
        <v>14282</v>
      </c>
      <c r="AO62" s="9">
        <f>IF('Upto Month Current'!$K$34="",0,'Upto Month Current'!$K$34)</f>
        <v>0</v>
      </c>
      <c r="AP62" s="9">
        <f>IF('Upto Month Current'!$K$36="",0,'Upto Month Current'!$K$36)</f>
        <v>0</v>
      </c>
      <c r="AQ62" s="9">
        <f>IF('Upto Month Current'!$K$37="",0,'Upto Month Current'!$K$37)</f>
        <v>0</v>
      </c>
      <c r="AR62" s="9">
        <v>0</v>
      </c>
      <c r="AS62" s="9">
        <f>IF('Upto Month Current'!$K$38="",0,'Upto Month Current'!$K$38)</f>
        <v>0</v>
      </c>
      <c r="AT62" s="9">
        <f>IF('Upto Month Current'!$K$41="",0,'Upto Month Current'!$K$41)</f>
        <v>0</v>
      </c>
      <c r="AU62" s="9">
        <v>0</v>
      </c>
      <c r="AV62" s="9">
        <f>IF('Upto Month Current'!$K$45="",0,'Upto Month Current'!$K$45)</f>
        <v>177</v>
      </c>
      <c r="AW62" s="9">
        <f>IF('Upto Month Current'!$K$46="",0,'Upto Month Current'!$K$46)</f>
        <v>9</v>
      </c>
      <c r="AX62" s="9">
        <f>IF('Upto Month Current'!$K$47="",0,'Upto Month Current'!$K$47)</f>
        <v>0</v>
      </c>
      <c r="AY62" s="9">
        <f>IF('Upto Month Current'!$K$49="",0,'Upto Month Current'!$K$49)</f>
        <v>0</v>
      </c>
      <c r="AZ62" s="9">
        <f>IF('Upto Month Current'!$K$50="",0,'Upto Month Current'!$K$50)</f>
        <v>0</v>
      </c>
      <c r="BA62" s="9">
        <f>IF('Upto Month Current'!$K$52="",0,'Upto Month Current'!$K$52)</f>
        <v>0</v>
      </c>
      <c r="BB62" s="9">
        <f>IF('Upto Month Current'!$K$53="",0,'Upto Month Current'!$K$53)</f>
        <v>730</v>
      </c>
      <c r="BC62" s="9">
        <f>IF('Upto Month Current'!$K$54="",0,'Upto Month Current'!$K$54)</f>
        <v>730</v>
      </c>
      <c r="BD62" s="9">
        <f>IF('Upto Month Current'!$K$55="",0,'Upto Month Current'!$K$55)</f>
        <v>0</v>
      </c>
      <c r="BE62" s="9">
        <f>IF('Upto Month Current'!$K$56="",0,'Upto Month Current'!$K$56)</f>
        <v>498</v>
      </c>
      <c r="BF62" s="9">
        <f>IF('Upto Month Current'!$K$58="",0,'Upto Month Current'!$K$58)</f>
        <v>103644</v>
      </c>
      <c r="BG62" s="124">
        <f t="shared" si="73"/>
        <v>125531</v>
      </c>
      <c r="BH62" s="125">
        <f t="shared" si="74"/>
        <v>877250</v>
      </c>
      <c r="BI62" s="9">
        <f>IF('Upto Month Current'!$K$60="",0,'Upto Month Current'!$K$60)</f>
        <v>0</v>
      </c>
      <c r="BJ62" s="126">
        <f t="shared" si="72"/>
        <v>877250</v>
      </c>
      <c r="BK62">
        <f>'Upto Month Current'!$K$61</f>
        <v>877250</v>
      </c>
    </row>
    <row r="63" spans="1:64" ht="15.75">
      <c r="A63" s="130"/>
      <c r="B63" s="5" t="s">
        <v>204</v>
      </c>
      <c r="C63" s="128">
        <f t="shared" ref="C63:AH63" si="77">C62/C59</f>
        <v>0.3237729661181496</v>
      </c>
      <c r="D63" s="128">
        <f t="shared" si="77"/>
        <v>0.73288275743038367</v>
      </c>
      <c r="E63" s="128">
        <f t="shared" si="77"/>
        <v>0.21557719054242003</v>
      </c>
      <c r="F63" s="128">
        <f t="shared" si="77"/>
        <v>0.24547149810038921</v>
      </c>
      <c r="G63" s="128">
        <f t="shared" si="77"/>
        <v>0.22358802062213984</v>
      </c>
      <c r="H63" s="128" t="e">
        <f t="shared" si="77"/>
        <v>#DIV/0!</v>
      </c>
      <c r="I63" s="128" t="e">
        <f t="shared" si="77"/>
        <v>#DIV/0!</v>
      </c>
      <c r="J63" s="128">
        <f t="shared" si="77"/>
        <v>0</v>
      </c>
      <c r="K63" s="128">
        <f t="shared" si="77"/>
        <v>0</v>
      </c>
      <c r="L63" s="128">
        <f t="shared" si="77"/>
        <v>6.0679611650485438E-2</v>
      </c>
      <c r="M63" s="128">
        <f t="shared" si="77"/>
        <v>0.28957010258915489</v>
      </c>
      <c r="N63" s="128">
        <f t="shared" si="77"/>
        <v>0.20413793103448277</v>
      </c>
      <c r="O63" s="128">
        <f t="shared" si="77"/>
        <v>0.15216745843230403</v>
      </c>
      <c r="P63" s="128">
        <f t="shared" si="77"/>
        <v>0.41128963859963247</v>
      </c>
      <c r="Q63" s="128" t="e">
        <f t="shared" si="77"/>
        <v>#DIV/0!</v>
      </c>
      <c r="R63" s="128">
        <f t="shared" si="77"/>
        <v>0.47453083109919569</v>
      </c>
      <c r="S63" s="128" t="e">
        <f t="shared" si="77"/>
        <v>#DIV/0!</v>
      </c>
      <c r="T63" s="128" t="e">
        <f t="shared" si="77"/>
        <v>#DIV/0!</v>
      </c>
      <c r="U63" s="128" t="e">
        <f t="shared" si="77"/>
        <v>#DIV/0!</v>
      </c>
      <c r="V63" s="128" t="e">
        <f t="shared" si="77"/>
        <v>#DIV/0!</v>
      </c>
      <c r="W63" s="128" t="e">
        <f t="shared" si="77"/>
        <v>#DIV/0!</v>
      </c>
      <c r="X63" s="128" t="e">
        <f t="shared" si="77"/>
        <v>#DIV/0!</v>
      </c>
      <c r="Y63" s="128">
        <f t="shared" si="77"/>
        <v>0</v>
      </c>
      <c r="Z63" s="128">
        <f t="shared" si="77"/>
        <v>0</v>
      </c>
      <c r="AA63" s="128">
        <f t="shared" si="77"/>
        <v>0</v>
      </c>
      <c r="AB63" s="128" t="e">
        <f t="shared" si="77"/>
        <v>#DIV/0!</v>
      </c>
      <c r="AC63" s="128">
        <f t="shared" si="77"/>
        <v>0.35999212701745176</v>
      </c>
      <c r="AD63" s="128">
        <f t="shared" si="77"/>
        <v>0.29315316799868174</v>
      </c>
      <c r="AE63" s="128">
        <f t="shared" si="77"/>
        <v>1.72</v>
      </c>
      <c r="AF63" s="128">
        <f t="shared" si="77"/>
        <v>0</v>
      </c>
      <c r="AG63" s="128" t="e">
        <f t="shared" si="77"/>
        <v>#DIV/0!</v>
      </c>
      <c r="AH63" s="128" t="e">
        <f t="shared" si="77"/>
        <v>#DIV/0!</v>
      </c>
      <c r="AI63" s="128">
        <f t="shared" ref="AI63:BJ63" si="78">AI62/AI59</f>
        <v>0</v>
      </c>
      <c r="AJ63" s="128">
        <f t="shared" si="78"/>
        <v>0.20293398533007334</v>
      </c>
      <c r="AK63" s="128">
        <f t="shared" si="78"/>
        <v>0.10065666960697833</v>
      </c>
      <c r="AL63" s="128">
        <f t="shared" si="78"/>
        <v>0</v>
      </c>
      <c r="AM63" s="128">
        <f t="shared" si="78"/>
        <v>0</v>
      </c>
      <c r="AN63" s="128">
        <f t="shared" si="78"/>
        <v>0.15092305903984951</v>
      </c>
      <c r="AO63" s="128">
        <f t="shared" si="78"/>
        <v>0</v>
      </c>
      <c r="AP63" s="128" t="e">
        <f t="shared" si="78"/>
        <v>#DIV/0!</v>
      </c>
      <c r="AQ63" s="128" t="e">
        <f t="shared" si="78"/>
        <v>#DIV/0!</v>
      </c>
      <c r="AR63" s="128" t="e">
        <f t="shared" si="78"/>
        <v>#DIV/0!</v>
      </c>
      <c r="AS63" s="128" t="e">
        <f t="shared" si="78"/>
        <v>#DIV/0!</v>
      </c>
      <c r="AT63" s="128" t="e">
        <f t="shared" si="78"/>
        <v>#DIV/0!</v>
      </c>
      <c r="AU63" s="128" t="e">
        <f t="shared" si="78"/>
        <v>#DIV/0!</v>
      </c>
      <c r="AV63" s="128">
        <f t="shared" si="78"/>
        <v>0.11021170610211706</v>
      </c>
      <c r="AW63" s="128">
        <f t="shared" si="78"/>
        <v>9.0543259557344068E-3</v>
      </c>
      <c r="AX63" s="128">
        <f t="shared" si="78"/>
        <v>0</v>
      </c>
      <c r="AY63" s="128" t="e">
        <f t="shared" si="78"/>
        <v>#DIV/0!</v>
      </c>
      <c r="AZ63" s="128" t="e">
        <f t="shared" si="78"/>
        <v>#DIV/0!</v>
      </c>
      <c r="BA63" s="128" t="e">
        <f t="shared" si="78"/>
        <v>#DIV/0!</v>
      </c>
      <c r="BB63" s="128">
        <f t="shared" si="78"/>
        <v>0.21326321939818874</v>
      </c>
      <c r="BC63" s="128">
        <f t="shared" si="78"/>
        <v>0.21326321939818874</v>
      </c>
      <c r="BD63" s="128">
        <f t="shared" si="78"/>
        <v>0</v>
      </c>
      <c r="BE63" s="128">
        <f t="shared" si="78"/>
        <v>9.0545454545454547</v>
      </c>
      <c r="BF63" s="128">
        <f t="shared" si="78"/>
        <v>0.11227904447330876</v>
      </c>
      <c r="BG63" s="128">
        <f t="shared" si="78"/>
        <v>0.10050222691561579</v>
      </c>
      <c r="BH63" s="128">
        <f t="shared" si="78"/>
        <v>0.26287077964671485</v>
      </c>
      <c r="BI63" s="128">
        <f t="shared" si="78"/>
        <v>0</v>
      </c>
      <c r="BJ63" s="128">
        <f t="shared" si="78"/>
        <v>0.27883596117751575</v>
      </c>
    </row>
    <row r="64" spans="1:64" ht="15.75">
      <c r="A64" s="130"/>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6"/>
      <c r="AD64" s="5"/>
      <c r="AE64" s="5"/>
      <c r="AF64" s="5"/>
      <c r="AG64" s="5"/>
      <c r="AH64" s="5"/>
      <c r="AI64" s="5"/>
      <c r="AJ64" s="5"/>
      <c r="AK64" s="5"/>
      <c r="AL64" s="5"/>
      <c r="AM64" s="5"/>
      <c r="AN64" s="5"/>
      <c r="AO64" s="5"/>
      <c r="AP64" s="5"/>
      <c r="AQ64" s="5"/>
      <c r="AR64" s="5"/>
      <c r="AS64" s="5"/>
      <c r="AT64" s="5"/>
      <c r="AU64" s="5"/>
      <c r="AV64" s="6"/>
      <c r="AW64" s="5"/>
      <c r="AX64" s="5"/>
      <c r="AY64" s="5"/>
      <c r="AZ64" s="5"/>
      <c r="BA64" s="5"/>
      <c r="BB64" s="5"/>
      <c r="BC64" s="5"/>
      <c r="BD64" s="5"/>
      <c r="BE64" s="5"/>
      <c r="BF64" s="5"/>
      <c r="BG64" s="6"/>
      <c r="BH64" s="44"/>
      <c r="BI64" s="5"/>
      <c r="BJ64" s="50"/>
    </row>
    <row r="65" spans="1:63" ht="15.75">
      <c r="A65" s="15" t="s">
        <v>138</v>
      </c>
      <c r="B65" s="11" t="s">
        <v>208</v>
      </c>
      <c r="C65" s="122">
        <v>0</v>
      </c>
      <c r="D65" s="122">
        <v>0</v>
      </c>
      <c r="E65" s="122">
        <v>0</v>
      </c>
      <c r="F65" s="122">
        <v>0</v>
      </c>
      <c r="G65" s="122">
        <v>0</v>
      </c>
      <c r="H65" s="122">
        <v>2665561</v>
      </c>
      <c r="I65" s="122">
        <v>0</v>
      </c>
      <c r="J65" s="122">
        <v>0</v>
      </c>
      <c r="K65" s="122">
        <v>0</v>
      </c>
      <c r="L65" s="122">
        <v>0</v>
      </c>
      <c r="M65" s="122">
        <v>0</v>
      </c>
      <c r="N65" s="122">
        <v>0</v>
      </c>
      <c r="O65" s="122">
        <v>0</v>
      </c>
      <c r="P65" s="122">
        <v>0</v>
      </c>
      <c r="Q65" s="122">
        <v>0</v>
      </c>
      <c r="R65" s="122">
        <v>0</v>
      </c>
      <c r="S65" s="122">
        <v>0</v>
      </c>
      <c r="T65" s="122">
        <v>0</v>
      </c>
      <c r="U65" s="122">
        <v>0</v>
      </c>
      <c r="V65" s="122">
        <v>0</v>
      </c>
      <c r="W65" s="122">
        <v>0</v>
      </c>
      <c r="X65" s="122">
        <v>0</v>
      </c>
      <c r="Y65" s="122">
        <v>0</v>
      </c>
      <c r="Z65" s="122">
        <v>0</v>
      </c>
      <c r="AA65" s="122">
        <v>0</v>
      </c>
      <c r="AB65" s="122">
        <v>0</v>
      </c>
      <c r="AC65" s="123">
        <f t="shared" ref="AC65:AC68" si="79">SUM(C65:AB65)</f>
        <v>2665561</v>
      </c>
      <c r="AD65" s="122">
        <v>0</v>
      </c>
      <c r="AE65" s="122">
        <v>0</v>
      </c>
      <c r="AF65" s="122">
        <v>0</v>
      </c>
      <c r="AG65" s="122">
        <v>0</v>
      </c>
      <c r="AH65" s="122">
        <v>0</v>
      </c>
      <c r="AI65" s="122">
        <v>0</v>
      </c>
      <c r="AJ65" s="122">
        <v>0</v>
      </c>
      <c r="AK65" s="122">
        <v>0</v>
      </c>
      <c r="AL65" s="122">
        <v>0</v>
      </c>
      <c r="AM65" s="122">
        <v>0</v>
      </c>
      <c r="AN65" s="122">
        <v>0</v>
      </c>
      <c r="AO65" s="122">
        <v>0</v>
      </c>
      <c r="AP65" s="122">
        <v>0</v>
      </c>
      <c r="AQ65" s="122">
        <v>0</v>
      </c>
      <c r="AR65" s="122">
        <v>0</v>
      </c>
      <c r="AS65" s="122">
        <v>0</v>
      </c>
      <c r="AT65" s="122">
        <v>0</v>
      </c>
      <c r="AU65" s="122">
        <v>0</v>
      </c>
      <c r="AV65" s="122">
        <v>0</v>
      </c>
      <c r="AW65" s="122">
        <v>0</v>
      </c>
      <c r="AX65" s="122">
        <v>0</v>
      </c>
      <c r="AY65" s="122">
        <v>0</v>
      </c>
      <c r="AZ65" s="122">
        <v>0</v>
      </c>
      <c r="BA65" s="122">
        <v>0</v>
      </c>
      <c r="BB65" s="122">
        <v>0</v>
      </c>
      <c r="BC65" s="122">
        <v>0</v>
      </c>
      <c r="BD65" s="122">
        <v>0</v>
      </c>
      <c r="BE65" s="122">
        <v>0</v>
      </c>
      <c r="BF65" s="122">
        <v>71898356</v>
      </c>
      <c r="BG65" s="124">
        <f>SUM(AD65:BF65)</f>
        <v>71898356</v>
      </c>
      <c r="BH65" s="125">
        <f>AC65+BG65</f>
        <v>74563917</v>
      </c>
      <c r="BI65" s="98">
        <v>71856600</v>
      </c>
      <c r="BJ65" s="126">
        <f t="shared" ref="BJ65:BJ68" si="80">BH65-BI65</f>
        <v>2707317</v>
      </c>
    </row>
    <row r="66" spans="1:63" ht="15.75">
      <c r="A66" s="130" t="s">
        <v>138</v>
      </c>
      <c r="B66" s="5" t="s">
        <v>205</v>
      </c>
      <c r="C66" s="37">
        <v>0</v>
      </c>
      <c r="D66" s="37">
        <v>0</v>
      </c>
      <c r="E66" s="37">
        <v>0</v>
      </c>
      <c r="F66" s="37">
        <v>0</v>
      </c>
      <c r="G66" s="37">
        <v>0</v>
      </c>
      <c r="H66" s="37">
        <v>1386091.7200000002</v>
      </c>
      <c r="I66" s="37">
        <v>0</v>
      </c>
      <c r="J66" s="37">
        <v>0</v>
      </c>
      <c r="K66" s="37">
        <v>0</v>
      </c>
      <c r="L66" s="37">
        <v>0</v>
      </c>
      <c r="M66" s="37">
        <v>0</v>
      </c>
      <c r="N66" s="37">
        <v>0</v>
      </c>
      <c r="O66" s="37">
        <v>0</v>
      </c>
      <c r="P66" s="37">
        <v>0</v>
      </c>
      <c r="Q66" s="37">
        <v>0</v>
      </c>
      <c r="R66" s="37">
        <v>0</v>
      </c>
      <c r="S66" s="37">
        <v>0</v>
      </c>
      <c r="T66" s="37"/>
      <c r="U66" s="37"/>
      <c r="V66" s="37">
        <v>0</v>
      </c>
      <c r="W66" s="37">
        <v>0</v>
      </c>
      <c r="X66" s="37">
        <v>0</v>
      </c>
      <c r="Y66" s="37">
        <v>0</v>
      </c>
      <c r="Z66" s="37">
        <v>0</v>
      </c>
      <c r="AA66" s="37">
        <v>0</v>
      </c>
      <c r="AB66" s="37">
        <v>0</v>
      </c>
      <c r="AC66" s="123">
        <f t="shared" si="79"/>
        <v>1386091.7200000002</v>
      </c>
      <c r="AD66" s="37">
        <v>0</v>
      </c>
      <c r="AE66" s="37">
        <v>0</v>
      </c>
      <c r="AF66" s="37">
        <v>0</v>
      </c>
      <c r="AG66" s="37">
        <v>0</v>
      </c>
      <c r="AH66" s="37">
        <v>0</v>
      </c>
      <c r="AI66" s="37">
        <v>0</v>
      </c>
      <c r="AJ66" s="37">
        <v>0</v>
      </c>
      <c r="AK66" s="37">
        <v>0</v>
      </c>
      <c r="AL66" s="37">
        <v>0</v>
      </c>
      <c r="AM66" s="37">
        <v>0</v>
      </c>
      <c r="AN66" s="37">
        <v>0</v>
      </c>
      <c r="AO66" s="37">
        <v>0</v>
      </c>
      <c r="AP66" s="37">
        <v>0</v>
      </c>
      <c r="AQ66" s="37">
        <v>0</v>
      </c>
      <c r="AR66" s="37"/>
      <c r="AS66" s="37"/>
      <c r="AT66" s="37">
        <v>0</v>
      </c>
      <c r="AU66" s="37"/>
      <c r="AV66" s="37">
        <v>0</v>
      </c>
      <c r="AW66" s="37">
        <v>0</v>
      </c>
      <c r="AX66" s="37">
        <v>0</v>
      </c>
      <c r="AY66" s="37">
        <v>0</v>
      </c>
      <c r="AZ66" s="37">
        <v>0</v>
      </c>
      <c r="BA66" s="37">
        <v>0</v>
      </c>
      <c r="BB66" s="37">
        <v>0</v>
      </c>
      <c r="BC66" s="37">
        <v>0</v>
      </c>
      <c r="BD66" s="37">
        <v>0</v>
      </c>
      <c r="BE66" s="37">
        <v>0</v>
      </c>
      <c r="BF66" s="37">
        <v>36285808.539999999</v>
      </c>
      <c r="BG66" s="124">
        <f t="shared" ref="BG66:BG68" si="81">SUM(AD66:BF66)</f>
        <v>36285808.539999999</v>
      </c>
      <c r="BH66" s="125">
        <f t="shared" ref="BH66:BH68" si="82">AC66+BG66</f>
        <v>37671900.259999998</v>
      </c>
      <c r="BI66" s="37">
        <v>35928300</v>
      </c>
      <c r="BJ66" s="126">
        <f t="shared" si="80"/>
        <v>1743600.2599999979</v>
      </c>
    </row>
    <row r="67" spans="1:63" ht="15.75">
      <c r="A67" s="130"/>
      <c r="B67" s="5"/>
      <c r="C67" s="37">
        <f>C65-C66</f>
        <v>0</v>
      </c>
      <c r="D67" s="37">
        <f t="shared" ref="D67:AB67" si="83">D65-D66</f>
        <v>0</v>
      </c>
      <c r="E67" s="37">
        <f t="shared" si="83"/>
        <v>0</v>
      </c>
      <c r="F67" s="37">
        <f t="shared" si="83"/>
        <v>0</v>
      </c>
      <c r="G67" s="37">
        <f t="shared" si="83"/>
        <v>0</v>
      </c>
      <c r="H67" s="37">
        <f t="shared" si="83"/>
        <v>1279469.2799999998</v>
      </c>
      <c r="I67" s="37">
        <f t="shared" si="83"/>
        <v>0</v>
      </c>
      <c r="J67" s="37">
        <f t="shared" si="83"/>
        <v>0</v>
      </c>
      <c r="K67" s="37">
        <f t="shared" si="83"/>
        <v>0</v>
      </c>
      <c r="L67" s="37">
        <f t="shared" si="83"/>
        <v>0</v>
      </c>
      <c r="M67" s="37">
        <f t="shared" si="83"/>
        <v>0</v>
      </c>
      <c r="N67" s="37">
        <f t="shared" si="83"/>
        <v>0</v>
      </c>
      <c r="O67" s="37">
        <f t="shared" si="83"/>
        <v>0</v>
      </c>
      <c r="P67" s="37">
        <f t="shared" si="83"/>
        <v>0</v>
      </c>
      <c r="Q67" s="37">
        <f t="shared" si="83"/>
        <v>0</v>
      </c>
      <c r="R67" s="37">
        <f t="shared" si="83"/>
        <v>0</v>
      </c>
      <c r="S67" s="37">
        <f t="shared" si="83"/>
        <v>0</v>
      </c>
      <c r="T67" s="37">
        <f t="shared" si="83"/>
        <v>0</v>
      </c>
      <c r="U67" s="37">
        <f t="shared" si="83"/>
        <v>0</v>
      </c>
      <c r="V67" s="37">
        <f t="shared" si="83"/>
        <v>0</v>
      </c>
      <c r="W67" s="37">
        <f t="shared" si="83"/>
        <v>0</v>
      </c>
      <c r="X67" s="37">
        <f t="shared" si="83"/>
        <v>0</v>
      </c>
      <c r="Y67" s="37">
        <f t="shared" si="83"/>
        <v>0</v>
      </c>
      <c r="Z67" s="37">
        <f t="shared" si="83"/>
        <v>0</v>
      </c>
      <c r="AA67" s="37">
        <f t="shared" si="83"/>
        <v>0</v>
      </c>
      <c r="AB67" s="37">
        <f t="shared" si="83"/>
        <v>0</v>
      </c>
      <c r="AC67" s="123">
        <f t="shared" si="79"/>
        <v>1279469.2799999998</v>
      </c>
      <c r="AD67" s="37">
        <f>AD65-AD66</f>
        <v>0</v>
      </c>
      <c r="AE67" s="37">
        <f t="shared" ref="AE67:BF67" si="84">AE65-AE66</f>
        <v>0</v>
      </c>
      <c r="AF67" s="37">
        <f t="shared" si="84"/>
        <v>0</v>
      </c>
      <c r="AG67" s="37">
        <f t="shared" si="84"/>
        <v>0</v>
      </c>
      <c r="AH67" s="37">
        <f t="shared" si="84"/>
        <v>0</v>
      </c>
      <c r="AI67" s="37">
        <f t="shared" si="84"/>
        <v>0</v>
      </c>
      <c r="AJ67" s="37">
        <f t="shared" si="84"/>
        <v>0</v>
      </c>
      <c r="AK67" s="37">
        <f t="shared" si="84"/>
        <v>0</v>
      </c>
      <c r="AL67" s="37">
        <f t="shared" si="84"/>
        <v>0</v>
      </c>
      <c r="AM67" s="37">
        <f t="shared" si="84"/>
        <v>0</v>
      </c>
      <c r="AN67" s="37">
        <f t="shared" si="84"/>
        <v>0</v>
      </c>
      <c r="AO67" s="37">
        <f t="shared" si="84"/>
        <v>0</v>
      </c>
      <c r="AP67" s="37">
        <f t="shared" si="84"/>
        <v>0</v>
      </c>
      <c r="AQ67" s="37">
        <f t="shared" si="84"/>
        <v>0</v>
      </c>
      <c r="AR67" s="37">
        <f t="shared" si="84"/>
        <v>0</v>
      </c>
      <c r="AS67" s="37">
        <f t="shared" si="84"/>
        <v>0</v>
      </c>
      <c r="AT67" s="37">
        <f t="shared" si="84"/>
        <v>0</v>
      </c>
      <c r="AU67" s="37">
        <f t="shared" si="84"/>
        <v>0</v>
      </c>
      <c r="AV67" s="37">
        <f t="shared" si="84"/>
        <v>0</v>
      </c>
      <c r="AW67" s="37">
        <f t="shared" si="84"/>
        <v>0</v>
      </c>
      <c r="AX67" s="37">
        <f t="shared" si="84"/>
        <v>0</v>
      </c>
      <c r="AY67" s="37">
        <f t="shared" si="84"/>
        <v>0</v>
      </c>
      <c r="AZ67" s="37">
        <f t="shared" si="84"/>
        <v>0</v>
      </c>
      <c r="BA67" s="37">
        <f t="shared" si="84"/>
        <v>0</v>
      </c>
      <c r="BB67" s="37">
        <f t="shared" si="84"/>
        <v>0</v>
      </c>
      <c r="BC67" s="37">
        <f t="shared" si="84"/>
        <v>0</v>
      </c>
      <c r="BD67" s="37">
        <f t="shared" si="84"/>
        <v>0</v>
      </c>
      <c r="BE67" s="37">
        <f t="shared" si="84"/>
        <v>0</v>
      </c>
      <c r="BF67" s="37">
        <f t="shared" si="84"/>
        <v>35612547.460000001</v>
      </c>
      <c r="BG67" s="124">
        <f t="shared" si="81"/>
        <v>35612547.460000001</v>
      </c>
      <c r="BH67" s="125">
        <f t="shared" si="82"/>
        <v>36892016.740000002</v>
      </c>
      <c r="BI67" s="38">
        <f>BI65-BI66</f>
        <v>35928300</v>
      </c>
      <c r="BJ67" s="126">
        <f t="shared" si="80"/>
        <v>963716.74000000209</v>
      </c>
    </row>
    <row r="68" spans="1:63" ht="15.75">
      <c r="A68" s="130"/>
      <c r="B68" s="12" t="s">
        <v>206</v>
      </c>
      <c r="C68" s="9">
        <f>IF('Upto Month Current'!$L$4="",0,'Upto Month Current'!$L$4)</f>
        <v>0</v>
      </c>
      <c r="D68" s="9">
        <f>IF('Upto Month Current'!$L$5="",0,'Upto Month Current'!$L$5)</f>
        <v>0</v>
      </c>
      <c r="E68" s="9">
        <f>IF('Upto Month Current'!$L$6="",0,'Upto Month Current'!$L$6)</f>
        <v>0</v>
      </c>
      <c r="F68" s="9">
        <f>IF('Upto Month Current'!$L$7="",0,'Upto Month Current'!$L$7)</f>
        <v>0</v>
      </c>
      <c r="G68" s="9">
        <f>IF('Upto Month Current'!$L$8="",0,'Upto Month Current'!$L$8)</f>
        <v>0</v>
      </c>
      <c r="H68" s="9">
        <f>IF('Upto Month Current'!$L$9="",0,'Upto Month Current'!$L$9)</f>
        <v>930493</v>
      </c>
      <c r="I68" s="9">
        <f>IF('Upto Month Current'!$L$10="",0,'Upto Month Current'!$L$10)</f>
        <v>0</v>
      </c>
      <c r="J68" s="9">
        <f>IF('Upto Month Current'!$L$11="",0,'Upto Month Current'!$L$11)</f>
        <v>0</v>
      </c>
      <c r="K68" s="9">
        <f>IF('Upto Month Current'!$L$12="",0,'Upto Month Current'!$L$12)</f>
        <v>0</v>
      </c>
      <c r="L68" s="9">
        <f>IF('Upto Month Current'!$L$13="",0,'Upto Month Current'!$L$13)</f>
        <v>0</v>
      </c>
      <c r="M68" s="9">
        <f>IF('Upto Month Current'!$L$14="",0,'Upto Month Current'!$L$14)</f>
        <v>0</v>
      </c>
      <c r="N68" s="9">
        <f>IF('Upto Month Current'!$L$15="",0,'Upto Month Current'!$L$15)</f>
        <v>0</v>
      </c>
      <c r="O68" s="9">
        <f>IF('Upto Month Current'!$L$16="",0,'Upto Month Current'!$L$16)</f>
        <v>0</v>
      </c>
      <c r="P68" s="9">
        <f>IF('Upto Month Current'!$L$17="",0,'Upto Month Current'!$L$17)</f>
        <v>0</v>
      </c>
      <c r="Q68" s="9">
        <f>IF('Upto Month Current'!$L$18="",0,'Upto Month Current'!$L$18)</f>
        <v>0</v>
      </c>
      <c r="R68" s="9">
        <f>IF('Upto Month Current'!$L$21="",0,'Upto Month Current'!$L$21)</f>
        <v>0</v>
      </c>
      <c r="S68" s="9">
        <f>IF('Upto Month Current'!$L$26="",0,'Upto Month Current'!$L$26)</f>
        <v>0</v>
      </c>
      <c r="T68" s="9">
        <f>IF('Upto Month Current'!$L$27="",0,'Upto Month Current'!$L$27)</f>
        <v>0</v>
      </c>
      <c r="U68" s="9">
        <f>IF('Upto Month Current'!$L$30="",0,'Upto Month Current'!$L$30)</f>
        <v>0</v>
      </c>
      <c r="V68" s="9">
        <f>IF('Upto Month Current'!$L$35="",0,'Upto Month Current'!$L$35)</f>
        <v>0</v>
      </c>
      <c r="W68" s="9">
        <f>IF('Upto Month Current'!$L$39="",0,'Upto Month Current'!$L$39)</f>
        <v>0</v>
      </c>
      <c r="X68" s="9">
        <f>IF('Upto Month Current'!$L$40="",0,'Upto Month Current'!$L$40)</f>
        <v>0</v>
      </c>
      <c r="Y68" s="9">
        <f>IF('Upto Month Current'!$L$42="",0,'Upto Month Current'!$L$42)</f>
        <v>0</v>
      </c>
      <c r="Z68" s="9">
        <f>IF('Upto Month Current'!$L$43="",0,'Upto Month Current'!$L$43)</f>
        <v>0</v>
      </c>
      <c r="AA68" s="9">
        <f>IF('Upto Month Current'!$L$44="",0,'Upto Month Current'!$L$44)</f>
        <v>0</v>
      </c>
      <c r="AB68" s="9">
        <f>IF('Upto Month Current'!$L$51="",0,'Upto Month Current'!$L$51)</f>
        <v>0</v>
      </c>
      <c r="AC68" s="123">
        <f t="shared" si="79"/>
        <v>930493</v>
      </c>
      <c r="AD68" s="9">
        <f>IF('Upto Month Current'!$L$19="",0,'Upto Month Current'!$L$19)</f>
        <v>0</v>
      </c>
      <c r="AE68" s="9">
        <f>IF('Upto Month Current'!$L$20="",0,'Upto Month Current'!$L$20)</f>
        <v>0</v>
      </c>
      <c r="AF68" s="9">
        <f>IF('Upto Month Current'!$L$22="",0,'Upto Month Current'!$L$22)</f>
        <v>0</v>
      </c>
      <c r="AG68" s="9">
        <f>IF('Upto Month Current'!$L$23="",0,'Upto Month Current'!$L$23)</f>
        <v>0</v>
      </c>
      <c r="AH68" s="9">
        <f>IF('Upto Month Current'!$L$24="",0,'Upto Month Current'!$L$24)</f>
        <v>0</v>
      </c>
      <c r="AI68" s="9">
        <f>IF('Upto Month Current'!$L$25="",0,'Upto Month Current'!$L$25)</f>
        <v>0</v>
      </c>
      <c r="AJ68" s="9">
        <f>IF('Upto Month Current'!$L$28="",0,'Upto Month Current'!$L$28)</f>
        <v>0</v>
      </c>
      <c r="AK68" s="9">
        <f>IF('Upto Month Current'!$L$29="",0,'Upto Month Current'!$L$29)</f>
        <v>0</v>
      </c>
      <c r="AL68" s="9">
        <f>IF('Upto Month Current'!$L$31="",0,'Upto Month Current'!$L$31)</f>
        <v>0</v>
      </c>
      <c r="AM68" s="9">
        <f>IF('Upto Month Current'!$L$32="",0,'Upto Month Current'!$L$32)</f>
        <v>0</v>
      </c>
      <c r="AN68" s="9">
        <f>IF('Upto Month Current'!$L$33="",0,'Upto Month Current'!$L$33)</f>
        <v>0</v>
      </c>
      <c r="AO68" s="9">
        <f>IF('Upto Month Current'!$L$34="",0,'Upto Month Current'!$L$34)</f>
        <v>0</v>
      </c>
      <c r="AP68" s="9">
        <f>IF('Upto Month Current'!$L$36="",0,'Upto Month Current'!$L$36)</f>
        <v>0</v>
      </c>
      <c r="AQ68" s="9">
        <f>IF('Upto Month Current'!$L$37="",0,'Upto Month Current'!$L$37)</f>
        <v>0</v>
      </c>
      <c r="AR68" s="9">
        <v>0</v>
      </c>
      <c r="AS68" s="9">
        <f>IF('Upto Month Current'!$L$38="",0,'Upto Month Current'!$L$38)</f>
        <v>0</v>
      </c>
      <c r="AT68" s="9">
        <f>IF('Upto Month Current'!$L$41="",0,'Upto Month Current'!$L$41)</f>
        <v>0</v>
      </c>
      <c r="AU68" s="9">
        <v>0</v>
      </c>
      <c r="AV68" s="9">
        <f>IF('Upto Month Current'!$L$45="",0,'Upto Month Current'!$L$45)</f>
        <v>0</v>
      </c>
      <c r="AW68" s="9">
        <f>IF('Upto Month Current'!$L$46="",0,'Upto Month Current'!$L$46)</f>
        <v>0</v>
      </c>
      <c r="AX68" s="9">
        <f>IF('Upto Month Current'!$L$47="",0,'Upto Month Current'!$L$47)</f>
        <v>0</v>
      </c>
      <c r="AY68" s="9">
        <f>IF('Upto Month Current'!$L$49="",0,'Upto Month Current'!$L$49)</f>
        <v>0</v>
      </c>
      <c r="AZ68" s="9">
        <f>IF('Upto Month Current'!$L$50="",0,'Upto Month Current'!$L$50)</f>
        <v>0</v>
      </c>
      <c r="BA68" s="9">
        <f>IF('Upto Month Current'!$L$52="",0,'Upto Month Current'!$L$52)</f>
        <v>0</v>
      </c>
      <c r="BB68" s="9">
        <f>IF('Upto Month Current'!$L$53="",0,'Upto Month Current'!$L$53)</f>
        <v>0</v>
      </c>
      <c r="BC68" s="9">
        <f>IF('Upto Month Current'!$L$54="",0,'Upto Month Current'!$L$54)</f>
        <v>0</v>
      </c>
      <c r="BD68" s="9">
        <f>IF('Upto Month Current'!$L$55="",0,'Upto Month Current'!$L$55)</f>
        <v>0</v>
      </c>
      <c r="BE68" s="9">
        <f>IF('Upto Month Current'!$L$56="",0,'Upto Month Current'!$L$56)</f>
        <v>0</v>
      </c>
      <c r="BF68" s="9">
        <f>IF('Upto Month Current'!$L$58="",0,'Upto Month Current'!$L$58)</f>
        <v>1494636</v>
      </c>
      <c r="BG68" s="124">
        <f t="shared" si="81"/>
        <v>1494636</v>
      </c>
      <c r="BH68" s="125">
        <f t="shared" si="82"/>
        <v>2425129</v>
      </c>
      <c r="BI68" s="9">
        <f>IF('Upto Month Current'!$L$60="",0,'Upto Month Current'!$L$60)</f>
        <v>1492236</v>
      </c>
      <c r="BJ68" s="126">
        <f t="shared" si="80"/>
        <v>932893</v>
      </c>
      <c r="BK68">
        <f>'Upto Month Current'!$L$61</f>
        <v>932894</v>
      </c>
    </row>
    <row r="69" spans="1:63" ht="15.75">
      <c r="A69" s="130"/>
      <c r="B69" s="5" t="s">
        <v>204</v>
      </c>
      <c r="C69" s="128" t="e">
        <f t="shared" ref="C69:AH69" si="85">C68/C65</f>
        <v>#DIV/0!</v>
      </c>
      <c r="D69" s="128" t="e">
        <f t="shared" si="85"/>
        <v>#DIV/0!</v>
      </c>
      <c r="E69" s="128" t="e">
        <f t="shared" si="85"/>
        <v>#DIV/0!</v>
      </c>
      <c r="F69" s="128" t="e">
        <f t="shared" si="85"/>
        <v>#DIV/0!</v>
      </c>
      <c r="G69" s="128" t="e">
        <f t="shared" si="85"/>
        <v>#DIV/0!</v>
      </c>
      <c r="H69" s="128">
        <f t="shared" si="85"/>
        <v>0.34907961213418115</v>
      </c>
      <c r="I69" s="128" t="e">
        <f t="shared" si="85"/>
        <v>#DIV/0!</v>
      </c>
      <c r="J69" s="128" t="e">
        <f t="shared" si="85"/>
        <v>#DIV/0!</v>
      </c>
      <c r="K69" s="128" t="e">
        <f t="shared" si="85"/>
        <v>#DIV/0!</v>
      </c>
      <c r="L69" s="128" t="e">
        <f t="shared" si="85"/>
        <v>#DIV/0!</v>
      </c>
      <c r="M69" s="128" t="e">
        <f t="shared" si="85"/>
        <v>#DIV/0!</v>
      </c>
      <c r="N69" s="128" t="e">
        <f t="shared" si="85"/>
        <v>#DIV/0!</v>
      </c>
      <c r="O69" s="128" t="e">
        <f t="shared" si="85"/>
        <v>#DIV/0!</v>
      </c>
      <c r="P69" s="128" t="e">
        <f t="shared" si="85"/>
        <v>#DIV/0!</v>
      </c>
      <c r="Q69" s="128" t="e">
        <f t="shared" si="85"/>
        <v>#DIV/0!</v>
      </c>
      <c r="R69" s="128" t="e">
        <f t="shared" si="85"/>
        <v>#DIV/0!</v>
      </c>
      <c r="S69" s="128" t="e">
        <f t="shared" si="85"/>
        <v>#DIV/0!</v>
      </c>
      <c r="T69" s="128" t="e">
        <f t="shared" si="85"/>
        <v>#DIV/0!</v>
      </c>
      <c r="U69" s="128" t="e">
        <f t="shared" si="85"/>
        <v>#DIV/0!</v>
      </c>
      <c r="V69" s="128" t="e">
        <f t="shared" si="85"/>
        <v>#DIV/0!</v>
      </c>
      <c r="W69" s="128" t="e">
        <f t="shared" si="85"/>
        <v>#DIV/0!</v>
      </c>
      <c r="X69" s="128" t="e">
        <f t="shared" si="85"/>
        <v>#DIV/0!</v>
      </c>
      <c r="Y69" s="128" t="e">
        <f t="shared" si="85"/>
        <v>#DIV/0!</v>
      </c>
      <c r="Z69" s="128" t="e">
        <f t="shared" si="85"/>
        <v>#DIV/0!</v>
      </c>
      <c r="AA69" s="128" t="e">
        <f t="shared" si="85"/>
        <v>#DIV/0!</v>
      </c>
      <c r="AB69" s="128" t="e">
        <f t="shared" si="85"/>
        <v>#DIV/0!</v>
      </c>
      <c r="AC69" s="128">
        <f t="shared" si="85"/>
        <v>0.34907961213418115</v>
      </c>
      <c r="AD69" s="128" t="e">
        <f t="shared" si="85"/>
        <v>#DIV/0!</v>
      </c>
      <c r="AE69" s="128" t="e">
        <f t="shared" si="85"/>
        <v>#DIV/0!</v>
      </c>
      <c r="AF69" s="128" t="e">
        <f t="shared" si="85"/>
        <v>#DIV/0!</v>
      </c>
      <c r="AG69" s="128" t="e">
        <f t="shared" si="85"/>
        <v>#DIV/0!</v>
      </c>
      <c r="AH69" s="128" t="e">
        <f t="shared" si="85"/>
        <v>#DIV/0!</v>
      </c>
      <c r="AI69" s="128" t="e">
        <f t="shared" ref="AI69:BJ69" si="86">AI68/AI65</f>
        <v>#DIV/0!</v>
      </c>
      <c r="AJ69" s="128" t="e">
        <f t="shared" si="86"/>
        <v>#DIV/0!</v>
      </c>
      <c r="AK69" s="128" t="e">
        <f t="shared" si="86"/>
        <v>#DIV/0!</v>
      </c>
      <c r="AL69" s="128" t="e">
        <f t="shared" si="86"/>
        <v>#DIV/0!</v>
      </c>
      <c r="AM69" s="128" t="e">
        <f t="shared" si="86"/>
        <v>#DIV/0!</v>
      </c>
      <c r="AN69" s="128" t="e">
        <f t="shared" si="86"/>
        <v>#DIV/0!</v>
      </c>
      <c r="AO69" s="128" t="e">
        <f t="shared" si="86"/>
        <v>#DIV/0!</v>
      </c>
      <c r="AP69" s="128" t="e">
        <f t="shared" si="86"/>
        <v>#DIV/0!</v>
      </c>
      <c r="AQ69" s="128" t="e">
        <f t="shared" si="86"/>
        <v>#DIV/0!</v>
      </c>
      <c r="AR69" s="128" t="e">
        <f t="shared" si="86"/>
        <v>#DIV/0!</v>
      </c>
      <c r="AS69" s="128" t="e">
        <f t="shared" si="86"/>
        <v>#DIV/0!</v>
      </c>
      <c r="AT69" s="128" t="e">
        <f t="shared" si="86"/>
        <v>#DIV/0!</v>
      </c>
      <c r="AU69" s="128" t="e">
        <f t="shared" si="86"/>
        <v>#DIV/0!</v>
      </c>
      <c r="AV69" s="128" t="e">
        <f t="shared" si="86"/>
        <v>#DIV/0!</v>
      </c>
      <c r="AW69" s="128" t="e">
        <f t="shared" si="86"/>
        <v>#DIV/0!</v>
      </c>
      <c r="AX69" s="128" t="e">
        <f t="shared" si="86"/>
        <v>#DIV/0!</v>
      </c>
      <c r="AY69" s="128" t="e">
        <f t="shared" si="86"/>
        <v>#DIV/0!</v>
      </c>
      <c r="AZ69" s="128" t="e">
        <f t="shared" si="86"/>
        <v>#DIV/0!</v>
      </c>
      <c r="BA69" s="128" t="e">
        <f t="shared" si="86"/>
        <v>#DIV/0!</v>
      </c>
      <c r="BB69" s="128" t="e">
        <f t="shared" si="86"/>
        <v>#DIV/0!</v>
      </c>
      <c r="BC69" s="128" t="e">
        <f t="shared" si="86"/>
        <v>#DIV/0!</v>
      </c>
      <c r="BD69" s="128" t="e">
        <f t="shared" si="86"/>
        <v>#DIV/0!</v>
      </c>
      <c r="BE69" s="128" t="e">
        <f t="shared" si="86"/>
        <v>#DIV/0!</v>
      </c>
      <c r="BF69" s="128">
        <f t="shared" si="86"/>
        <v>2.078818046966192E-2</v>
      </c>
      <c r="BG69" s="128">
        <f t="shared" si="86"/>
        <v>2.078818046966192E-2</v>
      </c>
      <c r="BH69" s="128">
        <f t="shared" si="86"/>
        <v>3.2524163128393589E-2</v>
      </c>
      <c r="BI69" s="128">
        <f t="shared" si="86"/>
        <v>2.076686066415611E-2</v>
      </c>
      <c r="BJ69" s="128">
        <f t="shared" si="86"/>
        <v>0.34458210841212905</v>
      </c>
    </row>
    <row r="70" spans="1:63" ht="15.75">
      <c r="A70" s="130"/>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6"/>
      <c r="AD70" s="5"/>
      <c r="AE70" s="5"/>
      <c r="AF70" s="5"/>
      <c r="AG70" s="5"/>
      <c r="AH70" s="5"/>
      <c r="AI70" s="5"/>
      <c r="AJ70" s="5"/>
      <c r="AK70" s="5"/>
      <c r="AL70" s="5"/>
      <c r="AM70" s="5"/>
      <c r="AN70" s="5"/>
      <c r="AO70" s="5"/>
      <c r="AP70" s="5"/>
      <c r="AQ70" s="5"/>
      <c r="AR70" s="5"/>
      <c r="AS70" s="5"/>
      <c r="AT70" s="5"/>
      <c r="AU70" s="5"/>
      <c r="AV70" s="6"/>
      <c r="AW70" s="5"/>
      <c r="AX70" s="5"/>
      <c r="AY70" s="5"/>
      <c r="AZ70" s="5"/>
      <c r="BA70" s="5"/>
      <c r="BB70" s="5"/>
      <c r="BC70" s="5"/>
      <c r="BD70" s="5"/>
      <c r="BE70" s="5"/>
      <c r="BF70" s="5"/>
      <c r="BG70" s="6"/>
      <c r="BH70" s="44"/>
      <c r="BI70" s="5"/>
      <c r="BJ70" s="50"/>
    </row>
    <row r="71" spans="1:63" ht="15.75">
      <c r="A71" s="130" t="s">
        <v>125</v>
      </c>
      <c r="B71" s="11" t="s">
        <v>208</v>
      </c>
      <c r="C71" s="5">
        <f t="shared" ref="C71:AB71" si="87">C5+C11+C17+C23+C29+C35+C41+C47+C53+C59+C65</f>
        <v>24138688</v>
      </c>
      <c r="D71" s="5">
        <f t="shared" si="87"/>
        <v>4295500</v>
      </c>
      <c r="E71" s="5">
        <f t="shared" si="87"/>
        <v>1031647</v>
      </c>
      <c r="F71" s="5">
        <f t="shared" si="87"/>
        <v>2562181</v>
      </c>
      <c r="G71" s="5">
        <f t="shared" si="87"/>
        <v>1334558</v>
      </c>
      <c r="H71" s="5">
        <f t="shared" si="87"/>
        <v>2665561</v>
      </c>
      <c r="I71" s="5">
        <f t="shared" si="87"/>
        <v>0</v>
      </c>
      <c r="J71" s="5">
        <f t="shared" si="87"/>
        <v>1268085</v>
      </c>
      <c r="K71" s="5">
        <f t="shared" si="87"/>
        <v>190400</v>
      </c>
      <c r="L71" s="5">
        <f t="shared" si="87"/>
        <v>441643</v>
      </c>
      <c r="M71" s="5">
        <f t="shared" si="87"/>
        <v>934343</v>
      </c>
      <c r="N71" s="5">
        <f t="shared" si="87"/>
        <v>14406</v>
      </c>
      <c r="O71" s="5">
        <f t="shared" si="87"/>
        <v>79259</v>
      </c>
      <c r="P71" s="5">
        <f t="shared" si="87"/>
        <v>756000</v>
      </c>
      <c r="Q71" s="5">
        <f t="shared" si="87"/>
        <v>0</v>
      </c>
      <c r="R71" s="5">
        <f t="shared" si="87"/>
        <v>45000</v>
      </c>
      <c r="S71" s="5">
        <f t="shared" si="87"/>
        <v>762685</v>
      </c>
      <c r="T71" s="5">
        <f t="shared" si="87"/>
        <v>1003547</v>
      </c>
      <c r="U71" s="5">
        <f t="shared" si="87"/>
        <v>0</v>
      </c>
      <c r="V71" s="5">
        <f t="shared" si="87"/>
        <v>318607</v>
      </c>
      <c r="W71" s="5">
        <f t="shared" si="87"/>
        <v>555</v>
      </c>
      <c r="X71" s="5">
        <f t="shared" si="87"/>
        <v>369</v>
      </c>
      <c r="Y71" s="5">
        <f t="shared" si="87"/>
        <v>8159</v>
      </c>
      <c r="Z71" s="5">
        <f t="shared" si="87"/>
        <v>1420</v>
      </c>
      <c r="AA71" s="5">
        <f t="shared" si="87"/>
        <v>44929</v>
      </c>
      <c r="AB71" s="5">
        <f t="shared" si="87"/>
        <v>1692510</v>
      </c>
      <c r="AC71" s="123">
        <f t="shared" ref="AC71:AC74" si="88">SUM(C71:AB71)</f>
        <v>43590052</v>
      </c>
      <c r="AD71" s="5">
        <f t="shared" ref="AD71:BG71" si="89">AD5+AD11+AD17+AD23+AD29+AD35+AD41+AD47+AD53+AD59+AD65</f>
        <v>123491</v>
      </c>
      <c r="AE71" s="5">
        <f t="shared" si="89"/>
        <v>48382</v>
      </c>
      <c r="AF71" s="5">
        <f t="shared" si="89"/>
        <v>61987</v>
      </c>
      <c r="AG71" s="5">
        <f t="shared" si="89"/>
        <v>0</v>
      </c>
      <c r="AH71" s="5">
        <f t="shared" si="89"/>
        <v>125</v>
      </c>
      <c r="AI71" s="5">
        <f t="shared" si="89"/>
        <v>11015</v>
      </c>
      <c r="AJ71" s="5">
        <f t="shared" si="89"/>
        <v>1256176</v>
      </c>
      <c r="AK71" s="5">
        <f t="shared" si="89"/>
        <v>1270104</v>
      </c>
      <c r="AL71" s="5">
        <f t="shared" si="89"/>
        <v>7058240</v>
      </c>
      <c r="AM71" s="5">
        <f t="shared" si="89"/>
        <v>110800</v>
      </c>
      <c r="AN71" s="5">
        <f t="shared" si="89"/>
        <v>2806196</v>
      </c>
      <c r="AO71" s="5">
        <f t="shared" si="89"/>
        <v>17228022</v>
      </c>
      <c r="AP71" s="5">
        <f t="shared" si="89"/>
        <v>83649</v>
      </c>
      <c r="AQ71" s="5">
        <f t="shared" si="89"/>
        <v>908586</v>
      </c>
      <c r="AR71" s="5">
        <f t="shared" si="89"/>
        <v>0</v>
      </c>
      <c r="AS71" s="5">
        <f t="shared" si="89"/>
        <v>0</v>
      </c>
      <c r="AT71" s="5">
        <f t="shared" si="89"/>
        <v>571696</v>
      </c>
      <c r="AU71" s="5">
        <f t="shared" si="89"/>
        <v>1</v>
      </c>
      <c r="AV71" s="5">
        <f t="shared" si="89"/>
        <v>14471</v>
      </c>
      <c r="AW71" s="5">
        <f t="shared" si="89"/>
        <v>13505</v>
      </c>
      <c r="AX71" s="5">
        <f t="shared" si="89"/>
        <v>3047</v>
      </c>
      <c r="AY71" s="5">
        <f t="shared" si="89"/>
        <v>145786</v>
      </c>
      <c r="AZ71" s="5">
        <f t="shared" si="89"/>
        <v>987794</v>
      </c>
      <c r="BA71" s="5">
        <f t="shared" si="89"/>
        <v>756000</v>
      </c>
      <c r="BB71" s="5">
        <f t="shared" si="89"/>
        <v>72091</v>
      </c>
      <c r="BC71" s="5">
        <f t="shared" si="89"/>
        <v>72172</v>
      </c>
      <c r="BD71" s="5">
        <f t="shared" si="89"/>
        <v>431</v>
      </c>
      <c r="BE71" s="5">
        <f t="shared" si="89"/>
        <v>33840</v>
      </c>
      <c r="BF71" s="5">
        <f t="shared" si="89"/>
        <v>73190909</v>
      </c>
      <c r="BG71" s="6">
        <f t="shared" si="89"/>
        <v>106828516</v>
      </c>
      <c r="BH71" s="125">
        <f>AC71+BG71</f>
        <v>150418568</v>
      </c>
      <c r="BI71" s="5">
        <f>BI5+BI11+BI17+BI23+BI29+BI35+BI41+BI47+BI53+BI59+BI65</f>
        <v>73032916</v>
      </c>
      <c r="BJ71" s="51">
        <f>BJ5+BJ11+BJ17+BJ23+BJ29+BJ35+BJ41+BJ47+BJ53+BJ59+BJ65</f>
        <v>77385652</v>
      </c>
    </row>
    <row r="72" spans="1:63" ht="15.75">
      <c r="A72" s="130"/>
      <c r="B72" s="5" t="str">
        <f>B66</f>
        <v>BP to end of 09-2020</v>
      </c>
      <c r="C72" s="11">
        <f t="shared" ref="C72:AB72" si="90">C6+C12+C18+C24+C30+C36+C42+C48+C54+C60+C66</f>
        <v>12552117.76</v>
      </c>
      <c r="D72" s="11">
        <f t="shared" si="90"/>
        <v>3279708.1200000006</v>
      </c>
      <c r="E72" s="11">
        <f t="shared" si="90"/>
        <v>0</v>
      </c>
      <c r="F72" s="11">
        <f t="shared" si="90"/>
        <v>1332334.1200000001</v>
      </c>
      <c r="G72" s="11">
        <f t="shared" si="90"/>
        <v>693970.16000000015</v>
      </c>
      <c r="H72" s="11">
        <f t="shared" si="90"/>
        <v>1386091.7200000002</v>
      </c>
      <c r="I72" s="11">
        <f t="shared" si="90"/>
        <v>0</v>
      </c>
      <c r="J72" s="11">
        <f t="shared" si="90"/>
        <v>659404.20000000007</v>
      </c>
      <c r="K72" s="11">
        <f t="shared" si="90"/>
        <v>113735.44</v>
      </c>
      <c r="L72" s="11">
        <f t="shared" si="90"/>
        <v>229654.36000000002</v>
      </c>
      <c r="M72" s="11">
        <f t="shared" si="90"/>
        <v>485858.36000000004</v>
      </c>
      <c r="N72" s="11">
        <f t="shared" si="90"/>
        <v>7491.12</v>
      </c>
      <c r="O72" s="11">
        <f t="shared" si="90"/>
        <v>41214.680000000008</v>
      </c>
      <c r="P72" s="11">
        <f t="shared" si="90"/>
        <v>441996.36000000004</v>
      </c>
      <c r="Q72" s="11">
        <f t="shared" si="90"/>
        <v>0</v>
      </c>
      <c r="R72" s="11">
        <f t="shared" si="90"/>
        <v>48183.199999999997</v>
      </c>
      <c r="S72" s="11">
        <f t="shared" si="90"/>
        <v>396596.19999999995</v>
      </c>
      <c r="T72" s="11">
        <f t="shared" si="90"/>
        <v>521844.44000000006</v>
      </c>
      <c r="U72" s="11">
        <f t="shared" si="90"/>
        <v>0</v>
      </c>
      <c r="V72" s="11">
        <f t="shared" si="90"/>
        <v>165675.64000000004</v>
      </c>
      <c r="W72" s="11">
        <f t="shared" si="90"/>
        <v>288.60000000000002</v>
      </c>
      <c r="X72" s="11">
        <f t="shared" si="90"/>
        <v>191.88000000000002</v>
      </c>
      <c r="Y72" s="11">
        <f t="shared" si="90"/>
        <v>4242.6799999999994</v>
      </c>
      <c r="Z72" s="11">
        <f t="shared" si="90"/>
        <v>738.40000000000009</v>
      </c>
      <c r="AA72" s="11">
        <f t="shared" si="90"/>
        <v>23363.08</v>
      </c>
      <c r="AB72" s="11">
        <f t="shared" si="90"/>
        <v>880105.2</v>
      </c>
      <c r="AC72" s="123">
        <f t="shared" si="88"/>
        <v>23264805.719999995</v>
      </c>
      <c r="AD72" s="11">
        <f t="shared" ref="AD72:BG72" si="91">AD6+AD12+AD18+AD24+AD30+AD36+AD42+AD48+AD54+AD60+AD66</f>
        <v>83000.320000000022</v>
      </c>
      <c r="AE72" s="11">
        <f t="shared" si="91"/>
        <v>25158.639999999999</v>
      </c>
      <c r="AF72" s="11">
        <f t="shared" si="91"/>
        <v>32233.239999999998</v>
      </c>
      <c r="AG72" s="11">
        <f t="shared" si="91"/>
        <v>0</v>
      </c>
      <c r="AH72" s="11">
        <f t="shared" si="91"/>
        <v>65</v>
      </c>
      <c r="AI72" s="11">
        <f t="shared" si="91"/>
        <v>5727.8</v>
      </c>
      <c r="AJ72" s="11">
        <f t="shared" si="91"/>
        <v>1030621.8</v>
      </c>
      <c r="AK72" s="11">
        <f t="shared" si="91"/>
        <v>663865.28</v>
      </c>
      <c r="AL72" s="11">
        <f t="shared" si="91"/>
        <v>5116687.16</v>
      </c>
      <c r="AM72" s="11">
        <f t="shared" si="91"/>
        <v>107235.96000000002</v>
      </c>
      <c r="AN72" s="11">
        <f t="shared" si="91"/>
        <v>1459221.9200000002</v>
      </c>
      <c r="AO72" s="11">
        <f t="shared" si="91"/>
        <v>12059371.440000001</v>
      </c>
      <c r="AP72" s="11">
        <f t="shared" si="91"/>
        <v>43497.48</v>
      </c>
      <c r="AQ72" s="11">
        <f t="shared" si="91"/>
        <v>472464.72000000003</v>
      </c>
      <c r="AR72" s="11">
        <f t="shared" si="91"/>
        <v>0</v>
      </c>
      <c r="AS72" s="11">
        <f t="shared" si="91"/>
        <v>0</v>
      </c>
      <c r="AT72" s="11">
        <f t="shared" si="91"/>
        <v>358787.52</v>
      </c>
      <c r="AU72" s="11">
        <f t="shared" si="91"/>
        <v>0</v>
      </c>
      <c r="AV72" s="11">
        <f t="shared" si="91"/>
        <v>7524.92</v>
      </c>
      <c r="AW72" s="11">
        <f t="shared" si="91"/>
        <v>7022.5999999999995</v>
      </c>
      <c r="AX72" s="11">
        <f t="shared" si="91"/>
        <v>1584.44</v>
      </c>
      <c r="AY72" s="11">
        <f t="shared" si="91"/>
        <v>75808.72</v>
      </c>
      <c r="AZ72" s="11">
        <f t="shared" si="91"/>
        <v>919772.88000000012</v>
      </c>
      <c r="BA72" s="11">
        <f t="shared" si="91"/>
        <v>542228.96</v>
      </c>
      <c r="BB72" s="11">
        <f t="shared" si="91"/>
        <v>37487.32</v>
      </c>
      <c r="BC72" s="11">
        <f t="shared" si="91"/>
        <v>37529.439999999995</v>
      </c>
      <c r="BD72" s="11">
        <f t="shared" si="91"/>
        <v>224.11999999999998</v>
      </c>
      <c r="BE72" s="11">
        <f t="shared" si="91"/>
        <v>17596.8</v>
      </c>
      <c r="BF72" s="11">
        <f t="shared" si="91"/>
        <v>37028031.979999997</v>
      </c>
      <c r="BG72" s="10">
        <f t="shared" si="91"/>
        <v>60132750.460000001</v>
      </c>
      <c r="BH72" s="125">
        <f>AC72+BG72</f>
        <v>83397556.179999992</v>
      </c>
      <c r="BI72" s="5">
        <f t="shared" ref="BI72:BJ74" si="92">BI6+BI12+BI18+BI24+BI30+BI36+BI42+BI48+BI54+BI60+BI66</f>
        <v>36516458</v>
      </c>
      <c r="BJ72" s="51">
        <f t="shared" si="92"/>
        <v>46881098.18</v>
      </c>
    </row>
    <row r="73" spans="1:63" ht="15.75">
      <c r="A73" s="130"/>
      <c r="B73" s="5"/>
      <c r="C73" s="11">
        <f>C7+C13+C19+C25+C31+C37+C43+C49+C55+C61+C67</f>
        <v>11586570.24</v>
      </c>
      <c r="D73" s="11">
        <f t="shared" ref="D73:AB73" si="93">D7+D13+D19+D25+D31+D37+D43+D49+D55+D61+D67</f>
        <v>1015791.8799999998</v>
      </c>
      <c r="E73" s="11">
        <f t="shared" si="93"/>
        <v>1031647</v>
      </c>
      <c r="F73" s="11">
        <f t="shared" si="93"/>
        <v>1229846.8799999999</v>
      </c>
      <c r="G73" s="11">
        <f t="shared" si="93"/>
        <v>640587.83999999985</v>
      </c>
      <c r="H73" s="11">
        <f t="shared" si="93"/>
        <v>1279469.2799999998</v>
      </c>
      <c r="I73" s="11">
        <f t="shared" si="93"/>
        <v>0</v>
      </c>
      <c r="J73" s="11">
        <f t="shared" si="93"/>
        <v>608680.79999999993</v>
      </c>
      <c r="K73" s="11">
        <f t="shared" si="93"/>
        <v>76664.56</v>
      </c>
      <c r="L73" s="11">
        <f t="shared" si="93"/>
        <v>211988.63999999998</v>
      </c>
      <c r="M73" s="11">
        <f t="shared" si="93"/>
        <v>448484.63999999996</v>
      </c>
      <c r="N73" s="11">
        <f t="shared" si="93"/>
        <v>6914.88</v>
      </c>
      <c r="O73" s="11">
        <f t="shared" si="93"/>
        <v>38044.319999999992</v>
      </c>
      <c r="P73" s="11">
        <f t="shared" si="93"/>
        <v>314003.63999999996</v>
      </c>
      <c r="Q73" s="11">
        <f t="shared" si="93"/>
        <v>0</v>
      </c>
      <c r="R73" s="11">
        <f t="shared" si="93"/>
        <v>-3183.2000000000007</v>
      </c>
      <c r="S73" s="11">
        <f t="shared" si="93"/>
        <v>366088.80000000005</v>
      </c>
      <c r="T73" s="11">
        <f t="shared" si="93"/>
        <v>481702.55999999994</v>
      </c>
      <c r="U73" s="11">
        <f t="shared" si="93"/>
        <v>0</v>
      </c>
      <c r="V73" s="11">
        <f t="shared" si="93"/>
        <v>152931.35999999996</v>
      </c>
      <c r="W73" s="11">
        <f t="shared" si="93"/>
        <v>266.39999999999998</v>
      </c>
      <c r="X73" s="11">
        <f t="shared" si="93"/>
        <v>177.11999999999998</v>
      </c>
      <c r="Y73" s="11">
        <f t="shared" si="93"/>
        <v>3916.32</v>
      </c>
      <c r="Z73" s="11">
        <f t="shared" si="93"/>
        <v>681.59999999999991</v>
      </c>
      <c r="AA73" s="11">
        <f t="shared" si="93"/>
        <v>21565.919999999998</v>
      </c>
      <c r="AB73" s="11">
        <f t="shared" si="93"/>
        <v>812404.8</v>
      </c>
      <c r="AC73" s="123">
        <f t="shared" si="88"/>
        <v>20325246.280000005</v>
      </c>
      <c r="AD73" s="11">
        <f>AD7+AD13+AD19+AD25+AD31+AD37+AD43+AD49+AD55+AD61+AD67</f>
        <v>40490.679999999993</v>
      </c>
      <c r="AE73" s="11">
        <f t="shared" ref="AE73:BF73" si="94">AE7+AE13+AE19+AE25+AE31+AE37+AE43+AE49+AE55+AE61+AE67</f>
        <v>23176.32</v>
      </c>
      <c r="AF73" s="11">
        <f t="shared" si="94"/>
        <v>29164.320000000003</v>
      </c>
      <c r="AG73" s="11">
        <f t="shared" si="94"/>
        <v>0</v>
      </c>
      <c r="AH73" s="11">
        <f t="shared" si="94"/>
        <v>60</v>
      </c>
      <c r="AI73" s="11">
        <f t="shared" si="94"/>
        <v>5278.5599999999995</v>
      </c>
      <c r="AJ73" s="11">
        <f t="shared" si="94"/>
        <v>222877.23999999996</v>
      </c>
      <c r="AK73" s="11">
        <f t="shared" si="94"/>
        <v>499520.31999999995</v>
      </c>
      <c r="AL73" s="11">
        <f t="shared" si="94"/>
        <v>1851960.3599999996</v>
      </c>
      <c r="AM73" s="11">
        <f t="shared" si="94"/>
        <v>3564.0399999999968</v>
      </c>
      <c r="AN73" s="11">
        <f t="shared" si="94"/>
        <v>1191405.1199999999</v>
      </c>
      <c r="AO73" s="11">
        <f t="shared" si="94"/>
        <v>5168650.5599999987</v>
      </c>
      <c r="AP73" s="11">
        <f t="shared" si="94"/>
        <v>40151.519999999997</v>
      </c>
      <c r="AQ73" s="11">
        <f t="shared" si="94"/>
        <v>436121.27999999997</v>
      </c>
      <c r="AR73" s="11">
        <f t="shared" si="94"/>
        <v>0</v>
      </c>
      <c r="AS73" s="11">
        <f t="shared" si="94"/>
        <v>0</v>
      </c>
      <c r="AT73" s="11">
        <f t="shared" si="94"/>
        <v>212908.47999999998</v>
      </c>
      <c r="AU73" s="11">
        <f t="shared" si="94"/>
        <v>1</v>
      </c>
      <c r="AV73" s="11">
        <f t="shared" si="94"/>
        <v>6816</v>
      </c>
      <c r="AW73" s="11">
        <f t="shared" si="94"/>
        <v>6364.8</v>
      </c>
      <c r="AX73" s="11">
        <f t="shared" si="94"/>
        <v>1179.3599999999999</v>
      </c>
      <c r="AY73" s="11">
        <f t="shared" si="94"/>
        <v>69977.279999999999</v>
      </c>
      <c r="AZ73" s="11">
        <f t="shared" si="94"/>
        <v>68021.119999999879</v>
      </c>
      <c r="BA73" s="11">
        <f t="shared" si="94"/>
        <v>213771.03999999998</v>
      </c>
      <c r="BB73" s="11">
        <f t="shared" si="94"/>
        <v>24403.200000000001</v>
      </c>
      <c r="BC73" s="11">
        <f t="shared" si="94"/>
        <v>24442.080000000002</v>
      </c>
      <c r="BD73" s="11">
        <f t="shared" si="94"/>
        <v>120.96</v>
      </c>
      <c r="BE73" s="11">
        <f t="shared" si="94"/>
        <v>15340.319999999998</v>
      </c>
      <c r="BF73" s="11">
        <f t="shared" si="94"/>
        <v>36212382.300000004</v>
      </c>
      <c r="BG73" s="10">
        <f>BG7+BG13+BG19+BG25+BG31+BG37+BG43+BG49+BG55+BG61+BG67</f>
        <v>46368148.259999998</v>
      </c>
      <c r="BH73" s="125">
        <f>AC73+BG73</f>
        <v>66693394.540000007</v>
      </c>
      <c r="BI73" s="5">
        <f t="shared" si="92"/>
        <v>36516458</v>
      </c>
      <c r="BJ73" s="51">
        <f t="shared" si="92"/>
        <v>30176936.539999999</v>
      </c>
    </row>
    <row r="74" spans="1:63" ht="15.75">
      <c r="A74" s="130"/>
      <c r="B74" s="12" t="str">
        <f>B68</f>
        <v>Actuals upto Sep' 20</v>
      </c>
      <c r="C74" s="5">
        <f>C8+C14+C20+C26+C32+C38+C44+C50+C56+C62+C68</f>
        <v>7524375</v>
      </c>
      <c r="D74" s="5">
        <f t="shared" ref="D74:AB74" si="95">D8+D14+D20+D26+D32+D38+D44+D50+D56+D62+D68</f>
        <v>3452792</v>
      </c>
      <c r="E74" s="5">
        <f t="shared" si="95"/>
        <v>289666</v>
      </c>
      <c r="F74" s="5">
        <f t="shared" si="95"/>
        <v>972821</v>
      </c>
      <c r="G74" s="5">
        <f t="shared" si="95"/>
        <v>443893</v>
      </c>
      <c r="H74" s="5">
        <f t="shared" si="95"/>
        <v>930493</v>
      </c>
      <c r="I74" s="5">
        <f t="shared" si="95"/>
        <v>0</v>
      </c>
      <c r="J74" s="5">
        <f t="shared" si="95"/>
        <v>802754</v>
      </c>
      <c r="K74" s="5">
        <f t="shared" si="95"/>
        <v>94536</v>
      </c>
      <c r="L74" s="5">
        <f t="shared" si="95"/>
        <v>245133</v>
      </c>
      <c r="M74" s="5">
        <f t="shared" si="95"/>
        <v>395286</v>
      </c>
      <c r="N74" s="5">
        <f t="shared" si="95"/>
        <v>4546</v>
      </c>
      <c r="O74" s="5">
        <f t="shared" si="95"/>
        <v>28844</v>
      </c>
      <c r="P74" s="5">
        <f t="shared" si="95"/>
        <v>377970</v>
      </c>
      <c r="Q74" s="5">
        <f t="shared" si="95"/>
        <v>0</v>
      </c>
      <c r="R74" s="5">
        <f t="shared" si="95"/>
        <v>27240</v>
      </c>
      <c r="S74" s="5">
        <f t="shared" si="95"/>
        <v>286695</v>
      </c>
      <c r="T74" s="5">
        <f t="shared" si="95"/>
        <v>547963</v>
      </c>
      <c r="U74" s="5">
        <f t="shared" si="95"/>
        <v>0</v>
      </c>
      <c r="V74" s="5">
        <f t="shared" si="95"/>
        <v>120876</v>
      </c>
      <c r="W74" s="5">
        <f t="shared" si="95"/>
        <v>0</v>
      </c>
      <c r="X74" s="5">
        <f t="shared" si="95"/>
        <v>0</v>
      </c>
      <c r="Y74" s="5">
        <f t="shared" si="95"/>
        <v>0</v>
      </c>
      <c r="Z74" s="5">
        <f t="shared" si="95"/>
        <v>0</v>
      </c>
      <c r="AA74" s="5">
        <f t="shared" si="95"/>
        <v>0</v>
      </c>
      <c r="AB74" s="5">
        <f t="shared" si="95"/>
        <v>302688</v>
      </c>
      <c r="AC74" s="123">
        <f t="shared" si="88"/>
        <v>16848571</v>
      </c>
      <c r="AD74" s="5">
        <f>AD8+AD14+AD20+AD26+AD32+AD38+AD44+AD50+AD56+AD62+AD68</f>
        <v>19816</v>
      </c>
      <c r="AE74" s="5">
        <f t="shared" ref="AE74:BF74" si="96">AE8+AE14+AE20+AE26+AE32+AE38+AE44+AE50+AE56+AE62+AE68</f>
        <v>6384</v>
      </c>
      <c r="AF74" s="5">
        <f t="shared" si="96"/>
        <v>38181</v>
      </c>
      <c r="AG74" s="5">
        <f t="shared" si="96"/>
        <v>128</v>
      </c>
      <c r="AH74" s="5">
        <f t="shared" si="96"/>
        <v>423</v>
      </c>
      <c r="AI74" s="5">
        <f t="shared" si="96"/>
        <v>5154</v>
      </c>
      <c r="AJ74" s="5">
        <f t="shared" si="96"/>
        <v>781734</v>
      </c>
      <c r="AK74" s="5">
        <f t="shared" si="96"/>
        <v>221716</v>
      </c>
      <c r="AL74" s="5">
        <f t="shared" si="96"/>
        <v>3939689</v>
      </c>
      <c r="AM74" s="5">
        <f t="shared" si="96"/>
        <v>42650</v>
      </c>
      <c r="AN74" s="5">
        <f t="shared" si="96"/>
        <v>836003</v>
      </c>
      <c r="AO74" s="5">
        <f t="shared" si="96"/>
        <v>428743</v>
      </c>
      <c r="AP74" s="5">
        <f t="shared" si="96"/>
        <v>235916</v>
      </c>
      <c r="AQ74" s="5">
        <f t="shared" si="96"/>
        <v>86893</v>
      </c>
      <c r="AR74" s="5">
        <f t="shared" si="96"/>
        <v>0</v>
      </c>
      <c r="AS74" s="5">
        <f t="shared" si="96"/>
        <v>0</v>
      </c>
      <c r="AT74" s="5">
        <f t="shared" si="96"/>
        <v>71235</v>
      </c>
      <c r="AU74" s="5">
        <f t="shared" si="96"/>
        <v>0</v>
      </c>
      <c r="AV74" s="5">
        <f t="shared" si="96"/>
        <v>1628</v>
      </c>
      <c r="AW74" s="5">
        <f t="shared" si="96"/>
        <v>2584</v>
      </c>
      <c r="AX74" s="5">
        <f t="shared" si="96"/>
        <v>248</v>
      </c>
      <c r="AY74" s="5">
        <f t="shared" si="96"/>
        <v>12165</v>
      </c>
      <c r="AZ74" s="5">
        <f t="shared" si="96"/>
        <v>805019</v>
      </c>
      <c r="BA74" s="5">
        <f t="shared" si="96"/>
        <v>357533</v>
      </c>
      <c r="BB74" s="5">
        <f t="shared" si="96"/>
        <v>57064</v>
      </c>
      <c r="BC74" s="5">
        <f t="shared" si="96"/>
        <v>57064</v>
      </c>
      <c r="BD74" s="5">
        <f t="shared" si="96"/>
        <v>0</v>
      </c>
      <c r="BE74" s="5">
        <f t="shared" si="96"/>
        <v>75577</v>
      </c>
      <c r="BF74" s="5">
        <f t="shared" si="96"/>
        <v>1740215</v>
      </c>
      <c r="BG74" s="6">
        <f>BG8+BG14+BG20+BG26+BG32+BG38+BG44+BG50+BG56+BG62+BG68</f>
        <v>9823762</v>
      </c>
      <c r="BH74" s="127">
        <f>AC74+BG74</f>
        <v>26672333</v>
      </c>
      <c r="BI74" s="5">
        <f t="shared" si="92"/>
        <v>1702214</v>
      </c>
      <c r="BJ74" s="51">
        <f t="shared" si="92"/>
        <v>24970119</v>
      </c>
      <c r="BK74" s="30">
        <f>'Upto Month Current'!N61-'Upto Month Current'!M61</f>
        <v>-24970279</v>
      </c>
    </row>
    <row r="75" spans="1:63" ht="15.75">
      <c r="A75" s="130"/>
      <c r="B75" s="5" t="s">
        <v>204</v>
      </c>
      <c r="C75" s="128">
        <f t="shared" ref="C75:AH75" si="97">C74/C71</f>
        <v>0.3117143317814125</v>
      </c>
      <c r="D75" s="128">
        <f t="shared" si="97"/>
        <v>0.80381608660225823</v>
      </c>
      <c r="E75" s="128">
        <f t="shared" si="97"/>
        <v>0.28078015057476058</v>
      </c>
      <c r="F75" s="128">
        <f t="shared" si="97"/>
        <v>0.37968472953315946</v>
      </c>
      <c r="G75" s="128">
        <f t="shared" si="97"/>
        <v>0.33261424381705401</v>
      </c>
      <c r="H75" s="128">
        <f t="shared" si="97"/>
        <v>0.34907961213418115</v>
      </c>
      <c r="I75" s="128" t="e">
        <f t="shared" si="97"/>
        <v>#DIV/0!</v>
      </c>
      <c r="J75" s="128">
        <f t="shared" si="97"/>
        <v>0.63304431485271095</v>
      </c>
      <c r="K75" s="128">
        <f t="shared" si="97"/>
        <v>0.49651260504201683</v>
      </c>
      <c r="L75" s="128">
        <f t="shared" si="97"/>
        <v>0.55504785539451551</v>
      </c>
      <c r="M75" s="128">
        <f t="shared" si="97"/>
        <v>0.42306305072120198</v>
      </c>
      <c r="N75" s="128">
        <f t="shared" si="97"/>
        <v>0.31556295987782867</v>
      </c>
      <c r="O75" s="128">
        <f t="shared" si="97"/>
        <v>0.36392081656341868</v>
      </c>
      <c r="P75" s="128">
        <f t="shared" si="97"/>
        <v>0.49996031746031744</v>
      </c>
      <c r="Q75" s="128" t="e">
        <f t="shared" si="97"/>
        <v>#DIV/0!</v>
      </c>
      <c r="R75" s="128">
        <f t="shared" si="97"/>
        <v>0.60533333333333328</v>
      </c>
      <c r="S75" s="128">
        <f t="shared" si="97"/>
        <v>0.37590224011223505</v>
      </c>
      <c r="T75" s="128">
        <f t="shared" si="97"/>
        <v>0.54602624490930673</v>
      </c>
      <c r="U75" s="128" t="e">
        <f t="shared" si="97"/>
        <v>#DIV/0!</v>
      </c>
      <c r="V75" s="128">
        <f t="shared" si="97"/>
        <v>0.37938902786191137</v>
      </c>
      <c r="W75" s="128">
        <f t="shared" si="97"/>
        <v>0</v>
      </c>
      <c r="X75" s="128">
        <f t="shared" si="97"/>
        <v>0</v>
      </c>
      <c r="Y75" s="128">
        <f t="shared" si="97"/>
        <v>0</v>
      </c>
      <c r="Z75" s="128">
        <f t="shared" si="97"/>
        <v>0</v>
      </c>
      <c r="AA75" s="128">
        <f t="shared" si="97"/>
        <v>0</v>
      </c>
      <c r="AB75" s="128">
        <f t="shared" si="97"/>
        <v>0.1788397114344967</v>
      </c>
      <c r="AC75" s="128">
        <f t="shared" si="97"/>
        <v>0.38652330582216327</v>
      </c>
      <c r="AD75" s="128">
        <f t="shared" si="97"/>
        <v>0.16046513511106072</v>
      </c>
      <c r="AE75" s="128">
        <f t="shared" si="97"/>
        <v>0.13194989872266547</v>
      </c>
      <c r="AF75" s="128">
        <f t="shared" si="97"/>
        <v>0.61595173181473539</v>
      </c>
      <c r="AG75" s="128" t="e">
        <f t="shared" si="97"/>
        <v>#DIV/0!</v>
      </c>
      <c r="AH75" s="128">
        <f t="shared" si="97"/>
        <v>3.3839999999999999</v>
      </c>
      <c r="AI75" s="128">
        <f t="shared" ref="AI75:BJ75" si="98">AI74/AI71</f>
        <v>0.4679073990013618</v>
      </c>
      <c r="AJ75" s="128">
        <f t="shared" si="98"/>
        <v>0.62231247850619653</v>
      </c>
      <c r="AK75" s="128">
        <f t="shared" si="98"/>
        <v>0.17456523245340538</v>
      </c>
      <c r="AL75" s="128">
        <f t="shared" si="98"/>
        <v>0.55816875028335677</v>
      </c>
      <c r="AM75" s="128">
        <f t="shared" si="98"/>
        <v>0.38492779783393499</v>
      </c>
      <c r="AN75" s="128">
        <f t="shared" si="98"/>
        <v>0.29791326051352079</v>
      </c>
      <c r="AO75" s="128">
        <f t="shared" si="98"/>
        <v>2.4886374071265989E-2</v>
      </c>
      <c r="AP75" s="128">
        <f t="shared" si="98"/>
        <v>2.8203086707551792</v>
      </c>
      <c r="AQ75" s="128">
        <f t="shared" si="98"/>
        <v>9.5635415909996413E-2</v>
      </c>
      <c r="AR75" s="128" t="e">
        <f t="shared" si="98"/>
        <v>#DIV/0!</v>
      </c>
      <c r="AS75" s="128" t="e">
        <f t="shared" si="98"/>
        <v>#DIV/0!</v>
      </c>
      <c r="AT75" s="128">
        <f t="shared" si="98"/>
        <v>0.12460293582603342</v>
      </c>
      <c r="AU75" s="128">
        <f t="shared" si="98"/>
        <v>0</v>
      </c>
      <c r="AV75" s="128">
        <f t="shared" si="98"/>
        <v>0.11250086379655863</v>
      </c>
      <c r="AW75" s="128">
        <f t="shared" si="98"/>
        <v>0.19133654202147352</v>
      </c>
      <c r="AX75" s="128">
        <f t="shared" si="98"/>
        <v>8.1391532655070556E-2</v>
      </c>
      <c r="AY75" s="128">
        <f t="shared" si="98"/>
        <v>8.3444226468933916E-2</v>
      </c>
      <c r="AZ75" s="128">
        <f t="shared" si="98"/>
        <v>0.81496648086544365</v>
      </c>
      <c r="BA75" s="128">
        <f t="shared" si="98"/>
        <v>0.47292724867724867</v>
      </c>
      <c r="BB75" s="128">
        <f t="shared" si="98"/>
        <v>0.79155511783717802</v>
      </c>
      <c r="BC75" s="128">
        <f t="shared" si="98"/>
        <v>0.79066674056420772</v>
      </c>
      <c r="BD75" s="128">
        <f t="shared" si="98"/>
        <v>0</v>
      </c>
      <c r="BE75" s="128">
        <f t="shared" si="98"/>
        <v>2.2333628841607567</v>
      </c>
      <c r="BF75" s="128">
        <f t="shared" si="98"/>
        <v>2.3776381845455698E-2</v>
      </c>
      <c r="BG75" s="128">
        <f t="shared" si="98"/>
        <v>9.1958237068462137E-2</v>
      </c>
      <c r="BH75" s="128">
        <f t="shared" si="98"/>
        <v>0.17732074806083781</v>
      </c>
      <c r="BI75" s="128">
        <f t="shared" si="98"/>
        <v>2.3307490556723764E-2</v>
      </c>
      <c r="BJ75" s="128">
        <f t="shared" si="98"/>
        <v>0.32267117165337056</v>
      </c>
    </row>
    <row r="76" spans="1:63">
      <c r="BF76" s="30">
        <f>BF74-BF68</f>
        <v>245579</v>
      </c>
    </row>
  </sheetData>
  <mergeCells count="4">
    <mergeCell ref="C1:K1"/>
    <mergeCell ref="M2:O2"/>
    <mergeCell ref="AP2:AR2"/>
    <mergeCell ref="BH2:BJ2"/>
  </mergeCells>
  <conditionalFormatting sqref="C51:BH51">
    <cfRule type="cellIs" dxfId="13" priority="11" operator="greaterThan">
      <formula>0.55</formula>
    </cfRule>
  </conditionalFormatting>
  <conditionalFormatting sqref="C57:BH57">
    <cfRule type="cellIs" dxfId="12" priority="10" operator="greaterThan">
      <formula>0.55</formula>
    </cfRule>
  </conditionalFormatting>
  <conditionalFormatting sqref="C69:BH69">
    <cfRule type="cellIs" dxfId="11" priority="9" operator="greaterThan">
      <formula>0.55</formula>
    </cfRule>
  </conditionalFormatting>
  <conditionalFormatting sqref="C45:BH45">
    <cfRule type="cellIs" dxfId="10" priority="8" operator="greaterThan">
      <formula>0.55</formula>
    </cfRule>
  </conditionalFormatting>
  <conditionalFormatting sqref="C33:BH33">
    <cfRule type="cellIs" dxfId="9" priority="7" operator="greaterThan">
      <formula>0.55</formula>
    </cfRule>
  </conditionalFormatting>
  <conditionalFormatting sqref="C27:BH27">
    <cfRule type="cellIs" dxfId="8" priority="6" operator="greaterThan">
      <formula>0.55</formula>
    </cfRule>
  </conditionalFormatting>
  <conditionalFormatting sqref="C21:BH21">
    <cfRule type="cellIs" dxfId="7" priority="5" operator="greaterThan">
      <formula>0.55</formula>
    </cfRule>
  </conditionalFormatting>
  <conditionalFormatting sqref="C15:BH15">
    <cfRule type="cellIs" dxfId="6" priority="4" operator="greaterThan">
      <formula>0.55</formula>
    </cfRule>
  </conditionalFormatting>
  <conditionalFormatting sqref="C9:BH9">
    <cfRule type="cellIs" dxfId="5" priority="3" operator="greaterThan">
      <formula>0.55</formula>
    </cfRule>
  </conditionalFormatting>
  <conditionalFormatting sqref="C75:BH75">
    <cfRule type="cellIs" dxfId="4" priority="2" operator="greaterThan">
      <formula>0.55</formula>
    </cfRule>
  </conditionalFormatting>
  <conditionalFormatting sqref="C63:BH63">
    <cfRule type="cellIs" dxfId="3" priority="1" operator="greaterThan">
      <formula>0.55</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
  <sheetViews>
    <sheetView topLeftCell="A13"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For Month COPPY</vt:lpstr>
      <vt:lpstr>For Month</vt:lpstr>
      <vt:lpstr>Upto Month COPPY</vt:lpstr>
      <vt:lpstr>Upto Month Current</vt:lpstr>
      <vt:lpstr>PU Wise OWE</vt:lpstr>
      <vt:lpstr>Sheet1</vt:lpstr>
      <vt:lpstr>Sheet2</vt:lpstr>
      <vt:lpstr>Sheet3</vt:lpstr>
      <vt:lpstr>Sheet4</vt:lpstr>
      <vt:lpstr>RG</vt:lpstr>
      <vt:lpstr>Detailed Review analysis</vt:lpstr>
      <vt:lpstr>'Detailed Review analysis'!Print_Area</vt:lpstr>
      <vt:lpstr>'PU Wise OWE'!Print_Area</vt:lpstr>
      <vt:lpstr>Sheet1!Print_Area</vt:lpstr>
      <vt:lpstr>Sheet2!Print_Area</vt:lpstr>
      <vt:lpstr>'PU Wise OWE'!Print_Titles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Shailendra Kumar Singh</dc:creator>
  <cp:lastModifiedBy>user</cp:lastModifiedBy>
  <cp:lastPrinted>2023-05-07T08:27:49Z</cp:lastPrinted>
  <dcterms:created xsi:type="dcterms:W3CDTF">2015-06-05T18:17:20Z</dcterms:created>
  <dcterms:modified xsi:type="dcterms:W3CDTF">2024-03-06T07:29:16Z</dcterms:modified>
</cp:coreProperties>
</file>