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externalReferences>
    <externalReference r:id="rId13"/>
  </externalReferences>
  <definedNames>
    <definedName name="_xlnm.Print_Area" localSheetId="10">'Detailed Review analysis'!$A$1:$P$115</definedName>
    <definedName name="_xlnm.Print_Area" localSheetId="4">'PU Wise OWE'!$A$1:$BK$135</definedName>
    <definedName name="_xlnm.Print_Area" localSheetId="5">Sheet1!$B$1:$O$111</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H116" i="2"/>
  <c r="AD116"/>
  <c r="BI116" s="1"/>
  <c r="BK116" s="1"/>
  <c r="BH105"/>
  <c r="AD105"/>
  <c r="BI105" s="1"/>
  <c r="BK105" s="1"/>
  <c r="BH94"/>
  <c r="AD94"/>
  <c r="BI94" s="1"/>
  <c r="BK94" s="1"/>
  <c r="BH83"/>
  <c r="AD83"/>
  <c r="BI83" s="1"/>
  <c r="BK83" s="1"/>
  <c r="BH72"/>
  <c r="AD72"/>
  <c r="BI72" s="1"/>
  <c r="BK72" s="1"/>
  <c r="BH61"/>
  <c r="AD61"/>
  <c r="BI61" s="1"/>
  <c r="BK61" s="1"/>
  <c r="BH50"/>
  <c r="AD50"/>
  <c r="BI50" s="1"/>
  <c r="BK50" s="1"/>
  <c r="BH39"/>
  <c r="AD39"/>
  <c r="BI39" s="1"/>
  <c r="BK39" s="1"/>
  <c r="BH28"/>
  <c r="AD28"/>
  <c r="BI28" s="1"/>
  <c r="BK28" s="1"/>
  <c r="BH17"/>
  <c r="AD17"/>
  <c r="BI17" s="1"/>
  <c r="BK17" s="1"/>
  <c r="BH6"/>
  <c r="AD6"/>
  <c r="BI6" s="1"/>
  <c r="BK6" s="1"/>
  <c r="I49" i="4"/>
  <c r="F49" l="1"/>
  <c r="P7" i="2" l="1"/>
  <c r="C69" i="4"/>
  <c r="AD60" i="2" l="1"/>
  <c r="M90" i="4"/>
  <c r="K108"/>
  <c r="L108" s="1"/>
  <c r="M108"/>
  <c r="AS124" i="2" l="1"/>
  <c r="AV124"/>
  <c r="AS113"/>
  <c r="AV113"/>
  <c r="AS102"/>
  <c r="AV102"/>
  <c r="AS91"/>
  <c r="AV91"/>
  <c r="AS80"/>
  <c r="AV80"/>
  <c r="AS69"/>
  <c r="AV69"/>
  <c r="AS58"/>
  <c r="AV58"/>
  <c r="AS47"/>
  <c r="AV47"/>
  <c r="AS36"/>
  <c r="AV36"/>
  <c r="AS25"/>
  <c r="AV25"/>
  <c r="C102" i="4"/>
  <c r="BP115" i="2"/>
  <c r="BH115"/>
  <c r="AD115"/>
  <c r="BH104"/>
  <c r="AD104"/>
  <c r="BH93"/>
  <c r="AD93"/>
  <c r="BH82"/>
  <c r="AD82"/>
  <c r="BL72"/>
  <c r="BH71"/>
  <c r="AD71"/>
  <c r="BH60"/>
  <c r="BH49"/>
  <c r="AD49"/>
  <c r="BH38"/>
  <c r="AD38"/>
  <c r="BH27"/>
  <c r="AD27"/>
  <c r="BH16"/>
  <c r="AD16"/>
  <c r="BH5"/>
  <c r="AD5"/>
  <c r="BJ127"/>
  <c r="BM72" l="1"/>
  <c r="BI115"/>
  <c r="BK115" s="1"/>
  <c r="BI104"/>
  <c r="BK104" s="1"/>
  <c r="BQ115" s="1"/>
  <c r="BI93"/>
  <c r="BK93" s="1"/>
  <c r="BI82"/>
  <c r="BK82" s="1"/>
  <c r="BI71"/>
  <c r="BK71" s="1"/>
  <c r="BM71" s="1"/>
  <c r="BI49"/>
  <c r="BK49" s="1"/>
  <c r="BI27"/>
  <c r="BK27" s="1"/>
  <c r="BI16"/>
  <c r="BK16" s="1"/>
  <c r="BI5"/>
  <c r="BK5" s="1"/>
  <c r="BI60"/>
  <c r="BK60" s="1"/>
  <c r="BI38"/>
  <c r="F90" i="4"/>
  <c r="C37"/>
  <c r="BK38" i="2" l="1"/>
  <c r="E13" i="12"/>
  <c r="F13"/>
  <c r="G5"/>
  <c r="G6"/>
  <c r="G7"/>
  <c r="G8"/>
  <c r="G9"/>
  <c r="G10"/>
  <c r="G11"/>
  <c r="G12"/>
  <c r="G4"/>
  <c r="G13" l="1"/>
  <c r="I44" i="4"/>
  <c r="BJ95" i="2"/>
  <c r="BJ84"/>
  <c r="BJ73"/>
  <c r="BJ62"/>
  <c r="F44" i="4"/>
  <c r="F43"/>
  <c r="D96" i="2"/>
  <c r="D102" s="1"/>
  <c r="C18"/>
  <c r="D18"/>
  <c r="BJ106" l="1"/>
  <c r="BG106"/>
  <c r="F103" i="4"/>
  <c r="F101"/>
  <c r="F98"/>
  <c r="F97"/>
  <c r="F96"/>
  <c r="F94"/>
  <c r="F93"/>
  <c r="F92"/>
  <c r="BN84" i="2"/>
  <c r="F102" i="4" l="1"/>
  <c r="F95"/>
  <c r="AS84" i="2"/>
  <c r="L40"/>
  <c r="BG40"/>
  <c r="BH127" l="1"/>
  <c r="K110" i="4"/>
  <c r="L110" s="1"/>
  <c r="K109"/>
  <c r="L109" s="1"/>
  <c r="H111"/>
  <c r="H77"/>
  <c r="H90" s="1"/>
  <c r="H40"/>
  <c r="H32"/>
  <c r="H11"/>
  <c r="H3"/>
  <c r="BK127" i="2" l="1"/>
  <c r="J77" i="4"/>
  <c r="I90" s="1"/>
  <c r="I77"/>
  <c r="F77"/>
  <c r="I111"/>
  <c r="K111" s="1"/>
  <c r="L111" s="1"/>
  <c r="F111"/>
  <c r="C111"/>
  <c r="M110"/>
  <c r="M109"/>
  <c r="F105"/>
  <c r="E105"/>
  <c r="C105"/>
  <c r="E102"/>
  <c r="F99"/>
  <c r="E99"/>
  <c r="C99"/>
  <c r="E95"/>
  <c r="C95"/>
  <c r="C85"/>
  <c r="C74"/>
  <c r="C64"/>
  <c r="C55"/>
  <c r="C50"/>
  <c r="C28"/>
  <c r="C7"/>
  <c r="B83" i="11"/>
  <c r="B69"/>
  <c r="B64"/>
  <c r="B54"/>
  <c r="B28"/>
  <c r="C28" i="5"/>
  <c r="C7"/>
  <c r="B7" i="11"/>
  <c r="C102" i="5"/>
  <c r="C96"/>
  <c r="C92"/>
  <c r="C109"/>
  <c r="C115"/>
  <c r="D87" i="4" l="1"/>
  <c r="D108"/>
  <c r="D50"/>
  <c r="D55"/>
  <c r="D57"/>
  <c r="D44"/>
  <c r="D74"/>
  <c r="D85"/>
  <c r="D95"/>
  <c r="D69"/>
  <c r="D102"/>
  <c r="D111"/>
  <c r="D93"/>
  <c r="D97"/>
  <c r="D101"/>
  <c r="D81"/>
  <c r="D79"/>
  <c r="D68"/>
  <c r="D62"/>
  <c r="D54"/>
  <c r="D43"/>
  <c r="D48"/>
  <c r="D35"/>
  <c r="D15"/>
  <c r="D19"/>
  <c r="D23"/>
  <c r="D27"/>
  <c r="D96"/>
  <c r="D100"/>
  <c r="D104"/>
  <c r="D80"/>
  <c r="D84"/>
  <c r="D72"/>
  <c r="D61"/>
  <c r="D60"/>
  <c r="D47"/>
  <c r="D37"/>
  <c r="D14"/>
  <c r="D18"/>
  <c r="D22"/>
  <c r="D26"/>
  <c r="D5"/>
  <c r="D109"/>
  <c r="D103"/>
  <c r="D83"/>
  <c r="D73"/>
  <c r="D67"/>
  <c r="D53"/>
  <c r="D46"/>
  <c r="D42"/>
  <c r="D34"/>
  <c r="D17"/>
  <c r="D21"/>
  <c r="D25"/>
  <c r="D6"/>
  <c r="D110"/>
  <c r="D94"/>
  <c r="D98"/>
  <c r="D92"/>
  <c r="D82"/>
  <c r="D63"/>
  <c r="D45"/>
  <c r="D49"/>
  <c r="D36"/>
  <c r="D16"/>
  <c r="D20"/>
  <c r="D24"/>
  <c r="D13"/>
  <c r="D64"/>
  <c r="D99"/>
  <c r="D105"/>
  <c r="M111"/>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68" l="1"/>
  <c r="AB69"/>
  <c r="AB57"/>
  <c r="AB58"/>
  <c r="AB90"/>
  <c r="AB91"/>
  <c r="AB101"/>
  <c r="AB102"/>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I102" s="1"/>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M100" i="4" l="1"/>
  <c r="I27" i="11"/>
  <c r="Q27" s="1"/>
  <c r="R27" s="1"/>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I84" i="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P14" l="1"/>
  <c r="AP129"/>
  <c r="C112"/>
  <c r="C113"/>
  <c r="J44" i="4"/>
  <c r="K44" s="1"/>
  <c r="L44" s="1"/>
  <c r="AP91" i="2"/>
  <c r="D57"/>
  <c r="D58"/>
  <c r="I93" i="4"/>
  <c r="M93" s="1"/>
  <c r="V47" i="2"/>
  <c r="I92" i="4"/>
  <c r="W36" i="2"/>
  <c r="I103" i="4"/>
  <c r="M103" s="1"/>
  <c r="BB36" i="2"/>
  <c r="I94" i="4"/>
  <c r="M94" s="1"/>
  <c r="V58" i="2"/>
  <c r="I98" i="4"/>
  <c r="AQ58" i="2"/>
  <c r="I104" i="4"/>
  <c r="BB47" i="2"/>
  <c r="J49" i="4"/>
  <c r="O49" s="1"/>
  <c r="J67"/>
  <c r="O67" s="1"/>
  <c r="M104"/>
  <c r="I96"/>
  <c r="I97"/>
  <c r="I99" s="1"/>
  <c r="M99" s="1"/>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J68" i="4" l="1"/>
  <c r="O44"/>
  <c r="I95"/>
  <c r="M95" s="1"/>
  <c r="M45"/>
  <c r="N4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105" i="4" l="1"/>
  <c r="K105" s="1"/>
  <c r="L105" s="1"/>
  <c r="K82" i="11"/>
  <c r="L82" s="1"/>
  <c r="BH134" i="2"/>
  <c r="K97" i="4"/>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1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BK47" l="1"/>
  <c r="BK42"/>
  <c r="C82" i="1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S135" s="1"/>
  <c r="AR126"/>
  <c r="AQ126"/>
  <c r="AP126"/>
  <c r="AP135" s="1"/>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G126"/>
  <c r="F17" i="11" s="1"/>
  <c r="F126" i="2"/>
  <c r="F16" i="11" s="1"/>
  <c r="E126" i="2"/>
  <c r="F15" i="11" s="1"/>
  <c r="Q15" s="1"/>
  <c r="R15" s="1"/>
  <c r="D126" i="2"/>
  <c r="F14" i="11" s="1"/>
  <c r="C126" i="2"/>
  <c r="BK9"/>
  <c r="W135" l="1"/>
  <c r="Y135"/>
  <c r="AA135"/>
  <c r="AH135"/>
  <c r="BE135"/>
  <c r="I135"/>
  <c r="Q135"/>
  <c r="X135"/>
  <c r="Z135"/>
  <c r="AI135"/>
  <c r="AT135"/>
  <c r="AZ135"/>
  <c r="C135"/>
  <c r="S135"/>
  <c r="BA135"/>
  <c r="AU135"/>
  <c r="AR135"/>
  <c r="AM135"/>
  <c r="J135"/>
  <c r="AQ135"/>
  <c r="V135"/>
  <c r="BB135"/>
  <c r="K135"/>
  <c r="BJ135"/>
  <c r="AN135"/>
  <c r="R135"/>
  <c r="BF135"/>
  <c r="BD135"/>
  <c r="BC135"/>
  <c r="AY135"/>
  <c r="AX135"/>
  <c r="AW135"/>
  <c r="AJ135"/>
  <c r="AG135"/>
  <c r="AF135"/>
  <c r="AE135"/>
  <c r="P135"/>
  <c r="O135"/>
  <c r="N135"/>
  <c r="M135"/>
  <c r="L135"/>
  <c r="G135"/>
  <c r="F135"/>
  <c r="E135"/>
  <c r="D135"/>
  <c r="T135"/>
  <c r="F18" i="11"/>
  <c r="H135" i="2"/>
  <c r="F56" i="11"/>
  <c r="AO135" i="2"/>
  <c r="F53" i="11"/>
  <c r="AL135" i="2"/>
  <c r="F52" i="11"/>
  <c r="AK135" i="2"/>
  <c r="I19" i="11"/>
  <c r="Q19" s="1"/>
  <c r="R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I13"/>
  <c r="Q13" s="1"/>
  <c r="I17"/>
  <c r="Q17" s="1"/>
  <c r="R17" s="1"/>
  <c r="I20"/>
  <c r="Q20" s="1"/>
  <c r="R20" s="1"/>
  <c r="I24"/>
  <c r="K24" s="1"/>
  <c r="L24" s="1"/>
  <c r="I79"/>
  <c r="Q79" s="1"/>
  <c r="R79" s="1"/>
  <c r="I16"/>
  <c r="Q16" s="1"/>
  <c r="R16" s="1"/>
  <c r="I53"/>
  <c r="Q53" s="1"/>
  <c r="K68" i="4"/>
  <c r="I78" i="11"/>
  <c r="Q78" s="1"/>
  <c r="I81"/>
  <c r="Q81" s="1"/>
  <c r="R81" s="1"/>
  <c r="F68"/>
  <c r="F69" s="1"/>
  <c r="F68" i="4"/>
  <c r="I68" i="11"/>
  <c r="Q68" s="1"/>
  <c r="F77"/>
  <c r="F78"/>
  <c r="K19"/>
  <c r="L19" s="1"/>
  <c r="BM21" i="2"/>
  <c r="H34" i="11"/>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I53" i="4"/>
  <c r="H52" i="11"/>
  <c r="I57" i="4"/>
  <c r="H56" i="11"/>
  <c r="I79" i="4"/>
  <c r="H77" i="11"/>
  <c r="I81" i="4"/>
  <c r="H79" i="11"/>
  <c r="F34"/>
  <c r="I16" i="4"/>
  <c r="H16" i="11"/>
  <c r="I36" i="4"/>
  <c r="H36" i="11"/>
  <c r="I54" i="4"/>
  <c r="H53" i="11"/>
  <c r="I69" i="4"/>
  <c r="H68" i="11"/>
  <c r="I80" i="4"/>
  <c r="H78" i="11"/>
  <c r="I82" i="4"/>
  <c r="H80" i="11"/>
  <c r="I83" i="4"/>
  <c r="H81" i="11"/>
  <c r="O15"/>
  <c r="O22"/>
  <c r="O26"/>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K56" i="11" l="1"/>
  <c r="L56" s="1"/>
  <c r="K35"/>
  <c r="L35" s="1"/>
  <c r="K22"/>
  <c r="L22" s="1"/>
  <c r="O19"/>
  <c r="O23"/>
  <c r="O14"/>
  <c r="O56"/>
  <c r="AD135" i="2"/>
  <c r="R18" i="11"/>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M54" s="1"/>
  <c r="N54" s="1"/>
  <c r="C25" i="11"/>
  <c r="M25" s="1"/>
  <c r="N25" s="1"/>
  <c r="H25" i="4"/>
  <c r="M25" s="1"/>
  <c r="N25" s="1"/>
  <c r="C21" i="11"/>
  <c r="M21" s="1"/>
  <c r="N21" s="1"/>
  <c r="H21" i="4"/>
  <c r="M21" s="1"/>
  <c r="N21" s="1"/>
  <c r="H69"/>
  <c r="M68"/>
  <c r="N68" s="1"/>
  <c r="C18" i="11"/>
  <c r="M18" s="1"/>
  <c r="N18" s="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K34"/>
  <c r="L34" s="1"/>
  <c r="I55" i="4"/>
  <c r="K54"/>
  <c r="F83" i="11"/>
  <c r="R82"/>
  <c r="I85" i="4"/>
  <c r="Q37" i="1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D26" i="5"/>
  <c r="K26" s="1"/>
  <c r="L26" s="1"/>
  <c r="C26" i="11"/>
  <c r="D80" i="5"/>
  <c r="K80" s="1"/>
  <c r="L80" s="1"/>
  <c r="C80" i="11"/>
  <c r="D36" i="5"/>
  <c r="K36" s="1"/>
  <c r="L36" s="1"/>
  <c r="C36" i="11"/>
  <c r="D81" i="5"/>
  <c r="K81" s="1"/>
  <c r="L81" s="1"/>
  <c r="C81" i="11"/>
  <c r="BI126" i="2"/>
  <c r="F5" i="11"/>
  <c r="F37"/>
  <c r="H28"/>
  <c r="K28" s="1"/>
  <c r="L28" s="1"/>
  <c r="K13"/>
  <c r="L13" s="1"/>
  <c r="D16" i="5"/>
  <c r="K16" s="1"/>
  <c r="L16" s="1"/>
  <c r="C16" i="11"/>
  <c r="D77" i="5"/>
  <c r="C77" i="11"/>
  <c r="D79" i="5"/>
  <c r="K79" s="1"/>
  <c r="L79" s="1"/>
  <c r="C79" i="11"/>
  <c r="D22" i="5"/>
  <c r="K22" s="1"/>
  <c r="L22" s="1"/>
  <c r="C22" i="11"/>
  <c r="D35" i="5"/>
  <c r="K35" s="1"/>
  <c r="L35" s="1"/>
  <c r="C35" i="11"/>
  <c r="H69"/>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Q85" i="11" l="1"/>
  <c r="R28"/>
  <c r="K69"/>
  <c r="L69" s="1"/>
  <c r="G44" i="4"/>
  <c r="G108"/>
  <c r="R54" i="1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0"/>
  <c r="G109"/>
  <c r="G100"/>
  <c r="G98"/>
  <c r="G104"/>
  <c r="G103"/>
  <c r="G101"/>
  <c r="G92"/>
  <c r="G102"/>
  <c r="G105"/>
  <c r="G99"/>
  <c r="G111"/>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G87"/>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08" l="1"/>
  <c r="J96"/>
  <c r="I6"/>
  <c r="K6" s="1"/>
  <c r="L6" s="1"/>
  <c r="J110"/>
  <c r="J109"/>
  <c r="J97"/>
  <c r="J100"/>
  <c r="J92"/>
  <c r="J94"/>
  <c r="J98"/>
  <c r="J104"/>
  <c r="J103"/>
  <c r="J101"/>
  <c r="J93"/>
  <c r="J111"/>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<sst xmlns="http://schemas.openxmlformats.org/spreadsheetml/2006/main" count="1542" uniqueCount="348">
  <si>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</si>
  <si>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</si>
  <si>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</si>
  <si>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</si>
  <si>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</si>
  <si>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</si>
  <si>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</si>
  <si>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</si>
  <si>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</si>
  <si>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</si>
  <si>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</si>
  <si>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</si>
  <si>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</si>
  <si>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</si>
  <si>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</si>
  <si>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</si>
  <si>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</si>
  <si>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</si>
  <si>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</si>
  <si>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</si>
  <si>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</si>
  <si>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</si>
  <si>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</si>
  <si>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</si>
  <si>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</si>
  <si>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</si>
  <si>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</si>
  <si>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</si>
  <si>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</si>
  <si>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</si>
  <si>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</si>
  <si>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</si>
  <si>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</si>
  <si>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</si>
  <si>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</si>
  <si>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</si>
  <si>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</si>
  <si>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</si>
  <si>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</si>
  <si>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</si>
  <si>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</si>
  <si>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</si>
  <si>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</si>
  <si>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</si>
  <si>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</si>
  <si>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</si>
  <si>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</si>
  <si>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</si>
  <si>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</si>
  <si>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</si>
  <si>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</si>
  <si>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</si>
  <si>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</si>
  <si>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</si>
  <si>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</si>
  <si>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</si>
  <si>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</si>
  <si>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</si>
  <si>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</si>
  <si>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</si>
  <si>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</si>
  <si>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</si>
  <si>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</si>
  <si>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</si>
  <si>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</si>
  <si>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</si>
  <si>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</si>
  <si>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</si>
  <si>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</si>
  <si>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</si>
  <si>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</si>
  <si>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</si>
  <si>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</si>
  <si>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</si>
  <si>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</si>
  <si>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</si>
  <si>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</si>
  <si>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</si>
  <si>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</si>
  <si>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</si>
  <si>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</si>
  <si>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</si>
  <si>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</si>
  <si>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</si>
  <si>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</si>
  <si>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</si>
  <si>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</si>
  <si>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</si>
  <si>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</si>
  <si>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</si>
  <si>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</si>
  <si>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</si>
  <si>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</si>
  <si>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</si>
  <si>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</si>
  <si>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</si>
  <si>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</si>
  <si>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</si>
  <si>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</si>
  <si>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</si>
  <si>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</si>
  <si>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</si>
  <si>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</si>
  <si>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</si>
  <si>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</si>
  <si>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</si>
  <si>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</si>
  <si>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</si>
  <si>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</si>
  <si>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</si>
  <si>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</si>
  <si>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</si>
  <si>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</si>
  <si>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</si>
  <si>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</si>
  <si>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</si>
  <si>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</si>
  <si>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</si>
  <si>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</si>
  <si>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</si>
  <si>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</si>
  <si>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</si>
  <si>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</si>
  <si>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</si>
  <si>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</si>
  <si>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</si>
  <si>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</si>
  <si>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</si>
  <si>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</si>
  <si>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</si>
  <si>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</si>
  <si>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</si>
  <si>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</si>
  <si>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</si>
  <si>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</si>
  <si>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</si>
  <si>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</si>
  <si>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</si>
  <si>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</si>
  <si>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</si>
  <si>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</si>
  <si>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</si>
  <si>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</si>
  <si>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</si>
  <si>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</si>
  <si>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</si>
  <si>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</si>
  <si>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</si>
  <si>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</si>
  <si>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</si>
  <si>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</si>
  <si>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</si>
  <si>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</si>
  <si>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</si>
  <si>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</si>
  <si>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</si>
  <si>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</si>
  <si>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</si>
  <si>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</si>
  <si>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</si>
  <si>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</si>
  <si>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</si>
  <si>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</si>
  <si>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</si>
  <si>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</si>
  <si>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</si>
  <si>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</si>
  <si>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</si>
  <si>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</si>
  <si>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</si>
  <si>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</si>
  <si>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</si>
  <si>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</si>
  <si>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</si>
  <si>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</si>
  <si>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</si>
  <si>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</si>
  <si>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</si>
  <si>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</si>
  <si>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</si>
  <si>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</si>
  <si>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</si>
  <si>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</si>
  <si>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</si>
  <si>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</si>
  <si>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</si>
  <si>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</si>
  <si>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</si>
  <si>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</si>
  <si>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</si>
  <si>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</si>
  <si>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</si>
  <si>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</si>
  <si>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</si>
  <si>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</si>
  <si>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</si>
  <si>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</si>
  <si>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</si>
  <si>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</si>
  <si>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</si>
  <si>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</si>
  <si>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</si>
  <si>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</si>
  <si>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</si>
  <si>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</si>
  <si>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</si>
  <si>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</si>
  <si>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</si>
  <si>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</si>
  <si>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</si>
  <si>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</si>
  <si>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</si>
  <si>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</si>
  <si>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</si>
  <si>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</si>
  <si>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</si>
  <si>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</si>
  <si>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</si>
  <si>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</si>
  <si>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</si>
  <si>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</si>
  <si>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</si>
  <si>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</si>
  <si>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</si>
  <si>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</si>
  <si>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</si>
  <si>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</si>
  <si>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</si>
  <si>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</si>
  <si>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</si>
  <si>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</si>
  <si>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</si>
  <si>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</si>
  <si>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</si>
  <si>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</si>
  <si>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</si>
  <si>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</si>
  <si>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</si>
  <si>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</si>
  <si>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</si>
  <si>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</si>
  <si>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</si>
  <si>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</si>
  <si>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</si>
  <si>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</si>
  <si>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</si>
  <si>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</si>
  <si>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</si>
  <si>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</si>
  <si>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</si>
  <si>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</si>
  <si>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</si>
  <si>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</si>
  <si>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</si>
  <si>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</si>
  <si>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</si>
  <si>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</si>
  <si>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</si>
  <si>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</si>
  <si>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</si>
  <si>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</si>
  <si>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</si>
  <si>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</si>
  <si>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</si>
  <si>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</si>
  <si>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</si>
  <si>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</si>
  <si>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</si>
  <si>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</si>
  <si>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</si>
  <si>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</si>
  <si>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</si>
  <si>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</si>
  <si>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</si>
  <si>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</si>
  <si>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</si>
  <si>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</si>
  <si>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</si>
  <si>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</si>
  <si>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</si>
  <si>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</si>
  <si>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</si>
  <si>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</si>
  <si>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</si>
  <si>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</si>
  <si>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</si>
  <si>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</si>
  <si>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</si>
  <si>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</si>
  <si>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</si>
  <si>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</si>
  <si>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</si>
  <si>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</si>
  <si>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</si>
  <si>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</si>
  <si>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</si>
  <si>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</si>
  <si>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</si>
  <si>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</si>
  <si>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</si>
  <si>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</si>
  <si>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</si>
  <si>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</si>
  <si>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</si>
  <si>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</si>
  <si>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</si>
  <si>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</si>
  <si>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</si>
  <si>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</si>
  <si>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</si>
  <si>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</si>
  <si>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</si>
  <si>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</si>
  <si>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</si>
  <si>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</si>
  <si>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</si>
  <si>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</si>
  <si>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</si>
  <si>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</si>
  <si>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</si>
  <si>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</si>
  <si>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</si>
  <si>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</si>
  <si>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</si>
  <si>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</si>
  <si>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</si>
  <si>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 BG SL Utilization</t>
  </si>
  <si>
    <t>BG SL-AC</t>
  </si>
  <si>
    <t>Actuals 2022-23</t>
  </si>
  <si>
    <t>% of Total OWE 2022-23</t>
  </si>
  <si>
    <t>PU - 53</t>
  </si>
  <si>
    <t>PU - 22</t>
  </si>
  <si>
    <t>PU - 29</t>
  </si>
  <si>
    <t>PU - 23</t>
  </si>
  <si>
    <t>% of Total RG 23-24</t>
  </si>
  <si>
    <t>RG Utilization</t>
  </si>
  <si>
    <t>% of TotalRG 23-24</t>
  </si>
  <si>
    <t>PU - 39</t>
  </si>
  <si>
    <t>FINANCE REGISTER - GRANT WISE AND PU WISE SUMMARY FROM MONTH :APRIL    22 TO MARCH    23</t>
  </si>
  <si>
    <t>Report generated on : 01.04.2024 at 11:12:27 AM</t>
  </si>
  <si>
    <t>Actuals upto March'23</t>
  </si>
  <si>
    <t>BP to end of  March'24</t>
  </si>
  <si>
    <t>Actuals upto March'24</t>
  </si>
  <si>
    <t>PU Wise expenditure to end of March 2024 on BG SL AGC DIVISION</t>
  </si>
  <si>
    <t>FG 2023-24</t>
  </si>
  <si>
    <t>FINANCE REGISTER - GRANT WISE AND PU WISE SUMMARY FROM MONTH :APRIL    23 TO MARCH    24</t>
  </si>
  <si>
    <t>Report generated on : 26.04.2024 at 11:18:22 AM</t>
  </si>
  <si>
    <t>ORDINARY WORKING EXPENSES PU WISE AGC Mar-24</t>
  </si>
</sst>
</file>

<file path=xl/styles.xml><?xml version="1.0" encoding="utf-8"?>
<styleSheet xmlns="http://schemas.openxmlformats.org/spreadsheetml/2006/main">
  <numFmts count="1">
    <numFmt numFmtId="164" formatCode="0.0%"/>
  </numFmts>
  <fonts count="34">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b/>
      <sz val="12"/>
      <name val="Calibri"/>
      <family val="2"/>
      <scheme val="minor"/>
    </font>
    <font>
      <b/>
      <i/>
      <sz val="10"/>
      <name val="Arial"/>
    </font>
    <font>
      <sz val="12"/>
      <color rgb="FFFF0000"/>
      <name val="Arial"/>
      <family val="2"/>
    </font>
    <font>
      <sz val="12"/>
      <color rgb="FFFF0000"/>
      <name val="Calibri"/>
      <family val="2"/>
      <scheme val="minor"/>
    </font>
    <font>
      <b/>
      <sz val="12"/>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1">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0" fontId="5" fillId="2" borderId="3" xfId="0" applyFont="1" applyFill="1" applyBorder="1"/>
    <xf numFmtId="2" fontId="5" fillId="2" borderId="3" xfId="0" applyNumberFormat="1" applyFont="1" applyFill="1" applyBorder="1"/>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0" fontId="23" fillId="0" borderId="3" xfId="1" applyNumberFormat="1" applyFont="1" applyBorder="1"/>
    <xf numFmtId="0" fontId="23" fillId="0" borderId="3" xfId="0" applyFont="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15" fillId="0" borderId="0" xfId="0" applyFont="1"/>
    <xf numFmtId="0" fontId="22" fillId="0" borderId="0" xfId="0" applyFont="1"/>
    <xf numFmtId="0" fontId="25" fillId="0" borderId="0" xfId="0" applyFont="1"/>
    <xf numFmtId="0" fontId="26"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22"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10" fillId="0" borderId="3" xfId="0" applyFont="1" applyBorder="1"/>
    <xf numFmtId="1" fontId="7" fillId="0" borderId="0" xfId="0" applyNumberFormat="1" applyFont="1"/>
    <xf numFmtId="0" fontId="4" fillId="0" borderId="3" xfId="0" applyFont="1" applyFill="1" applyBorder="1"/>
    <xf numFmtId="1" fontId="10" fillId="0" borderId="3" xfId="0" applyNumberFormat="1" applyFont="1" applyFill="1" applyBorder="1"/>
    <xf numFmtId="1" fontId="4" fillId="0" borderId="3" xfId="0" applyNumberFormat="1" applyFont="1" applyFill="1" applyBorder="1"/>
    <xf numFmtId="1" fontId="22" fillId="0" borderId="3" xfId="0" applyNumberFormat="1" applyFont="1" applyBorder="1"/>
    <xf numFmtId="0" fontId="5" fillId="0" borderId="8" xfId="0" applyFont="1" applyBorder="1" applyAlignment="1"/>
    <xf numFmtId="0" fontId="5" fillId="0" borderId="13" xfId="0" applyFont="1" applyBorder="1" applyAlignment="1"/>
    <xf numFmtId="0" fontId="6" fillId="0" borderId="8" xfId="0" applyFont="1" applyFill="1" applyBorder="1"/>
    <xf numFmtId="164" fontId="6" fillId="0" borderId="0" xfId="1" applyNumberFormat="1" applyFont="1" applyBorder="1" applyAlignment="1">
      <alignment horizontal="right"/>
    </xf>
    <xf numFmtId="0" fontId="6" fillId="0" borderId="0" xfId="0" applyFont="1" applyBorder="1"/>
    <xf numFmtId="164" fontId="6" fillId="0" borderId="0" xfId="1" applyNumberFormat="1" applyFont="1" applyBorder="1"/>
    <xf numFmtId="10" fontId="6" fillId="0" borderId="0" xfId="1" applyNumberFormat="1" applyFont="1" applyBorder="1"/>
    <xf numFmtId="0" fontId="29" fillId="0" borderId="3" xfId="0" applyFont="1" applyBorder="1"/>
    <xf numFmtId="0" fontId="7" fillId="0" borderId="14" xfId="0" applyFont="1" applyBorder="1" applyAlignment="1"/>
    <xf numFmtId="0" fontId="7" fillId="0" borderId="13" xfId="0" applyFont="1" applyBorder="1" applyAlignment="1"/>
    <xf numFmtId="0" fontId="6" fillId="0" borderId="0" xfId="0" applyFont="1"/>
    <xf numFmtId="2" fontId="6" fillId="2" borderId="3" xfId="0" applyNumberFormat="1" applyFont="1" applyFill="1" applyBorder="1"/>
    <xf numFmtId="0" fontId="6" fillId="3" borderId="0" xfId="0" applyFont="1" applyFill="1"/>
    <xf numFmtId="2" fontId="7" fillId="0" borderId="3" xfId="0" applyNumberFormat="1" applyFont="1" applyFill="1" applyBorder="1" applyAlignment="1">
      <alignment wrapText="1"/>
    </xf>
    <xf numFmtId="2" fontId="7" fillId="0" borderId="0" xfId="0" applyNumberFormat="1" applyFont="1"/>
    <xf numFmtId="0" fontId="7" fillId="0" borderId="0" xfId="0" applyFont="1" applyFill="1"/>
    <xf numFmtId="2" fontId="6" fillId="0" borderId="0" xfId="0" applyNumberFormat="1" applyFont="1" applyFill="1" applyBorder="1"/>
    <xf numFmtId="2" fontId="7" fillId="0" borderId="3" xfId="0" applyNumberFormat="1" applyFont="1" applyFill="1" applyBorder="1"/>
    <xf numFmtId="2" fontId="6" fillId="0" borderId="0" xfId="0" applyNumberFormat="1" applyFont="1" applyBorder="1"/>
    <xf numFmtId="2" fontId="6" fillId="3" borderId="3" xfId="0" applyNumberFormat="1" applyFont="1" applyFill="1" applyBorder="1" applyAlignment="1">
      <alignment wrapText="1"/>
    </xf>
    <xf numFmtId="0" fontId="7" fillId="0" borderId="8" xfId="0" applyFont="1" applyBorder="1" applyAlignment="1"/>
    <xf numFmtId="2" fontId="7" fillId="0" borderId="0" xfId="0" applyNumberFormat="1" applyFont="1" applyBorder="1"/>
    <xf numFmtId="2" fontId="6" fillId="0" borderId="0" xfId="0" applyNumberFormat="1" applyFont="1" applyBorder="1" applyAlignment="1">
      <alignment wrapText="1"/>
    </xf>
    <xf numFmtId="0" fontId="7" fillId="2" borderId="0" xfId="0" applyFont="1" applyFill="1" applyAlignment="1">
      <alignment wrapText="1"/>
    </xf>
    <xf numFmtId="2" fontId="6" fillId="2" borderId="3" xfId="0" applyNumberFormat="1" applyFont="1" applyFill="1" applyBorder="1" applyAlignment="1">
      <alignment wrapText="1"/>
    </xf>
    <xf numFmtId="0" fontId="7" fillId="5" borderId="0" xfId="0" applyFont="1" applyFill="1" applyAlignment="1">
      <alignment wrapText="1"/>
    </xf>
    <xf numFmtId="0" fontId="7" fillId="0" borderId="0" xfId="0" applyFont="1" applyFill="1" applyAlignment="1">
      <alignment wrapText="1"/>
    </xf>
    <xf numFmtId="2" fontId="6" fillId="3" borderId="13" xfId="0" applyNumberFormat="1" applyFont="1" applyFill="1" applyBorder="1" applyAlignment="1">
      <alignment horizontal="right" wrapText="1"/>
    </xf>
    <xf numFmtId="1" fontId="7" fillId="0" borderId="3" xfId="0" applyNumberFormat="1" applyFont="1" applyBorder="1" applyAlignment="1">
      <alignment wrapText="1"/>
    </xf>
    <xf numFmtId="0" fontId="7" fillId="2" borderId="0" xfId="0" applyFont="1" applyFill="1"/>
    <xf numFmtId="2" fontId="0" fillId="0" borderId="3" xfId="0" applyNumberFormat="1" applyFont="1" applyBorder="1" applyAlignment="1">
      <alignment wrapText="1"/>
    </xf>
    <xf numFmtId="0" fontId="30" fillId="0" borderId="1" xfId="0" applyFont="1" applyBorder="1" applyAlignment="1">
      <alignment horizontal="center" vertical="top"/>
    </xf>
    <xf numFmtId="0" fontId="0" fillId="0" borderId="0" xfId="0"/>
    <xf numFmtId="0" fontId="30" fillId="0" borderId="1" xfId="0" applyFont="1" applyBorder="1" applyAlignment="1">
      <alignment horizontal="center" vertical="top"/>
    </xf>
    <xf numFmtId="0" fontId="0" fillId="0" borderId="0" xfId="0"/>
    <xf numFmtId="0" fontId="31" fillId="0" borderId="3" xfId="0" applyFont="1" applyBorder="1"/>
    <xf numFmtId="0" fontId="32" fillId="0" borderId="3" xfId="0" applyFont="1" applyBorder="1"/>
    <xf numFmtId="1" fontId="31" fillId="0" borderId="3" xfId="0" applyNumberFormat="1" applyFont="1" applyFill="1" applyBorder="1" applyAlignment="1">
      <alignment horizontal="right"/>
    </xf>
    <xf numFmtId="0" fontId="33" fillId="0" borderId="3" xfId="0" applyFont="1" applyBorder="1"/>
    <xf numFmtId="1" fontId="31" fillId="0" borderId="3" xfId="0" applyNumberFormat="1" applyFont="1" applyFill="1" applyBorder="1"/>
    <xf numFmtId="1" fontId="32" fillId="0" borderId="3" xfId="0" applyNumberFormat="1" applyFont="1" applyBorder="1"/>
    <xf numFmtId="0" fontId="30"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wrapText="1"/>
    </xf>
    <xf numFmtId="1" fontId="6" fillId="3" borderId="4" xfId="0" applyNumberFormat="1" applyFont="1" applyFill="1" applyBorder="1" applyAlignment="1">
      <alignment horizontal="center" vertical="top" wrapText="1"/>
    </xf>
    <xf numFmtId="0" fontId="6"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1" fontId="5" fillId="3" borderId="4" xfId="0" applyNumberFormat="1" applyFont="1" applyFill="1" applyBorder="1" applyAlignment="1">
      <alignment horizontal="center" vertical="top"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vertical="top" wrapText="1"/>
    </xf>
    <xf numFmtId="0" fontId="6" fillId="3" borderId="3" xfId="0" applyFont="1" applyFill="1" applyBorder="1" applyAlignment="1">
      <alignment horizontal="center"/>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3" borderId="3"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1" fontId="6" fillId="3" borderId="5" xfId="0" applyNumberFormat="1" applyFont="1" applyFill="1" applyBorder="1" applyAlignment="1">
      <alignment horizontal="center" vertical="top"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3" xfId="0" applyFont="1" applyFill="1" applyBorder="1" applyAlignment="1">
      <alignment horizontal="center"/>
    </xf>
    <xf numFmtId="0" fontId="5" fillId="2" borderId="4" xfId="0" applyFont="1" applyFill="1" applyBorder="1" applyAlignment="1">
      <alignment horizontal="center" wrapText="1"/>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6" fillId="0" borderId="4" xfId="0" applyFont="1" applyBorder="1" applyAlignment="1">
      <alignment horizontal="center" wrapText="1"/>
    </xf>
    <xf numFmtId="0" fontId="5" fillId="0" borderId="4" xfId="0" applyFont="1" applyBorder="1" applyAlignment="1">
      <alignment horizontal="center" wrapText="1"/>
    </xf>
    <xf numFmtId="1" fontId="6"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6" fillId="2" borderId="4" xfId="0" applyFont="1" applyFill="1" applyBorder="1" applyAlignment="1">
      <alignment horizontal="center" wrapText="1"/>
    </xf>
    <xf numFmtId="0" fontId="24" fillId="3" borderId="3" xfId="0" applyFont="1" applyFill="1" applyBorder="1" applyAlignment="1">
      <alignment horizontal="center" wrapText="1"/>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24"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0" borderId="7" xfId="0" applyFont="1" applyBorder="1" applyAlignment="1">
      <alignment horizontal="center"/>
    </xf>
    <xf numFmtId="1" fontId="5" fillId="3" borderId="4" xfId="0" applyNumberFormat="1" applyFont="1" applyFill="1" applyBorder="1" applyAlignment="1">
      <alignment horizontal="center" wrapText="1"/>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4"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AGC%20JUNE%2021%20AS%20OBG%20S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AGC"/>
      <sheetName val="Sheet1"/>
    </sheetNames>
    <sheetDataSet>
      <sheetData sheetId="0" refreshError="1"/>
      <sheetData sheetId="1" refreshError="1"/>
      <sheetData sheetId="2" refreshError="1"/>
      <sheetData sheetId="3" refreshError="1">
        <row r="4">
          <cell r="I4" t="str">
            <v/>
          </cell>
        </row>
        <row r="61">
          <cell r="H61">
            <v>441592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77" t="s">
        <v>216</v>
      </c>
      <c r="B1" s="308"/>
      <c r="C1" s="308"/>
      <c r="D1" s="308"/>
      <c r="E1" s="308"/>
      <c r="F1" s="308"/>
      <c r="G1" s="308"/>
      <c r="H1" s="308"/>
      <c r="I1" s="308"/>
      <c r="J1" s="308"/>
      <c r="K1" s="308"/>
      <c r="L1" s="308"/>
      <c r="M1" s="308"/>
      <c r="N1" s="308"/>
      <c r="O1" s="308"/>
      <c r="P1" s="308"/>
    </row>
    <row r="3" spans="1:27">
      <c r="A3" s="377" t="s">
        <v>217</v>
      </c>
      <c r="B3" s="308"/>
      <c r="C3" s="308"/>
      <c r="D3" s="308"/>
      <c r="E3" s="308"/>
      <c r="F3" s="308"/>
      <c r="G3" s="308"/>
      <c r="H3" s="308"/>
      <c r="I3" s="308"/>
      <c r="J3" s="308"/>
      <c r="K3" s="308"/>
      <c r="L3" s="308"/>
      <c r="M3" s="308"/>
      <c r="N3" s="308"/>
      <c r="O3" s="308"/>
      <c r="P3" s="308"/>
    </row>
    <row r="5" spans="1:27" ht="76.5">
      <c r="A5" s="139" t="s">
        <v>218</v>
      </c>
      <c r="B5" s="139" t="s">
        <v>219</v>
      </c>
      <c r="C5" s="139" t="s">
        <v>220</v>
      </c>
      <c r="D5" s="139" t="s">
        <v>221</v>
      </c>
      <c r="E5" s="139" t="s">
        <v>222</v>
      </c>
      <c r="F5" s="139" t="s">
        <v>223</v>
      </c>
      <c r="G5" s="139" t="s">
        <v>224</v>
      </c>
      <c r="H5" s="143" t="s">
        <v>225</v>
      </c>
      <c r="I5" s="139" t="s">
        <v>226</v>
      </c>
      <c r="J5" s="139" t="s">
        <v>227</v>
      </c>
      <c r="K5" s="139" t="s">
        <v>228</v>
      </c>
      <c r="L5" s="139" t="s">
        <v>229</v>
      </c>
      <c r="M5" s="139" t="s">
        <v>230</v>
      </c>
      <c r="N5" s="139" t="s">
        <v>231</v>
      </c>
      <c r="O5" s="139" t="s">
        <v>232</v>
      </c>
      <c r="P5" s="167" t="s">
        <v>233</v>
      </c>
      <c r="Q5" s="168" t="s">
        <v>66</v>
      </c>
      <c r="R5" s="168" t="s">
        <v>283</v>
      </c>
      <c r="S5" s="140"/>
      <c r="T5" s="140"/>
      <c r="U5" s="140"/>
      <c r="V5" s="140"/>
      <c r="X5" s="140"/>
      <c r="Y5" s="140"/>
      <c r="Z5" s="140"/>
      <c r="AA5" s="140"/>
    </row>
    <row r="6" spans="1:27">
      <c r="A6" s="141" t="s">
        <v>234</v>
      </c>
      <c r="B6" s="141" t="s">
        <v>235</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234</v>
      </c>
      <c r="B7" s="141" t="s">
        <v>236</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234</v>
      </c>
      <c r="B8" s="141" t="s">
        <v>237</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234</v>
      </c>
      <c r="B9" s="141" t="s">
        <v>238</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234</v>
      </c>
      <c r="B10" s="141" t="s">
        <v>239</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234</v>
      </c>
      <c r="B11" s="141" t="s">
        <v>240</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234</v>
      </c>
      <c r="B12" s="141" t="s">
        <v>241</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234</v>
      </c>
      <c r="B13" s="141" t="s">
        <v>242</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234</v>
      </c>
      <c r="B14" s="141" t="s">
        <v>243</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234</v>
      </c>
      <c r="B15" s="141" t="s">
        <v>244</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234</v>
      </c>
      <c r="B16" s="141" t="s">
        <v>245</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234</v>
      </c>
      <c r="B17" s="141" t="s">
        <v>246</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234</v>
      </c>
      <c r="B18" s="141" t="s">
        <v>124</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273</v>
      </c>
      <c r="B1" s="36"/>
    </row>
    <row r="2" spans="1:19">
      <c r="M2" s="36" t="s">
        <v>144</v>
      </c>
      <c r="P2" s="172" t="s">
        <v>285</v>
      </c>
    </row>
    <row r="3" spans="1:19" s="36" customFormat="1" ht="15" customHeight="1">
      <c r="A3" s="350" t="s">
        <v>145</v>
      </c>
      <c r="B3" s="355" t="s">
        <v>289</v>
      </c>
      <c r="C3" s="327" t="str">
        <f>'PU Wise OWE'!$B$7</f>
        <v>Actuals upto March'23</v>
      </c>
      <c r="D3" s="355" t="s">
        <v>167</v>
      </c>
      <c r="E3" s="355"/>
      <c r="F3" s="327" t="str">
        <f>'PU Wise OWE'!$B$5</f>
        <v>FG 2023-24</v>
      </c>
      <c r="G3" s="355" t="s">
        <v>295</v>
      </c>
      <c r="H3" s="355" t="s">
        <v>303</v>
      </c>
      <c r="I3" s="327" t="str">
        <f>'PU Wise OWE'!B8</f>
        <v>Actuals upto March'24</v>
      </c>
      <c r="J3" s="355" t="s">
        <v>199</v>
      </c>
      <c r="K3" s="324" t="s">
        <v>200</v>
      </c>
      <c r="L3" s="324"/>
      <c r="M3" s="324" t="s">
        <v>141</v>
      </c>
      <c r="N3" s="324"/>
      <c r="O3" s="322" t="s">
        <v>301</v>
      </c>
      <c r="P3" s="173" t="s">
        <v>286</v>
      </c>
      <c r="Q3" s="153"/>
    </row>
    <row r="4" spans="1:19" ht="15.6" customHeight="1">
      <c r="A4" s="351"/>
      <c r="B4" s="328"/>
      <c r="C4" s="328"/>
      <c r="D4" s="328"/>
      <c r="E4" s="328"/>
      <c r="F4" s="328"/>
      <c r="G4" s="328"/>
      <c r="H4" s="328"/>
      <c r="I4" s="328"/>
      <c r="J4" s="328"/>
      <c r="K4" s="19" t="s">
        <v>139</v>
      </c>
      <c r="L4" s="18" t="s">
        <v>140</v>
      </c>
      <c r="M4" s="19" t="s">
        <v>139</v>
      </c>
      <c r="N4" s="18" t="s">
        <v>140</v>
      </c>
      <c r="O4" s="322"/>
      <c r="P4" s="172" t="s">
        <v>287</v>
      </c>
      <c r="R4" s="69" t="s">
        <v>274</v>
      </c>
    </row>
    <row r="5" spans="1:19" ht="15.75">
      <c r="A5" s="61" t="s">
        <v>142</v>
      </c>
      <c r="B5" s="103">
        <v>4575.6000000000004</v>
      </c>
      <c r="C5" s="70">
        <f>ROUND('PU Wise OWE'!$AD$128/10000,2)</f>
        <v>907.23</v>
      </c>
      <c r="D5" s="66">
        <f>C5/C7</f>
        <v>0.63230415388904382</v>
      </c>
      <c r="E5" s="66"/>
      <c r="F5" s="22">
        <f>ROUND('PU Wise OWE'!$AD$126/10000,2)</f>
        <v>986.35</v>
      </c>
      <c r="G5" s="66">
        <f>F5/F7</f>
        <v>0.65939098171608124</v>
      </c>
      <c r="H5" s="23">
        <f>ROUND('PU Wise OWE'!$AD$127/10000,2)</f>
        <v>986.35</v>
      </c>
      <c r="I5" s="23">
        <f>ROUND('PU Wise OWE'!$AD$129/10000,2)</f>
        <v>984.85</v>
      </c>
      <c r="J5" s="24">
        <f>I5/$I$7</f>
        <v>0.65942858673308824</v>
      </c>
      <c r="K5" s="22">
        <f>H5-I5</f>
        <v>1.5</v>
      </c>
      <c r="L5" s="24">
        <f>K5/I5</f>
        <v>1.5230745798852617E-3</v>
      </c>
      <c r="M5" s="22">
        <f>I5-C5</f>
        <v>77.62</v>
      </c>
      <c r="N5" s="52">
        <f>M5/C5</f>
        <v>8.5557135456279007E-2</v>
      </c>
      <c r="O5" s="52">
        <f>I5/F5</f>
        <v>0.9984792416485021</v>
      </c>
      <c r="P5" s="146">
        <f>10.57+1.36+2.68+11.45+3.4+9.35</f>
        <v>38.809999999999995</v>
      </c>
      <c r="Q5" s="162">
        <f>Q28+I5-I28</f>
        <v>1165.3120000000001</v>
      </c>
      <c r="R5" s="68">
        <f>Q5-F5</f>
        <v>178.9620000000001</v>
      </c>
      <c r="S5" s="68"/>
    </row>
    <row r="6" spans="1:19" ht="15.75">
      <c r="A6" s="78" t="s">
        <v>138</v>
      </c>
      <c r="B6" s="103">
        <v>3242.41</v>
      </c>
      <c r="C6" s="70">
        <f>C7-C5</f>
        <v>527.56999999999994</v>
      </c>
      <c r="D6" s="66">
        <f>C6/C7</f>
        <v>0.36769584611095618</v>
      </c>
      <c r="E6" s="66"/>
      <c r="F6" s="21">
        <f t="shared" ref="F6:I6" si="0">F7-F5</f>
        <v>509.49999999999989</v>
      </c>
      <c r="G6" s="66">
        <f>F6/F7</f>
        <v>0.34060901828391876</v>
      </c>
      <c r="H6" s="21">
        <f t="shared" si="0"/>
        <v>509.49999999999989</v>
      </c>
      <c r="I6" s="21">
        <f t="shared" si="0"/>
        <v>508.64</v>
      </c>
      <c r="J6" s="24">
        <f t="shared" ref="J6:J7" si="1">I6/$I$7</f>
        <v>0.3405714132669117</v>
      </c>
      <c r="K6" s="22">
        <f t="shared" ref="K6:K7" si="2">H6-I6</f>
        <v>0.85999999999989996</v>
      </c>
      <c r="L6" s="24">
        <f t="shared" ref="L6:L7" si="3">K6/I6</f>
        <v>1.6907832651775322E-3</v>
      </c>
      <c r="M6" s="22">
        <f>I6-C6</f>
        <v>-18.92999999999995</v>
      </c>
      <c r="N6" s="52">
        <f>M6/C6</f>
        <v>-3.5881494398847455E-2</v>
      </c>
      <c r="O6" s="52">
        <f>I6/F6</f>
        <v>0.9983120706575076</v>
      </c>
      <c r="P6" s="146">
        <f>26.18+9.93</f>
        <v>36.11</v>
      </c>
      <c r="Q6" s="162">
        <f>Q85+I6-I85</f>
        <v>1065.866</v>
      </c>
      <c r="R6" s="68">
        <f>Q6-F6</f>
        <v>556.3660000000001</v>
      </c>
      <c r="S6" s="68"/>
    </row>
    <row r="7" spans="1:19">
      <c r="A7" s="27" t="s">
        <v>165</v>
      </c>
      <c r="B7" s="104">
        <f>SUM(B5:B6)</f>
        <v>7818.01</v>
      </c>
      <c r="C7" s="71">
        <f>ROUND('PU Wise OWE'!BK128/10000,2)</f>
        <v>1434.8</v>
      </c>
      <c r="D7" s="67">
        <f>SUM(D5:D6)</f>
        <v>1</v>
      </c>
      <c r="E7" s="67"/>
      <c r="F7" s="26">
        <f>ROUND('PU Wise OWE'!BK126/10000,2)</f>
        <v>1495.85</v>
      </c>
      <c r="G7" s="67">
        <f>SUM(G5:G6)</f>
        <v>1</v>
      </c>
      <c r="H7" s="25">
        <f>ROUND('PU Wise OWE'!BK127/10000,2)</f>
        <v>1495.85</v>
      </c>
      <c r="I7" s="25">
        <f>ROUND('PU Wise OWE'!BK129/10000,2)</f>
        <v>1493.49</v>
      </c>
      <c r="J7" s="54">
        <f t="shared" si="1"/>
        <v>1</v>
      </c>
      <c r="K7" s="26">
        <f t="shared" si="2"/>
        <v>2.3599999999999</v>
      </c>
      <c r="L7" s="54">
        <f t="shared" si="3"/>
        <v>1.580191363852386E-3</v>
      </c>
      <c r="M7" s="26">
        <f>I7-C7</f>
        <v>58.690000000000055</v>
      </c>
      <c r="N7" s="55">
        <f>M7/C7</f>
        <v>4.0904655701143058E-2</v>
      </c>
      <c r="O7" s="52">
        <f>I7/F7</f>
        <v>0.99842230170137392</v>
      </c>
      <c r="Q7" s="68">
        <f>SUM(Q5:Q6)</f>
        <v>2231.1779999999999</v>
      </c>
      <c r="R7" s="68">
        <f>Q7-F7</f>
        <v>735.32799999999997</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166</v>
      </c>
      <c r="B10" s="62"/>
      <c r="C10" s="73"/>
      <c r="D10" s="63"/>
      <c r="E10" s="63"/>
      <c r="F10" s="63"/>
      <c r="G10" s="63"/>
      <c r="H10" s="63"/>
      <c r="I10" s="63"/>
      <c r="J10" s="63"/>
      <c r="K10" s="63"/>
      <c r="L10" s="63"/>
      <c r="M10" s="36" t="s">
        <v>144</v>
      </c>
    </row>
    <row r="11" spans="1:19" ht="15" customHeight="1">
      <c r="A11" s="342"/>
      <c r="B11" s="342" t="s">
        <v>289</v>
      </c>
      <c r="C11" s="339" t="str">
        <f>'PU Wise OWE'!$B$7</f>
        <v>Actuals upto March'23</v>
      </c>
      <c r="D11" s="342" t="s">
        <v>167</v>
      </c>
      <c r="E11" s="342"/>
      <c r="F11" s="374" t="str">
        <f>'PU Wise OWE'!$B$5</f>
        <v>FG 2023-24</v>
      </c>
      <c r="G11" s="342" t="s">
        <v>296</v>
      </c>
      <c r="H11" s="342" t="s">
        <v>303</v>
      </c>
      <c r="I11" s="339" t="str">
        <f>'PU Wise OWE'!B8</f>
        <v>Actuals upto March'24</v>
      </c>
      <c r="J11" s="342" t="s">
        <v>199</v>
      </c>
      <c r="K11" s="341" t="s">
        <v>200</v>
      </c>
      <c r="L11" s="341"/>
      <c r="M11" s="341" t="s">
        <v>141</v>
      </c>
      <c r="N11" s="341"/>
      <c r="O11" s="323" t="s">
        <v>301</v>
      </c>
      <c r="P11" s="379" t="s">
        <v>261</v>
      </c>
      <c r="Q11" s="161"/>
    </row>
    <row r="12" spans="1:19" ht="17.25" customHeight="1">
      <c r="A12" s="340"/>
      <c r="B12" s="340"/>
      <c r="C12" s="340"/>
      <c r="D12" s="340"/>
      <c r="E12" s="340"/>
      <c r="F12" s="375"/>
      <c r="G12" s="340"/>
      <c r="H12" s="340"/>
      <c r="I12" s="340"/>
      <c r="J12" s="340"/>
      <c r="K12" s="64" t="s">
        <v>139</v>
      </c>
      <c r="L12" s="65" t="s">
        <v>140</v>
      </c>
      <c r="M12" s="64" t="s">
        <v>139</v>
      </c>
      <c r="N12" s="65" t="s">
        <v>140</v>
      </c>
      <c r="O12" s="323"/>
      <c r="P12" s="379"/>
      <c r="Q12" s="161"/>
    </row>
    <row r="13" spans="1:19" ht="15.75">
      <c r="A13" s="20" t="s">
        <v>146</v>
      </c>
      <c r="B13" s="105">
        <v>2522.8000000000002</v>
      </c>
      <c r="C13" s="70">
        <f>ROUND('PU Wise OWE'!$C$128/10000,2)</f>
        <v>428.1</v>
      </c>
      <c r="D13" s="66">
        <f>C13/$C$7</f>
        <v>0.29836911067744637</v>
      </c>
      <c r="E13" s="21"/>
      <c r="F13" s="22">
        <f>ROUND('PU Wise OWE'!$C$126/10000,2)</f>
        <v>436.67</v>
      </c>
      <c r="G13" s="24">
        <f>F13/$F$7</f>
        <v>0.2919209813818231</v>
      </c>
      <c r="H13" s="23">
        <f>ROUND('PU Wise OWE'!$C$127/10000,2)</f>
        <v>436.67</v>
      </c>
      <c r="I13" s="23">
        <f>ROUND('PU Wise OWE'!$C$129/10000,2)</f>
        <v>435.96</v>
      </c>
      <c r="J13" s="24">
        <f>I13/$I$7</f>
        <v>0.2919068758411506</v>
      </c>
      <c r="K13" s="22">
        <f>H13-I13</f>
        <v>0.71000000000003638</v>
      </c>
      <c r="L13" s="24">
        <f>K13/I13</f>
        <v>1.6285897788788797E-3</v>
      </c>
      <c r="M13" s="22">
        <f t="shared" ref="M13:M28" si="4">I13-C13</f>
        <v>7.8599999999999568</v>
      </c>
      <c r="N13" s="52">
        <f t="shared" ref="N13:N28" si="5">M13/C13</f>
        <v>1.8360196215837319E-2</v>
      </c>
      <c r="O13" s="52">
        <f>I13/F13</f>
        <v>0.99837405821329595</v>
      </c>
      <c r="P13" s="154"/>
      <c r="Q13" s="162">
        <f>(I13/10)*12</f>
        <v>523.15199999999993</v>
      </c>
      <c r="R13" s="166">
        <f t="shared" ref="R13:R27" si="6">Q13-F13</f>
        <v>86.481999999999914</v>
      </c>
    </row>
    <row r="14" spans="1:19" ht="15.75">
      <c r="A14" s="20" t="s">
        <v>147</v>
      </c>
      <c r="B14" s="105">
        <v>441.91</v>
      </c>
      <c r="C14" s="70">
        <f>ROUND('PU Wise OWE'!$D$128/10000,2)</f>
        <v>167.35</v>
      </c>
      <c r="D14" s="66">
        <f t="shared" ref="D14:D27" si="7">C14/$C$7</f>
        <v>0.11663646501254531</v>
      </c>
      <c r="E14" s="21"/>
      <c r="F14" s="22">
        <f>ROUND('PU Wise OWE'!$D$126/10000,2)</f>
        <v>208.56</v>
      </c>
      <c r="G14" s="24">
        <f t="shared" ref="G14:G27" si="8">F14/$F$7</f>
        <v>0.13942574455994922</v>
      </c>
      <c r="H14" s="23">
        <f>ROUND('PU Wise OWE'!$D$127/10000,2)</f>
        <v>208.56</v>
      </c>
      <c r="I14" s="23">
        <f>ROUND('PU Wise OWE'!$D$129/10000,2)</f>
        <v>208.22</v>
      </c>
      <c r="J14" s="24">
        <f t="shared" ref="J14:J28" si="9">I14/$I$7</f>
        <v>0.13941840922938889</v>
      </c>
      <c r="K14" s="22">
        <f t="shared" ref="K14:K28" si="10">H14-I14</f>
        <v>0.34000000000000341</v>
      </c>
      <c r="L14" s="24">
        <f t="shared" ref="L14:L28" si="11">K14/I14</f>
        <v>1.6328882912304457E-3</v>
      </c>
      <c r="M14" s="22">
        <f t="shared" si="4"/>
        <v>40.870000000000005</v>
      </c>
      <c r="N14" s="52">
        <f t="shared" si="5"/>
        <v>0.24421870331640277</v>
      </c>
      <c r="O14" s="52">
        <f t="shared" ref="O14:O27" si="12">I14/F14</f>
        <v>0.99836977368622937</v>
      </c>
      <c r="P14" s="154"/>
      <c r="Q14" s="162">
        <f>(I14/10)*12</f>
        <v>249.86399999999998</v>
      </c>
      <c r="R14" s="68">
        <f t="shared" si="6"/>
        <v>41.303999999999974</v>
      </c>
    </row>
    <row r="15" spans="1:19" ht="15.75">
      <c r="A15" s="23" t="s">
        <v>168</v>
      </c>
      <c r="B15" s="22">
        <v>98.2</v>
      </c>
      <c r="C15" s="70">
        <f>ROUND('PU Wise OWE'!$E$128/10000,2)</f>
        <v>17.07</v>
      </c>
      <c r="D15" s="66">
        <f t="shared" si="7"/>
        <v>1.1897128519654307E-2</v>
      </c>
      <c r="E15" s="21"/>
      <c r="F15" s="22">
        <f>ROUND('PU Wise OWE'!$E$126/10000,2)</f>
        <v>17.02</v>
      </c>
      <c r="G15" s="24">
        <f t="shared" si="8"/>
        <v>1.1378146204499114E-2</v>
      </c>
      <c r="H15" s="23">
        <f>ROUND('PU Wise OWE'!$E$127/10000,2)</f>
        <v>17.02</v>
      </c>
      <c r="I15" s="23">
        <f>ROUND('PU Wise OWE'!$E$129/10000,2)</f>
        <v>16.989999999999998</v>
      </c>
      <c r="J15" s="24">
        <f t="shared" si="9"/>
        <v>1.1376038674514057E-2</v>
      </c>
      <c r="K15" s="22">
        <f t="shared" si="10"/>
        <v>3.0000000000001137E-2</v>
      </c>
      <c r="L15" s="24">
        <f t="shared" si="11"/>
        <v>1.7657445556210206E-3</v>
      </c>
      <c r="M15" s="22">
        <f t="shared" si="4"/>
        <v>-8.0000000000001847E-2</v>
      </c>
      <c r="N15" s="52">
        <f t="shared" si="5"/>
        <v>-4.686584651435375E-3</v>
      </c>
      <c r="O15" s="52">
        <f t="shared" si="12"/>
        <v>0.9982373678025851</v>
      </c>
      <c r="P15" s="154" t="s">
        <v>262</v>
      </c>
      <c r="Q15" s="162">
        <f>F15</f>
        <v>17.02</v>
      </c>
      <c r="R15" s="68">
        <f t="shared" si="6"/>
        <v>0</v>
      </c>
    </row>
    <row r="16" spans="1:19" ht="15.75">
      <c r="A16" s="23" t="s">
        <v>169</v>
      </c>
      <c r="B16" s="22">
        <v>264.85000000000002</v>
      </c>
      <c r="C16" s="70">
        <f>ROUND('PU Wise OWE'!$F$128/10000,2)</f>
        <v>58.59</v>
      </c>
      <c r="D16" s="66">
        <f t="shared" si="7"/>
        <v>4.0834959576247568E-2</v>
      </c>
      <c r="E16" s="21"/>
      <c r="F16" s="22">
        <f>ROUND('PU Wise OWE'!$F$126/10000,2)</f>
        <v>60.8</v>
      </c>
      <c r="G16" s="24">
        <f t="shared" si="8"/>
        <v>4.0645786676471569E-2</v>
      </c>
      <c r="H16" s="23">
        <f>ROUND('PU Wise OWE'!$F$127/10000,2)</f>
        <v>60.8</v>
      </c>
      <c r="I16" s="23">
        <f>ROUND('PU Wise OWE'!$F$129/10000,2)</f>
        <v>60.71</v>
      </c>
      <c r="J16" s="24">
        <f t="shared" si="9"/>
        <v>4.0649753262492552E-2</v>
      </c>
      <c r="K16" s="22">
        <f t="shared" si="10"/>
        <v>8.9999999999996305E-2</v>
      </c>
      <c r="L16" s="24">
        <f t="shared" si="11"/>
        <v>1.4824575852412502E-3</v>
      </c>
      <c r="M16" s="22">
        <f t="shared" si="4"/>
        <v>2.1199999999999974</v>
      </c>
      <c r="N16" s="52">
        <f t="shared" si="5"/>
        <v>3.6183649086874846E-2</v>
      </c>
      <c r="O16" s="52">
        <f t="shared" si="12"/>
        <v>0.99851973684210538</v>
      </c>
      <c r="P16" s="154"/>
      <c r="Q16" s="162">
        <f>(I16/10)*12</f>
        <v>72.852000000000004</v>
      </c>
      <c r="R16" s="68">
        <f t="shared" si="6"/>
        <v>12.052000000000007</v>
      </c>
    </row>
    <row r="17" spans="1:18" ht="15.75">
      <c r="A17" s="23" t="s">
        <v>170</v>
      </c>
      <c r="B17" s="22">
        <v>134.78</v>
      </c>
      <c r="C17" s="70">
        <f>ROUND('PU Wise OWE'!$G$128/10000,2)</f>
        <v>25.09</v>
      </c>
      <c r="D17" s="66">
        <f t="shared" si="7"/>
        <v>1.7486757736269863E-2</v>
      </c>
      <c r="E17" s="21"/>
      <c r="F17" s="22">
        <f>ROUND('PU Wise OWE'!$G$126/10000,2)</f>
        <v>27.41</v>
      </c>
      <c r="G17" s="24">
        <f t="shared" si="8"/>
        <v>1.8324029815823779E-2</v>
      </c>
      <c r="H17" s="23">
        <f>ROUND('PU Wise OWE'!$G$127/10000,2)</f>
        <v>27.41</v>
      </c>
      <c r="I17" s="23">
        <f>ROUND('PU Wise OWE'!$G$129/10000,2)</f>
        <v>27.37</v>
      </c>
      <c r="J17" s="24">
        <f t="shared" si="9"/>
        <v>1.8326202385017643E-2</v>
      </c>
      <c r="K17" s="22">
        <f t="shared" si="10"/>
        <v>3.9999999999999147E-2</v>
      </c>
      <c r="L17" s="24">
        <f t="shared" si="11"/>
        <v>1.4614541468761105E-3</v>
      </c>
      <c r="M17" s="22">
        <f t="shared" si="4"/>
        <v>2.2800000000000011</v>
      </c>
      <c r="N17" s="52">
        <f t="shared" si="5"/>
        <v>9.0872857712235994E-2</v>
      </c>
      <c r="O17" s="52">
        <f t="shared" si="12"/>
        <v>0.99854067858445827</v>
      </c>
      <c r="P17" s="154"/>
      <c r="Q17" s="162">
        <f>(I17/10)*12</f>
        <v>32.844000000000001</v>
      </c>
      <c r="R17" s="68">
        <f t="shared" si="6"/>
        <v>5.4340000000000011</v>
      </c>
    </row>
    <row r="18" spans="1:18" ht="15.75">
      <c r="A18" s="20" t="s">
        <v>148</v>
      </c>
      <c r="B18" s="105">
        <v>247.05</v>
      </c>
      <c r="C18" s="70">
        <f>ROUND('PU Wise OWE'!$H$128/10000,2)</f>
        <v>57.2</v>
      </c>
      <c r="D18" s="66">
        <f t="shared" si="7"/>
        <v>3.986618344020073E-2</v>
      </c>
      <c r="E18" s="21"/>
      <c r="F18" s="22">
        <f>ROUND('PU Wise OWE'!$H$126/10000,2)</f>
        <v>65.41</v>
      </c>
      <c r="G18" s="24">
        <f t="shared" si="8"/>
        <v>4.3727646488618509E-2</v>
      </c>
      <c r="H18" s="23">
        <f>ROUND('PU Wise OWE'!$H$127/10000,2)</f>
        <v>65.41</v>
      </c>
      <c r="I18" s="23">
        <f>ROUND('PU Wise OWE'!$H$129/10000,2)</f>
        <v>65.41</v>
      </c>
      <c r="J18" s="24">
        <f t="shared" si="9"/>
        <v>4.3796744537961417E-2</v>
      </c>
      <c r="K18" s="22">
        <f t="shared" si="10"/>
        <v>0</v>
      </c>
      <c r="L18" s="24">
        <f t="shared" si="11"/>
        <v>0</v>
      </c>
      <c r="M18" s="22">
        <f t="shared" si="4"/>
        <v>8.2099999999999937</v>
      </c>
      <c r="N18" s="52">
        <f t="shared" si="5"/>
        <v>0.14353146853146842</v>
      </c>
      <c r="O18" s="52">
        <f t="shared" si="12"/>
        <v>1</v>
      </c>
      <c r="P18" s="154"/>
      <c r="Q18" s="162">
        <f>(I18/10)*12</f>
        <v>78.49199999999999</v>
      </c>
      <c r="R18" s="68">
        <f t="shared" si="6"/>
        <v>13.081999999999994</v>
      </c>
    </row>
    <row r="19" spans="1:18" ht="72" customHeight="1">
      <c r="A19" s="56" t="s">
        <v>149</v>
      </c>
      <c r="B19" s="106">
        <v>188.24</v>
      </c>
      <c r="C19" s="70">
        <f>ROUND('PU Wise OWE'!$J$128/10000,2)</f>
        <v>40.340000000000003</v>
      </c>
      <c r="D19" s="66">
        <f t="shared" si="7"/>
        <v>2.8115416782826877E-2</v>
      </c>
      <c r="E19" s="21"/>
      <c r="F19" s="22">
        <f>ROUND('PU Wise OWE'!$J$126/10000,2)</f>
        <v>38.83</v>
      </c>
      <c r="G19" s="24">
        <f t="shared" si="8"/>
        <v>2.5958485142226827E-2</v>
      </c>
      <c r="H19" s="23">
        <f>ROUND('PU Wise OWE'!$J$127/10000,2)</f>
        <v>38.83</v>
      </c>
      <c r="I19" s="23">
        <f>ROUND('PU Wise OWE'!$J$129/10000,2)</f>
        <v>38.76</v>
      </c>
      <c r="J19" s="24">
        <f t="shared" si="9"/>
        <v>2.5952634433441132E-2</v>
      </c>
      <c r="K19" s="22">
        <f t="shared" si="10"/>
        <v>7.0000000000000284E-2</v>
      </c>
      <c r="L19" s="24">
        <f t="shared" si="11"/>
        <v>1.8059855521155904E-3</v>
      </c>
      <c r="M19" s="22">
        <f t="shared" si="4"/>
        <v>-1.5800000000000054</v>
      </c>
      <c r="N19" s="52">
        <f t="shared" si="5"/>
        <v>-3.9167079821517237E-2</v>
      </c>
      <c r="O19" s="52">
        <f t="shared" si="12"/>
        <v>0.99819727015194437</v>
      </c>
      <c r="P19" s="155" t="s">
        <v>276</v>
      </c>
      <c r="Q19" s="162">
        <f>(I19-10.57)/10*2+I19</f>
        <v>44.397999999999996</v>
      </c>
      <c r="R19" s="166">
        <f t="shared" si="6"/>
        <v>5.5679999999999978</v>
      </c>
    </row>
    <row r="20" spans="1:18" ht="48" customHeight="1">
      <c r="A20" s="20" t="s">
        <v>150</v>
      </c>
      <c r="B20" s="105">
        <v>12.03</v>
      </c>
      <c r="C20" s="70">
        <f>ROUND('PU Wise OWE'!$K$128/10000,2)</f>
        <v>1.1499999999999999</v>
      </c>
      <c r="D20" s="66">
        <f t="shared" si="7"/>
        <v>8.0150543629774185E-4</v>
      </c>
      <c r="E20" s="21"/>
      <c r="F20" s="22">
        <f>ROUND('PU Wise OWE'!$K$126/10000,2)</f>
        <v>0.76</v>
      </c>
      <c r="G20" s="24">
        <f t="shared" si="8"/>
        <v>5.0807233345589466E-4</v>
      </c>
      <c r="H20" s="23">
        <f>ROUND('PU Wise OWE'!$K$127/10000,2)</f>
        <v>0.76</v>
      </c>
      <c r="I20" s="23">
        <f>ROUND('PU Wise OWE'!$K$129/10000,2)</f>
        <v>0.76</v>
      </c>
      <c r="J20" s="24">
        <f t="shared" si="9"/>
        <v>5.0887518496943397E-4</v>
      </c>
      <c r="K20" s="22">
        <f t="shared" si="10"/>
        <v>0</v>
      </c>
      <c r="L20" s="24">
        <f t="shared" si="11"/>
        <v>0</v>
      </c>
      <c r="M20" s="22">
        <f t="shared" si="4"/>
        <v>-0.3899999999999999</v>
      </c>
      <c r="N20" s="52">
        <f t="shared" si="5"/>
        <v>-0.33913043478260863</v>
      </c>
      <c r="O20" s="52">
        <f t="shared" si="12"/>
        <v>1</v>
      </c>
      <c r="P20" s="155" t="s">
        <v>275</v>
      </c>
      <c r="Q20" s="162">
        <f>(I20-1.36)/10*2+I20</f>
        <v>0.64</v>
      </c>
      <c r="R20" s="68">
        <f t="shared" si="6"/>
        <v>-0.12</v>
      </c>
    </row>
    <row r="21" spans="1:18" ht="60">
      <c r="A21" s="20" t="s">
        <v>151</v>
      </c>
      <c r="B21" s="105">
        <v>48.93</v>
      </c>
      <c r="C21" s="70">
        <f>ROUND('PU Wise OWE'!$L$128/10000,2)</f>
        <v>10</v>
      </c>
      <c r="D21" s="66">
        <f t="shared" si="7"/>
        <v>6.9696124895455812E-3</v>
      </c>
      <c r="E21" s="21"/>
      <c r="F21" s="22">
        <f>ROUND('PU Wise OWE'!$L$126/10000,2)</f>
        <v>13.62</v>
      </c>
      <c r="G21" s="24">
        <f t="shared" si="8"/>
        <v>9.1051910285122172E-3</v>
      </c>
      <c r="H21" s="23">
        <f>ROUND('PU Wise OWE'!$L$127/10000,2)</f>
        <v>13.62</v>
      </c>
      <c r="I21" s="23">
        <f>ROUND('PU Wise OWE'!$L$129/10000,2)</f>
        <v>13.6</v>
      </c>
      <c r="J21" s="24">
        <f t="shared" si="9"/>
        <v>9.1061875205056611E-3</v>
      </c>
      <c r="K21" s="22">
        <f t="shared" si="10"/>
        <v>1.9999999999999574E-2</v>
      </c>
      <c r="L21" s="24">
        <f t="shared" si="11"/>
        <v>1.4705882352940864E-3</v>
      </c>
      <c r="M21" s="22">
        <f t="shared" si="4"/>
        <v>3.5999999999999996</v>
      </c>
      <c r="N21" s="52">
        <f t="shared" si="5"/>
        <v>0.36</v>
      </c>
      <c r="O21" s="52">
        <f t="shared" si="12"/>
        <v>0.99853157121879588</v>
      </c>
      <c r="P21" s="155" t="s">
        <v>277</v>
      </c>
      <c r="Q21" s="162">
        <f>(I21-2.68)/10*2+I21</f>
        <v>15.783999999999999</v>
      </c>
      <c r="R21" s="68">
        <f t="shared" si="6"/>
        <v>2.1639999999999997</v>
      </c>
    </row>
    <row r="22" spans="1:18" ht="45">
      <c r="A22" s="20" t="s">
        <v>173</v>
      </c>
      <c r="B22" s="105">
        <v>120.4</v>
      </c>
      <c r="C22" s="70">
        <f>ROUND('PU Wise OWE'!$M$128/10000,2)</f>
        <v>25.74</v>
      </c>
      <c r="D22" s="66">
        <f t="shared" si="7"/>
        <v>1.7939782548090324E-2</v>
      </c>
      <c r="E22" s="21"/>
      <c r="F22" s="22">
        <f>ROUND('PU Wise OWE'!$M$126/10000,2)</f>
        <v>27.43</v>
      </c>
      <c r="G22" s="24">
        <f t="shared" si="8"/>
        <v>1.8337400140388409E-2</v>
      </c>
      <c r="H22" s="23">
        <f>ROUND('PU Wise OWE'!$M$127/10000,2)</f>
        <v>27.43</v>
      </c>
      <c r="I22" s="23">
        <f>ROUND('PU Wise OWE'!$M$129/10000,2)</f>
        <v>27.38</v>
      </c>
      <c r="J22" s="24">
        <f t="shared" si="9"/>
        <v>1.833289811113566E-2</v>
      </c>
      <c r="K22" s="22">
        <f t="shared" si="10"/>
        <v>5.0000000000000711E-2</v>
      </c>
      <c r="L22" s="24">
        <f t="shared" si="11"/>
        <v>1.8261504747991496E-3</v>
      </c>
      <c r="M22" s="22">
        <f t="shared" si="4"/>
        <v>1.6400000000000006</v>
      </c>
      <c r="N22" s="52">
        <f t="shared" si="5"/>
        <v>6.371406371406374E-2</v>
      </c>
      <c r="O22" s="52">
        <f t="shared" si="12"/>
        <v>0.99817717827196495</v>
      </c>
      <c r="P22" s="155" t="s">
        <v>263</v>
      </c>
      <c r="Q22" s="162">
        <f>(I22/10)*12</f>
        <v>32.856000000000002</v>
      </c>
      <c r="R22" s="68">
        <f t="shared" si="6"/>
        <v>5.4260000000000019</v>
      </c>
    </row>
    <row r="23" spans="1:18" ht="60">
      <c r="A23" s="56" t="s">
        <v>152</v>
      </c>
      <c r="B23" s="106">
        <v>88.73</v>
      </c>
      <c r="C23" s="70">
        <f>ROUND('PU Wise OWE'!$P$128/10000,2)</f>
        <v>22.33</v>
      </c>
      <c r="D23" s="66">
        <f t="shared" si="7"/>
        <v>1.5563144689155282E-2</v>
      </c>
      <c r="E23" s="21"/>
      <c r="F23" s="22">
        <f>ROUND('PU Wise OWE'!$P$126/10000,2)</f>
        <v>20.190000000000001</v>
      </c>
      <c r="G23" s="24">
        <f t="shared" si="8"/>
        <v>1.3497342647992782E-2</v>
      </c>
      <c r="H23" s="23">
        <f>ROUND('PU Wise OWE'!$P$127/10000,2)</f>
        <v>20.190000000000001</v>
      </c>
      <c r="I23" s="23">
        <f>ROUND('PU Wise OWE'!$P$129/10000,2)</f>
        <v>20.16</v>
      </c>
      <c r="J23" s="24">
        <f t="shared" si="9"/>
        <v>1.3498583853926039E-2</v>
      </c>
      <c r="K23" s="22">
        <f t="shared" si="10"/>
        <v>3.0000000000001137E-2</v>
      </c>
      <c r="L23" s="24">
        <f t="shared" si="11"/>
        <v>1.4880952380952944E-3</v>
      </c>
      <c r="M23" s="22">
        <f t="shared" si="4"/>
        <v>-2.1699999999999982</v>
      </c>
      <c r="N23" s="52">
        <f t="shared" si="5"/>
        <v>-9.7178683385579862E-2</v>
      </c>
      <c r="O23" s="52">
        <f t="shared" si="12"/>
        <v>0.99851411589895978</v>
      </c>
      <c r="P23" s="155" t="s">
        <v>284</v>
      </c>
      <c r="Q23" s="162">
        <f>(I23-11.45)/10*2+I23</f>
        <v>21.902000000000001</v>
      </c>
      <c r="R23" s="166">
        <f t="shared" si="6"/>
        <v>1.7119999999999997</v>
      </c>
    </row>
    <row r="24" spans="1:18" ht="34.15" customHeight="1">
      <c r="A24" s="56" t="s">
        <v>153</v>
      </c>
      <c r="B24" s="106">
        <v>81.78</v>
      </c>
      <c r="C24" s="70">
        <f>ROUND('PU Wise OWE'!$S$128/10000,2)</f>
        <v>17.34</v>
      </c>
      <c r="D24" s="66">
        <f t="shared" si="7"/>
        <v>1.2085308056872038E-2</v>
      </c>
      <c r="E24" s="21"/>
      <c r="F24" s="22">
        <f>ROUND('PU Wise OWE'!$S$126/10000,2)</f>
        <v>19.059999999999999</v>
      </c>
      <c r="G24" s="24">
        <f t="shared" si="8"/>
        <v>1.2741919310091252E-2</v>
      </c>
      <c r="H24" s="23">
        <f>ROUND('PU Wise OWE'!$S$127/10000,2)</f>
        <v>19.059999999999999</v>
      </c>
      <c r="I24" s="23">
        <f>ROUND('PU Wise OWE'!$S$129/10000,2)</f>
        <v>19.03</v>
      </c>
      <c r="J24" s="24">
        <f t="shared" si="9"/>
        <v>1.2741966802589908E-2</v>
      </c>
      <c r="K24" s="22">
        <f t="shared" si="10"/>
        <v>2.9999999999997584E-2</v>
      </c>
      <c r="L24" s="24">
        <f t="shared" si="11"/>
        <v>1.5764582238569408E-3</v>
      </c>
      <c r="M24" s="22">
        <f t="shared" si="4"/>
        <v>1.6900000000000013</v>
      </c>
      <c r="N24" s="52">
        <f t="shared" si="5"/>
        <v>9.7462514417531787E-2</v>
      </c>
      <c r="O24" s="52">
        <f t="shared" si="12"/>
        <v>0.99842602308499484</v>
      </c>
      <c r="P24" s="155" t="s">
        <v>264</v>
      </c>
      <c r="Q24" s="162">
        <f>F24</f>
        <v>19.059999999999999</v>
      </c>
      <c r="R24" s="68">
        <f t="shared" si="6"/>
        <v>0</v>
      </c>
    </row>
    <row r="25" spans="1:18" ht="28.9" customHeight="1">
      <c r="A25" s="56" t="s">
        <v>154</v>
      </c>
      <c r="B25" s="106">
        <v>90.5</v>
      </c>
      <c r="C25" s="70">
        <f>ROUND('PU Wise OWE'!$T$128/10000,2)</f>
        <v>19.91</v>
      </c>
      <c r="D25" s="66">
        <f t="shared" si="7"/>
        <v>1.3876498466685252E-2</v>
      </c>
      <c r="E25" s="21"/>
      <c r="F25" s="22">
        <f>ROUND('PU Wise OWE'!$T$126/10000,2)</f>
        <v>34.79</v>
      </c>
      <c r="G25" s="24">
        <f t="shared" si="8"/>
        <v>2.325767958017181E-2</v>
      </c>
      <c r="H25" s="22">
        <f>ROUND('PU Wise OWE'!$T$127/10000,2)</f>
        <v>34.79</v>
      </c>
      <c r="I25" s="23">
        <f>ROUND('PU Wise OWE'!$T$129/10000,2)</f>
        <v>34.72</v>
      </c>
      <c r="J25" s="24">
        <f t="shared" si="9"/>
        <v>2.3247561081761511E-2</v>
      </c>
      <c r="K25" s="22">
        <f t="shared" si="10"/>
        <v>7.0000000000000284E-2</v>
      </c>
      <c r="L25" s="24">
        <f t="shared" si="11"/>
        <v>2.0161290322580727E-3</v>
      </c>
      <c r="M25" s="22">
        <f t="shared" si="4"/>
        <v>14.809999999999999</v>
      </c>
      <c r="N25" s="52">
        <f t="shared" si="5"/>
        <v>0.74384731290808637</v>
      </c>
      <c r="O25" s="52">
        <f t="shared" si="12"/>
        <v>0.99798792756539234</v>
      </c>
      <c r="P25" s="155" t="s">
        <v>278</v>
      </c>
      <c r="Q25" s="162">
        <f>(I25-4)/10*2+I25</f>
        <v>40.863999999999997</v>
      </c>
      <c r="R25" s="68">
        <f t="shared" si="6"/>
        <v>6.0739999999999981</v>
      </c>
    </row>
    <row r="26" spans="1:18" ht="42.6" customHeight="1">
      <c r="A26" s="56" t="s">
        <v>172</v>
      </c>
      <c r="B26" s="106">
        <v>41.07</v>
      </c>
      <c r="C26" s="70">
        <f>ROUND('PU Wise OWE'!$V$128/10000,2)</f>
        <v>7.86</v>
      </c>
      <c r="D26" s="66">
        <f t="shared" si="7"/>
        <v>5.4781154167828274E-3</v>
      </c>
      <c r="E26" s="22"/>
      <c r="F26" s="22">
        <f>ROUND('PU Wise OWE'!$V$126/10000,2)</f>
        <v>7.32</v>
      </c>
      <c r="G26" s="24">
        <f t="shared" si="8"/>
        <v>4.8935387906541439E-3</v>
      </c>
      <c r="H26" s="22">
        <f>ROUND('PU Wise OWE'!$V$127/10000,2)</f>
        <v>7.32</v>
      </c>
      <c r="I26" s="23">
        <f>ROUND('PU Wise OWE'!$V$129/10000,2)</f>
        <v>7.31</v>
      </c>
      <c r="J26" s="24">
        <f t="shared" si="9"/>
        <v>4.8945757922717924E-3</v>
      </c>
      <c r="K26" s="22">
        <f t="shared" si="10"/>
        <v>1.0000000000000675E-2</v>
      </c>
      <c r="L26" s="24">
        <f t="shared" si="11"/>
        <v>1.3679890560876437E-3</v>
      </c>
      <c r="M26" s="22">
        <f t="shared" si="4"/>
        <v>-0.55000000000000071</v>
      </c>
      <c r="N26" s="52">
        <f t="shared" si="5"/>
        <v>-6.9974554707379219E-2</v>
      </c>
      <c r="O26" s="52">
        <f t="shared" si="12"/>
        <v>0.99863387978142071</v>
      </c>
      <c r="P26" s="155" t="s">
        <v>281</v>
      </c>
      <c r="Q26" s="162">
        <f>(I26-3.4)/10*2+I26</f>
        <v>8.0919999999999987</v>
      </c>
      <c r="R26" s="68">
        <f t="shared" si="6"/>
        <v>0.77199999999999847</v>
      </c>
    </row>
    <row r="27" spans="1:18" ht="60" customHeight="1">
      <c r="A27" s="56" t="s">
        <v>171</v>
      </c>
      <c r="B27" s="106">
        <v>169.78</v>
      </c>
      <c r="C27" s="70">
        <f>ROUND('PU Wise OWE'!$AC$128/10000,2)</f>
        <v>6</v>
      </c>
      <c r="D27" s="66">
        <f t="shared" si="7"/>
        <v>4.1817674937273492E-3</v>
      </c>
      <c r="E27" s="22"/>
      <c r="F27" s="22">
        <f>ROUND('PU Wise OWE'!$AC$126/10000,2)</f>
        <v>4.47</v>
      </c>
      <c r="G27" s="24">
        <f t="shared" si="8"/>
        <v>2.9882675401945382E-3</v>
      </c>
      <c r="H27" s="23">
        <f>ROUND('PU Wise OWE'!$AC$127/10000,2)</f>
        <v>4.47</v>
      </c>
      <c r="I27" s="23">
        <f>ROUND('PU Wise OWE'!$AC$129/10000,2)</f>
        <v>4.46</v>
      </c>
      <c r="J27" s="24">
        <f t="shared" si="9"/>
        <v>2.9862938486364152E-3</v>
      </c>
      <c r="K27" s="22">
        <f t="shared" si="10"/>
        <v>9.9999999999997868E-3</v>
      </c>
      <c r="L27" s="24">
        <f t="shared" si="11"/>
        <v>2.2421524663676653E-3</v>
      </c>
      <c r="M27" s="22">
        <f t="shared" si="4"/>
        <v>-1.54</v>
      </c>
      <c r="N27" s="52">
        <f t="shared" si="5"/>
        <v>-0.25666666666666665</v>
      </c>
      <c r="O27" s="52">
        <f t="shared" si="12"/>
        <v>0.99776286353467569</v>
      </c>
      <c r="P27" s="155" t="s">
        <v>280</v>
      </c>
      <c r="Q27" s="162">
        <f>(I27-9.35)/10*2+I27</f>
        <v>3.4820000000000002</v>
      </c>
      <c r="R27" s="68">
        <f t="shared" si="6"/>
        <v>-0.98799999999999955</v>
      </c>
    </row>
    <row r="28" spans="1:18">
      <c r="A28" s="25" t="s">
        <v>143</v>
      </c>
      <c r="B28" s="26">
        <f>SUM(B13:B27)</f>
        <v>4551.0499999999993</v>
      </c>
      <c r="C28" s="74">
        <f>SUM(C13:C27)</f>
        <v>904.07000000000028</v>
      </c>
      <c r="D28" s="54">
        <f>SUM(D13:D27)</f>
        <v>0.63010175634234744</v>
      </c>
      <c r="E28" s="26"/>
      <c r="F28" s="26">
        <f>F5</f>
        <v>986.35</v>
      </c>
      <c r="G28" s="54">
        <f t="shared" ref="G28:I28" si="13">SUM(G13:G27)</f>
        <v>0.65671023164087317</v>
      </c>
      <c r="H28" s="26">
        <f>SUM(H13:H27)</f>
        <v>982.33999999999992</v>
      </c>
      <c r="I28" s="26">
        <f t="shared" si="13"/>
        <v>980.83999999999992</v>
      </c>
      <c r="J28" s="54">
        <f t="shared" si="9"/>
        <v>0.65674360055976266</v>
      </c>
      <c r="K28" s="26">
        <f t="shared" si="10"/>
        <v>1.5</v>
      </c>
      <c r="L28" s="54">
        <f t="shared" si="11"/>
        <v>1.5293014151135762E-3</v>
      </c>
      <c r="M28" s="26">
        <f t="shared" si="4"/>
        <v>76.769999999999641</v>
      </c>
      <c r="N28" s="55">
        <f t="shared" si="5"/>
        <v>8.4915991018394171E-2</v>
      </c>
      <c r="Q28" s="74">
        <f>SUM(Q13:Q27)</f>
        <v>1161.3019999999999</v>
      </c>
      <c r="R28" s="74">
        <f>SUM(R13:R27)</f>
        <v>178.96199999999988</v>
      </c>
    </row>
    <row r="29" spans="1:18">
      <c r="I29" s="68"/>
      <c r="J29" s="68"/>
      <c r="K29" s="68"/>
      <c r="L29" s="68"/>
      <c r="Q29" s="163"/>
    </row>
    <row r="30" spans="1:18">
      <c r="Q30" s="163"/>
    </row>
    <row r="31" spans="1:18">
      <c r="A31" s="75" t="s">
        <v>174</v>
      </c>
      <c r="B31" s="75"/>
      <c r="C31" s="76"/>
      <c r="D31" s="77"/>
      <c r="M31" s="152" t="s">
        <v>144</v>
      </c>
      <c r="Q31" s="163"/>
    </row>
    <row r="32" spans="1:18" ht="15" customHeight="1">
      <c r="A32" s="311"/>
      <c r="B32" s="366" t="s">
        <v>289</v>
      </c>
      <c r="C32" s="369" t="str">
        <f>'PU Wise OWE'!$B$7</f>
        <v>Actuals upto March'23</v>
      </c>
      <c r="D32" s="366" t="s">
        <v>167</v>
      </c>
      <c r="E32" s="366"/>
      <c r="F32" s="370" t="str">
        <f>'PU Wise OWE'!$B$5</f>
        <v>FG 2023-24</v>
      </c>
      <c r="G32" s="366" t="s">
        <v>296</v>
      </c>
      <c r="H32" s="366" t="s">
        <v>303</v>
      </c>
      <c r="I32" s="369" t="str">
        <f>'PU Wise OWE'!B8</f>
        <v>Actuals upto March'24</v>
      </c>
      <c r="J32" s="366" t="s">
        <v>199</v>
      </c>
      <c r="K32" s="329" t="s">
        <v>200</v>
      </c>
      <c r="L32" s="329"/>
      <c r="M32" s="329" t="s">
        <v>141</v>
      </c>
      <c r="N32" s="329"/>
      <c r="O32" s="311" t="s">
        <v>301</v>
      </c>
      <c r="P32" s="379" t="s">
        <v>261</v>
      </c>
      <c r="Q32" s="164"/>
    </row>
    <row r="33" spans="1:18" ht="17.25" customHeight="1">
      <c r="A33" s="311"/>
      <c r="B33" s="367"/>
      <c r="C33" s="367"/>
      <c r="D33" s="367"/>
      <c r="E33" s="367"/>
      <c r="F33" s="371"/>
      <c r="G33" s="367"/>
      <c r="H33" s="367"/>
      <c r="I33" s="367"/>
      <c r="J33" s="367"/>
      <c r="K33" s="79" t="s">
        <v>139</v>
      </c>
      <c r="L33" s="80" t="s">
        <v>140</v>
      </c>
      <c r="M33" s="79" t="s">
        <v>139</v>
      </c>
      <c r="N33" s="80" t="s">
        <v>140</v>
      </c>
      <c r="O33" s="311"/>
      <c r="P33" s="379"/>
      <c r="Q33" s="164"/>
    </row>
    <row r="34" spans="1:18" ht="15" customHeight="1">
      <c r="A34" s="84" t="s">
        <v>175</v>
      </c>
      <c r="B34" s="107">
        <v>10.44</v>
      </c>
      <c r="C34" s="70">
        <f>ROUND(('PU Wise OWE'!$AE$128+'PU Wise OWE'!$AF$128)/10000,2)</f>
        <v>2.2400000000000002</v>
      </c>
      <c r="D34" s="85">
        <f>C34/$C$7</f>
        <v>1.5611931976582103E-3</v>
      </c>
      <c r="E34" s="21"/>
      <c r="F34" s="22">
        <f>ROUND(('PU Wise OWE'!$AE$126+'PU Wise OWE'!$AF$126)/10000,2)</f>
        <v>2.4700000000000002</v>
      </c>
      <c r="G34" s="24">
        <f t="shared" ref="G34:G37" si="14">F34/$F$7</f>
        <v>1.6512350837316579E-3</v>
      </c>
      <c r="H34" s="23">
        <f>ROUND(('PU Wise OWE'!$AE$127+'PU Wise OWE'!$AF$127)/10000,2)</f>
        <v>2.4700000000000002</v>
      </c>
      <c r="I34" s="23">
        <f>ROUND(('PU Wise OWE'!$AE$129+'PU Wise OWE'!$AF$129)/10000,2)</f>
        <v>2.4700000000000002</v>
      </c>
      <c r="J34" s="24">
        <f t="shared" ref="J34:J37" si="15">I34/$I$7</f>
        <v>1.6538443511506606E-3</v>
      </c>
      <c r="K34" s="22">
        <f t="shared" ref="K34" si="16">H34-I34</f>
        <v>0</v>
      </c>
      <c r="L34" s="24">
        <f t="shared" ref="L34" si="17">K34/I34</f>
        <v>0</v>
      </c>
      <c r="M34" s="22">
        <f>I34-C34</f>
        <v>0.22999999999999998</v>
      </c>
      <c r="N34" s="52">
        <f>M34/C34</f>
        <v>0.10267857142857141</v>
      </c>
      <c r="O34" s="52">
        <f t="shared" ref="O34:O37" si="18">I34/F34</f>
        <v>1</v>
      </c>
      <c r="P34" s="382" t="s">
        <v>272</v>
      </c>
      <c r="Q34" s="162">
        <f>(I34/10)*12</f>
        <v>2.9640000000000004</v>
      </c>
      <c r="R34" s="68">
        <f>Q34-F34</f>
        <v>0.49400000000000022</v>
      </c>
    </row>
    <row r="35" spans="1:18" ht="16.5" customHeight="1">
      <c r="A35" s="84" t="s">
        <v>176</v>
      </c>
      <c r="B35" s="107">
        <v>21.76</v>
      </c>
      <c r="C35" s="70">
        <f>ROUND('PU Wise OWE'!$AG$128/10000,2)</f>
        <v>2.33</v>
      </c>
      <c r="D35" s="85">
        <f t="shared" ref="D35:D37" si="19">C35/$C$7</f>
        <v>1.6239197100641205E-3</v>
      </c>
      <c r="E35" s="21"/>
      <c r="F35" s="22">
        <f>ROUND('PU Wise OWE'!$AG$126/10000,2)</f>
        <v>2.86</v>
      </c>
      <c r="G35" s="24">
        <f t="shared" si="14"/>
        <v>1.9119564127419194E-3</v>
      </c>
      <c r="H35" s="23">
        <f>ROUND('PU Wise OWE'!$AG$127/10000,2)</f>
        <v>2.86</v>
      </c>
      <c r="I35" s="23">
        <f>ROUND('PU Wise OWE'!$AG$129/10000,2)</f>
        <v>2.86</v>
      </c>
      <c r="J35" s="24">
        <f t="shared" si="15"/>
        <v>1.9149776697533964E-3</v>
      </c>
      <c r="K35" s="22">
        <f t="shared" ref="K35:K37" si="20">H35-I35</f>
        <v>0</v>
      </c>
      <c r="L35" s="24">
        <f t="shared" ref="L35:L37" si="21">K35/I35</f>
        <v>0</v>
      </c>
      <c r="M35" s="22">
        <f>I35-C35</f>
        <v>0.5299999999999998</v>
      </c>
      <c r="N35" s="52">
        <f>M35/C35</f>
        <v>0.22746781115879819</v>
      </c>
      <c r="O35" s="52">
        <f t="shared" si="18"/>
        <v>1</v>
      </c>
      <c r="P35" s="383"/>
      <c r="Q35" s="162">
        <f>(I35/10)*12+6</f>
        <v>9.4319999999999986</v>
      </c>
      <c r="R35" s="166">
        <f>Q35-F35</f>
        <v>6.5719999999999992</v>
      </c>
    </row>
    <row r="36" spans="1:18" ht="15.75" customHeight="1">
      <c r="A36" s="84" t="s">
        <v>177</v>
      </c>
      <c r="B36" s="107">
        <v>2.4700000000000002</v>
      </c>
      <c r="C36" s="70">
        <f>ROUND('PU Wise OWE'!$AJ$128/10000,2)</f>
        <v>0.28999999999999998</v>
      </c>
      <c r="D36" s="85">
        <f t="shared" si="19"/>
        <v>2.0211876219682184E-4</v>
      </c>
      <c r="E36" s="21"/>
      <c r="F36" s="22">
        <f>ROUND('PU Wise OWE'!$AJ$126/10000,2)</f>
        <v>0.32</v>
      </c>
      <c r="G36" s="24">
        <f t="shared" si="14"/>
        <v>2.1392519303406091E-4</v>
      </c>
      <c r="H36" s="23">
        <f>ROUND('PU Wise OWE'!$AJ$127/10000,2)</f>
        <v>0.32</v>
      </c>
      <c r="I36" s="23">
        <f>ROUND('PU Wise OWE'!$AJ$129/10000,2)</f>
        <v>0.32</v>
      </c>
      <c r="J36" s="24">
        <f t="shared" si="15"/>
        <v>2.142632357766038E-4</v>
      </c>
      <c r="K36" s="22">
        <f t="shared" si="20"/>
        <v>0</v>
      </c>
      <c r="L36" s="24">
        <f t="shared" si="21"/>
        <v>0</v>
      </c>
      <c r="M36" s="22">
        <f>I36-C36</f>
        <v>3.0000000000000027E-2</v>
      </c>
      <c r="N36" s="52">
        <f>M36/C36</f>
        <v>0.10344827586206906</v>
      </c>
      <c r="O36" s="52">
        <f t="shared" si="18"/>
        <v>1</v>
      </c>
      <c r="P36" s="383"/>
      <c r="Q36" s="162">
        <f>(I36/10)*12</f>
        <v>0.38400000000000001</v>
      </c>
      <c r="R36" s="68">
        <f>Q36-F36</f>
        <v>6.4000000000000001E-2</v>
      </c>
    </row>
    <row r="37" spans="1:18">
      <c r="A37" s="25" t="s">
        <v>143</v>
      </c>
      <c r="B37" s="26">
        <v>34.619999999999997</v>
      </c>
      <c r="C37" s="74">
        <f>SUM(C34:C36)</f>
        <v>4.8600000000000003</v>
      </c>
      <c r="D37" s="86">
        <f t="shared" si="19"/>
        <v>3.3872316699191528E-3</v>
      </c>
      <c r="E37" s="26"/>
      <c r="F37" s="74">
        <f t="shared" ref="F37:I37" si="22">SUM(F34:F36)</f>
        <v>5.65</v>
      </c>
      <c r="G37" s="54">
        <f t="shared" si="14"/>
        <v>3.7771166895076381E-3</v>
      </c>
      <c r="H37" s="74">
        <f t="shared" si="22"/>
        <v>5.65</v>
      </c>
      <c r="I37" s="74">
        <f t="shared" si="22"/>
        <v>5.65</v>
      </c>
      <c r="J37" s="54">
        <f t="shared" si="15"/>
        <v>3.7830852566806609E-3</v>
      </c>
      <c r="K37" s="26">
        <f t="shared" si="20"/>
        <v>0</v>
      </c>
      <c r="L37" s="54">
        <f t="shared" si="21"/>
        <v>0</v>
      </c>
      <c r="M37" s="26">
        <f>I37-C37</f>
        <v>0.79</v>
      </c>
      <c r="N37" s="55">
        <f>M37/C37</f>
        <v>0.16255144032921812</v>
      </c>
      <c r="O37" s="52">
        <f t="shared" si="18"/>
        <v>1</v>
      </c>
      <c r="P37" s="384"/>
      <c r="Q37" s="74">
        <f>SUM(Q34:Q36)</f>
        <v>12.78</v>
      </c>
      <c r="R37" s="74">
        <f>SUM(R34:R36)</f>
        <v>7.129999999999999</v>
      </c>
    </row>
    <row r="38" spans="1:18">
      <c r="Q38" s="163"/>
    </row>
    <row r="39" spans="1:18" ht="15.75" thickBot="1">
      <c r="A39" s="82"/>
      <c r="B39" s="82"/>
      <c r="C39" s="83"/>
      <c r="D39" s="82"/>
      <c r="M39" s="152" t="s">
        <v>144</v>
      </c>
      <c r="Q39" s="163"/>
    </row>
    <row r="40" spans="1:18" ht="15" customHeight="1">
      <c r="A40" s="311" t="s">
        <v>158</v>
      </c>
      <c r="B40" s="366" t="s">
        <v>289</v>
      </c>
      <c r="C40" s="369" t="str">
        <f>'PU Wise OWE'!$B$7</f>
        <v>Actuals upto March'23</v>
      </c>
      <c r="D40" s="366" t="s">
        <v>167</v>
      </c>
      <c r="E40" s="366"/>
      <c r="F40" s="370" t="str">
        <f>'PU Wise OWE'!$B$5</f>
        <v>FG 2023-24</v>
      </c>
      <c r="G40" s="366" t="s">
        <v>296</v>
      </c>
      <c r="H40" s="366" t="s">
        <v>303</v>
      </c>
      <c r="I40" s="369" t="str">
        <f>'PU Wise OWE'!B8</f>
        <v>Actuals upto March'24</v>
      </c>
      <c r="J40" s="366" t="s">
        <v>199</v>
      </c>
      <c r="K40" s="329" t="s">
        <v>200</v>
      </c>
      <c r="L40" s="329"/>
      <c r="M40" s="329" t="s">
        <v>141</v>
      </c>
      <c r="N40" s="329"/>
      <c r="O40" s="311" t="s">
        <v>301</v>
      </c>
      <c r="P40" s="380" t="s">
        <v>261</v>
      </c>
      <c r="Q40" s="164"/>
    </row>
    <row r="41" spans="1:18" ht="30">
      <c r="A41" s="311"/>
      <c r="B41" s="367"/>
      <c r="C41" s="367"/>
      <c r="D41" s="367"/>
      <c r="E41" s="367"/>
      <c r="F41" s="371"/>
      <c r="G41" s="367"/>
      <c r="H41" s="367"/>
      <c r="I41" s="367"/>
      <c r="J41" s="367"/>
      <c r="K41" s="79" t="s">
        <v>139</v>
      </c>
      <c r="L41" s="80" t="s">
        <v>140</v>
      </c>
      <c r="M41" s="79" t="s">
        <v>139</v>
      </c>
      <c r="N41" s="80" t="s">
        <v>140</v>
      </c>
      <c r="O41" s="311"/>
      <c r="P41" s="381"/>
      <c r="Q41" s="164"/>
    </row>
    <row r="42" spans="1:18" ht="15.75">
      <c r="A42" s="27" t="s">
        <v>159</v>
      </c>
      <c r="B42" s="104">
        <v>273.47000000000003</v>
      </c>
      <c r="C42" s="70">
        <f>SUM(C43:C47)</f>
        <v>86.85</v>
      </c>
      <c r="D42" s="85">
        <f t="shared" ref="D42:D49" si="23">C42/$C$7</f>
        <v>6.053108447170337E-2</v>
      </c>
      <c r="E42" s="97"/>
      <c r="F42" s="21">
        <f>SUM(F43:F47)</f>
        <v>41.57</v>
      </c>
      <c r="G42" s="24">
        <f t="shared" ref="G42:G49" si="24">F42/$F$7</f>
        <v>2.7790219607580977E-2</v>
      </c>
      <c r="H42" s="21">
        <f>SUM(H43:H47)</f>
        <v>41.57</v>
      </c>
      <c r="I42" s="21">
        <f>SUM(I43:I47)</f>
        <v>41.5</v>
      </c>
      <c r="J42" s="24">
        <f t="shared" ref="J42:J49" si="25">I42/$I$7</f>
        <v>2.7787263389778303E-2</v>
      </c>
      <c r="K42" s="22">
        <f>H42-I42</f>
        <v>7.0000000000000284E-2</v>
      </c>
      <c r="L42" s="24">
        <f>K42/I42</f>
        <v>1.6867469879518141E-3</v>
      </c>
      <c r="M42" s="22">
        <f t="shared" ref="M42:M49" si="26">I42-C42</f>
        <v>-45.349999999999994</v>
      </c>
      <c r="N42" s="52">
        <f t="shared" ref="N42:N49" si="27">M42/C42</f>
        <v>-0.52216465169833037</v>
      </c>
      <c r="O42" s="52">
        <f t="shared" ref="O42:O49" si="28">I42/F42</f>
        <v>0.99831609333654081</v>
      </c>
      <c r="P42" s="156"/>
      <c r="Q42" s="162">
        <v>266.16000000000003</v>
      </c>
      <c r="R42" s="68">
        <f t="shared" ref="R42:R48" si="29">Q42-F42</f>
        <v>224.59000000000003</v>
      </c>
    </row>
    <row r="43" spans="1:18" ht="15.75">
      <c r="A43" s="57" t="s">
        <v>155</v>
      </c>
      <c r="B43" s="21">
        <v>19.690000000000001</v>
      </c>
      <c r="C43" s="70">
        <f>ROUND('PU Wise OWE'!$AK$84/10000,2)</f>
        <v>2.88</v>
      </c>
      <c r="D43" s="85">
        <f t="shared" si="23"/>
        <v>2.0072483969891274E-3</v>
      </c>
      <c r="E43" s="97"/>
      <c r="F43" s="21">
        <f>ROUND('PU Wise OWE'!$AK$82/10000,2)</f>
        <v>0.43</v>
      </c>
      <c r="G43" s="24">
        <f t="shared" si="24"/>
        <v>2.8746197813951934E-4</v>
      </c>
      <c r="H43" s="21">
        <f>ROUND('PU Wise OWE'!$AK$83/10000,2)</f>
        <v>0.43</v>
      </c>
      <c r="I43" s="21">
        <f>ROUND('PU Wise OWE'!$AK$85/10000,2)</f>
        <v>0.43</v>
      </c>
      <c r="J43" s="24">
        <f t="shared" si="25"/>
        <v>2.8791622307481132E-4</v>
      </c>
      <c r="K43" s="22">
        <f t="shared" ref="K43:K49" si="30">H43-I43</f>
        <v>0</v>
      </c>
      <c r="L43" s="24">
        <f t="shared" ref="L43:L49" si="31">K43/I43</f>
        <v>0</v>
      </c>
      <c r="M43" s="22">
        <f t="shared" si="26"/>
        <v>-2.4499999999999997</v>
      </c>
      <c r="N43" s="52">
        <f t="shared" si="27"/>
        <v>-0.85069444444444442</v>
      </c>
      <c r="O43" s="52">
        <f t="shared" si="28"/>
        <v>1</v>
      </c>
      <c r="P43" s="156"/>
      <c r="Q43" s="162">
        <f>(I43/10)*12</f>
        <v>0.51600000000000001</v>
      </c>
      <c r="R43" s="68">
        <f t="shared" si="29"/>
        <v>8.6000000000000021E-2</v>
      </c>
    </row>
    <row r="44" spans="1:18" ht="15.75">
      <c r="A44" s="58" t="s">
        <v>162</v>
      </c>
      <c r="B44" s="108">
        <v>114.4</v>
      </c>
      <c r="C44" s="70">
        <f>ROUND('PU Wise OWE'!$AR$84/10000,2)</f>
        <v>0.68</v>
      </c>
      <c r="D44" s="85">
        <f t="shared" si="23"/>
        <v>4.7393364928909959E-4</v>
      </c>
      <c r="E44" s="97"/>
      <c r="F44" s="21">
        <f>ROUND('PU Wise OWE'!$AR$82/10000,2)</f>
        <v>0.98</v>
      </c>
      <c r="G44" s="24">
        <f t="shared" si="24"/>
        <v>6.5514590366681151E-4</v>
      </c>
      <c r="H44" s="21">
        <f>ROUND('PU Wise OWE'!$AR$83/10000,2)</f>
        <v>0.98</v>
      </c>
      <c r="I44" s="21">
        <f>ROUND('PU Wise OWE'!$AR$85/10000,2)</f>
        <v>0.98</v>
      </c>
      <c r="J44" s="24">
        <f t="shared" si="25"/>
        <v>6.5618115956584907E-4</v>
      </c>
      <c r="K44" s="22">
        <f t="shared" si="30"/>
        <v>0</v>
      </c>
      <c r="L44" s="24">
        <f t="shared" si="31"/>
        <v>0</v>
      </c>
      <c r="M44" s="22">
        <f t="shared" si="26"/>
        <v>0.29999999999999993</v>
      </c>
      <c r="N44" s="52">
        <f t="shared" si="27"/>
        <v>0.44117647058823517</v>
      </c>
      <c r="O44" s="52">
        <f t="shared" si="28"/>
        <v>1</v>
      </c>
      <c r="P44" s="156"/>
      <c r="Q44" s="162">
        <f>(I44/10)*12</f>
        <v>1.1760000000000002</v>
      </c>
      <c r="R44" s="68">
        <f t="shared" si="29"/>
        <v>0.19600000000000017</v>
      </c>
    </row>
    <row r="45" spans="1:18" ht="15.75">
      <c r="A45" s="58" t="s">
        <v>163</v>
      </c>
      <c r="B45" s="108">
        <v>46.69</v>
      </c>
      <c r="C45" s="70">
        <f>ROUND('PU Wise OWE'!$AU$84/10000,2)</f>
        <v>-1.1499999999999999</v>
      </c>
      <c r="D45" s="85">
        <f t="shared" si="23"/>
        <v>-8.0150543629774185E-4</v>
      </c>
      <c r="E45" s="97"/>
      <c r="F45" s="21">
        <f>ROUND('PU Wise OWE'!$AU$82/10000,2)</f>
        <v>0.83</v>
      </c>
      <c r="G45" s="24">
        <f t="shared" si="24"/>
        <v>5.5486846943209544E-4</v>
      </c>
      <c r="H45" s="21">
        <f>ROUND('PU Wise OWE'!$AU$83/10000,2)</f>
        <v>0.83</v>
      </c>
      <c r="I45" s="21">
        <f>ROUND('PU Wise OWE'!$AU$85/10000,2)</f>
        <v>0.83</v>
      </c>
      <c r="J45" s="24">
        <f t="shared" si="25"/>
        <v>5.5574526779556606E-4</v>
      </c>
      <c r="K45" s="22">
        <f t="shared" si="30"/>
        <v>0</v>
      </c>
      <c r="L45" s="24">
        <f t="shared" si="31"/>
        <v>0</v>
      </c>
      <c r="M45" s="22">
        <f t="shared" si="26"/>
        <v>1.98</v>
      </c>
      <c r="N45" s="52">
        <f t="shared" si="27"/>
        <v>-1.7217391304347827</v>
      </c>
      <c r="O45" s="52">
        <f t="shared" si="28"/>
        <v>1</v>
      </c>
      <c r="P45" s="156"/>
      <c r="Q45" s="162">
        <f>(I45/10)*12</f>
        <v>0.99599999999999989</v>
      </c>
      <c r="R45" s="68">
        <f t="shared" si="29"/>
        <v>0.16599999999999993</v>
      </c>
    </row>
    <row r="46" spans="1:18" ht="15.75">
      <c r="A46" s="57" t="s">
        <v>160</v>
      </c>
      <c r="B46" s="21">
        <v>54.55</v>
      </c>
      <c r="C46" s="70">
        <f>ROUND('PU Wise OWE'!$AZ$84/10000,2)</f>
        <v>0</v>
      </c>
      <c r="D46" s="85">
        <f t="shared" si="23"/>
        <v>0</v>
      </c>
      <c r="E46" s="97"/>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2" t="e">
        <f t="shared" si="27"/>
        <v>#DIV/0!</v>
      </c>
      <c r="O46" s="52" t="e">
        <f t="shared" si="28"/>
        <v>#DIV/0!</v>
      </c>
      <c r="P46" s="156"/>
      <c r="Q46" s="162">
        <f>(I46/10)*12</f>
        <v>0</v>
      </c>
      <c r="R46" s="166">
        <f t="shared" si="29"/>
        <v>0</v>
      </c>
    </row>
    <row r="47" spans="1:18" ht="15.75">
      <c r="A47" s="58" t="s">
        <v>161</v>
      </c>
      <c r="B47" s="108">
        <v>38.14</v>
      </c>
      <c r="C47" s="70">
        <f>ROUND('PU Wise OWE'!$BA$84/10000,2)</f>
        <v>84.44</v>
      </c>
      <c r="D47" s="85">
        <f t="shared" si="23"/>
        <v>5.8851407861722889E-2</v>
      </c>
      <c r="E47" s="97"/>
      <c r="F47" s="21">
        <f>ROUND('PU Wise OWE'!$BA$82/10000,2)</f>
        <v>39.33</v>
      </c>
      <c r="G47" s="24">
        <f t="shared" si="24"/>
        <v>2.6292743256342548E-2</v>
      </c>
      <c r="H47" s="21">
        <f>ROUND('PU Wise OWE'!$BA$83/10000,2)</f>
        <v>39.33</v>
      </c>
      <c r="I47" s="21">
        <f>ROUND('PU Wise OWE'!$BA$85/10000,2)</f>
        <v>39.26</v>
      </c>
      <c r="J47" s="24">
        <f t="shared" si="25"/>
        <v>2.6287420739342076E-2</v>
      </c>
      <c r="K47" s="22">
        <f t="shared" si="30"/>
        <v>7.0000000000000284E-2</v>
      </c>
      <c r="L47" s="24">
        <f t="shared" si="31"/>
        <v>1.7829852266938433E-3</v>
      </c>
      <c r="M47" s="22">
        <f t="shared" si="26"/>
        <v>-45.18</v>
      </c>
      <c r="N47" s="52">
        <f t="shared" si="27"/>
        <v>-0.53505447655139748</v>
      </c>
      <c r="O47" s="52">
        <f t="shared" si="28"/>
        <v>0.99822018815153823</v>
      </c>
      <c r="P47" s="156"/>
      <c r="Q47" s="162">
        <f>(I47/10)*12</f>
        <v>47.111999999999995</v>
      </c>
      <c r="R47" s="68">
        <f t="shared" si="29"/>
        <v>7.7819999999999965</v>
      </c>
    </row>
    <row r="48" spans="1:18" ht="15.75">
      <c r="A48" s="59" t="s">
        <v>164</v>
      </c>
      <c r="B48" s="103">
        <v>663.48</v>
      </c>
      <c r="C48" s="70">
        <f>ROUND('PU Wise OWE'!$AM$84/10000,2)-ROUND('PU Wise OWE'!$BJ$84/10000,2)</f>
        <v>255.98000000000002</v>
      </c>
      <c r="D48" s="85">
        <f t="shared" si="23"/>
        <v>0.17840814050738782</v>
      </c>
      <c r="E48" s="97"/>
      <c r="F48" s="21">
        <f>ROUND('PU Wise OWE'!$AM$82/10000,2)-ROUND('PU Wise OWE'!$BJ$82/10000,2)</f>
        <v>229.18</v>
      </c>
      <c r="G48" s="24">
        <f t="shared" si="24"/>
        <v>0.15321054918608151</v>
      </c>
      <c r="H48" s="21">
        <f>ROUND('PU Wise OWE'!$AM$83/10000,2)-ROUND('PU Wise OWE'!$BJ$83/10000,2)</f>
        <v>229.18</v>
      </c>
      <c r="I48" s="21">
        <f>ROUND('PU Wise OWE'!$AM$85/10000,2)-ROUND('PU Wise OWE'!$BJ$85/10000,2)</f>
        <v>228.75</v>
      </c>
      <c r="J48" s="24">
        <f t="shared" si="25"/>
        <v>0.15316473494968161</v>
      </c>
      <c r="K48" s="22">
        <f t="shared" si="30"/>
        <v>0.43000000000000682</v>
      </c>
      <c r="L48" s="24">
        <f t="shared" si="31"/>
        <v>1.8797814207650572E-3</v>
      </c>
      <c r="M48" s="22">
        <f t="shared" si="26"/>
        <v>-27.230000000000018</v>
      </c>
      <c r="N48" s="52">
        <f t="shared" si="27"/>
        <v>-0.10637549808578801</v>
      </c>
      <c r="O48" s="52">
        <f t="shared" si="28"/>
        <v>0.99812374552753291</v>
      </c>
      <c r="P48" s="156"/>
      <c r="Q48" s="162">
        <v>670.28</v>
      </c>
      <c r="R48" s="68">
        <f t="shared" si="29"/>
        <v>441.09999999999997</v>
      </c>
    </row>
    <row r="49" spans="1:18" s="36" customFormat="1" ht="15.75" thickBot="1">
      <c r="A49" s="60" t="s">
        <v>124</v>
      </c>
      <c r="B49" s="74">
        <f>B42+B48</f>
        <v>936.95</v>
      </c>
      <c r="C49" s="74">
        <f>C42+C48</f>
        <v>342.83000000000004</v>
      </c>
      <c r="D49" s="86">
        <f t="shared" si="23"/>
        <v>0.2389392249790912</v>
      </c>
      <c r="E49" s="98"/>
      <c r="F49" s="26">
        <f>F42+F48</f>
        <v>270.75</v>
      </c>
      <c r="G49" s="54">
        <f t="shared" si="24"/>
        <v>0.18100076879366248</v>
      </c>
      <c r="H49" s="26">
        <f>H42+H48</f>
        <v>270.75</v>
      </c>
      <c r="I49" s="26">
        <f>I42+I48</f>
        <v>270.25</v>
      </c>
      <c r="J49" s="54">
        <f t="shared" si="25"/>
        <v>0.18095199833945994</v>
      </c>
      <c r="K49" s="26">
        <f t="shared" si="30"/>
        <v>0.5</v>
      </c>
      <c r="L49" s="54">
        <f t="shared" si="31"/>
        <v>1.8501387604070306E-3</v>
      </c>
      <c r="M49" s="26">
        <f t="shared" si="26"/>
        <v>-72.580000000000041</v>
      </c>
      <c r="N49" s="55">
        <f t="shared" si="27"/>
        <v>-0.21170842691713104</v>
      </c>
      <c r="O49" s="52">
        <f t="shared" si="28"/>
        <v>0.9981532779316713</v>
      </c>
      <c r="P49" s="157"/>
      <c r="Q49" s="74">
        <f>Q42+Q48</f>
        <v>936.44</v>
      </c>
      <c r="R49" s="74">
        <f>R42+R48</f>
        <v>665.69</v>
      </c>
    </row>
    <row r="50" spans="1:18">
      <c r="Q50" s="163"/>
    </row>
    <row r="51" spans="1:18">
      <c r="A51" s="75" t="s">
        <v>178</v>
      </c>
      <c r="B51" s="75"/>
      <c r="Q51" s="163"/>
    </row>
    <row r="52" spans="1:18" ht="30" customHeight="1">
      <c r="A52" s="81" t="s">
        <v>179</v>
      </c>
      <c r="B52" s="109">
        <v>188.88</v>
      </c>
      <c r="C52" s="70">
        <f>ROUND('PU Wise OWE'!$AK$128/10000,2)-C43</f>
        <v>15.490000000000002</v>
      </c>
      <c r="D52" s="85">
        <f t="shared" ref="D52:D56" si="32">C52/$C$7</f>
        <v>1.0795929746306106E-2</v>
      </c>
      <c r="E52" s="336"/>
      <c r="F52" s="22">
        <f>ROUND('PU Wise OWE'!$AK$126/10000,2)-F43</f>
        <v>18.29</v>
      </c>
      <c r="G52" s="24">
        <f t="shared" ref="G52:G54" si="33">F52/$F$7</f>
        <v>1.2227161814353044E-2</v>
      </c>
      <c r="H52" s="22">
        <f>ROUND('PU Wise OWE'!$AK$127/10000,2)-H43</f>
        <v>18.29</v>
      </c>
      <c r="I52" s="22">
        <f>ROUND('PU Wise OWE'!$AK$129/10000,2)-I43</f>
        <v>18.260000000000002</v>
      </c>
      <c r="J52" s="24">
        <f t="shared" ref="J52:J56" si="34">I52/$I$7</f>
        <v>1.2226395891502454E-2</v>
      </c>
      <c r="K52" s="22">
        <f>H52-I52</f>
        <v>2.9999999999997584E-2</v>
      </c>
      <c r="L52" s="24">
        <f>K52/I52</f>
        <v>1.6429353778750044E-3</v>
      </c>
      <c r="M52" s="22">
        <f>I52-C52</f>
        <v>2.7699999999999996</v>
      </c>
      <c r="N52" s="52">
        <f>M52/C52</f>
        <v>0.17882504841833435</v>
      </c>
      <c r="O52" s="52">
        <f t="shared" ref="O52:O54" si="35">I52/F52</f>
        <v>0.99835975943138344</v>
      </c>
      <c r="P52" s="155" t="s">
        <v>265</v>
      </c>
      <c r="Q52" s="162">
        <f>(I52/10)*12</f>
        <v>21.911999999999999</v>
      </c>
      <c r="R52" s="166">
        <f>Q52-F52</f>
        <v>3.6219999999999999</v>
      </c>
    </row>
    <row r="53" spans="1:18" ht="15.75">
      <c r="A53" s="20" t="s">
        <v>156</v>
      </c>
      <c r="B53" s="105">
        <v>121.46</v>
      </c>
      <c r="C53" s="70">
        <f>ROUND('PU Wise OWE'!$AL$128/10000,2)</f>
        <v>26.05</v>
      </c>
      <c r="D53" s="85">
        <f t="shared" si="32"/>
        <v>1.8155840535266241E-2</v>
      </c>
      <c r="E53" s="337"/>
      <c r="F53" s="22">
        <f>ROUND('PU Wise OWE'!$AL$126/10000,2)</f>
        <v>31.41</v>
      </c>
      <c r="G53" s="24">
        <f t="shared" si="33"/>
        <v>2.0998094728749542E-2</v>
      </c>
      <c r="H53" s="23">
        <f>ROUND('PU Wise OWE'!$AL$127/10000,2)</f>
        <v>31.41</v>
      </c>
      <c r="I53" s="23">
        <f>ROUND('PU Wise OWE'!$AL$129/10000,2)</f>
        <v>31.36</v>
      </c>
      <c r="J53" s="24">
        <f t="shared" si="34"/>
        <v>2.099779710610717E-2</v>
      </c>
      <c r="K53" s="22">
        <f t="shared" ref="K53:K54" si="36">H53-I53</f>
        <v>5.0000000000000711E-2</v>
      </c>
      <c r="L53" s="24">
        <f t="shared" ref="L53:L54" si="37">K53/I53</f>
        <v>1.5943877551020634E-3</v>
      </c>
      <c r="M53" s="22">
        <f>I53-C53</f>
        <v>5.3099999999999987</v>
      </c>
      <c r="N53" s="52">
        <f>M53/C53</f>
        <v>0.20383877159309016</v>
      </c>
      <c r="O53" s="52">
        <f t="shared" si="35"/>
        <v>0.99840815027061447</v>
      </c>
      <c r="P53" s="154" t="s">
        <v>266</v>
      </c>
      <c r="Q53" s="162">
        <f>(I53/10)*12</f>
        <v>37.632000000000005</v>
      </c>
      <c r="R53" s="68">
        <f>Q53-F53</f>
        <v>6.2220000000000049</v>
      </c>
    </row>
    <row r="54" spans="1:18" s="36" customFormat="1">
      <c r="A54" s="25" t="s">
        <v>124</v>
      </c>
      <c r="B54" s="26">
        <f>SUM(B52:B53)</f>
        <v>310.33999999999997</v>
      </c>
      <c r="C54" s="74">
        <f>SUM(C52:C53)</f>
        <v>41.540000000000006</v>
      </c>
      <c r="D54" s="86">
        <f t="shared" si="32"/>
        <v>2.895177028157235E-2</v>
      </c>
      <c r="E54" s="338"/>
      <c r="F54" s="74">
        <f t="shared" ref="F54:I54" si="38">SUM(F52:F53)</f>
        <v>49.7</v>
      </c>
      <c r="G54" s="54">
        <f t="shared" si="33"/>
        <v>3.3225256543102585E-2</v>
      </c>
      <c r="H54" s="74">
        <f t="shared" si="38"/>
        <v>49.7</v>
      </c>
      <c r="I54" s="74">
        <f t="shared" si="38"/>
        <v>49.620000000000005</v>
      </c>
      <c r="J54" s="54">
        <f t="shared" si="34"/>
        <v>3.3224192997609626E-2</v>
      </c>
      <c r="K54" s="26">
        <f t="shared" si="36"/>
        <v>7.9999999999998295E-2</v>
      </c>
      <c r="L54" s="54">
        <f t="shared" si="37"/>
        <v>1.6122531237403928E-3</v>
      </c>
      <c r="M54" s="26">
        <f>I54-C54</f>
        <v>8.0799999999999983</v>
      </c>
      <c r="N54" s="102">
        <f>M54/C54</f>
        <v>0.19451131439576305</v>
      </c>
      <c r="O54" s="52">
        <f t="shared" si="35"/>
        <v>0.99839034205231392</v>
      </c>
      <c r="P54" s="153"/>
      <c r="Q54" s="74">
        <f>SUM(Q52:Q53)</f>
        <v>59.544000000000004</v>
      </c>
      <c r="R54" s="74">
        <f>SUM(R52:R53)</f>
        <v>9.8440000000000047</v>
      </c>
    </row>
    <row r="55" spans="1:18">
      <c r="Q55" s="163"/>
    </row>
    <row r="56" spans="1:18" s="36" customFormat="1" ht="38.450000000000003" customHeight="1">
      <c r="A56" s="78" t="s">
        <v>157</v>
      </c>
      <c r="B56" s="110">
        <v>348.19</v>
      </c>
      <c r="C56" s="71">
        <f>ROUND('PU Wise OWE'!$AO$128/10000,2)</f>
        <v>63.9</v>
      </c>
      <c r="D56" s="86">
        <f t="shared" si="32"/>
        <v>4.4535823808196262E-2</v>
      </c>
      <c r="E56" s="53"/>
      <c r="F56" s="26">
        <f>ROUND('PU Wise OWE'!$AO$126/10000,2)</f>
        <v>88.99</v>
      </c>
      <c r="G56" s="54">
        <f t="shared" ref="G56" si="39">F56/$F$7</f>
        <v>5.9491259150315876E-2</v>
      </c>
      <c r="H56" s="25">
        <f>ROUND('PU Wise OWE'!$AO$127/10000,2)</f>
        <v>88.99</v>
      </c>
      <c r="I56" s="25">
        <f>ROUND('PU Wise OWE'!$AO$129/10000,2)</f>
        <v>88.94</v>
      </c>
      <c r="J56" s="54">
        <f t="shared" si="34"/>
        <v>5.9551788093659817E-2</v>
      </c>
      <c r="K56" s="26">
        <f>H56-I56</f>
        <v>4.9999999999997158E-2</v>
      </c>
      <c r="L56" s="54">
        <f>K56/I56</f>
        <v>5.6217674836965548E-4</v>
      </c>
      <c r="M56" s="26">
        <f>I56-C56</f>
        <v>25.04</v>
      </c>
      <c r="N56" s="55">
        <f>M56/C56</f>
        <v>0.39186228482003127</v>
      </c>
      <c r="O56" s="52">
        <f t="shared" ref="O56" si="40">I56/F56</f>
        <v>0.99943813911675472</v>
      </c>
      <c r="P56" s="155" t="s">
        <v>279</v>
      </c>
      <c r="Q56" s="162">
        <f>(I56-26.18)/10*2+I56</f>
        <v>101.49199999999999</v>
      </c>
      <c r="R56" s="166">
        <f>Q56-F56</f>
        <v>12.501999999999995</v>
      </c>
    </row>
    <row r="57" spans="1:18" s="36" customFormat="1">
      <c r="A57" s="116"/>
      <c r="B57" s="117"/>
      <c r="C57" s="113"/>
      <c r="D57" s="114"/>
      <c r="E57" s="115"/>
      <c r="F57" s="91"/>
      <c r="G57" s="90"/>
      <c r="H57" s="90"/>
      <c r="I57" s="88"/>
      <c r="J57" s="90"/>
      <c r="K57" s="90"/>
      <c r="L57" s="90"/>
      <c r="M57" s="26"/>
      <c r="N57" s="55"/>
      <c r="O57" s="100"/>
      <c r="P57" s="158"/>
      <c r="Q57" s="165"/>
    </row>
    <row r="58" spans="1:18">
      <c r="B58" s="366" t="s">
        <v>289</v>
      </c>
      <c r="C58" s="369" t="str">
        <f>'PU Wise OWE'!$B$7</f>
        <v>Actuals upto March'23</v>
      </c>
      <c r="D58" s="366" t="s">
        <v>167</v>
      </c>
      <c r="E58" s="366"/>
      <c r="F58" s="370" t="str">
        <f>'PU Wise OWE'!$B$5</f>
        <v>FG 2023-24</v>
      </c>
      <c r="G58" s="366" t="s">
        <v>296</v>
      </c>
      <c r="H58" s="366" t="s">
        <v>303</v>
      </c>
      <c r="I58" s="369" t="str">
        <f>'PU Wise OWE'!B8</f>
        <v>Actuals upto March'24</v>
      </c>
      <c r="J58" s="366" t="s">
        <v>199</v>
      </c>
      <c r="K58" s="329" t="s">
        <v>200</v>
      </c>
      <c r="L58" s="329"/>
      <c r="M58" s="329" t="s">
        <v>141</v>
      </c>
      <c r="N58" s="329"/>
      <c r="O58" s="311" t="s">
        <v>301</v>
      </c>
      <c r="P58" s="379" t="s">
        <v>261</v>
      </c>
      <c r="Q58" s="164"/>
    </row>
    <row r="59" spans="1:18" ht="30">
      <c r="A59" s="75" t="s">
        <v>180</v>
      </c>
      <c r="B59" s="367"/>
      <c r="C59" s="367"/>
      <c r="D59" s="367"/>
      <c r="E59" s="367"/>
      <c r="F59" s="371"/>
      <c r="G59" s="367"/>
      <c r="H59" s="367"/>
      <c r="I59" s="367"/>
      <c r="J59" s="367"/>
      <c r="K59" s="79" t="s">
        <v>139</v>
      </c>
      <c r="L59" s="80" t="s">
        <v>140</v>
      </c>
      <c r="M59" s="79" t="s">
        <v>139</v>
      </c>
      <c r="N59" s="80" t="s">
        <v>140</v>
      </c>
      <c r="O59" s="311"/>
      <c r="P59" s="379"/>
      <c r="Q59" s="164"/>
    </row>
    <row r="60" spans="1:18" ht="15.75">
      <c r="A60" s="23" t="s">
        <v>181</v>
      </c>
      <c r="B60" s="22">
        <v>80.099999999999994</v>
      </c>
      <c r="C60" s="70">
        <f>ROUND('PU Wise OWE'!$AM$62/10000,2)</f>
        <v>17.97</v>
      </c>
      <c r="D60" s="85">
        <f t="shared" ref="D60:D64" si="41">C60/$C$7</f>
        <v>1.2524393643713409E-2</v>
      </c>
      <c r="E60" s="333"/>
      <c r="F60" s="22">
        <f>ROUND('PU Wise OWE'!$AM$60/10000,2)</f>
        <v>12.74</v>
      </c>
      <c r="G60" s="24">
        <f t="shared" ref="G60:G64" si="42">F60/$F$7</f>
        <v>8.5168967476685498E-3</v>
      </c>
      <c r="H60" s="23">
        <f>ROUND('PU Wise OWE'!$AM$61/10000,2)</f>
        <v>12.74</v>
      </c>
      <c r="I60" s="23">
        <f>ROUND('PU Wise OWE'!$AM$63/10000,2)</f>
        <v>12.72</v>
      </c>
      <c r="J60" s="94">
        <f t="shared" ref="J60:J64" si="43">I60/$I$7</f>
        <v>8.516963622120002E-3</v>
      </c>
      <c r="K60" s="22">
        <f>H60-I60</f>
        <v>1.9999999999999574E-2</v>
      </c>
      <c r="L60" s="24">
        <f>K60/I60</f>
        <v>1.5723270440251237E-3</v>
      </c>
      <c r="M60" s="22">
        <f>I60-C60</f>
        <v>-5.2499999999999982</v>
      </c>
      <c r="N60" s="52">
        <f>M60/C60</f>
        <v>-0.29215358931552582</v>
      </c>
      <c r="O60" s="52">
        <f t="shared" ref="O60:O64" si="44">I60/F60</f>
        <v>0.99843014128728413</v>
      </c>
      <c r="P60" s="155"/>
      <c r="Q60" s="162">
        <f>(I60/10)*12</f>
        <v>15.263999999999999</v>
      </c>
      <c r="R60" s="68">
        <f>Q60-F60</f>
        <v>2.5239999999999991</v>
      </c>
    </row>
    <row r="61" spans="1:18" ht="46.15" customHeight="1">
      <c r="A61" s="23" t="s">
        <v>182</v>
      </c>
      <c r="B61" s="22">
        <v>21.26</v>
      </c>
      <c r="C61" s="70">
        <f>ROUND('PU Wise OWE'!$AM$95/10000,2)</f>
        <v>-0.43</v>
      </c>
      <c r="D61" s="85">
        <f t="shared" si="41"/>
        <v>-2.9969333705045999E-4</v>
      </c>
      <c r="E61" s="334"/>
      <c r="F61" s="22">
        <f>ROUND('PU Wise OWE'!$AM$93/10000,2)</f>
        <v>2.85</v>
      </c>
      <c r="G61" s="24">
        <f t="shared" si="42"/>
        <v>1.9052712504596051E-3</v>
      </c>
      <c r="H61" s="23">
        <f>ROUND('PU Wise OWE'!$AM$94/10000,2)</f>
        <v>2.85</v>
      </c>
      <c r="I61" s="23">
        <f>ROUND('PU Wise OWE'!$AM$96/10000,2)</f>
        <v>2.85</v>
      </c>
      <c r="J61" s="94">
        <f t="shared" si="43"/>
        <v>1.9082819436353777E-3</v>
      </c>
      <c r="K61" s="22">
        <f t="shared" ref="K61:K64" si="45">H61-I61</f>
        <v>0</v>
      </c>
      <c r="L61" s="24">
        <f t="shared" ref="L61:L64" si="46">K61/I61</f>
        <v>0</v>
      </c>
      <c r="M61" s="22">
        <f>I61-C61</f>
        <v>3.2800000000000002</v>
      </c>
      <c r="N61" s="52">
        <f>M61/C61</f>
        <v>-7.6279069767441872</v>
      </c>
      <c r="O61" s="52">
        <f t="shared" si="44"/>
        <v>1</v>
      </c>
      <c r="P61" s="155" t="s">
        <v>270</v>
      </c>
      <c r="Q61" s="162">
        <f>(I61/10)*12</f>
        <v>3.4200000000000004</v>
      </c>
      <c r="R61" s="68">
        <f>Q61-F61</f>
        <v>0.57000000000000028</v>
      </c>
    </row>
    <row r="62" spans="1:18" ht="43.15" customHeight="1">
      <c r="A62" s="23" t="s">
        <v>183</v>
      </c>
      <c r="B62" s="22">
        <v>9.89</v>
      </c>
      <c r="C62" s="70">
        <f>ROUND('PU Wise OWE'!$AN$18/10000,2)</f>
        <v>3.18</v>
      </c>
      <c r="D62" s="85">
        <f t="shared" si="41"/>
        <v>2.2163367716754949E-3</v>
      </c>
      <c r="E62" s="334"/>
      <c r="F62" s="22">
        <f>ROUND('PU Wise OWE'!$AN$16/10000,2)</f>
        <v>1.99</v>
      </c>
      <c r="G62" s="24">
        <f>F62/$F$7</f>
        <v>1.3303472941805664E-3</v>
      </c>
      <c r="H62" s="23">
        <f>ROUND('PU Wise OWE'!$AN$17/10000,2)</f>
        <v>1.99</v>
      </c>
      <c r="I62" s="23">
        <f>ROUND('PU Wise OWE'!$AN$19/10000,2)</f>
        <v>1.99</v>
      </c>
      <c r="J62" s="94">
        <f t="shared" si="43"/>
        <v>1.3324494974857547E-3</v>
      </c>
      <c r="K62" s="22">
        <f t="shared" si="45"/>
        <v>0</v>
      </c>
      <c r="L62" s="24">
        <f t="shared" si="46"/>
        <v>0</v>
      </c>
      <c r="M62" s="22">
        <f>I62-C62</f>
        <v>-1.1900000000000002</v>
      </c>
      <c r="N62" s="52">
        <f>M62/C62</f>
        <v>-0.37421383647798745</v>
      </c>
      <c r="O62" s="52">
        <f t="shared" si="44"/>
        <v>1</v>
      </c>
      <c r="P62" s="155" t="s">
        <v>267</v>
      </c>
      <c r="Q62" s="162">
        <f>(I62/10)*12</f>
        <v>2.3879999999999999</v>
      </c>
      <c r="R62" s="68">
        <f>Q62-F62</f>
        <v>0.39799999999999991</v>
      </c>
    </row>
    <row r="63" spans="1:18" ht="15.75">
      <c r="A63" s="23" t="s">
        <v>184</v>
      </c>
      <c r="B63" s="22">
        <v>1.64</v>
      </c>
      <c r="C63" s="70">
        <f>ROUND('PU Wise OWE'!$AN$62/10000,2)</f>
        <v>1.89</v>
      </c>
      <c r="D63" s="85">
        <f t="shared" si="41"/>
        <v>1.3172567605241148E-3</v>
      </c>
      <c r="E63" s="334"/>
      <c r="F63" s="22">
        <f>ROUND('PU Wise OWE'!$AN$60/10000,2)</f>
        <v>3.81</v>
      </c>
      <c r="G63" s="24">
        <f>F63/$F$7</f>
        <v>2.5470468295617876E-3</v>
      </c>
      <c r="H63" s="23">
        <f>ROUND('PU Wise OWE'!$AN$61/10000,2)</f>
        <v>3.81</v>
      </c>
      <c r="I63" s="23">
        <f>ROUND('PU Wise OWE'!$AN$63/10000,2)</f>
        <v>3.81</v>
      </c>
      <c r="J63" s="94">
        <f t="shared" si="43"/>
        <v>2.5510716509651891E-3</v>
      </c>
      <c r="K63" s="22">
        <f t="shared" si="45"/>
        <v>0</v>
      </c>
      <c r="L63" s="24">
        <f t="shared" si="46"/>
        <v>0</v>
      </c>
      <c r="M63" s="22">
        <f>I63-C63</f>
        <v>1.9200000000000002</v>
      </c>
      <c r="N63" s="52">
        <f>M63/C63</f>
        <v>1.015873015873016</v>
      </c>
      <c r="O63" s="52">
        <f t="shared" si="44"/>
        <v>1</v>
      </c>
      <c r="P63" s="154"/>
      <c r="Q63" s="162">
        <f>(I63/10)*12</f>
        <v>4.5720000000000001</v>
      </c>
      <c r="R63" s="68">
        <f>Q63-F63</f>
        <v>0.76200000000000001</v>
      </c>
    </row>
    <row r="64" spans="1:18" s="36" customFormat="1">
      <c r="A64" s="25" t="s">
        <v>124</v>
      </c>
      <c r="B64" s="26">
        <f>SUM(B60:B63)</f>
        <v>112.89</v>
      </c>
      <c r="C64" s="74">
        <f>SUM(C60:C63)</f>
        <v>22.61</v>
      </c>
      <c r="D64" s="86">
        <f t="shared" si="41"/>
        <v>1.5758293838862559E-2</v>
      </c>
      <c r="E64" s="335"/>
      <c r="F64" s="26">
        <f>SUM(F60:F63)</f>
        <v>21.389999999999997</v>
      </c>
      <c r="G64" s="54">
        <f t="shared" si="42"/>
        <v>1.4299562121870507E-2</v>
      </c>
      <c r="H64" s="26">
        <f>SUM(H60:H63)</f>
        <v>21.389999999999997</v>
      </c>
      <c r="I64" s="26">
        <f>SUM(I60:I63)</f>
        <v>21.369999999999997</v>
      </c>
      <c r="J64" s="54">
        <f t="shared" si="43"/>
        <v>1.430876671420632E-2</v>
      </c>
      <c r="K64" s="26">
        <f t="shared" si="45"/>
        <v>1.9999999999999574E-2</v>
      </c>
      <c r="L64" s="54">
        <f t="shared" si="46"/>
        <v>9.3589143659333538E-4</v>
      </c>
      <c r="M64" s="26">
        <f>I64-C64</f>
        <v>-1.240000000000002</v>
      </c>
      <c r="N64" s="55">
        <f>M64/C64</f>
        <v>-5.4842989827510041E-2</v>
      </c>
      <c r="O64" s="52">
        <f t="shared" si="44"/>
        <v>0.99906498363721363</v>
      </c>
      <c r="P64" s="153"/>
      <c r="Q64" s="74">
        <f>SUM(Q60:Q63)</f>
        <v>25.644000000000002</v>
      </c>
      <c r="R64" s="74">
        <f>SUM(R60:R63)</f>
        <v>4.2539999999999996</v>
      </c>
    </row>
    <row r="65" spans="1:18">
      <c r="Q65" s="163"/>
    </row>
    <row r="66" spans="1:18">
      <c r="A66" s="75" t="s">
        <v>185</v>
      </c>
      <c r="B66" s="75"/>
      <c r="Q66" s="163"/>
    </row>
    <row r="67" spans="1:18" ht="27.6" customHeight="1">
      <c r="A67" s="23" t="s">
        <v>186</v>
      </c>
      <c r="B67" s="22">
        <v>1117.51</v>
      </c>
      <c r="C67" s="70">
        <f>ROUND('PU Wise OWE'!$AP$73/10000,2)</f>
        <v>0.02</v>
      </c>
      <c r="D67" s="85">
        <f t="shared" ref="D67:D69" si="47">C67/$C$7</f>
        <v>1.3939224979091163E-5</v>
      </c>
      <c r="E67" s="23"/>
      <c r="F67" s="22">
        <f>ROUND('PU Wise OWE'!$AP$71/10000,2)</f>
        <v>0</v>
      </c>
      <c r="G67" s="24">
        <f t="shared" ref="G67:G69" si="48">F67/$F$7</f>
        <v>0</v>
      </c>
      <c r="H67" s="23">
        <f>ROUND('PU Wise OWE'!$AP$72/10000,2)</f>
        <v>0</v>
      </c>
      <c r="I67" s="23">
        <f>ROUND('PU Wise OWE'!$AP$74/10000,2)</f>
        <v>0</v>
      </c>
      <c r="J67" s="94">
        <f t="shared" ref="J67:J69" si="49">I67/$I$7</f>
        <v>0</v>
      </c>
      <c r="K67" s="22">
        <f>H67-I67</f>
        <v>0</v>
      </c>
      <c r="L67" s="24" t="e">
        <f>K67/I67</f>
        <v>#DIV/0!</v>
      </c>
      <c r="M67" s="22">
        <f>I67-C67</f>
        <v>-0.02</v>
      </c>
      <c r="N67" s="52">
        <f>M67/C67</f>
        <v>-1</v>
      </c>
      <c r="O67" s="52" t="e">
        <f t="shared" ref="O67:O68" si="50">I67/F67</f>
        <v>#DIV/0!</v>
      </c>
      <c r="P67" s="155" t="s">
        <v>271</v>
      </c>
      <c r="Q67" s="162">
        <f>(I67-256.76-544.78)/10*2+I67</f>
        <v>-160.30799999999999</v>
      </c>
      <c r="R67" s="68">
        <f>Q67-F67</f>
        <v>-160.30799999999999</v>
      </c>
    </row>
    <row r="68" spans="1:18" ht="15.75">
      <c r="A68" s="87" t="s">
        <v>187</v>
      </c>
      <c r="B68" s="111">
        <v>38.520000000000003</v>
      </c>
      <c r="C68" s="70">
        <f>ROUND('PU Wise OWE'!$AP$128/10000,2)-C67</f>
        <v>25.97</v>
      </c>
      <c r="D68" s="85">
        <f t="shared" si="47"/>
        <v>1.8100083635349873E-2</v>
      </c>
      <c r="E68" s="23"/>
      <c r="F68" s="22">
        <f>ROUND('PU Wise OWE'!$AP$126/10000,2)-F67</f>
        <v>24.68</v>
      </c>
      <c r="G68" s="24">
        <f t="shared" si="48"/>
        <v>1.6498980512751948E-2</v>
      </c>
      <c r="H68" s="23">
        <f>ROUND('PU Wise OWE'!$AP$127/10000,2)-H67</f>
        <v>24.68</v>
      </c>
      <c r="I68" s="23">
        <f>ROUND('PU Wise OWE'!$AP$129/10000,2)-I67</f>
        <v>24.64</v>
      </c>
      <c r="J68" s="94">
        <f t="shared" si="49"/>
        <v>1.6498269154798493E-2</v>
      </c>
      <c r="K68" s="22">
        <f t="shared" ref="K68:K69" si="51">H68-I68</f>
        <v>3.9999999999999147E-2</v>
      </c>
      <c r="L68" s="24">
        <f t="shared" ref="L68:L69" si="52">K68/I68</f>
        <v>1.6233766233765888E-3</v>
      </c>
      <c r="M68" s="22">
        <f>I68-C68</f>
        <v>-1.3299999999999983</v>
      </c>
      <c r="N68" s="52">
        <f>M68/C68</f>
        <v>-5.1212938005390771E-2</v>
      </c>
      <c r="O68" s="52">
        <f t="shared" si="50"/>
        <v>0.99837925445705022</v>
      </c>
      <c r="P68" s="154"/>
      <c r="Q68" s="162">
        <f>(I68/10)*12</f>
        <v>29.567999999999998</v>
      </c>
      <c r="R68" s="68">
        <f>Q68-F68</f>
        <v>4.8879999999999981</v>
      </c>
    </row>
    <row r="69" spans="1:18" s="36" customFormat="1">
      <c r="A69" s="25" t="s">
        <v>124</v>
      </c>
      <c r="B69" s="26">
        <f>SUM(B67:B68)</f>
        <v>1156.03</v>
      </c>
      <c r="C69" s="74">
        <f>SUM(C67:C68)</f>
        <v>25.99</v>
      </c>
      <c r="D69" s="86">
        <f t="shared" si="47"/>
        <v>1.8114022860328965E-2</v>
      </c>
      <c r="E69" s="88"/>
      <c r="F69" s="89">
        <f>SUM(F67:F68)</f>
        <v>24.68</v>
      </c>
      <c r="G69" s="90">
        <f t="shared" si="48"/>
        <v>1.6498980512751948E-2</v>
      </c>
      <c r="H69" s="89">
        <f>SUM(H67:H68)</f>
        <v>24.68</v>
      </c>
      <c r="I69" s="89">
        <f>SUM(I67:I68)</f>
        <v>24.64</v>
      </c>
      <c r="J69" s="54">
        <f t="shared" si="49"/>
        <v>1.6498269154798493E-2</v>
      </c>
      <c r="K69" s="22">
        <f t="shared" si="51"/>
        <v>3.9999999999999147E-2</v>
      </c>
      <c r="L69" s="24">
        <f t="shared" si="52"/>
        <v>1.6233766233765888E-3</v>
      </c>
      <c r="M69" s="91">
        <f>I69-C69</f>
        <v>-1.3499999999999979</v>
      </c>
      <c r="N69" s="101">
        <f>M69/C69</f>
        <v>-5.1943055021161907E-2</v>
      </c>
      <c r="P69" s="159"/>
      <c r="Q69" s="74">
        <f>SUM(Q67:Q68)</f>
        <v>-130.74</v>
      </c>
      <c r="R69" s="74">
        <f>SUM(R67:R68)</f>
        <v>-155.41999999999999</v>
      </c>
    </row>
    <row r="70" spans="1:18">
      <c r="E70" s="31"/>
      <c r="F70" s="34"/>
      <c r="G70" s="34"/>
      <c r="H70" s="34"/>
      <c r="I70" s="31"/>
      <c r="J70" s="31"/>
      <c r="K70" s="31"/>
      <c r="L70" s="31"/>
      <c r="M70" s="34"/>
      <c r="N70" s="92"/>
      <c r="Q70" s="163"/>
    </row>
    <row r="71" spans="1:18">
      <c r="A71" s="75" t="s">
        <v>189</v>
      </c>
      <c r="B71" s="75"/>
      <c r="E71" s="31"/>
      <c r="F71" s="34"/>
      <c r="G71" s="34"/>
      <c r="H71" s="34"/>
      <c r="I71" s="31"/>
      <c r="J71" s="31"/>
      <c r="K71" s="31"/>
      <c r="L71" s="31"/>
      <c r="M71" s="34"/>
      <c r="N71" s="92"/>
      <c r="Q71" s="163"/>
    </row>
    <row r="72" spans="1:18" ht="38.450000000000003" customHeight="1">
      <c r="A72" s="23" t="s">
        <v>188</v>
      </c>
      <c r="B72" s="22">
        <v>12.31</v>
      </c>
      <c r="C72" s="70">
        <f>ROUND('PU Wise OWE'!$AQ$29/10000,2)+ROUND('PU Wise OWE'!$BB$29/10000,2)</f>
        <v>0.25</v>
      </c>
      <c r="D72" s="85">
        <f t="shared" ref="D72:D74" si="53">C72/$C$7</f>
        <v>1.7424031223863952E-4</v>
      </c>
      <c r="E72" s="23"/>
      <c r="F72" s="70">
        <f>ROUND('PU Wise OWE'!$AQ$27/10000,2)+ROUND('PU Wise OWE'!$BB$27/10000,2)</f>
        <v>0</v>
      </c>
      <c r="G72" s="24">
        <f t="shared" ref="G72:G74" si="54">F72/$F$7</f>
        <v>0</v>
      </c>
      <c r="H72" s="70">
        <f>ROUND('PU Wise OWE'!$AQ$28/10000,2)+ROUND('PU Wise OWE'!$BB$28/10000,2)</f>
        <v>0</v>
      </c>
      <c r="I72" s="70">
        <f>ROUND('PU Wise OWE'!$AQ$30/10000,2)+ROUND('PU Wise OWE'!$BB$30/10000,2)</f>
        <v>0</v>
      </c>
      <c r="J72" s="94">
        <f t="shared" ref="J72:J74" si="55">I72/$I$7</f>
        <v>0</v>
      </c>
      <c r="K72" s="22">
        <f>H72-I72</f>
        <v>0</v>
      </c>
      <c r="L72" s="24" t="e">
        <f>K72/I72</f>
        <v>#DIV/0!</v>
      </c>
      <c r="M72" s="22">
        <f>I72-C72</f>
        <v>-0.25</v>
      </c>
      <c r="N72" s="52">
        <f>M72/C72</f>
        <v>-1</v>
      </c>
      <c r="O72" s="52" t="e">
        <f t="shared" ref="O72:O73" si="56">I72/F72</f>
        <v>#DIV/0!</v>
      </c>
      <c r="P72" s="155" t="s">
        <v>282</v>
      </c>
      <c r="Q72" s="162">
        <f>(I72/10)*12</f>
        <v>0</v>
      </c>
      <c r="R72" s="68">
        <f>Q72-F72</f>
        <v>0</v>
      </c>
    </row>
    <row r="73" spans="1:18" ht="52.9" customHeight="1">
      <c r="A73" s="23" t="s">
        <v>190</v>
      </c>
      <c r="B73" s="22">
        <v>114.52</v>
      </c>
      <c r="C73" s="70">
        <f>ROUND('PU Wise OWE'!$AQ$40/10000,2)+ROUND('PU Wise OWE'!$BB$40/10000,2)</f>
        <v>12.110000000000001</v>
      </c>
      <c r="D73" s="85">
        <f t="shared" si="53"/>
        <v>8.4402007248397005E-3</v>
      </c>
      <c r="E73" s="23"/>
      <c r="F73" s="70">
        <f>ROUND('PU Wise OWE'!$AQ$38/10000,2)+ROUND('PU Wise OWE'!$BB$38/10000,2)</f>
        <v>16.16</v>
      </c>
      <c r="G73" s="24">
        <f t="shared" si="54"/>
        <v>1.0803222248220076E-2</v>
      </c>
      <c r="H73" s="70">
        <f>ROUND('PU Wise OWE'!$AQ$39/10000,2)+ROUND('PU Wise OWE'!$BB$39/10000,2)</f>
        <v>16.16</v>
      </c>
      <c r="I73" s="70">
        <f>ROUND('PU Wise OWE'!$AQ$41/10000,2)+ROUND('PU Wise OWE'!$BB$41/10000,2)</f>
        <v>16.14</v>
      </c>
      <c r="J73" s="94">
        <f t="shared" si="55"/>
        <v>1.0806901954482454E-2</v>
      </c>
      <c r="K73" s="22">
        <f t="shared" ref="K73:K74" si="57">H73-I73</f>
        <v>1.9999999999999574E-2</v>
      </c>
      <c r="L73" s="24">
        <f t="shared" ref="L73:L74" si="58">K73/I73</f>
        <v>1.2391573729863428E-3</v>
      </c>
      <c r="M73" s="22">
        <f>I73-C73</f>
        <v>4.0299999999999994</v>
      </c>
      <c r="N73" s="52">
        <f>M73/C73</f>
        <v>0.33278282411230381</v>
      </c>
      <c r="O73" s="52">
        <f t="shared" si="56"/>
        <v>0.99876237623762376</v>
      </c>
      <c r="P73" s="155" t="s">
        <v>268</v>
      </c>
      <c r="Q73" s="162">
        <f>(I73/10)*12</f>
        <v>19.368000000000002</v>
      </c>
      <c r="R73" s="68">
        <f>Q73-F73</f>
        <v>3.208000000000002</v>
      </c>
    </row>
    <row r="74" spans="1:18" s="36" customFormat="1">
      <c r="A74" s="25" t="s">
        <v>124</v>
      </c>
      <c r="B74" s="26">
        <v>126.83</v>
      </c>
      <c r="C74" s="74">
        <f>SUM(C72:C73)</f>
        <v>12.360000000000001</v>
      </c>
      <c r="D74" s="86">
        <f t="shared" si="53"/>
        <v>8.6144410370783391E-3</v>
      </c>
      <c r="E74" s="25"/>
      <c r="F74" s="74">
        <f>SUM(F72:F73)</f>
        <v>16.16</v>
      </c>
      <c r="G74" s="54">
        <f t="shared" si="54"/>
        <v>1.0803222248220076E-2</v>
      </c>
      <c r="H74" s="74">
        <f t="shared" ref="H74:I74" si="59">SUM(H72:H73)</f>
        <v>16.16</v>
      </c>
      <c r="I74" s="74">
        <f t="shared" si="59"/>
        <v>16.14</v>
      </c>
      <c r="J74" s="54">
        <f t="shared" si="55"/>
        <v>1.0806901954482454E-2</v>
      </c>
      <c r="K74" s="26">
        <f t="shared" si="57"/>
        <v>1.9999999999999574E-2</v>
      </c>
      <c r="L74" s="54">
        <f t="shared" si="58"/>
        <v>1.2391573729863428E-3</v>
      </c>
      <c r="M74" s="26">
        <f>I74-C74</f>
        <v>3.7799999999999994</v>
      </c>
      <c r="N74" s="55">
        <f>M74/C74</f>
        <v>0.30582524271844652</v>
      </c>
      <c r="P74" s="159"/>
      <c r="Q74" s="74">
        <f>SUM(Q72:Q73)</f>
        <v>19.368000000000002</v>
      </c>
      <c r="R74" s="74">
        <f>SUM(R72:R73)</f>
        <v>3.208000000000002</v>
      </c>
    </row>
    <row r="75" spans="1:18">
      <c r="D75" s="31"/>
      <c r="E75" s="31"/>
      <c r="F75" s="34"/>
      <c r="G75" s="34"/>
      <c r="H75" s="34"/>
      <c r="I75" s="31"/>
      <c r="J75" s="31"/>
      <c r="K75" s="31"/>
      <c r="L75" s="31"/>
      <c r="M75" s="34"/>
      <c r="N75" s="92"/>
      <c r="Q75" s="163"/>
    </row>
    <row r="76" spans="1:18">
      <c r="A76" s="75" t="s">
        <v>191</v>
      </c>
      <c r="B76" s="75"/>
      <c r="D76" s="31"/>
      <c r="E76" s="31"/>
      <c r="F76" s="34"/>
      <c r="G76" s="34"/>
      <c r="H76" s="34"/>
      <c r="I76" s="31"/>
      <c r="J76" s="31"/>
      <c r="K76" s="31"/>
      <c r="L76" s="31"/>
      <c r="M76" s="34"/>
      <c r="N76" s="92"/>
      <c r="Q76" s="163"/>
    </row>
    <row r="77" spans="1:18" ht="15.75">
      <c r="A77" s="23" t="s">
        <v>193</v>
      </c>
      <c r="B77" s="22">
        <v>2</v>
      </c>
      <c r="C77" s="70">
        <f>ROUND('PU Wise OWE'!$AW$128/10000,2)</f>
        <v>0.56000000000000005</v>
      </c>
      <c r="D77" s="85">
        <f t="shared" ref="D77:D83" si="60">C77/$C$7</f>
        <v>3.9029829941455258E-4</v>
      </c>
      <c r="E77" s="23"/>
      <c r="F77" s="22">
        <f>ROUND('PU Wise OWE'!$AW$126/10000,2)</f>
        <v>0</v>
      </c>
      <c r="G77" s="24">
        <f t="shared" ref="G77:G83" si="61">F77/$F$7</f>
        <v>0</v>
      </c>
      <c r="H77" s="23">
        <f>ROUND('PU Wise OWE'!$AW$127/10000,2)</f>
        <v>0</v>
      </c>
      <c r="I77" s="23">
        <f>ROUND('PU Wise OWE'!$AW$129/10000,2)</f>
        <v>0</v>
      </c>
      <c r="J77" s="94">
        <f t="shared" ref="J77:J85" si="62">I77/$I$7</f>
        <v>0</v>
      </c>
      <c r="K77" s="22">
        <f>H77-I77</f>
        <v>0</v>
      </c>
      <c r="L77" s="24" t="e">
        <f>K77/I77</f>
        <v>#DIV/0!</v>
      </c>
      <c r="M77" s="22">
        <f t="shared" ref="M77:M83" si="63">I77-C77</f>
        <v>-0.56000000000000005</v>
      </c>
      <c r="N77" s="52">
        <f t="shared" ref="N77:N83" si="64">M77/C77</f>
        <v>-1</v>
      </c>
      <c r="O77" s="52" t="e">
        <f t="shared" ref="O77:O82" si="65">I77/F77</f>
        <v>#DIV/0!</v>
      </c>
      <c r="P77" s="154"/>
      <c r="Q77" s="162">
        <f t="shared" ref="Q77:Q82" si="66">(I77/10)*12</f>
        <v>0</v>
      </c>
      <c r="R77" s="68">
        <f t="shared" ref="R77:R82" si="67">Q77-F77</f>
        <v>0</v>
      </c>
    </row>
    <row r="78" spans="1:18" ht="15.75">
      <c r="A78" s="23" t="s">
        <v>192</v>
      </c>
      <c r="B78" s="22">
        <v>1.66</v>
      </c>
      <c r="C78" s="70">
        <f>ROUND('PU Wise OWE'!$AX$128/10000,2)</f>
        <v>0.28000000000000003</v>
      </c>
      <c r="D78" s="85">
        <f t="shared" si="60"/>
        <v>1.9514914970727629E-4</v>
      </c>
      <c r="E78" s="23"/>
      <c r="F78" s="22">
        <f>ROUND('PU Wise OWE'!$AW$126/10000,2)</f>
        <v>0</v>
      </c>
      <c r="G78" s="24">
        <f t="shared" si="61"/>
        <v>0</v>
      </c>
      <c r="H78" s="23">
        <f>ROUND('PU Wise OWE'!$AX$127/10000,2)</f>
        <v>0.28999999999999998</v>
      </c>
      <c r="I78" s="23">
        <f>ROUND('PU Wise OWE'!$AX$129/10000,2)</f>
        <v>0.28999999999999998</v>
      </c>
      <c r="J78" s="94">
        <f t="shared" si="62"/>
        <v>1.9417605742254716E-4</v>
      </c>
      <c r="K78" s="22">
        <f t="shared" ref="K78:K83" si="68">H78-I78</f>
        <v>0</v>
      </c>
      <c r="L78" s="24">
        <f t="shared" ref="L78:L83" si="69">K78/I78</f>
        <v>0</v>
      </c>
      <c r="M78" s="22">
        <f t="shared" si="63"/>
        <v>9.9999999999999534E-3</v>
      </c>
      <c r="N78" s="52">
        <f t="shared" si="64"/>
        <v>3.5714285714285546E-2</v>
      </c>
      <c r="O78" s="52" t="e">
        <f t="shared" si="65"/>
        <v>#DIV/0!</v>
      </c>
      <c r="P78" s="154"/>
      <c r="Q78" s="162">
        <f t="shared" si="66"/>
        <v>0.34799999999999998</v>
      </c>
      <c r="R78" s="68">
        <f t="shared" si="67"/>
        <v>0.34799999999999998</v>
      </c>
    </row>
    <row r="79" spans="1:18" ht="34.15" customHeight="1">
      <c r="A79" s="23" t="s">
        <v>194</v>
      </c>
      <c r="B79" s="22">
        <v>16.940000000000001</v>
      </c>
      <c r="C79" s="70">
        <f>ROUND('PU Wise OWE'!$BC$128/10000,2)</f>
        <v>1.81</v>
      </c>
      <c r="D79" s="85">
        <f t="shared" si="60"/>
        <v>1.2614998606077503E-3</v>
      </c>
      <c r="E79" s="23"/>
      <c r="F79" s="22">
        <f>ROUND('PU Wise OWE'!$BC$126/10000,2)</f>
        <v>3.93</v>
      </c>
      <c r="G79" s="24">
        <f t="shared" si="61"/>
        <v>2.6272687769495606E-3</v>
      </c>
      <c r="H79" s="23">
        <f>ROUND('PU Wise OWE'!$BC$127/10000,2)</f>
        <v>3.93</v>
      </c>
      <c r="I79" s="23">
        <f>ROUND('PU Wise OWE'!$BC$129/10000,2)</f>
        <v>3.94</v>
      </c>
      <c r="J79" s="94">
        <f t="shared" si="62"/>
        <v>2.6381160904994341E-3</v>
      </c>
      <c r="K79" s="22">
        <f t="shared" si="68"/>
        <v>-9.9999999999997868E-3</v>
      </c>
      <c r="L79" s="24">
        <f t="shared" si="69"/>
        <v>-2.5380710659897937E-3</v>
      </c>
      <c r="M79" s="22">
        <f t="shared" si="63"/>
        <v>2.13</v>
      </c>
      <c r="N79" s="52">
        <f t="shared" si="64"/>
        <v>1.1767955801104972</v>
      </c>
      <c r="O79" s="52">
        <f t="shared" si="65"/>
        <v>1.0025445292620865</v>
      </c>
      <c r="P79" s="155" t="s">
        <v>269</v>
      </c>
      <c r="Q79" s="162">
        <f t="shared" si="66"/>
        <v>4.7279999999999998</v>
      </c>
      <c r="R79" s="68">
        <f t="shared" si="67"/>
        <v>0.7979999999999996</v>
      </c>
    </row>
    <row r="80" spans="1:18" ht="52.9" customHeight="1">
      <c r="A80" s="23" t="s">
        <v>195</v>
      </c>
      <c r="B80" s="22">
        <v>16.95</v>
      </c>
      <c r="C80" s="70">
        <f>ROUND('PU Wise OWE'!$BD$128/10000,2)</f>
        <v>1.76</v>
      </c>
      <c r="D80" s="85">
        <f t="shared" si="60"/>
        <v>1.2266517981600223E-3</v>
      </c>
      <c r="E80" s="23"/>
      <c r="F80" s="22">
        <f>ROUND('PU Wise OWE'!$BD$126/10000,2)</f>
        <v>3.93</v>
      </c>
      <c r="G80" s="24">
        <f t="shared" si="61"/>
        <v>2.6272687769495606E-3</v>
      </c>
      <c r="H80" s="23">
        <f>ROUND('PU Wise OWE'!$BD$127/10000,2)</f>
        <v>3.93</v>
      </c>
      <c r="I80" s="23">
        <f>ROUND('PU Wise OWE'!$BD$129/10000,2)</f>
        <v>3.94</v>
      </c>
      <c r="J80" s="94">
        <f t="shared" si="62"/>
        <v>2.6381160904994341E-3</v>
      </c>
      <c r="K80" s="22">
        <f t="shared" si="68"/>
        <v>-9.9999999999997868E-3</v>
      </c>
      <c r="L80" s="24">
        <f t="shared" si="69"/>
        <v>-2.5380710659897937E-3</v>
      </c>
      <c r="M80" s="22">
        <f t="shared" si="63"/>
        <v>2.1799999999999997</v>
      </c>
      <c r="N80" s="52">
        <f t="shared" si="64"/>
        <v>1.2386363636363635</v>
      </c>
      <c r="O80" s="52">
        <f t="shared" si="65"/>
        <v>1.0025445292620865</v>
      </c>
      <c r="P80" s="155" t="s">
        <v>269</v>
      </c>
      <c r="Q80" s="162">
        <f t="shared" si="66"/>
        <v>4.7279999999999998</v>
      </c>
      <c r="R80" s="68">
        <f t="shared" si="67"/>
        <v>0.7979999999999996</v>
      </c>
    </row>
    <row r="81" spans="1:18" ht="43.9" customHeight="1">
      <c r="A81" s="23" t="s">
        <v>196</v>
      </c>
      <c r="B81" s="22">
        <v>17.329999999999998</v>
      </c>
      <c r="C81" s="70">
        <f>ROUND('PU Wise OWE'!$BF$128/10000,2)</f>
        <v>2.17</v>
      </c>
      <c r="D81" s="85">
        <f t="shared" si="60"/>
        <v>1.5124059102313912E-3</v>
      </c>
      <c r="E81" s="23"/>
      <c r="F81" s="22">
        <f>ROUND('PU Wise OWE'!$BF$126/10000,2)</f>
        <v>3.5</v>
      </c>
      <c r="G81" s="24">
        <f t="shared" si="61"/>
        <v>2.3398067988100414E-3</v>
      </c>
      <c r="H81" s="23">
        <f>ROUND('PU Wise OWE'!$BF$127/10000,2)</f>
        <v>3.5</v>
      </c>
      <c r="I81" s="23">
        <f>ROUND('PU Wise OWE'!$BF$129/10000,2)</f>
        <v>3.5</v>
      </c>
      <c r="J81" s="94">
        <f t="shared" si="62"/>
        <v>2.3435041413066042E-3</v>
      </c>
      <c r="K81" s="22">
        <f t="shared" si="68"/>
        <v>0</v>
      </c>
      <c r="L81" s="24">
        <f t="shared" si="69"/>
        <v>0</v>
      </c>
      <c r="M81" s="22">
        <f t="shared" si="63"/>
        <v>1.33</v>
      </c>
      <c r="N81" s="52">
        <f t="shared" si="64"/>
        <v>0.61290322580645162</v>
      </c>
      <c r="O81" s="52">
        <f t="shared" si="65"/>
        <v>1</v>
      </c>
      <c r="P81" s="155" t="s">
        <v>269</v>
      </c>
      <c r="Q81" s="162">
        <f t="shared" si="66"/>
        <v>4.1999999999999993</v>
      </c>
      <c r="R81" s="68">
        <f t="shared" si="67"/>
        <v>0.69999999999999929</v>
      </c>
    </row>
    <row r="82" spans="1:18" ht="15.75">
      <c r="A82" s="23" t="s">
        <v>197</v>
      </c>
      <c r="B82" s="22">
        <v>166.71</v>
      </c>
      <c r="C82" s="70">
        <f>ROUND('PU Wise OWE'!$BG$128/10000,2)-ROUND('PU Wise OWE'!$BG$117/10000,2)</f>
        <v>34.069999999999993</v>
      </c>
      <c r="D82" s="85">
        <f t="shared" si="60"/>
        <v>2.3745469751881791E-2</v>
      </c>
      <c r="E82" s="23"/>
      <c r="F82" s="22">
        <f>ROUND('PU Wise OWE'!$BG$126/10000,2)-ROUND('PU Wise OWE'!$BG$115/10000,2)</f>
        <v>34.910000000000011</v>
      </c>
      <c r="G82" s="24">
        <f t="shared" si="61"/>
        <v>2.3337901527559591E-2</v>
      </c>
      <c r="H82" s="23">
        <f>ROUND('PU Wise OWE'!$BG$127/10000,2)-ROUND('PU Wise OWE'!$BG$116/10000,2)</f>
        <v>34.910000000000011</v>
      </c>
      <c r="I82" s="23">
        <f>ROUND('PU Wise OWE'!$BG$129/10000,2)-ROUND('PU Wise OWE'!$BG$118/10000,2)</f>
        <v>34.870000000000005</v>
      </c>
      <c r="J82" s="94">
        <f t="shared" si="62"/>
        <v>2.3347996973531796E-2</v>
      </c>
      <c r="K82" s="22">
        <f t="shared" si="68"/>
        <v>4.0000000000006253E-2</v>
      </c>
      <c r="L82" s="24">
        <f t="shared" si="69"/>
        <v>1.1471178663609478E-3</v>
      </c>
      <c r="M82" s="22">
        <f t="shared" si="63"/>
        <v>0.80000000000001137</v>
      </c>
      <c r="N82" s="52">
        <f t="shared" si="64"/>
        <v>2.3481068388612022E-2</v>
      </c>
      <c r="O82" s="52">
        <f t="shared" si="65"/>
        <v>0.99885419650529916</v>
      </c>
      <c r="P82" s="155"/>
      <c r="Q82" s="162">
        <f t="shared" si="66"/>
        <v>41.844000000000008</v>
      </c>
      <c r="R82" s="166">
        <f t="shared" si="67"/>
        <v>6.9339999999999975</v>
      </c>
    </row>
    <row r="83" spans="1:18" s="36" customFormat="1">
      <c r="A83" s="25" t="s">
        <v>124</v>
      </c>
      <c r="B83" s="26">
        <f>SUM(B77:B82)</f>
        <v>221.59</v>
      </c>
      <c r="C83" s="74">
        <f>SUM(C77:C82)</f>
        <v>40.649999999999991</v>
      </c>
      <c r="D83" s="86">
        <f t="shared" si="60"/>
        <v>2.8331474770002783E-2</v>
      </c>
      <c r="E83" s="25"/>
      <c r="F83" s="74">
        <f>SUM(F77:F82)</f>
        <v>46.27000000000001</v>
      </c>
      <c r="G83" s="54">
        <f t="shared" si="61"/>
        <v>3.0932245880268751E-2</v>
      </c>
      <c r="H83" s="74">
        <f>SUM(H77:H82)</f>
        <v>46.560000000000009</v>
      </c>
      <c r="I83" s="74">
        <f>SUM(I77:I82)</f>
        <v>46.540000000000006</v>
      </c>
      <c r="J83" s="54">
        <f t="shared" si="62"/>
        <v>3.1161909353259819E-2</v>
      </c>
      <c r="K83" s="26">
        <f t="shared" si="68"/>
        <v>2.0000000000003126E-2</v>
      </c>
      <c r="L83" s="54">
        <f t="shared" si="69"/>
        <v>4.2973785990552479E-4</v>
      </c>
      <c r="M83" s="26">
        <f t="shared" si="63"/>
        <v>5.8900000000000148</v>
      </c>
      <c r="N83" s="55">
        <f t="shared" si="64"/>
        <v>0.14489544895448994</v>
      </c>
      <c r="O83" s="25"/>
      <c r="P83" s="153"/>
      <c r="Q83" s="74">
        <f>SUM(Q77:Q82)</f>
        <v>55.848000000000006</v>
      </c>
      <c r="R83" s="74">
        <f>SUM(R77:R82)</f>
        <v>9.5779999999999959</v>
      </c>
    </row>
    <row r="84" spans="1:18">
      <c r="Q84" s="163"/>
    </row>
    <row r="85" spans="1:18" s="36" customFormat="1" ht="30">
      <c r="A85" s="93" t="s">
        <v>198</v>
      </c>
      <c r="B85" s="112">
        <v>5247.44</v>
      </c>
      <c r="C85" s="74">
        <f>C37+C49+C54+C56+C64+C69+C74+C83</f>
        <v>554.74</v>
      </c>
      <c r="D85" s="86">
        <f t="shared" ref="D85" si="70">C85/$C$7</f>
        <v>0.38663228324505161</v>
      </c>
      <c r="E85" s="25"/>
      <c r="F85" s="74">
        <f>F37+F49+F54+F56+F64+F69+F74+F83</f>
        <v>523.59</v>
      </c>
      <c r="G85" s="54">
        <f t="shared" ref="G85" si="71">F85/$F$7</f>
        <v>0.35002841193969986</v>
      </c>
      <c r="H85" s="74">
        <f>H37+H49+H54+H56+H64+H69+H74+H83</f>
        <v>523.88</v>
      </c>
      <c r="I85" s="74">
        <f>I37+I49+I54+I56+I64+I69+I74+I83</f>
        <v>523.15</v>
      </c>
      <c r="J85" s="54">
        <f t="shared" si="62"/>
        <v>0.35028691186415711</v>
      </c>
      <c r="K85" s="26">
        <f t="shared" ref="K85" si="72">H85-I85</f>
        <v>0.73000000000001819</v>
      </c>
      <c r="L85" s="54">
        <f t="shared" ref="L85" si="73">K85/I85</f>
        <v>1.3953932906432538E-3</v>
      </c>
      <c r="M85" s="26">
        <f>I85-C85</f>
        <v>-31.590000000000032</v>
      </c>
      <c r="N85" s="55">
        <f>M85/C85</f>
        <v>-5.6945596135126425E-2</v>
      </c>
      <c r="O85" s="52">
        <f t="shared" ref="O85" si="74">I85/F85</f>
        <v>0.99915964781603916</v>
      </c>
      <c r="P85" s="153"/>
      <c r="Q85" s="74">
        <f>Q37+Q49+Q54+Q56+Q64+Q69+Q74+Q83</f>
        <v>1080.376</v>
      </c>
      <c r="R85" s="166">
        <f>Q85-F85</f>
        <v>556.78599999999994</v>
      </c>
    </row>
    <row r="86" spans="1:18">
      <c r="Q86" s="163"/>
    </row>
    <row r="87" spans="1:18" s="146" customFormat="1">
      <c r="A87" s="77"/>
      <c r="B87" s="366" t="s">
        <v>289</v>
      </c>
      <c r="C87" s="369" t="s">
        <v>298</v>
      </c>
      <c r="D87" s="366" t="s">
        <v>167</v>
      </c>
      <c r="E87" s="366"/>
      <c r="F87" s="370" t="s">
        <v>300</v>
      </c>
      <c r="G87" s="366" t="s">
        <v>302</v>
      </c>
      <c r="H87" s="150"/>
      <c r="I87" s="369" t="s">
        <v>299</v>
      </c>
      <c r="J87" s="366" t="s">
        <v>199</v>
      </c>
      <c r="K87" s="150"/>
      <c r="L87" s="150"/>
      <c r="M87" s="329" t="s">
        <v>141</v>
      </c>
      <c r="N87" s="329"/>
      <c r="O87" s="311" t="s">
        <v>301</v>
      </c>
      <c r="Q87" s="163"/>
    </row>
    <row r="88" spans="1:18" s="146" customFormat="1">
      <c r="A88" s="133" t="s">
        <v>247</v>
      </c>
      <c r="B88" s="367"/>
      <c r="C88" s="367"/>
      <c r="D88" s="367"/>
      <c r="E88" s="367"/>
      <c r="F88" s="371"/>
      <c r="G88" s="367"/>
      <c r="H88" s="151"/>
      <c r="I88" s="378"/>
      <c r="J88" s="367"/>
      <c r="K88" s="151"/>
      <c r="L88" s="151"/>
      <c r="M88" s="79" t="s">
        <v>139</v>
      </c>
      <c r="N88" s="80" t="s">
        <v>140</v>
      </c>
      <c r="O88" s="311"/>
      <c r="Q88" s="163"/>
    </row>
    <row r="89" spans="1:18" s="146" customFormat="1" ht="15.75">
      <c r="A89" s="23" t="s">
        <v>248</v>
      </c>
      <c r="B89" s="23">
        <v>0</v>
      </c>
      <c r="C89" s="147">
        <v>0</v>
      </c>
      <c r="D89" s="85">
        <f t="shared" ref="D89:D102" si="75">C89/$C$7</f>
        <v>0</v>
      </c>
      <c r="E89" s="23"/>
      <c r="F89" s="22">
        <v>0.69</v>
      </c>
      <c r="G89" s="24">
        <f t="shared" ref="G89:G102" si="76">F89/$F$7</f>
        <v>4.6127619747969383E-4</v>
      </c>
      <c r="H89" s="24"/>
      <c r="I89" s="23">
        <v>0</v>
      </c>
      <c r="J89" s="94">
        <f t="shared" ref="J89:J102" si="77">I89/$I$7</f>
        <v>0</v>
      </c>
      <c r="K89" s="94"/>
      <c r="L89" s="94"/>
      <c r="M89" s="22">
        <f>I89-C89</f>
        <v>0</v>
      </c>
      <c r="N89" s="52">
        <v>0</v>
      </c>
      <c r="O89" s="52">
        <f t="shared" ref="O89:O102" si="78">I89/F89</f>
        <v>0</v>
      </c>
      <c r="Q89" s="162"/>
    </row>
    <row r="90" spans="1:18" s="146" customFormat="1" ht="15.75">
      <c r="A90" s="23" t="s">
        <v>249</v>
      </c>
      <c r="B90" s="23">
        <v>33.630000000000003</v>
      </c>
      <c r="C90" s="148">
        <v>1.86</v>
      </c>
      <c r="D90" s="85">
        <f t="shared" si="75"/>
        <v>1.2963479230554782E-3</v>
      </c>
      <c r="E90" s="23"/>
      <c r="F90" s="22">
        <v>33.28</v>
      </c>
      <c r="G90" s="24">
        <f t="shared" si="76"/>
        <v>2.2248220075542335E-2</v>
      </c>
      <c r="H90" s="24"/>
      <c r="I90" s="22">
        <v>2.77</v>
      </c>
      <c r="J90" s="94">
        <f t="shared" si="77"/>
        <v>1.8547161346912267E-3</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259</v>
      </c>
      <c r="B91" s="23">
        <v>7.44</v>
      </c>
      <c r="C91" s="148">
        <v>0.04</v>
      </c>
      <c r="D91" s="85">
        <f t="shared" si="75"/>
        <v>2.7878449958182326E-5</v>
      </c>
      <c r="E91" s="23"/>
      <c r="F91" s="22">
        <v>0.53</v>
      </c>
      <c r="G91" s="24">
        <f t="shared" si="76"/>
        <v>3.543136009626634E-4</v>
      </c>
      <c r="H91" s="24"/>
      <c r="I91" s="22">
        <v>0</v>
      </c>
      <c r="J91" s="94">
        <f t="shared" si="77"/>
        <v>0</v>
      </c>
      <c r="K91" s="94"/>
      <c r="L91" s="94"/>
      <c r="M91" s="22">
        <f t="shared" si="79"/>
        <v>-0.04</v>
      </c>
      <c r="N91" s="52">
        <f t="shared" si="80"/>
        <v>-1</v>
      </c>
      <c r="O91" s="52">
        <f t="shared" si="78"/>
        <v>0</v>
      </c>
      <c r="Q91" s="162"/>
    </row>
    <row r="92" spans="1:18" s="146" customFormat="1" ht="15.75">
      <c r="A92" s="149" t="s">
        <v>250</v>
      </c>
      <c r="B92" s="25">
        <f>SUM(B89:B91)</f>
        <v>41.07</v>
      </c>
      <c r="C92" s="25">
        <f>SUM(C89:C91)</f>
        <v>1.9000000000000001</v>
      </c>
      <c r="D92" s="86">
        <f t="shared" si="75"/>
        <v>1.3242263730136605E-3</v>
      </c>
      <c r="E92" s="25">
        <f t="shared" ref="E92:F92" si="81">SUM(E89:E90)</f>
        <v>0</v>
      </c>
      <c r="F92" s="26">
        <f t="shared" si="81"/>
        <v>33.97</v>
      </c>
      <c r="G92" s="54">
        <f t="shared" si="76"/>
        <v>2.2709496273022028E-2</v>
      </c>
      <c r="H92" s="54"/>
      <c r="I92" s="26">
        <f>SUM(I89:I91)</f>
        <v>2.77</v>
      </c>
      <c r="J92" s="54">
        <f t="shared" si="77"/>
        <v>1.8547161346912267E-3</v>
      </c>
      <c r="K92" s="54"/>
      <c r="L92" s="54"/>
      <c r="M92" s="26">
        <f t="shared" si="79"/>
        <v>0.86999999999999988</v>
      </c>
      <c r="N92" s="55">
        <f t="shared" si="80"/>
        <v>0.45789473684210519</v>
      </c>
      <c r="O92" s="55">
        <f t="shared" si="78"/>
        <v>8.1542537533117465E-2</v>
      </c>
      <c r="Q92" s="162"/>
    </row>
    <row r="93" spans="1:18" s="146" customFormat="1" ht="15.75">
      <c r="A93" s="23" t="s">
        <v>251</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252</v>
      </c>
      <c r="B94" s="25">
        <v>13.17</v>
      </c>
      <c r="C94" s="148">
        <v>0.17</v>
      </c>
      <c r="D94" s="85">
        <f t="shared" si="75"/>
        <v>1.184834123222749E-4</v>
      </c>
      <c r="E94" s="23"/>
      <c r="F94" s="22">
        <v>14.55</v>
      </c>
      <c r="G94" s="24">
        <f t="shared" si="76"/>
        <v>9.7269111207674581E-3</v>
      </c>
      <c r="H94" s="24"/>
      <c r="I94" s="22">
        <v>3.38</v>
      </c>
      <c r="J94" s="94">
        <f t="shared" si="77"/>
        <v>2.2631554278903774E-3</v>
      </c>
      <c r="K94" s="94"/>
      <c r="L94" s="94"/>
      <c r="M94" s="22">
        <f t="shared" si="79"/>
        <v>3.21</v>
      </c>
      <c r="N94" s="52">
        <f t="shared" si="80"/>
        <v>18.882352941176467</v>
      </c>
      <c r="O94" s="52">
        <f t="shared" si="78"/>
        <v>0.23230240549828177</v>
      </c>
      <c r="Q94" s="162"/>
    </row>
    <row r="95" spans="1:18" s="146" customFormat="1" ht="15.75">
      <c r="A95" s="23" t="s">
        <v>260</v>
      </c>
      <c r="B95" s="25">
        <v>-0.3</v>
      </c>
      <c r="C95" s="148">
        <v>0</v>
      </c>
      <c r="D95" s="85">
        <f t="shared" si="75"/>
        <v>0</v>
      </c>
      <c r="E95" s="23"/>
      <c r="F95" s="22">
        <v>0.05</v>
      </c>
      <c r="G95" s="24">
        <f t="shared" si="76"/>
        <v>3.3425811411572019E-5</v>
      </c>
      <c r="H95" s="24"/>
      <c r="I95" s="22">
        <v>0</v>
      </c>
      <c r="J95" s="94">
        <f t="shared" si="77"/>
        <v>0</v>
      </c>
      <c r="K95" s="94"/>
      <c r="L95" s="94"/>
      <c r="M95" s="22">
        <f t="shared" si="79"/>
        <v>0</v>
      </c>
      <c r="N95" s="52">
        <v>0</v>
      </c>
      <c r="O95" s="52">
        <f t="shared" si="78"/>
        <v>0</v>
      </c>
      <c r="Q95" s="162"/>
    </row>
    <row r="96" spans="1:18" s="146" customFormat="1" ht="15.75">
      <c r="A96" s="149" t="s">
        <v>253</v>
      </c>
      <c r="B96" s="25">
        <f>SUM(B93:B95)</f>
        <v>12.87</v>
      </c>
      <c r="C96" s="25">
        <f>SUM(C93:C95)</f>
        <v>0.17</v>
      </c>
      <c r="D96" s="86">
        <f t="shared" si="75"/>
        <v>1.184834123222749E-4</v>
      </c>
      <c r="E96" s="25">
        <f t="shared" ref="E96" si="82">SUM(E93:E94)</f>
        <v>0</v>
      </c>
      <c r="F96" s="26">
        <f>SUM(F93:F95)</f>
        <v>14.600000000000001</v>
      </c>
      <c r="G96" s="54">
        <f t="shared" si="76"/>
        <v>9.7603369321790298E-3</v>
      </c>
      <c r="H96" s="54"/>
      <c r="I96" s="26">
        <f>SUM(I93:I95)</f>
        <v>3.38</v>
      </c>
      <c r="J96" s="54">
        <f t="shared" si="77"/>
        <v>2.2631554278903774E-3</v>
      </c>
      <c r="K96" s="54"/>
      <c r="L96" s="54"/>
      <c r="M96" s="26">
        <f t="shared" si="79"/>
        <v>3.21</v>
      </c>
      <c r="N96" s="55">
        <f t="shared" si="80"/>
        <v>18.882352941176467</v>
      </c>
      <c r="O96" s="55">
        <f t="shared" si="78"/>
        <v>0.23150684931506846</v>
      </c>
      <c r="Q96" s="162"/>
    </row>
    <row r="97" spans="1:17" s="146" customFormat="1" ht="15.75">
      <c r="A97" s="23" t="s">
        <v>254</v>
      </c>
      <c r="B97" s="26">
        <v>24.12</v>
      </c>
      <c r="C97" s="148">
        <v>1.61</v>
      </c>
      <c r="D97" s="85">
        <f t="shared" si="75"/>
        <v>1.1221076108168387E-3</v>
      </c>
      <c r="E97" s="23"/>
      <c r="F97" s="22">
        <v>17.600000000000001</v>
      </c>
      <c r="G97" s="24">
        <f t="shared" si="76"/>
        <v>1.1765885616873351E-2</v>
      </c>
      <c r="H97" s="24"/>
      <c r="I97" s="22">
        <v>0.15</v>
      </c>
      <c r="J97" s="94">
        <f t="shared" si="77"/>
        <v>1.0043589177028302E-4</v>
      </c>
      <c r="K97" s="94"/>
      <c r="L97" s="94"/>
      <c r="M97" s="22">
        <f t="shared" si="79"/>
        <v>-1.4600000000000002</v>
      </c>
      <c r="N97" s="52">
        <f t="shared" si="80"/>
        <v>-0.90683229813664601</v>
      </c>
      <c r="O97" s="52">
        <f t="shared" si="78"/>
        <v>8.5227272727272721E-3</v>
      </c>
      <c r="Q97" s="162"/>
    </row>
    <row r="98" spans="1:17" s="146" customFormat="1" ht="15.75">
      <c r="A98" s="23" t="s">
        <v>255</v>
      </c>
      <c r="B98" s="25">
        <v>145.66</v>
      </c>
      <c r="C98" s="148">
        <v>4.3499999999999996</v>
      </c>
      <c r="D98" s="85">
        <f t="shared" si="75"/>
        <v>3.0317814329523275E-3</v>
      </c>
      <c r="E98" s="23"/>
      <c r="F98" s="22">
        <v>11.56</v>
      </c>
      <c r="G98" s="24">
        <f t="shared" si="76"/>
        <v>7.7280475983554512E-3</v>
      </c>
      <c r="H98" s="24"/>
      <c r="I98" s="22">
        <v>6.27</v>
      </c>
      <c r="J98" s="94">
        <f t="shared" si="77"/>
        <v>4.1982202759978304E-3</v>
      </c>
      <c r="K98" s="94"/>
      <c r="L98" s="94"/>
      <c r="M98" s="22">
        <f t="shared" si="79"/>
        <v>1.92</v>
      </c>
      <c r="N98" s="52">
        <f t="shared" si="80"/>
        <v>0.44137931034482758</v>
      </c>
      <c r="O98" s="52">
        <f t="shared" si="78"/>
        <v>0.54238754325259508</v>
      </c>
      <c r="Q98" s="162"/>
    </row>
    <row r="99" spans="1:17" s="146" customFormat="1" ht="15.75">
      <c r="A99" s="149" t="s">
        <v>256</v>
      </c>
      <c r="B99" s="25">
        <f t="shared" ref="B99:I102" si="83">SUM(B97:B98)</f>
        <v>169.78</v>
      </c>
      <c r="C99" s="26">
        <f t="shared" si="83"/>
        <v>5.96</v>
      </c>
      <c r="D99" s="86">
        <f t="shared" si="75"/>
        <v>4.1538890437691663E-3</v>
      </c>
      <c r="E99" s="25">
        <f t="shared" si="83"/>
        <v>0</v>
      </c>
      <c r="F99" s="26">
        <f t="shared" si="83"/>
        <v>29.160000000000004</v>
      </c>
      <c r="G99" s="54">
        <f t="shared" si="76"/>
        <v>1.9493933215228805E-2</v>
      </c>
      <c r="H99" s="54"/>
      <c r="I99" s="26">
        <f t="shared" si="83"/>
        <v>6.42</v>
      </c>
      <c r="J99" s="54">
        <f t="shared" si="77"/>
        <v>4.2986561677681133E-3</v>
      </c>
      <c r="K99" s="54"/>
      <c r="L99" s="54"/>
      <c r="M99" s="26">
        <f t="shared" si="79"/>
        <v>0.45999999999999996</v>
      </c>
      <c r="N99" s="55">
        <f t="shared" si="80"/>
        <v>7.7181208053691275E-2</v>
      </c>
      <c r="O99" s="55">
        <f t="shared" si="78"/>
        <v>0.22016460905349791</v>
      </c>
      <c r="Q99" s="162"/>
    </row>
    <row r="100" spans="1:17" s="146" customFormat="1" ht="15.75">
      <c r="A100" s="23" t="s">
        <v>257</v>
      </c>
      <c r="B100" s="26">
        <v>12.31</v>
      </c>
      <c r="C100" s="148">
        <v>4.28</v>
      </c>
      <c r="D100" s="85">
        <f t="shared" si="75"/>
        <v>2.9829941455255088E-3</v>
      </c>
      <c r="E100" s="23"/>
      <c r="F100" s="22">
        <v>13.17</v>
      </c>
      <c r="G100" s="24">
        <f t="shared" si="76"/>
        <v>8.8043587258080699E-3</v>
      </c>
      <c r="H100" s="24"/>
      <c r="I100" s="22">
        <v>1.93</v>
      </c>
      <c r="J100" s="94">
        <f t="shared" si="77"/>
        <v>1.2922751407776416E-3</v>
      </c>
      <c r="K100" s="94"/>
      <c r="L100" s="94"/>
      <c r="M100" s="22">
        <f t="shared" si="79"/>
        <v>-2.3500000000000005</v>
      </c>
      <c r="N100" s="52">
        <f t="shared" si="80"/>
        <v>-0.54906542056074781</v>
      </c>
      <c r="O100" s="52">
        <f t="shared" si="78"/>
        <v>0.14654517843583903</v>
      </c>
      <c r="Q100" s="162"/>
    </row>
    <row r="101" spans="1:17" s="146" customFormat="1" ht="15.75">
      <c r="A101" s="23" t="s">
        <v>258</v>
      </c>
      <c r="B101" s="25">
        <v>101.34</v>
      </c>
      <c r="C101" s="148">
        <v>1.64</v>
      </c>
      <c r="D101" s="85">
        <f t="shared" si="75"/>
        <v>1.1430164482854753E-3</v>
      </c>
      <c r="E101" s="23"/>
      <c r="F101" s="22">
        <v>65.03</v>
      </c>
      <c r="G101" s="24">
        <f t="shared" si="76"/>
        <v>4.3473610321890566E-2</v>
      </c>
      <c r="H101" s="24"/>
      <c r="I101" s="22">
        <v>5.95</v>
      </c>
      <c r="J101" s="94">
        <f t="shared" si="77"/>
        <v>3.9839570402212272E-3</v>
      </c>
      <c r="K101" s="94"/>
      <c r="L101" s="94"/>
      <c r="M101" s="22">
        <f t="shared" si="79"/>
        <v>4.3100000000000005</v>
      </c>
      <c r="N101" s="52">
        <f t="shared" si="80"/>
        <v>2.6280487804878052</v>
      </c>
      <c r="O101" s="52">
        <f t="shared" si="78"/>
        <v>9.1496232508073191E-2</v>
      </c>
      <c r="Q101" s="162"/>
    </row>
    <row r="102" spans="1:17" s="146" customFormat="1" ht="15.75">
      <c r="A102" s="149" t="s">
        <v>288</v>
      </c>
      <c r="B102" s="25">
        <f t="shared" si="83"/>
        <v>113.65</v>
      </c>
      <c r="C102" s="26">
        <f t="shared" si="83"/>
        <v>5.92</v>
      </c>
      <c r="D102" s="86">
        <f t="shared" si="75"/>
        <v>4.1260105938109842E-3</v>
      </c>
      <c r="E102" s="25">
        <f t="shared" si="83"/>
        <v>0</v>
      </c>
      <c r="F102" s="26">
        <f t="shared" si="83"/>
        <v>78.2</v>
      </c>
      <c r="G102" s="54">
        <f t="shared" si="76"/>
        <v>5.2277969047698637E-2</v>
      </c>
      <c r="H102" s="54"/>
      <c r="I102" s="26">
        <f t="shared" si="83"/>
        <v>7.88</v>
      </c>
      <c r="J102" s="54">
        <f t="shared" si="77"/>
        <v>5.2762321809988683E-3</v>
      </c>
      <c r="K102" s="54"/>
      <c r="L102" s="54"/>
      <c r="M102" s="26">
        <f t="shared" si="79"/>
        <v>1.96</v>
      </c>
      <c r="N102" s="55">
        <f t="shared" si="80"/>
        <v>0.33108108108108109</v>
      </c>
      <c r="O102" s="55">
        <f t="shared" si="78"/>
        <v>0.10076726342710997</v>
      </c>
      <c r="Q102" s="162"/>
    </row>
    <row r="103" spans="1:17">
      <c r="Q103" s="163"/>
    </row>
    <row r="104" spans="1:17">
      <c r="A104" s="77"/>
      <c r="B104" s="366" t="s">
        <v>289</v>
      </c>
      <c r="C104" s="369" t="str">
        <f>'PU Wise OWE'!$B$7</f>
        <v>Actuals upto March'23</v>
      </c>
      <c r="D104" s="366" t="s">
        <v>167</v>
      </c>
      <c r="E104" s="366"/>
      <c r="F104" s="370" t="str">
        <f>'PU Wise OWE'!$B$5</f>
        <v>FG 2023-24</v>
      </c>
      <c r="G104" s="366" t="s">
        <v>302</v>
      </c>
      <c r="H104" s="150"/>
      <c r="I104" s="369" t="str">
        <f>I40</f>
        <v>Actuals upto March'24</v>
      </c>
      <c r="J104" s="366" t="s">
        <v>199</v>
      </c>
      <c r="K104" s="150"/>
      <c r="L104" s="150"/>
      <c r="M104" s="329" t="s">
        <v>141</v>
      </c>
      <c r="N104" s="329"/>
      <c r="O104" s="311" t="s">
        <v>301</v>
      </c>
      <c r="Q104" s="163"/>
    </row>
    <row r="105" spans="1:17">
      <c r="A105" s="133" t="s">
        <v>185</v>
      </c>
      <c r="B105" s="367"/>
      <c r="C105" s="367"/>
      <c r="D105" s="367"/>
      <c r="E105" s="367"/>
      <c r="F105" s="371"/>
      <c r="G105" s="367"/>
      <c r="H105" s="151"/>
      <c r="I105" s="367"/>
      <c r="J105" s="367"/>
      <c r="K105" s="151"/>
      <c r="L105" s="151"/>
      <c r="M105" s="79" t="s">
        <v>139</v>
      </c>
      <c r="N105" s="80" t="s">
        <v>140</v>
      </c>
      <c r="O105" s="311"/>
      <c r="Q105" s="163"/>
    </row>
    <row r="106" spans="1:17" ht="15.75">
      <c r="A106" s="23" t="s">
        <v>211</v>
      </c>
      <c r="B106" s="23">
        <v>305.92</v>
      </c>
      <c r="C106" s="109">
        <v>19.18</v>
      </c>
      <c r="D106" s="85">
        <f t="shared" ref="D106:D109" si="84">C106/$C$7</f>
        <v>1.3367716754948425E-2</v>
      </c>
      <c r="E106" s="23"/>
      <c r="F106" s="20">
        <v>115.89</v>
      </c>
      <c r="G106" s="24">
        <f t="shared" ref="G106:G109" si="85">F106/$F$7</f>
        <v>7.7474345689741625E-2</v>
      </c>
      <c r="H106" s="24"/>
      <c r="I106" s="105">
        <v>28.26</v>
      </c>
      <c r="J106" s="94">
        <f t="shared" ref="J106:J109" si="86">I106/$I$7</f>
        <v>1.8922122009521324E-2</v>
      </c>
      <c r="K106" s="94"/>
      <c r="L106" s="94"/>
      <c r="M106" s="22">
        <f>I106-C106</f>
        <v>9.0800000000000018</v>
      </c>
      <c r="N106" s="52">
        <f>M106/C106</f>
        <v>0.47340980187695525</v>
      </c>
      <c r="O106" s="52">
        <f t="shared" ref="O106:O109" si="87">I106/F106</f>
        <v>0.24385192855293814</v>
      </c>
      <c r="Q106" s="162"/>
    </row>
    <row r="107" spans="1:17" ht="15.75">
      <c r="A107" s="23" t="s">
        <v>210</v>
      </c>
      <c r="B107" s="23">
        <v>266.58999999999997</v>
      </c>
      <c r="C107" s="81">
        <v>27.95</v>
      </c>
      <c r="D107" s="85">
        <f t="shared" si="84"/>
        <v>1.94800669082799E-2</v>
      </c>
      <c r="E107" s="23"/>
      <c r="F107" s="105">
        <v>750</v>
      </c>
      <c r="G107" s="24">
        <f t="shared" si="85"/>
        <v>0.50138717117358023</v>
      </c>
      <c r="H107" s="24"/>
      <c r="I107" s="105">
        <v>40.58</v>
      </c>
      <c r="J107" s="94">
        <f t="shared" si="86"/>
        <v>2.7171256586920569E-2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209</v>
      </c>
      <c r="B108" s="23">
        <v>544.78</v>
      </c>
      <c r="C108" s="81">
        <v>165.44</v>
      </c>
      <c r="D108" s="85">
        <f t="shared" si="84"/>
        <v>0.11530526902704209</v>
      </c>
      <c r="E108" s="23"/>
      <c r="F108" s="105">
        <v>676.5</v>
      </c>
      <c r="G108" s="24">
        <f t="shared" si="85"/>
        <v>0.4522512283985694</v>
      </c>
      <c r="H108" s="24"/>
      <c r="I108" s="20">
        <v>301.26</v>
      </c>
      <c r="J108" s="94">
        <f t="shared" si="86"/>
        <v>0.20171544503143643</v>
      </c>
      <c r="K108" s="94"/>
      <c r="L108" s="94"/>
      <c r="M108" s="22">
        <f t="shared" si="88"/>
        <v>135.82</v>
      </c>
      <c r="N108" s="52">
        <f t="shared" si="89"/>
        <v>0.82096228239845259</v>
      </c>
      <c r="O108" s="52">
        <f t="shared" si="87"/>
        <v>0.44532150776053214</v>
      </c>
      <c r="Q108" s="162"/>
    </row>
    <row r="109" spans="1:17" ht="15.75">
      <c r="A109" s="25" t="s">
        <v>124</v>
      </c>
      <c r="B109" s="25">
        <f>SUM(B106:B108)</f>
        <v>1117.29</v>
      </c>
      <c r="C109" s="138">
        <f>+C106+C107+C108</f>
        <v>212.57</v>
      </c>
      <c r="D109" s="86">
        <f t="shared" si="84"/>
        <v>0.14815305269027043</v>
      </c>
      <c r="E109" s="25"/>
      <c r="F109" s="138">
        <f>+F106+F107+F108</f>
        <v>1542.3899999999999</v>
      </c>
      <c r="G109" s="54">
        <f t="shared" si="85"/>
        <v>1.0311127452618911</v>
      </c>
      <c r="H109" s="54"/>
      <c r="I109" s="104">
        <f>SUM(I106:I108)</f>
        <v>370.1</v>
      </c>
      <c r="J109" s="54">
        <f t="shared" si="86"/>
        <v>0.24780882362787834</v>
      </c>
      <c r="K109" s="54"/>
      <c r="L109" s="54"/>
      <c r="M109" s="26">
        <f t="shared" si="88"/>
        <v>157.53000000000003</v>
      </c>
      <c r="N109" s="55">
        <f t="shared" si="89"/>
        <v>0.74107352871995125</v>
      </c>
      <c r="O109" s="55">
        <f t="shared" si="87"/>
        <v>0.23995228184830039</v>
      </c>
      <c r="Q109" s="162"/>
    </row>
    <row r="110" spans="1:17">
      <c r="C110" s="136"/>
      <c r="Q110" s="163"/>
    </row>
    <row r="111" spans="1:17">
      <c r="A111" s="133" t="s">
        <v>212</v>
      </c>
      <c r="B111" s="23"/>
      <c r="C111" s="81"/>
      <c r="D111" s="23"/>
      <c r="E111" s="23"/>
      <c r="F111" s="23"/>
      <c r="G111" s="23"/>
      <c r="H111" s="23"/>
      <c r="I111" s="23"/>
      <c r="J111" s="23"/>
      <c r="K111" s="23"/>
      <c r="L111" s="23"/>
      <c r="M111" s="23"/>
      <c r="N111" s="23"/>
      <c r="O111" s="23"/>
      <c r="Q111" s="163"/>
    </row>
    <row r="112" spans="1:17" ht="15.75">
      <c r="A112" s="23" t="s">
        <v>213</v>
      </c>
      <c r="B112" s="22">
        <v>28.69</v>
      </c>
      <c r="C112" s="109">
        <v>5.63</v>
      </c>
      <c r="D112" s="85">
        <f t="shared" ref="D112:D115" si="90">C112/$C$7</f>
        <v>3.9238918316141626E-3</v>
      </c>
      <c r="E112" s="23"/>
      <c r="F112" s="22">
        <v>27.91</v>
      </c>
      <c r="G112" s="24">
        <f t="shared" ref="G112:G115" si="91">F112/$F$7</f>
        <v>1.8658287929939499E-2</v>
      </c>
      <c r="H112" s="24"/>
      <c r="I112" s="23">
        <v>0.22</v>
      </c>
      <c r="J112" s="94">
        <f t="shared" ref="J112:J115" si="92">I112/$I$7</f>
        <v>1.473059745964151E-4</v>
      </c>
      <c r="K112" s="94"/>
      <c r="L112" s="94"/>
      <c r="M112" s="22">
        <f>I112-C112</f>
        <v>-5.41</v>
      </c>
      <c r="N112" s="52">
        <f>M112/C112</f>
        <v>-0.96092362344582594</v>
      </c>
      <c r="O112" s="52">
        <f t="shared" ref="O112:O115" si="93">I112/F112</f>
        <v>7.8824793980652088E-3</v>
      </c>
      <c r="Q112" s="162"/>
    </row>
    <row r="113" spans="1:17" ht="15.75">
      <c r="A113" s="23" t="s">
        <v>214</v>
      </c>
      <c r="B113" s="22">
        <v>38.6</v>
      </c>
      <c r="C113" s="81">
        <v>2.54</v>
      </c>
      <c r="D113" s="85">
        <f t="shared" si="90"/>
        <v>1.7702815723445776E-3</v>
      </c>
      <c r="E113" s="23"/>
      <c r="F113" s="23">
        <v>33.72</v>
      </c>
      <c r="G113" s="24">
        <f t="shared" si="91"/>
        <v>2.2542367215964167E-2</v>
      </c>
      <c r="H113" s="24"/>
      <c r="I113" s="22">
        <v>0.11</v>
      </c>
      <c r="J113" s="94">
        <f t="shared" si="92"/>
        <v>7.365298729820755E-5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215</v>
      </c>
      <c r="B114" s="23">
        <v>33.32</v>
      </c>
      <c r="C114" s="81">
        <v>2.81</v>
      </c>
      <c r="D114" s="85">
        <f t="shared" si="90"/>
        <v>1.9584611095623083E-3</v>
      </c>
      <c r="E114" s="23"/>
      <c r="F114" s="23">
        <v>33.19</v>
      </c>
      <c r="G114" s="24">
        <f t="shared" si="91"/>
        <v>2.2188053615001504E-2</v>
      </c>
      <c r="H114" s="24"/>
      <c r="I114" s="22">
        <v>3.03</v>
      </c>
      <c r="J114" s="94">
        <f t="shared" si="92"/>
        <v>2.0288050137597172E-3</v>
      </c>
      <c r="K114" s="94"/>
      <c r="L114" s="94"/>
      <c r="M114" s="22">
        <f t="shared" si="94"/>
        <v>0.21999999999999975</v>
      </c>
      <c r="N114" s="52">
        <f t="shared" si="95"/>
        <v>7.8291814946619132E-2</v>
      </c>
      <c r="O114" s="52">
        <f t="shared" si="93"/>
        <v>9.1292557999397408E-2</v>
      </c>
      <c r="Q114" s="162"/>
    </row>
    <row r="115" spans="1:17" ht="15.75">
      <c r="A115" s="25" t="s">
        <v>124</v>
      </c>
      <c r="B115" s="26">
        <f>SUM(B112:B114)</f>
        <v>100.61000000000001</v>
      </c>
      <c r="C115" s="145">
        <f>SUM(C112:C114)</f>
        <v>10.98</v>
      </c>
      <c r="D115" s="86">
        <f t="shared" si="90"/>
        <v>7.6526345135210488E-3</v>
      </c>
      <c r="E115" s="25"/>
      <c r="F115" s="25">
        <f>SUM(F112:F114)</f>
        <v>94.82</v>
      </c>
      <c r="G115" s="54">
        <f t="shared" si="91"/>
        <v>6.3388708760905174E-2</v>
      </c>
      <c r="H115" s="54"/>
      <c r="I115" s="25">
        <f>SUM(I112:I114)</f>
        <v>3.36</v>
      </c>
      <c r="J115" s="54">
        <f t="shared" si="92"/>
        <v>2.2497639756543395E-3</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48" customWidth="1"/>
    <col min="5" max="5" width="15.7109375" customWidth="1"/>
    <col min="6" max="6" width="20.140625" customWidth="1"/>
    <col min="7" max="7" width="12.28515625" customWidth="1"/>
  </cols>
  <sheetData>
    <row r="2" spans="1:7" ht="18.75">
      <c r="A2" s="385" t="s">
        <v>322</v>
      </c>
      <c r="B2" s="386"/>
      <c r="C2" s="386"/>
      <c r="D2" s="386"/>
      <c r="E2" s="386"/>
      <c r="F2" s="386"/>
      <c r="G2" s="387"/>
    </row>
    <row r="3" spans="1:7" ht="37.5">
      <c r="A3" s="249" t="s">
        <v>314</v>
      </c>
      <c r="B3" s="249" t="s">
        <v>309</v>
      </c>
      <c r="C3" s="249" t="s">
        <v>0</v>
      </c>
      <c r="D3" s="249" t="s">
        <v>316</v>
      </c>
      <c r="E3" s="249" t="s">
        <v>310</v>
      </c>
      <c r="F3" s="250" t="s">
        <v>323</v>
      </c>
      <c r="G3" s="249" t="s">
        <v>311</v>
      </c>
    </row>
    <row r="4" spans="1:7" ht="18.75">
      <c r="A4" s="251">
        <v>1</v>
      </c>
      <c r="B4" s="251">
        <v>8</v>
      </c>
      <c r="C4" s="251">
        <v>30</v>
      </c>
      <c r="D4" s="255" t="s">
        <v>317</v>
      </c>
      <c r="E4" s="251">
        <v>77.03</v>
      </c>
      <c r="F4" s="251">
        <v>90.81</v>
      </c>
      <c r="G4" s="251">
        <f>F4-E4</f>
        <v>13.780000000000001</v>
      </c>
    </row>
    <row r="5" spans="1:7" ht="18.75">
      <c r="A5" s="251">
        <v>2</v>
      </c>
      <c r="B5" s="251">
        <v>10</v>
      </c>
      <c r="C5" s="251">
        <v>30</v>
      </c>
      <c r="D5" s="255" t="s">
        <v>318</v>
      </c>
      <c r="E5" s="251">
        <v>892.98</v>
      </c>
      <c r="F5" s="251">
        <v>1056.8599999999999</v>
      </c>
      <c r="G5" s="251">
        <f t="shared" ref="G5:G12" si="0">F5-E5</f>
        <v>163.87999999999988</v>
      </c>
    </row>
    <row r="6" spans="1:7" ht="18.75">
      <c r="A6" s="251">
        <v>3</v>
      </c>
      <c r="B6" s="251">
        <v>10</v>
      </c>
      <c r="C6" s="251">
        <v>27</v>
      </c>
      <c r="D6" s="255" t="s">
        <v>319</v>
      </c>
      <c r="E6" s="251">
        <v>47.29</v>
      </c>
      <c r="F6" s="251">
        <v>57.22</v>
      </c>
      <c r="G6" s="251">
        <f t="shared" si="0"/>
        <v>9.93</v>
      </c>
    </row>
    <row r="7" spans="1:7" s="248" customFormat="1" ht="18.75">
      <c r="A7" s="251">
        <v>4</v>
      </c>
      <c r="B7" s="251">
        <v>10</v>
      </c>
      <c r="C7" s="251">
        <v>41</v>
      </c>
      <c r="D7" s="255" t="s">
        <v>106</v>
      </c>
      <c r="E7" s="251">
        <v>15.97</v>
      </c>
      <c r="F7" s="251">
        <v>16.71</v>
      </c>
      <c r="G7" s="251">
        <f t="shared" si="0"/>
        <v>0.74000000000000021</v>
      </c>
    </row>
    <row r="8" spans="1:7" ht="18.75">
      <c r="A8" s="251">
        <v>5</v>
      </c>
      <c r="B8" s="251">
        <v>6</v>
      </c>
      <c r="C8" s="252" t="s">
        <v>315</v>
      </c>
      <c r="D8" s="255" t="s">
        <v>189</v>
      </c>
      <c r="E8" s="251">
        <v>138.44999999999999</v>
      </c>
      <c r="F8" s="251">
        <v>149.69999999999999</v>
      </c>
      <c r="G8" s="251">
        <f t="shared" si="0"/>
        <v>11.25</v>
      </c>
    </row>
    <row r="9" spans="1:7" ht="18.75">
      <c r="A9" s="251">
        <v>6</v>
      </c>
      <c r="B9" s="252" t="s">
        <v>324</v>
      </c>
      <c r="C9" s="251">
        <v>99</v>
      </c>
      <c r="D9" s="255" t="s">
        <v>320</v>
      </c>
      <c r="E9" s="251">
        <v>194.56</v>
      </c>
      <c r="F9" s="251">
        <v>200.26</v>
      </c>
      <c r="G9" s="253">
        <f t="shared" si="0"/>
        <v>5.6999999999999886</v>
      </c>
    </row>
    <row r="10" spans="1:7" ht="18.75">
      <c r="A10" s="251">
        <v>7</v>
      </c>
      <c r="B10" s="252" t="s">
        <v>313</v>
      </c>
      <c r="C10" s="251"/>
      <c r="D10" s="255"/>
      <c r="E10" s="251">
        <v>336.91</v>
      </c>
      <c r="F10" s="251">
        <v>369.98</v>
      </c>
      <c r="G10" s="253">
        <f t="shared" si="0"/>
        <v>33.069999999999993</v>
      </c>
    </row>
    <row r="11" spans="1:7" ht="18.75">
      <c r="A11" s="251">
        <v>8</v>
      </c>
      <c r="B11" s="252" t="s">
        <v>312</v>
      </c>
      <c r="C11" s="251"/>
      <c r="D11" s="255"/>
      <c r="E11" s="251">
        <v>541.71</v>
      </c>
      <c r="F11" s="251">
        <v>545.21</v>
      </c>
      <c r="G11" s="253">
        <f t="shared" si="0"/>
        <v>3.5</v>
      </c>
    </row>
    <row r="12" spans="1:7" ht="18.75">
      <c r="A12" s="251">
        <v>9</v>
      </c>
      <c r="B12" s="252" t="s">
        <v>213</v>
      </c>
      <c r="C12" s="251"/>
      <c r="D12" s="255" t="s">
        <v>321</v>
      </c>
      <c r="E12" s="251">
        <v>39.18</v>
      </c>
      <c r="F12" s="251">
        <v>42.86</v>
      </c>
      <c r="G12" s="251">
        <f t="shared" si="0"/>
        <v>3.6799999999999997</v>
      </c>
    </row>
    <row r="13" spans="1:7" ht="18.75">
      <c r="A13" s="254"/>
      <c r="B13" s="388" t="s">
        <v>124</v>
      </c>
      <c r="C13" s="389"/>
      <c r="D13" s="390"/>
      <c r="E13" s="251">
        <f>SUM(E4:E12)</f>
        <v>2284.08</v>
      </c>
      <c r="F13" s="251">
        <f>SUM(F4:F12)</f>
        <v>2529.61</v>
      </c>
      <c r="G13" s="253">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sqref="A1:XFD1048576"/>
    </sheetView>
  </sheetViews>
  <sheetFormatPr defaultRowHeight="15"/>
  <cols>
    <col min="1" max="1" width="14.7109375" style="298" customWidth="1"/>
    <col min="2" max="12" width="10.85546875" style="298" customWidth="1"/>
    <col min="13" max="13" width="9.140625" style="298" customWidth="1"/>
    <col min="14" max="256" width="9.140625" style="298"/>
    <col min="257" max="257" width="14.7109375" style="298" customWidth="1"/>
    <col min="258" max="268" width="10.85546875" style="298" customWidth="1"/>
    <col min="269" max="269" width="9.140625" style="298" customWidth="1"/>
    <col min="270" max="512" width="9.140625" style="298"/>
    <col min="513" max="513" width="14.7109375" style="298" customWidth="1"/>
    <col min="514" max="524" width="10.85546875" style="298" customWidth="1"/>
    <col min="525" max="525" width="9.140625" style="298" customWidth="1"/>
    <col min="526" max="768" width="9.140625" style="298"/>
    <col min="769" max="769" width="14.7109375" style="298" customWidth="1"/>
    <col min="770" max="780" width="10.85546875" style="298" customWidth="1"/>
    <col min="781" max="781" width="9.140625" style="298" customWidth="1"/>
    <col min="782" max="1024" width="9.140625" style="298"/>
    <col min="1025" max="1025" width="14.7109375" style="298" customWidth="1"/>
    <col min="1026" max="1036" width="10.85546875" style="298" customWidth="1"/>
    <col min="1037" max="1037" width="9.140625" style="298" customWidth="1"/>
    <col min="1038" max="1280" width="9.140625" style="298"/>
    <col min="1281" max="1281" width="14.7109375" style="298" customWidth="1"/>
    <col min="1282" max="1292" width="10.85546875" style="298" customWidth="1"/>
    <col min="1293" max="1293" width="9.140625" style="298" customWidth="1"/>
    <col min="1294" max="1536" width="9.140625" style="298"/>
    <col min="1537" max="1537" width="14.7109375" style="298" customWidth="1"/>
    <col min="1538" max="1548" width="10.85546875" style="298" customWidth="1"/>
    <col min="1549" max="1549" width="9.140625" style="298" customWidth="1"/>
    <col min="1550" max="1792" width="9.140625" style="298"/>
    <col min="1793" max="1793" width="14.7109375" style="298" customWidth="1"/>
    <col min="1794" max="1804" width="10.85546875" style="298" customWidth="1"/>
    <col min="1805" max="1805" width="9.140625" style="298" customWidth="1"/>
    <col min="1806" max="2048" width="9.140625" style="298"/>
    <col min="2049" max="2049" width="14.7109375" style="298" customWidth="1"/>
    <col min="2050" max="2060" width="10.85546875" style="298" customWidth="1"/>
    <col min="2061" max="2061" width="9.140625" style="298" customWidth="1"/>
    <col min="2062" max="2304" width="9.140625" style="298"/>
    <col min="2305" max="2305" width="14.7109375" style="298" customWidth="1"/>
    <col min="2306" max="2316" width="10.85546875" style="298" customWidth="1"/>
    <col min="2317" max="2317" width="9.140625" style="298" customWidth="1"/>
    <col min="2318" max="2560" width="9.140625" style="298"/>
    <col min="2561" max="2561" width="14.7109375" style="298" customWidth="1"/>
    <col min="2562" max="2572" width="10.85546875" style="298" customWidth="1"/>
    <col min="2573" max="2573" width="9.140625" style="298" customWidth="1"/>
    <col min="2574" max="2816" width="9.140625" style="298"/>
    <col min="2817" max="2817" width="14.7109375" style="298" customWidth="1"/>
    <col min="2818" max="2828" width="10.85546875" style="298" customWidth="1"/>
    <col min="2829" max="2829" width="9.140625" style="298" customWidth="1"/>
    <col min="2830" max="3072" width="9.140625" style="298"/>
    <col min="3073" max="3073" width="14.7109375" style="298" customWidth="1"/>
    <col min="3074" max="3084" width="10.85546875" style="298" customWidth="1"/>
    <col min="3085" max="3085" width="9.140625" style="298" customWidth="1"/>
    <col min="3086" max="3328" width="9.140625" style="298"/>
    <col min="3329" max="3329" width="14.7109375" style="298" customWidth="1"/>
    <col min="3330" max="3340" width="10.85546875" style="298" customWidth="1"/>
    <col min="3341" max="3341" width="9.140625" style="298" customWidth="1"/>
    <col min="3342" max="3584" width="9.140625" style="298"/>
    <col min="3585" max="3585" width="14.7109375" style="298" customWidth="1"/>
    <col min="3586" max="3596" width="10.85546875" style="298" customWidth="1"/>
    <col min="3597" max="3597" width="9.140625" style="298" customWidth="1"/>
    <col min="3598" max="3840" width="9.140625" style="298"/>
    <col min="3841" max="3841" width="14.7109375" style="298" customWidth="1"/>
    <col min="3842" max="3852" width="10.85546875" style="298" customWidth="1"/>
    <col min="3853" max="3853" width="9.140625" style="298" customWidth="1"/>
    <col min="3854" max="4096" width="9.140625" style="298"/>
    <col min="4097" max="4097" width="14.7109375" style="298" customWidth="1"/>
    <col min="4098" max="4108" width="10.85546875" style="298" customWidth="1"/>
    <col min="4109" max="4109" width="9.140625" style="298" customWidth="1"/>
    <col min="4110" max="4352" width="9.140625" style="298"/>
    <col min="4353" max="4353" width="14.7109375" style="298" customWidth="1"/>
    <col min="4354" max="4364" width="10.85546875" style="298" customWidth="1"/>
    <col min="4365" max="4365" width="9.140625" style="298" customWidth="1"/>
    <col min="4366" max="4608" width="9.140625" style="298"/>
    <col min="4609" max="4609" width="14.7109375" style="298" customWidth="1"/>
    <col min="4610" max="4620" width="10.85546875" style="298" customWidth="1"/>
    <col min="4621" max="4621" width="9.140625" style="298" customWidth="1"/>
    <col min="4622" max="4864" width="9.140625" style="298"/>
    <col min="4865" max="4865" width="14.7109375" style="298" customWidth="1"/>
    <col min="4866" max="4876" width="10.85546875" style="298" customWidth="1"/>
    <col min="4877" max="4877" width="9.140625" style="298" customWidth="1"/>
    <col min="4878" max="5120" width="9.140625" style="298"/>
    <col min="5121" max="5121" width="14.7109375" style="298" customWidth="1"/>
    <col min="5122" max="5132" width="10.85546875" style="298" customWidth="1"/>
    <col min="5133" max="5133" width="9.140625" style="298" customWidth="1"/>
    <col min="5134" max="5376" width="9.140625" style="298"/>
    <col min="5377" max="5377" width="14.7109375" style="298" customWidth="1"/>
    <col min="5378" max="5388" width="10.85546875" style="298" customWidth="1"/>
    <col min="5389" max="5389" width="9.140625" style="298" customWidth="1"/>
    <col min="5390" max="5632" width="9.140625" style="298"/>
    <col min="5633" max="5633" width="14.7109375" style="298" customWidth="1"/>
    <col min="5634" max="5644" width="10.85546875" style="298" customWidth="1"/>
    <col min="5645" max="5645" width="9.140625" style="298" customWidth="1"/>
    <col min="5646" max="5888" width="9.140625" style="298"/>
    <col min="5889" max="5889" width="14.7109375" style="298" customWidth="1"/>
    <col min="5890" max="5900" width="10.85546875" style="298" customWidth="1"/>
    <col min="5901" max="5901" width="9.140625" style="298" customWidth="1"/>
    <col min="5902" max="6144" width="9.140625" style="298"/>
    <col min="6145" max="6145" width="14.7109375" style="298" customWidth="1"/>
    <col min="6146" max="6156" width="10.85546875" style="298" customWidth="1"/>
    <col min="6157" max="6157" width="9.140625" style="298" customWidth="1"/>
    <col min="6158" max="6400" width="9.140625" style="298"/>
    <col min="6401" max="6401" width="14.7109375" style="298" customWidth="1"/>
    <col min="6402" max="6412" width="10.85546875" style="298" customWidth="1"/>
    <col min="6413" max="6413" width="9.140625" style="298" customWidth="1"/>
    <col min="6414" max="6656" width="9.140625" style="298"/>
    <col min="6657" max="6657" width="14.7109375" style="298" customWidth="1"/>
    <col min="6658" max="6668" width="10.85546875" style="298" customWidth="1"/>
    <col min="6669" max="6669" width="9.140625" style="298" customWidth="1"/>
    <col min="6670" max="6912" width="9.140625" style="298"/>
    <col min="6913" max="6913" width="14.7109375" style="298" customWidth="1"/>
    <col min="6914" max="6924" width="10.85546875" style="298" customWidth="1"/>
    <col min="6925" max="6925" width="9.140625" style="298" customWidth="1"/>
    <col min="6926" max="7168" width="9.140625" style="298"/>
    <col min="7169" max="7169" width="14.7109375" style="298" customWidth="1"/>
    <col min="7170" max="7180" width="10.85546875" style="298" customWidth="1"/>
    <col min="7181" max="7181" width="9.140625" style="298" customWidth="1"/>
    <col min="7182" max="7424" width="9.140625" style="298"/>
    <col min="7425" max="7425" width="14.7109375" style="298" customWidth="1"/>
    <col min="7426" max="7436" width="10.85546875" style="298" customWidth="1"/>
    <col min="7437" max="7437" width="9.140625" style="298" customWidth="1"/>
    <col min="7438" max="7680" width="9.140625" style="298"/>
    <col min="7681" max="7681" width="14.7109375" style="298" customWidth="1"/>
    <col min="7682" max="7692" width="10.85546875" style="298" customWidth="1"/>
    <col min="7693" max="7693" width="9.140625" style="298" customWidth="1"/>
    <col min="7694" max="7936" width="9.140625" style="298"/>
    <col min="7937" max="7937" width="14.7109375" style="298" customWidth="1"/>
    <col min="7938" max="7948" width="10.85546875" style="298" customWidth="1"/>
    <col min="7949" max="7949" width="9.140625" style="298" customWidth="1"/>
    <col min="7950" max="8192" width="9.140625" style="298"/>
    <col min="8193" max="8193" width="14.7109375" style="298" customWidth="1"/>
    <col min="8194" max="8204" width="10.85546875" style="298" customWidth="1"/>
    <col min="8205" max="8205" width="9.140625" style="298" customWidth="1"/>
    <col min="8206" max="8448" width="9.140625" style="298"/>
    <col min="8449" max="8449" width="14.7109375" style="298" customWidth="1"/>
    <col min="8450" max="8460" width="10.85546875" style="298" customWidth="1"/>
    <col min="8461" max="8461" width="9.140625" style="298" customWidth="1"/>
    <col min="8462" max="8704" width="9.140625" style="298"/>
    <col min="8705" max="8705" width="14.7109375" style="298" customWidth="1"/>
    <col min="8706" max="8716" width="10.85546875" style="298" customWidth="1"/>
    <col min="8717" max="8717" width="9.140625" style="298" customWidth="1"/>
    <col min="8718" max="8960" width="9.140625" style="298"/>
    <col min="8961" max="8961" width="14.7109375" style="298" customWidth="1"/>
    <col min="8962" max="8972" width="10.85546875" style="298" customWidth="1"/>
    <col min="8973" max="8973" width="9.140625" style="298" customWidth="1"/>
    <col min="8974" max="9216" width="9.140625" style="298"/>
    <col min="9217" max="9217" width="14.7109375" style="298" customWidth="1"/>
    <col min="9218" max="9228" width="10.85546875" style="298" customWidth="1"/>
    <col min="9229" max="9229" width="9.140625" style="298" customWidth="1"/>
    <col min="9230" max="9472" width="9.140625" style="298"/>
    <col min="9473" max="9473" width="14.7109375" style="298" customWidth="1"/>
    <col min="9474" max="9484" width="10.85546875" style="298" customWidth="1"/>
    <col min="9485" max="9485" width="9.140625" style="298" customWidth="1"/>
    <col min="9486" max="9728" width="9.140625" style="298"/>
    <col min="9729" max="9729" width="14.7109375" style="298" customWidth="1"/>
    <col min="9730" max="9740" width="10.85546875" style="298" customWidth="1"/>
    <col min="9741" max="9741" width="9.140625" style="298" customWidth="1"/>
    <col min="9742" max="9984" width="9.140625" style="298"/>
    <col min="9985" max="9985" width="14.7109375" style="298" customWidth="1"/>
    <col min="9986" max="9996" width="10.85546875" style="298" customWidth="1"/>
    <col min="9997" max="9997" width="9.140625" style="298" customWidth="1"/>
    <col min="9998" max="10240" width="9.140625" style="298"/>
    <col min="10241" max="10241" width="14.7109375" style="298" customWidth="1"/>
    <col min="10242" max="10252" width="10.85546875" style="298" customWidth="1"/>
    <col min="10253" max="10253" width="9.140625" style="298" customWidth="1"/>
    <col min="10254" max="10496" width="9.140625" style="298"/>
    <col min="10497" max="10497" width="14.7109375" style="298" customWidth="1"/>
    <col min="10498" max="10508" width="10.85546875" style="298" customWidth="1"/>
    <col min="10509" max="10509" width="9.140625" style="298" customWidth="1"/>
    <col min="10510" max="10752" width="9.140625" style="298"/>
    <col min="10753" max="10753" width="14.7109375" style="298" customWidth="1"/>
    <col min="10754" max="10764" width="10.85546875" style="298" customWidth="1"/>
    <col min="10765" max="10765" width="9.140625" style="298" customWidth="1"/>
    <col min="10766" max="11008" width="9.140625" style="298"/>
    <col min="11009" max="11009" width="14.7109375" style="298" customWidth="1"/>
    <col min="11010" max="11020" width="10.85546875" style="298" customWidth="1"/>
    <col min="11021" max="11021" width="9.140625" style="298" customWidth="1"/>
    <col min="11022" max="11264" width="9.140625" style="298"/>
    <col min="11265" max="11265" width="14.7109375" style="298" customWidth="1"/>
    <col min="11266" max="11276" width="10.85546875" style="298" customWidth="1"/>
    <col min="11277" max="11277" width="9.140625" style="298" customWidth="1"/>
    <col min="11278" max="11520" width="9.140625" style="298"/>
    <col min="11521" max="11521" width="14.7109375" style="298" customWidth="1"/>
    <col min="11522" max="11532" width="10.85546875" style="298" customWidth="1"/>
    <col min="11533" max="11533" width="9.140625" style="298" customWidth="1"/>
    <col min="11534" max="11776" width="9.140625" style="298"/>
    <col min="11777" max="11777" width="14.7109375" style="298" customWidth="1"/>
    <col min="11778" max="11788" width="10.85546875" style="298" customWidth="1"/>
    <col min="11789" max="11789" width="9.140625" style="298" customWidth="1"/>
    <col min="11790" max="12032" width="9.140625" style="298"/>
    <col min="12033" max="12033" width="14.7109375" style="298" customWidth="1"/>
    <col min="12034" max="12044" width="10.85546875" style="298" customWidth="1"/>
    <col min="12045" max="12045" width="9.140625" style="298" customWidth="1"/>
    <col min="12046" max="12288" width="9.140625" style="298"/>
    <col min="12289" max="12289" width="14.7109375" style="298" customWidth="1"/>
    <col min="12290" max="12300" width="10.85546875" style="298" customWidth="1"/>
    <col min="12301" max="12301" width="9.140625" style="298" customWidth="1"/>
    <col min="12302" max="12544" width="9.140625" style="298"/>
    <col min="12545" max="12545" width="14.7109375" style="298" customWidth="1"/>
    <col min="12546" max="12556" width="10.85546875" style="298" customWidth="1"/>
    <col min="12557" max="12557" width="9.140625" style="298" customWidth="1"/>
    <col min="12558" max="12800" width="9.140625" style="298"/>
    <col min="12801" max="12801" width="14.7109375" style="298" customWidth="1"/>
    <col min="12802" max="12812" width="10.85546875" style="298" customWidth="1"/>
    <col min="12813" max="12813" width="9.140625" style="298" customWidth="1"/>
    <col min="12814" max="13056" width="9.140625" style="298"/>
    <col min="13057" max="13057" width="14.7109375" style="298" customWidth="1"/>
    <col min="13058" max="13068" width="10.85546875" style="298" customWidth="1"/>
    <col min="13069" max="13069" width="9.140625" style="298" customWidth="1"/>
    <col min="13070" max="13312" width="9.140625" style="298"/>
    <col min="13313" max="13313" width="14.7109375" style="298" customWidth="1"/>
    <col min="13314" max="13324" width="10.85546875" style="298" customWidth="1"/>
    <col min="13325" max="13325" width="9.140625" style="298" customWidth="1"/>
    <col min="13326" max="13568" width="9.140625" style="298"/>
    <col min="13569" max="13569" width="14.7109375" style="298" customWidth="1"/>
    <col min="13570" max="13580" width="10.85546875" style="298" customWidth="1"/>
    <col min="13581" max="13581" width="9.140625" style="298" customWidth="1"/>
    <col min="13582" max="13824" width="9.140625" style="298"/>
    <col min="13825" max="13825" width="14.7109375" style="298" customWidth="1"/>
    <col min="13826" max="13836" width="10.85546875" style="298" customWidth="1"/>
    <col min="13837" max="13837" width="9.140625" style="298" customWidth="1"/>
    <col min="13838" max="14080" width="9.140625" style="298"/>
    <col min="14081" max="14081" width="14.7109375" style="298" customWidth="1"/>
    <col min="14082" max="14092" width="10.85546875" style="298" customWidth="1"/>
    <col min="14093" max="14093" width="9.140625" style="298" customWidth="1"/>
    <col min="14094" max="14336" width="9.140625" style="298"/>
    <col min="14337" max="14337" width="14.7109375" style="298" customWidth="1"/>
    <col min="14338" max="14348" width="10.85546875" style="298" customWidth="1"/>
    <col min="14349" max="14349" width="9.140625" style="298" customWidth="1"/>
    <col min="14350" max="14592" width="9.140625" style="298"/>
    <col min="14593" max="14593" width="14.7109375" style="298" customWidth="1"/>
    <col min="14594" max="14604" width="10.85546875" style="298" customWidth="1"/>
    <col min="14605" max="14605" width="9.140625" style="298" customWidth="1"/>
    <col min="14606" max="14848" width="9.140625" style="298"/>
    <col min="14849" max="14849" width="14.7109375" style="298" customWidth="1"/>
    <col min="14850" max="14860" width="10.85546875" style="298" customWidth="1"/>
    <col min="14861" max="14861" width="9.140625" style="298" customWidth="1"/>
    <col min="14862" max="15104" width="9.140625" style="298"/>
    <col min="15105" max="15105" width="14.7109375" style="298" customWidth="1"/>
    <col min="15106" max="15116" width="10.85546875" style="298" customWidth="1"/>
    <col min="15117" max="15117" width="9.140625" style="298" customWidth="1"/>
    <col min="15118" max="15360" width="9.140625" style="298"/>
    <col min="15361" max="15361" width="14.7109375" style="298" customWidth="1"/>
    <col min="15362" max="15372" width="10.85546875" style="298" customWidth="1"/>
    <col min="15373" max="15373" width="9.140625" style="298" customWidth="1"/>
    <col min="15374" max="15616" width="9.140625" style="298"/>
    <col min="15617" max="15617" width="14.7109375" style="298" customWidth="1"/>
    <col min="15618" max="15628" width="10.85546875" style="298" customWidth="1"/>
    <col min="15629" max="15629" width="9.140625" style="298" customWidth="1"/>
    <col min="15630" max="15872" width="9.140625" style="298"/>
    <col min="15873" max="15873" width="14.7109375" style="298" customWidth="1"/>
    <col min="15874" max="15884" width="10.85546875" style="298" customWidth="1"/>
    <col min="15885" max="15885" width="9.140625" style="298" customWidth="1"/>
    <col min="15886" max="16128" width="9.140625" style="298"/>
    <col min="16129" max="16129" width="14.7109375" style="298" customWidth="1"/>
    <col min="16130" max="16140" width="10.85546875" style="298" customWidth="1"/>
    <col min="16141" max="16141" width="9.140625" style="298" customWidth="1"/>
    <col min="16142" max="16384" width="9.140625" style="298"/>
  </cols>
  <sheetData>
    <row r="1" spans="1:13">
      <c r="A1" s="307" t="s">
        <v>338</v>
      </c>
      <c r="B1" s="308"/>
      <c r="C1" s="308"/>
      <c r="D1" s="308"/>
      <c r="E1" s="308"/>
      <c r="F1" s="308"/>
      <c r="G1" s="308"/>
      <c r="H1" s="308"/>
      <c r="I1" s="308"/>
      <c r="J1" s="308"/>
      <c r="K1" s="308"/>
      <c r="L1" s="308"/>
      <c r="M1" s="308"/>
    </row>
    <row r="2" spans="1:13">
      <c r="A2" s="307" t="s">
        <v>339</v>
      </c>
      <c r="B2" s="308"/>
      <c r="C2" s="308"/>
      <c r="D2" s="308"/>
      <c r="E2" s="308"/>
      <c r="F2" s="308"/>
      <c r="G2" s="308"/>
      <c r="H2" s="308"/>
      <c r="I2" s="308"/>
      <c r="J2" s="308"/>
      <c r="K2" s="308"/>
      <c r="L2" s="308"/>
      <c r="M2" s="308"/>
    </row>
    <row r="3" spans="1:13">
      <c r="A3" s="297" t="s">
        <v>0</v>
      </c>
      <c r="B3" s="297" t="s">
        <v>1</v>
      </c>
      <c r="C3" s="297" t="s">
        <v>2</v>
      </c>
      <c r="D3" s="297" t="s">
        <v>3</v>
      </c>
      <c r="E3" s="297" t="s">
        <v>4</v>
      </c>
      <c r="F3" s="297" t="s">
        <v>5</v>
      </c>
      <c r="G3" s="297" t="s">
        <v>6</v>
      </c>
      <c r="H3" s="297" t="s">
        <v>7</v>
      </c>
      <c r="I3" s="297" t="s">
        <v>8</v>
      </c>
      <c r="J3" s="297" t="s">
        <v>9</v>
      </c>
      <c r="K3" s="297" t="s">
        <v>10</v>
      </c>
      <c r="L3" s="297" t="s">
        <v>11</v>
      </c>
      <c r="M3" s="297" t="s">
        <v>12</v>
      </c>
    </row>
    <row r="4" spans="1:13">
      <c r="A4" s="297" t="s">
        <v>13</v>
      </c>
      <c r="B4" s="29">
        <v>242847</v>
      </c>
      <c r="C4" s="29">
        <v>898066</v>
      </c>
      <c r="D4" s="29">
        <v>13599</v>
      </c>
      <c r="E4" s="29">
        <v>184994</v>
      </c>
      <c r="F4" s="29">
        <v>585360</v>
      </c>
      <c r="G4" s="29">
        <v>852857</v>
      </c>
      <c r="H4" s="29">
        <v>1101802</v>
      </c>
      <c r="I4" s="28" t="s">
        <v>14</v>
      </c>
      <c r="J4" s="29">
        <v>119072</v>
      </c>
      <c r="K4" s="29">
        <v>282416</v>
      </c>
      <c r="L4" s="28" t="s">
        <v>14</v>
      </c>
      <c r="M4" s="29">
        <v>4281011</v>
      </c>
    </row>
    <row r="5" spans="1:13">
      <c r="A5" s="297" t="s">
        <v>15</v>
      </c>
      <c r="B5" s="29">
        <v>90782</v>
      </c>
      <c r="C5" s="29">
        <v>337196</v>
      </c>
      <c r="D5" s="29">
        <v>5133</v>
      </c>
      <c r="E5" s="29">
        <v>69928</v>
      </c>
      <c r="F5" s="29">
        <v>216965</v>
      </c>
      <c r="G5" s="29">
        <v>392086</v>
      </c>
      <c r="H5" s="29">
        <v>412449</v>
      </c>
      <c r="I5" s="28" t="s">
        <v>14</v>
      </c>
      <c r="J5" s="29">
        <v>45342</v>
      </c>
      <c r="K5" s="29">
        <v>103648</v>
      </c>
      <c r="L5" s="28" t="s">
        <v>14</v>
      </c>
      <c r="M5" s="29">
        <v>1673527</v>
      </c>
    </row>
    <row r="6" spans="1:13">
      <c r="A6" s="297" t="s">
        <v>16</v>
      </c>
      <c r="B6" s="29">
        <v>6645</v>
      </c>
      <c r="C6" s="29">
        <v>50197</v>
      </c>
      <c r="D6" s="29">
        <v>408</v>
      </c>
      <c r="E6" s="29">
        <v>8120</v>
      </c>
      <c r="F6" s="29">
        <v>25290</v>
      </c>
      <c r="G6" s="29">
        <v>32040</v>
      </c>
      <c r="H6" s="29">
        <v>39847</v>
      </c>
      <c r="I6" s="28" t="s">
        <v>14</v>
      </c>
      <c r="J6" s="29">
        <v>4272</v>
      </c>
      <c r="K6" s="29">
        <v>3918</v>
      </c>
      <c r="L6" s="28" t="s">
        <v>14</v>
      </c>
      <c r="M6" s="29">
        <v>170737</v>
      </c>
    </row>
    <row r="7" spans="1:13">
      <c r="A7" s="297" t="s">
        <v>17</v>
      </c>
      <c r="B7" s="29">
        <v>30420</v>
      </c>
      <c r="C7" s="29">
        <v>87579</v>
      </c>
      <c r="D7" s="29">
        <v>1892</v>
      </c>
      <c r="E7" s="29">
        <v>26349</v>
      </c>
      <c r="F7" s="29">
        <v>64089</v>
      </c>
      <c r="G7" s="29">
        <v>178679</v>
      </c>
      <c r="H7" s="29">
        <v>151468</v>
      </c>
      <c r="I7" s="28" t="s">
        <v>14</v>
      </c>
      <c r="J7" s="29">
        <v>11153</v>
      </c>
      <c r="K7" s="29">
        <v>34308</v>
      </c>
      <c r="L7" s="28" t="s">
        <v>14</v>
      </c>
      <c r="M7" s="29">
        <v>585936</v>
      </c>
    </row>
    <row r="8" spans="1:13">
      <c r="A8" s="297" t="s">
        <v>18</v>
      </c>
      <c r="B8" s="29">
        <v>11513</v>
      </c>
      <c r="C8" s="29">
        <v>60566</v>
      </c>
      <c r="D8" s="29">
        <v>738</v>
      </c>
      <c r="E8" s="29">
        <v>11830</v>
      </c>
      <c r="F8" s="29">
        <v>36388</v>
      </c>
      <c r="G8" s="29">
        <v>48032</v>
      </c>
      <c r="H8" s="29">
        <v>59378</v>
      </c>
      <c r="I8" s="28" t="s">
        <v>14</v>
      </c>
      <c r="J8" s="29">
        <v>6686</v>
      </c>
      <c r="K8" s="29">
        <v>15743</v>
      </c>
      <c r="L8" s="28" t="s">
        <v>14</v>
      </c>
      <c r="M8" s="29">
        <v>250876</v>
      </c>
    </row>
    <row r="9" spans="1:13">
      <c r="A9" s="297" t="s">
        <v>19</v>
      </c>
      <c r="B9" s="28" t="s">
        <v>14</v>
      </c>
      <c r="C9" s="28" t="s">
        <v>14</v>
      </c>
      <c r="D9" s="28" t="s">
        <v>14</v>
      </c>
      <c r="E9" s="28" t="s">
        <v>14</v>
      </c>
      <c r="F9" s="28" t="s">
        <v>14</v>
      </c>
      <c r="G9" s="28" t="s">
        <v>14</v>
      </c>
      <c r="H9" s="28" t="s">
        <v>14</v>
      </c>
      <c r="I9" s="28" t="s">
        <v>14</v>
      </c>
      <c r="J9" s="28" t="s">
        <v>14</v>
      </c>
      <c r="K9" s="28" t="s">
        <v>14</v>
      </c>
      <c r="L9" s="29">
        <v>571991</v>
      </c>
      <c r="M9" s="29">
        <v>571991</v>
      </c>
    </row>
    <row r="10" spans="1:13">
      <c r="A10" s="297"/>
      <c r="B10" s="28"/>
      <c r="C10" s="28"/>
      <c r="D10" s="28"/>
      <c r="E10" s="28"/>
      <c r="F10" s="28"/>
      <c r="G10" s="28"/>
      <c r="H10" s="28"/>
      <c r="I10" s="28"/>
      <c r="J10" s="28"/>
      <c r="K10" s="28"/>
      <c r="L10" s="29"/>
      <c r="M10" s="29"/>
    </row>
    <row r="11" spans="1:13">
      <c r="A11" s="297" t="s">
        <v>20</v>
      </c>
      <c r="B11" s="28" t="s">
        <v>14</v>
      </c>
      <c r="C11" s="28" t="s">
        <v>14</v>
      </c>
      <c r="D11" s="28" t="s">
        <v>14</v>
      </c>
      <c r="E11" s="28" t="s">
        <v>14</v>
      </c>
      <c r="F11" s="28" t="s">
        <v>14</v>
      </c>
      <c r="G11" s="29">
        <v>315754</v>
      </c>
      <c r="H11" s="29">
        <v>87648</v>
      </c>
      <c r="I11" s="28" t="s">
        <v>14</v>
      </c>
      <c r="J11" s="28" t="s">
        <v>14</v>
      </c>
      <c r="K11" s="28" t="s">
        <v>14</v>
      </c>
      <c r="L11" s="28" t="s">
        <v>14</v>
      </c>
      <c r="M11" s="29">
        <v>403402</v>
      </c>
    </row>
    <row r="12" spans="1:13">
      <c r="A12" s="297" t="s">
        <v>21</v>
      </c>
      <c r="B12" s="28" t="s">
        <v>14</v>
      </c>
      <c r="C12" s="29">
        <v>12</v>
      </c>
      <c r="D12" s="29">
        <v>256</v>
      </c>
      <c r="E12" s="29">
        <v>747</v>
      </c>
      <c r="F12" s="29">
        <v>580</v>
      </c>
      <c r="G12" s="29">
        <v>567</v>
      </c>
      <c r="H12" s="29">
        <v>9362</v>
      </c>
      <c r="I12" s="28" t="s">
        <v>14</v>
      </c>
      <c r="J12" s="28" t="s">
        <v>14</v>
      </c>
      <c r="K12" s="29">
        <v>11</v>
      </c>
      <c r="L12" s="28" t="s">
        <v>14</v>
      </c>
      <c r="M12" s="29">
        <v>11536</v>
      </c>
    </row>
    <row r="13" spans="1:13">
      <c r="A13" s="297" t="s">
        <v>22</v>
      </c>
      <c r="B13" s="29">
        <v>158</v>
      </c>
      <c r="C13" s="29">
        <v>19017</v>
      </c>
      <c r="D13" s="29">
        <v>139</v>
      </c>
      <c r="E13" s="29">
        <v>4516</v>
      </c>
      <c r="F13" s="29">
        <v>10031</v>
      </c>
      <c r="G13" s="29">
        <v>28036</v>
      </c>
      <c r="H13" s="29">
        <v>37771</v>
      </c>
      <c r="I13" s="28" t="s">
        <v>14</v>
      </c>
      <c r="J13" s="29">
        <v>357</v>
      </c>
      <c r="K13" s="28" t="s">
        <v>14</v>
      </c>
      <c r="L13" s="28" t="s">
        <v>14</v>
      </c>
      <c r="M13" s="29">
        <v>100024</v>
      </c>
    </row>
    <row r="14" spans="1:13">
      <c r="A14" s="297" t="s">
        <v>23</v>
      </c>
      <c r="B14" s="29">
        <v>1255</v>
      </c>
      <c r="C14" s="29">
        <v>103606</v>
      </c>
      <c r="D14" s="29">
        <v>267</v>
      </c>
      <c r="E14" s="29">
        <v>4301</v>
      </c>
      <c r="F14" s="29">
        <v>13805</v>
      </c>
      <c r="G14" s="29">
        <v>54566</v>
      </c>
      <c r="H14" s="29">
        <v>38063</v>
      </c>
      <c r="I14" s="28" t="s">
        <v>14</v>
      </c>
      <c r="J14" s="29">
        <v>7303</v>
      </c>
      <c r="K14" s="29">
        <v>34250</v>
      </c>
      <c r="L14" s="28" t="s">
        <v>14</v>
      </c>
      <c r="M14" s="29">
        <v>257416</v>
      </c>
    </row>
    <row r="15" spans="1:13">
      <c r="A15" s="297" t="s">
        <v>24</v>
      </c>
      <c r="B15" s="29">
        <v>211</v>
      </c>
      <c r="C15" s="29">
        <v>154</v>
      </c>
      <c r="D15" s="29">
        <v>1</v>
      </c>
      <c r="E15" s="29">
        <v>176</v>
      </c>
      <c r="F15" s="29">
        <v>120</v>
      </c>
      <c r="G15" s="29">
        <v>20</v>
      </c>
      <c r="H15" s="29">
        <v>52</v>
      </c>
      <c r="I15" s="28" t="s">
        <v>14</v>
      </c>
      <c r="J15" s="29">
        <v>4660</v>
      </c>
      <c r="K15" s="29">
        <v>126</v>
      </c>
      <c r="L15" s="28" t="s">
        <v>14</v>
      </c>
      <c r="M15" s="29">
        <v>5519</v>
      </c>
    </row>
    <row r="16" spans="1:13">
      <c r="A16" s="297" t="s">
        <v>25</v>
      </c>
      <c r="B16" s="29">
        <v>1463</v>
      </c>
      <c r="C16" s="29">
        <v>1610</v>
      </c>
      <c r="D16" s="28" t="s">
        <v>14</v>
      </c>
      <c r="E16" s="29">
        <v>485</v>
      </c>
      <c r="F16" s="29">
        <v>714</v>
      </c>
      <c r="G16" s="29">
        <v>220</v>
      </c>
      <c r="H16" s="29">
        <v>3391</v>
      </c>
      <c r="I16" s="28" t="s">
        <v>14</v>
      </c>
      <c r="J16" s="29">
        <v>800</v>
      </c>
      <c r="K16" s="29">
        <v>2455</v>
      </c>
      <c r="L16" s="28" t="s">
        <v>14</v>
      </c>
      <c r="M16" s="29">
        <v>11138</v>
      </c>
    </row>
    <row r="17" spans="1:13">
      <c r="A17" s="297" t="s">
        <v>26</v>
      </c>
      <c r="B17" s="29">
        <v>7892</v>
      </c>
      <c r="C17" s="29">
        <v>60119</v>
      </c>
      <c r="D17" s="29">
        <v>411</v>
      </c>
      <c r="E17" s="29">
        <v>5458</v>
      </c>
      <c r="F17" s="29">
        <v>62860</v>
      </c>
      <c r="G17" s="29">
        <v>3072</v>
      </c>
      <c r="H17" s="29">
        <v>47196</v>
      </c>
      <c r="I17" s="28" t="s">
        <v>14</v>
      </c>
      <c r="J17" s="29">
        <v>4140</v>
      </c>
      <c r="K17" s="29">
        <v>32114</v>
      </c>
      <c r="L17" s="28" t="s">
        <v>14</v>
      </c>
      <c r="M17" s="29">
        <v>223261</v>
      </c>
    </row>
    <row r="18" spans="1:13">
      <c r="A18" s="297"/>
      <c r="B18" s="29"/>
      <c r="C18" s="29"/>
      <c r="D18" s="29"/>
      <c r="E18" s="29"/>
      <c r="F18" s="29"/>
      <c r="G18" s="29"/>
      <c r="H18" s="29"/>
      <c r="I18" s="28"/>
      <c r="J18" s="29"/>
      <c r="K18" s="29"/>
      <c r="L18" s="28"/>
      <c r="M18" s="29"/>
    </row>
    <row r="19" spans="1:13">
      <c r="A19" s="297" t="s">
        <v>27</v>
      </c>
      <c r="B19" s="29">
        <v>3077</v>
      </c>
      <c r="C19" s="29">
        <v>2052</v>
      </c>
      <c r="D19" s="29">
        <v>22</v>
      </c>
      <c r="E19" s="28" t="s">
        <v>14</v>
      </c>
      <c r="F19" s="29">
        <v>2711</v>
      </c>
      <c r="G19" s="29">
        <v>2097</v>
      </c>
      <c r="H19" s="29">
        <v>10367</v>
      </c>
      <c r="I19" s="28" t="s">
        <v>14</v>
      </c>
      <c r="J19" s="29">
        <v>121</v>
      </c>
      <c r="K19" s="29">
        <v>1072</v>
      </c>
      <c r="L19" s="28" t="s">
        <v>14</v>
      </c>
      <c r="M19" s="29">
        <v>21520</v>
      </c>
    </row>
    <row r="20" spans="1:13">
      <c r="A20" s="297" t="s">
        <v>28</v>
      </c>
      <c r="B20" s="29">
        <v>324</v>
      </c>
      <c r="C20" s="29">
        <v>2</v>
      </c>
      <c r="D20" s="28" t="s">
        <v>14</v>
      </c>
      <c r="E20" s="28" t="s">
        <v>14</v>
      </c>
      <c r="F20" s="29">
        <v>293</v>
      </c>
      <c r="G20" s="29">
        <v>32</v>
      </c>
      <c r="H20" s="29">
        <v>180</v>
      </c>
      <c r="I20" s="28" t="s">
        <v>14</v>
      </c>
      <c r="J20" s="29">
        <v>5</v>
      </c>
      <c r="K20" s="29">
        <v>33</v>
      </c>
      <c r="L20" s="28" t="s">
        <v>14</v>
      </c>
      <c r="M20" s="29">
        <v>869</v>
      </c>
    </row>
    <row r="21" spans="1:13">
      <c r="A21" s="297" t="s">
        <v>29</v>
      </c>
      <c r="B21" s="29">
        <v>2060</v>
      </c>
      <c r="C21" s="29">
        <v>1688</v>
      </c>
      <c r="D21" s="29">
        <v>75</v>
      </c>
      <c r="E21" s="29">
        <v>657</v>
      </c>
      <c r="F21" s="29">
        <v>2482</v>
      </c>
      <c r="G21" s="29">
        <v>2132</v>
      </c>
      <c r="H21" s="29">
        <v>3831</v>
      </c>
      <c r="I21" s="28" t="s">
        <v>14</v>
      </c>
      <c r="J21" s="29">
        <v>796</v>
      </c>
      <c r="K21" s="29">
        <v>1014</v>
      </c>
      <c r="L21" s="28" t="s">
        <v>14</v>
      </c>
      <c r="M21" s="29">
        <v>14735</v>
      </c>
    </row>
    <row r="22" spans="1:13">
      <c r="A22" s="297" t="s">
        <v>30</v>
      </c>
      <c r="B22" s="29">
        <v>3401</v>
      </c>
      <c r="C22" s="29">
        <v>5845</v>
      </c>
      <c r="D22" s="28" t="s">
        <v>14</v>
      </c>
      <c r="E22" s="28" t="s">
        <v>14</v>
      </c>
      <c r="F22" s="29">
        <v>1152</v>
      </c>
      <c r="G22" s="28" t="s">
        <v>14</v>
      </c>
      <c r="H22" s="29">
        <v>12472</v>
      </c>
      <c r="I22" s="28" t="s">
        <v>14</v>
      </c>
      <c r="J22" s="29">
        <v>460</v>
      </c>
      <c r="K22" s="28" t="s">
        <v>14</v>
      </c>
      <c r="L22" s="28" t="s">
        <v>14</v>
      </c>
      <c r="M22" s="29">
        <v>23330</v>
      </c>
    </row>
    <row r="23" spans="1:13">
      <c r="A23" s="297" t="s">
        <v>331</v>
      </c>
      <c r="B23" s="29">
        <v>0</v>
      </c>
      <c r="C23" s="28" t="s">
        <v>14</v>
      </c>
      <c r="D23" s="28" t="s">
        <v>14</v>
      </c>
      <c r="E23" s="28" t="s">
        <v>14</v>
      </c>
      <c r="F23" s="28" t="s">
        <v>14</v>
      </c>
      <c r="G23" s="28" t="s">
        <v>14</v>
      </c>
      <c r="H23" s="28" t="s">
        <v>14</v>
      </c>
      <c r="I23" s="28" t="s">
        <v>14</v>
      </c>
      <c r="J23" s="28" t="s">
        <v>14</v>
      </c>
      <c r="K23" s="28" t="s">
        <v>14</v>
      </c>
      <c r="L23" s="28" t="s">
        <v>14</v>
      </c>
      <c r="M23" s="29">
        <v>0</v>
      </c>
    </row>
    <row r="24" spans="1:13">
      <c r="A24" s="297"/>
      <c r="B24" s="29"/>
      <c r="C24" s="28"/>
      <c r="D24" s="28"/>
      <c r="E24" s="28"/>
      <c r="F24" s="28"/>
      <c r="G24" s="28"/>
      <c r="H24" s="28"/>
      <c r="I24" s="28"/>
      <c r="J24" s="28"/>
      <c r="K24" s="28"/>
      <c r="L24" s="28"/>
      <c r="M24" s="29"/>
    </row>
    <row r="25" spans="1:13">
      <c r="A25" s="297" t="s">
        <v>31</v>
      </c>
      <c r="B25" s="29">
        <v>413</v>
      </c>
      <c r="C25" s="28" t="s">
        <v>14</v>
      </c>
      <c r="D25" s="28" t="s">
        <v>14</v>
      </c>
      <c r="E25" s="28" t="s">
        <v>14</v>
      </c>
      <c r="F25" s="29">
        <v>162</v>
      </c>
      <c r="G25" s="29">
        <v>748</v>
      </c>
      <c r="H25" s="29">
        <v>1457</v>
      </c>
      <c r="I25" s="28" t="s">
        <v>14</v>
      </c>
      <c r="J25" s="29">
        <v>37</v>
      </c>
      <c r="K25" s="29">
        <v>110</v>
      </c>
      <c r="L25" s="28" t="s">
        <v>14</v>
      </c>
      <c r="M25" s="29">
        <v>2926</v>
      </c>
    </row>
    <row r="26" spans="1:13">
      <c r="A26" s="297" t="s">
        <v>33</v>
      </c>
      <c r="B26" s="28" t="s">
        <v>14</v>
      </c>
      <c r="C26" s="28" t="s">
        <v>14</v>
      </c>
      <c r="D26" s="28" t="s">
        <v>14</v>
      </c>
      <c r="E26" s="28" t="s">
        <v>14</v>
      </c>
      <c r="F26" s="28" t="s">
        <v>14</v>
      </c>
      <c r="G26" s="28" t="s">
        <v>14</v>
      </c>
      <c r="H26" s="29">
        <v>0</v>
      </c>
      <c r="I26" s="28" t="s">
        <v>14</v>
      </c>
      <c r="J26" s="29">
        <v>173405</v>
      </c>
      <c r="K26" s="28" t="s">
        <v>14</v>
      </c>
      <c r="L26" s="28" t="s">
        <v>14</v>
      </c>
      <c r="M26" s="29">
        <v>173405</v>
      </c>
    </row>
    <row r="27" spans="1:13">
      <c r="A27" s="297" t="s">
        <v>34</v>
      </c>
      <c r="B27" s="28" t="s">
        <v>14</v>
      </c>
      <c r="C27" s="28" t="s">
        <v>14</v>
      </c>
      <c r="D27" s="28" t="s">
        <v>14</v>
      </c>
      <c r="E27" s="28" t="s">
        <v>14</v>
      </c>
      <c r="F27" s="28" t="s">
        <v>14</v>
      </c>
      <c r="G27" s="28" t="s">
        <v>14</v>
      </c>
      <c r="H27" s="28" t="s">
        <v>14</v>
      </c>
      <c r="I27" s="28" t="s">
        <v>14</v>
      </c>
      <c r="J27" s="29">
        <v>199136</v>
      </c>
      <c r="K27" s="28" t="s">
        <v>14</v>
      </c>
      <c r="L27" s="28" t="s">
        <v>14</v>
      </c>
      <c r="M27" s="29">
        <v>199136</v>
      </c>
    </row>
    <row r="28" spans="1:13">
      <c r="A28" s="297" t="s">
        <v>35</v>
      </c>
      <c r="B28" s="29">
        <v>513</v>
      </c>
      <c r="C28" s="29">
        <v>3668</v>
      </c>
      <c r="D28" s="28" t="s">
        <v>14</v>
      </c>
      <c r="E28" s="29">
        <v>94997</v>
      </c>
      <c r="F28" s="29">
        <v>48804</v>
      </c>
      <c r="G28" s="29">
        <v>1942</v>
      </c>
      <c r="H28" s="29">
        <v>4780</v>
      </c>
      <c r="I28" s="29">
        <v>28773</v>
      </c>
      <c r="J28" s="29">
        <v>92</v>
      </c>
      <c r="K28" s="29">
        <v>165</v>
      </c>
      <c r="L28" s="28" t="s">
        <v>14</v>
      </c>
      <c r="M28" s="29">
        <v>183735</v>
      </c>
    </row>
    <row r="29" spans="1:13">
      <c r="A29" s="297" t="s">
        <v>36</v>
      </c>
      <c r="B29" s="29">
        <v>42</v>
      </c>
      <c r="C29" s="29">
        <v>157381</v>
      </c>
      <c r="D29" s="29">
        <v>66</v>
      </c>
      <c r="E29" s="29">
        <v>4278</v>
      </c>
      <c r="F29" s="29">
        <v>65771</v>
      </c>
      <c r="G29" s="29">
        <v>3173</v>
      </c>
      <c r="H29" s="29">
        <v>2647</v>
      </c>
      <c r="I29" s="28" t="s">
        <v>14</v>
      </c>
      <c r="J29" s="29">
        <v>26026</v>
      </c>
      <c r="K29" s="29">
        <v>1149</v>
      </c>
      <c r="L29" s="28" t="s">
        <v>14</v>
      </c>
      <c r="M29" s="29">
        <v>260534</v>
      </c>
    </row>
    <row r="30" spans="1:13">
      <c r="A30" s="297"/>
      <c r="B30" s="29"/>
      <c r="C30" s="29"/>
      <c r="D30" s="29"/>
      <c r="E30" s="29"/>
      <c r="F30" s="29"/>
      <c r="G30" s="29"/>
      <c r="H30" s="29"/>
      <c r="I30" s="28"/>
      <c r="J30" s="29"/>
      <c r="K30" s="29"/>
      <c r="L30" s="28"/>
      <c r="M30" s="29"/>
    </row>
    <row r="31" spans="1:13">
      <c r="A31" s="297" t="s">
        <v>37</v>
      </c>
      <c r="B31" s="28" t="s">
        <v>14</v>
      </c>
      <c r="C31" s="28" t="s">
        <v>14</v>
      </c>
      <c r="D31" s="28" t="s">
        <v>14</v>
      </c>
      <c r="E31" s="28" t="s">
        <v>14</v>
      </c>
      <c r="F31" s="28" t="s">
        <v>14</v>
      </c>
      <c r="G31" s="29">
        <v>179677</v>
      </c>
      <c r="H31" s="28" t="s">
        <v>14</v>
      </c>
      <c r="I31" s="29">
        <v>2674168</v>
      </c>
      <c r="J31" s="29">
        <v>-4277</v>
      </c>
      <c r="K31" s="28" t="s">
        <v>14</v>
      </c>
      <c r="L31" s="28" t="s">
        <v>14</v>
      </c>
      <c r="M31" s="29">
        <v>2849567</v>
      </c>
    </row>
    <row r="32" spans="1:13">
      <c r="A32" s="297" t="s">
        <v>38</v>
      </c>
      <c r="B32" s="28" t="s">
        <v>14</v>
      </c>
      <c r="C32" s="29">
        <v>31806</v>
      </c>
      <c r="D32" s="28" t="s">
        <v>14</v>
      </c>
      <c r="E32" s="28" t="s">
        <v>14</v>
      </c>
      <c r="F32" s="29">
        <v>16060</v>
      </c>
      <c r="G32" s="29">
        <v>18915</v>
      </c>
      <c r="H32" s="28" t="s">
        <v>14</v>
      </c>
      <c r="I32" s="28" t="s">
        <v>14</v>
      </c>
      <c r="J32" s="28" t="s">
        <v>14</v>
      </c>
      <c r="K32" s="29">
        <v>656</v>
      </c>
      <c r="L32" s="28" t="s">
        <v>14</v>
      </c>
      <c r="M32" s="29">
        <v>67437</v>
      </c>
    </row>
    <row r="33" spans="1:13">
      <c r="A33" s="297" t="s">
        <v>40</v>
      </c>
      <c r="B33" s="29">
        <v>16860</v>
      </c>
      <c r="C33" s="29">
        <v>237451</v>
      </c>
      <c r="D33" s="29">
        <v>645</v>
      </c>
      <c r="E33" s="29">
        <v>20066</v>
      </c>
      <c r="F33" s="29">
        <v>126558</v>
      </c>
      <c r="G33" s="29">
        <v>100008</v>
      </c>
      <c r="H33" s="29">
        <v>80294</v>
      </c>
      <c r="I33" s="28" t="s">
        <v>14</v>
      </c>
      <c r="J33" s="29">
        <v>52089</v>
      </c>
      <c r="K33" s="29">
        <v>5066</v>
      </c>
      <c r="L33" s="28" t="s">
        <v>14</v>
      </c>
      <c r="M33" s="29">
        <v>639035</v>
      </c>
    </row>
    <row r="34" spans="1:13">
      <c r="A34" s="297" t="s">
        <v>41</v>
      </c>
      <c r="B34" s="28" t="s">
        <v>14</v>
      </c>
      <c r="C34" s="29">
        <v>114812</v>
      </c>
      <c r="D34" s="29">
        <v>4</v>
      </c>
      <c r="E34" s="29">
        <v>78408</v>
      </c>
      <c r="F34" s="29">
        <v>65054</v>
      </c>
      <c r="G34" s="29">
        <v>1463</v>
      </c>
      <c r="H34" s="29">
        <v>155</v>
      </c>
      <c r="I34" s="28" t="s">
        <v>14</v>
      </c>
      <c r="J34" s="28" t="s">
        <v>14</v>
      </c>
      <c r="K34" s="28" t="s">
        <v>14</v>
      </c>
      <c r="L34" s="28" t="s">
        <v>14</v>
      </c>
      <c r="M34" s="29">
        <v>259898</v>
      </c>
    </row>
    <row r="35" spans="1:13">
      <c r="A35" s="297" t="s">
        <v>42</v>
      </c>
      <c r="B35" s="28" t="s">
        <v>14</v>
      </c>
      <c r="C35" s="28" t="s">
        <v>14</v>
      </c>
      <c r="D35" s="28" t="s">
        <v>14</v>
      </c>
      <c r="E35" s="29">
        <v>78568</v>
      </c>
      <c r="F35" s="28" t="s">
        <v>14</v>
      </c>
      <c r="G35" s="28" t="s">
        <v>14</v>
      </c>
      <c r="H35" s="28" t="s">
        <v>14</v>
      </c>
      <c r="I35" s="28" t="s">
        <v>14</v>
      </c>
      <c r="J35" s="28" t="s">
        <v>14</v>
      </c>
      <c r="K35" s="28" t="s">
        <v>14</v>
      </c>
      <c r="L35" s="28" t="s">
        <v>14</v>
      </c>
      <c r="M35" s="29">
        <v>78568</v>
      </c>
    </row>
    <row r="36" spans="1:13">
      <c r="A36" s="297" t="s">
        <v>43</v>
      </c>
      <c r="B36" s="28" t="s">
        <v>14</v>
      </c>
      <c r="C36" s="28" t="s">
        <v>14</v>
      </c>
      <c r="D36" s="28" t="s">
        <v>14</v>
      </c>
      <c r="E36" s="29">
        <v>91261</v>
      </c>
      <c r="F36" s="28" t="s">
        <v>14</v>
      </c>
      <c r="G36" s="28" t="s">
        <v>14</v>
      </c>
      <c r="H36" s="28" t="s">
        <v>14</v>
      </c>
      <c r="I36" s="28" t="s">
        <v>14</v>
      </c>
      <c r="J36" s="28" t="s">
        <v>14</v>
      </c>
      <c r="K36" s="28" t="s">
        <v>14</v>
      </c>
      <c r="L36" s="28" t="s">
        <v>14</v>
      </c>
      <c r="M36" s="29">
        <v>91261</v>
      </c>
    </row>
    <row r="37" spans="1:13">
      <c r="A37" s="297" t="s">
        <v>44</v>
      </c>
      <c r="B37" s="28" t="s">
        <v>14</v>
      </c>
      <c r="C37" s="28" t="s">
        <v>14</v>
      </c>
      <c r="D37" s="28" t="s">
        <v>14</v>
      </c>
      <c r="E37" s="28" t="s">
        <v>14</v>
      </c>
      <c r="F37" s="28" t="s">
        <v>14</v>
      </c>
      <c r="G37" s="28" t="s">
        <v>14</v>
      </c>
      <c r="H37" s="28" t="s">
        <v>14</v>
      </c>
      <c r="I37" s="29">
        <v>6753</v>
      </c>
      <c r="J37" s="28" t="s">
        <v>14</v>
      </c>
      <c r="K37" s="28" t="s">
        <v>14</v>
      </c>
      <c r="L37" s="28" t="s">
        <v>14</v>
      </c>
      <c r="M37" s="29">
        <v>6753</v>
      </c>
    </row>
    <row r="38" spans="1:13">
      <c r="A38" s="297"/>
      <c r="B38" s="28"/>
      <c r="C38" s="28"/>
      <c r="D38" s="28"/>
      <c r="E38" s="28"/>
      <c r="F38" s="28"/>
      <c r="G38" s="28"/>
      <c r="H38" s="28"/>
      <c r="I38" s="29"/>
      <c r="J38" s="28"/>
      <c r="K38" s="28"/>
      <c r="L38" s="28"/>
      <c r="M38" s="29"/>
    </row>
    <row r="39" spans="1:13">
      <c r="A39" s="297"/>
      <c r="B39" s="28"/>
      <c r="C39" s="28"/>
      <c r="D39" s="28"/>
      <c r="E39" s="28"/>
      <c r="F39" s="28"/>
      <c r="G39" s="28"/>
      <c r="H39" s="28"/>
      <c r="I39" s="29"/>
      <c r="J39" s="28"/>
      <c r="K39" s="28"/>
      <c r="L39" s="28"/>
      <c r="M39" s="29"/>
    </row>
    <row r="40" spans="1:13">
      <c r="A40" s="297"/>
      <c r="B40" s="28"/>
      <c r="C40" s="28"/>
      <c r="D40" s="28"/>
      <c r="E40" s="28"/>
      <c r="F40" s="28"/>
      <c r="G40" s="28"/>
      <c r="H40" s="28"/>
      <c r="I40" s="29"/>
      <c r="J40" s="28"/>
      <c r="K40" s="28"/>
      <c r="L40" s="28"/>
      <c r="M40" s="29"/>
    </row>
    <row r="41" spans="1:13">
      <c r="A41" s="297" t="s">
        <v>45</v>
      </c>
      <c r="B41" s="28" t="s">
        <v>14</v>
      </c>
      <c r="C41" s="28" t="s">
        <v>14</v>
      </c>
      <c r="D41" s="28" t="s">
        <v>14</v>
      </c>
      <c r="E41" s="28" t="s">
        <v>14</v>
      </c>
      <c r="F41" s="28" t="s">
        <v>14</v>
      </c>
      <c r="G41" s="28" t="s">
        <v>14</v>
      </c>
      <c r="H41" s="28" t="s">
        <v>14</v>
      </c>
      <c r="I41" s="29">
        <v>-11474</v>
      </c>
      <c r="J41" s="28" t="s">
        <v>14</v>
      </c>
      <c r="K41" s="28" t="s">
        <v>14</v>
      </c>
      <c r="L41" s="28" t="s">
        <v>14</v>
      </c>
      <c r="M41" s="29">
        <v>-11474</v>
      </c>
    </row>
    <row r="42" spans="1:13">
      <c r="A42" s="297" t="s">
        <v>46</v>
      </c>
      <c r="B42" s="29">
        <v>0</v>
      </c>
      <c r="C42" s="29">
        <v>0</v>
      </c>
      <c r="D42" s="29">
        <v>0</v>
      </c>
      <c r="E42" s="29">
        <v>0</v>
      </c>
      <c r="F42" s="29">
        <v>2</v>
      </c>
      <c r="G42" s="29">
        <v>0</v>
      </c>
      <c r="H42" s="29">
        <v>0</v>
      </c>
      <c r="I42" s="28" t="s">
        <v>14</v>
      </c>
      <c r="J42" s="29">
        <v>0</v>
      </c>
      <c r="K42" s="29">
        <v>0</v>
      </c>
      <c r="L42" s="28" t="s">
        <v>14</v>
      </c>
      <c r="M42" s="29">
        <v>2</v>
      </c>
    </row>
    <row r="43" spans="1:13">
      <c r="A43" s="297" t="s">
        <v>47</v>
      </c>
      <c r="B43" s="29">
        <v>0</v>
      </c>
      <c r="C43" s="29">
        <v>0</v>
      </c>
      <c r="D43" s="29">
        <v>0</v>
      </c>
      <c r="E43" s="29">
        <v>0</v>
      </c>
      <c r="F43" s="29">
        <v>0</v>
      </c>
      <c r="G43" s="29">
        <v>0</v>
      </c>
      <c r="H43" s="29">
        <v>0</v>
      </c>
      <c r="I43" s="28" t="s">
        <v>14</v>
      </c>
      <c r="J43" s="29">
        <v>0</v>
      </c>
      <c r="K43" s="29">
        <v>0</v>
      </c>
      <c r="L43" s="28" t="s">
        <v>14</v>
      </c>
      <c r="M43" s="29">
        <v>0</v>
      </c>
    </row>
    <row r="44" spans="1:13">
      <c r="A44" s="297" t="s">
        <v>48</v>
      </c>
      <c r="B44" s="29">
        <v>0</v>
      </c>
      <c r="C44" s="29">
        <v>0</v>
      </c>
      <c r="D44" s="28" t="s">
        <v>14</v>
      </c>
      <c r="E44" s="29">
        <v>18</v>
      </c>
      <c r="F44" s="29">
        <v>0</v>
      </c>
      <c r="G44" s="29">
        <v>0</v>
      </c>
      <c r="H44" s="29">
        <v>0</v>
      </c>
      <c r="I44" s="28" t="s">
        <v>14</v>
      </c>
      <c r="J44" s="29">
        <v>0</v>
      </c>
      <c r="K44" s="29">
        <v>0</v>
      </c>
      <c r="L44" s="28" t="s">
        <v>14</v>
      </c>
      <c r="M44" s="29">
        <v>18</v>
      </c>
    </row>
    <row r="45" spans="1:13">
      <c r="A45" s="297" t="s">
        <v>49</v>
      </c>
      <c r="B45" s="29">
        <v>2411</v>
      </c>
      <c r="C45" s="29">
        <v>442</v>
      </c>
      <c r="D45" s="28" t="s">
        <v>14</v>
      </c>
      <c r="E45" s="28" t="s">
        <v>14</v>
      </c>
      <c r="F45" s="28" t="s">
        <v>14</v>
      </c>
      <c r="G45" s="29">
        <v>189</v>
      </c>
      <c r="H45" s="29">
        <v>748</v>
      </c>
      <c r="I45" s="28" t="s">
        <v>14</v>
      </c>
      <c r="J45" s="29">
        <v>1492</v>
      </c>
      <c r="K45" s="29">
        <v>359</v>
      </c>
      <c r="L45" s="28" t="s">
        <v>14</v>
      </c>
      <c r="M45" s="29">
        <v>5640</v>
      </c>
    </row>
    <row r="46" spans="1:13">
      <c r="A46" s="297" t="s">
        <v>50</v>
      </c>
      <c r="B46" s="29">
        <v>1783</v>
      </c>
      <c r="C46" s="28" t="s">
        <v>14</v>
      </c>
      <c r="D46" s="28" t="s">
        <v>14</v>
      </c>
      <c r="E46" s="28" t="s">
        <v>14</v>
      </c>
      <c r="F46" s="28" t="s">
        <v>14</v>
      </c>
      <c r="G46" s="28" t="s">
        <v>14</v>
      </c>
      <c r="H46" s="29">
        <v>938</v>
      </c>
      <c r="I46" s="28" t="s">
        <v>14</v>
      </c>
      <c r="J46" s="28" t="s">
        <v>14</v>
      </c>
      <c r="K46" s="29">
        <v>72</v>
      </c>
      <c r="L46" s="28" t="s">
        <v>14</v>
      </c>
      <c r="M46" s="29">
        <v>2793</v>
      </c>
    </row>
    <row r="47" spans="1:13">
      <c r="A47" s="297" t="s">
        <v>51</v>
      </c>
      <c r="B47" s="29">
        <v>712</v>
      </c>
      <c r="C47" s="29">
        <v>120</v>
      </c>
      <c r="D47" s="28" t="s">
        <v>14</v>
      </c>
      <c r="E47" s="28" t="s">
        <v>14</v>
      </c>
      <c r="F47" s="28" t="s">
        <v>14</v>
      </c>
      <c r="G47" s="28" t="s">
        <v>14</v>
      </c>
      <c r="H47" s="28" t="s">
        <v>14</v>
      </c>
      <c r="I47" s="28" t="s">
        <v>14</v>
      </c>
      <c r="J47" s="29">
        <v>207</v>
      </c>
      <c r="K47" s="29">
        <v>106</v>
      </c>
      <c r="L47" s="28" t="s">
        <v>14</v>
      </c>
      <c r="M47" s="29">
        <v>1145</v>
      </c>
    </row>
    <row r="48" spans="1:13">
      <c r="A48" s="297" t="s">
        <v>330</v>
      </c>
      <c r="B48" s="29">
        <v>50</v>
      </c>
      <c r="C48" s="28" t="s">
        <v>14</v>
      </c>
      <c r="D48" s="28" t="s">
        <v>14</v>
      </c>
      <c r="E48" s="28" t="s">
        <v>14</v>
      </c>
      <c r="F48" s="28" t="s">
        <v>14</v>
      </c>
      <c r="G48" s="28" t="s">
        <v>14</v>
      </c>
      <c r="H48" s="28" t="s">
        <v>14</v>
      </c>
      <c r="I48" s="28" t="s">
        <v>14</v>
      </c>
      <c r="J48" s="28" t="s">
        <v>14</v>
      </c>
      <c r="K48" s="28" t="s">
        <v>14</v>
      </c>
      <c r="L48" s="28" t="s">
        <v>14</v>
      </c>
      <c r="M48" s="29">
        <v>50</v>
      </c>
    </row>
    <row r="49" spans="1:13">
      <c r="A49" s="297"/>
      <c r="B49" s="29"/>
      <c r="C49" s="28"/>
      <c r="D49" s="28"/>
      <c r="E49" s="28"/>
      <c r="F49" s="28"/>
      <c r="G49" s="28"/>
      <c r="H49" s="28"/>
      <c r="I49" s="28"/>
      <c r="J49" s="28"/>
      <c r="K49" s="28"/>
      <c r="L49" s="28"/>
      <c r="M49" s="29"/>
    </row>
    <row r="50" spans="1:13">
      <c r="A50" s="297" t="s">
        <v>52</v>
      </c>
      <c r="B50" s="28" t="s">
        <v>14</v>
      </c>
      <c r="C50" s="28" t="s">
        <v>14</v>
      </c>
      <c r="D50" s="28" t="s">
        <v>14</v>
      </c>
      <c r="E50" s="28" t="s">
        <v>14</v>
      </c>
      <c r="F50" s="28" t="s">
        <v>14</v>
      </c>
      <c r="G50" s="28" t="s">
        <v>14</v>
      </c>
      <c r="H50" s="28" t="s">
        <v>14</v>
      </c>
      <c r="I50" s="29">
        <v>844387</v>
      </c>
      <c r="J50" s="28" t="s">
        <v>14</v>
      </c>
      <c r="K50" s="28" t="s">
        <v>14</v>
      </c>
      <c r="L50" s="28" t="s">
        <v>14</v>
      </c>
      <c r="M50" s="29">
        <v>844387</v>
      </c>
    </row>
    <row r="51" spans="1:13">
      <c r="A51" s="297" t="s">
        <v>53</v>
      </c>
      <c r="B51" s="28" t="s">
        <v>14</v>
      </c>
      <c r="C51" s="28" t="s">
        <v>14</v>
      </c>
      <c r="D51" s="29">
        <v>6465</v>
      </c>
      <c r="E51" s="29">
        <v>53511</v>
      </c>
      <c r="F51" s="28" t="s">
        <v>14</v>
      </c>
      <c r="G51" s="28" t="s">
        <v>14</v>
      </c>
      <c r="H51" s="28" t="s">
        <v>14</v>
      </c>
      <c r="I51" s="28" t="s">
        <v>14</v>
      </c>
      <c r="J51" s="28" t="s">
        <v>14</v>
      </c>
      <c r="K51" s="28" t="s">
        <v>14</v>
      </c>
      <c r="L51" s="28" t="s">
        <v>14</v>
      </c>
      <c r="M51" s="29">
        <v>59976</v>
      </c>
    </row>
    <row r="52" spans="1:13">
      <c r="A52" s="297" t="s">
        <v>54</v>
      </c>
      <c r="B52" s="28" t="s">
        <v>14</v>
      </c>
      <c r="C52" s="28" t="s">
        <v>14</v>
      </c>
      <c r="D52" s="29">
        <v>2535</v>
      </c>
      <c r="E52" s="29">
        <v>29791</v>
      </c>
      <c r="F52" s="28" t="s">
        <v>14</v>
      </c>
      <c r="G52" s="28" t="s">
        <v>14</v>
      </c>
      <c r="H52" s="28" t="s">
        <v>14</v>
      </c>
      <c r="I52" s="28" t="s">
        <v>14</v>
      </c>
      <c r="J52" s="28" t="s">
        <v>14</v>
      </c>
      <c r="K52" s="28" t="s">
        <v>14</v>
      </c>
      <c r="L52" s="28" t="s">
        <v>14</v>
      </c>
      <c r="M52" s="29">
        <v>32326</v>
      </c>
    </row>
    <row r="53" spans="1:13">
      <c r="A53" s="297" t="s">
        <v>55</v>
      </c>
      <c r="B53" s="29">
        <v>688</v>
      </c>
      <c r="C53" s="29">
        <v>8401</v>
      </c>
      <c r="D53" s="29">
        <v>30</v>
      </c>
      <c r="E53" s="29">
        <v>445</v>
      </c>
      <c r="F53" s="29">
        <v>3659</v>
      </c>
      <c r="G53" s="29">
        <v>925</v>
      </c>
      <c r="H53" s="29">
        <v>597</v>
      </c>
      <c r="I53" s="28" t="s">
        <v>14</v>
      </c>
      <c r="J53" s="29">
        <v>3229</v>
      </c>
      <c r="K53" s="29">
        <v>135</v>
      </c>
      <c r="L53" s="28" t="s">
        <v>14</v>
      </c>
      <c r="M53" s="29">
        <v>18109</v>
      </c>
    </row>
    <row r="54" spans="1:13">
      <c r="A54" s="297" t="s">
        <v>56</v>
      </c>
      <c r="B54" s="29">
        <v>721</v>
      </c>
      <c r="C54" s="29">
        <v>8401</v>
      </c>
      <c r="D54" s="29">
        <v>30</v>
      </c>
      <c r="E54" s="29">
        <v>445</v>
      </c>
      <c r="F54" s="29">
        <v>3108</v>
      </c>
      <c r="G54" s="29">
        <v>925</v>
      </c>
      <c r="H54" s="29">
        <v>597</v>
      </c>
      <c r="I54" s="28" t="s">
        <v>14</v>
      </c>
      <c r="J54" s="29">
        <v>3222</v>
      </c>
      <c r="K54" s="29">
        <v>135</v>
      </c>
      <c r="L54" s="28" t="s">
        <v>14</v>
      </c>
      <c r="M54" s="29">
        <v>17584</v>
      </c>
    </row>
    <row r="55" spans="1:13">
      <c r="A55" s="297"/>
      <c r="B55" s="29"/>
      <c r="C55" s="29"/>
      <c r="D55" s="29"/>
      <c r="E55" s="29"/>
      <c r="F55" s="29"/>
      <c r="G55" s="29"/>
      <c r="H55" s="29"/>
      <c r="I55" s="28"/>
      <c r="J55" s="29"/>
      <c r="K55" s="29"/>
      <c r="L55" s="28"/>
      <c r="M55" s="29"/>
    </row>
    <row r="56" spans="1:13">
      <c r="A56" s="297" t="s">
        <v>57</v>
      </c>
      <c r="B56" s="29">
        <v>822</v>
      </c>
      <c r="C56" s="29">
        <v>4019</v>
      </c>
      <c r="D56" s="29">
        <v>66</v>
      </c>
      <c r="E56" s="29">
        <v>1115</v>
      </c>
      <c r="F56" s="29">
        <v>11737</v>
      </c>
      <c r="G56" s="29">
        <v>591</v>
      </c>
      <c r="H56" s="29">
        <v>654</v>
      </c>
      <c r="I56" s="28" t="s">
        <v>14</v>
      </c>
      <c r="J56" s="29">
        <v>2396</v>
      </c>
      <c r="K56" s="29">
        <v>326</v>
      </c>
      <c r="L56" s="28" t="s">
        <v>14</v>
      </c>
      <c r="M56" s="29">
        <v>21726</v>
      </c>
    </row>
    <row r="57" spans="1:13">
      <c r="A57" s="297" t="s">
        <v>58</v>
      </c>
      <c r="B57" s="29">
        <v>0</v>
      </c>
      <c r="C57" s="29">
        <v>0</v>
      </c>
      <c r="D57" s="29">
        <v>0</v>
      </c>
      <c r="E57" s="29">
        <v>0</v>
      </c>
      <c r="F57" s="29">
        <v>0</v>
      </c>
      <c r="G57" s="29">
        <v>0</v>
      </c>
      <c r="H57" s="29">
        <v>0</v>
      </c>
      <c r="I57" s="29">
        <v>0</v>
      </c>
      <c r="J57" s="29">
        <v>0</v>
      </c>
      <c r="K57" s="29">
        <v>0</v>
      </c>
      <c r="L57" s="29">
        <v>0</v>
      </c>
      <c r="M57" s="29">
        <v>0</v>
      </c>
    </row>
    <row r="58" spans="1:13">
      <c r="A58" s="297" t="s">
        <v>59</v>
      </c>
      <c r="B58" s="29">
        <v>3248</v>
      </c>
      <c r="C58" s="29">
        <v>3820</v>
      </c>
      <c r="D58" s="28" t="s">
        <v>14</v>
      </c>
      <c r="E58" s="29">
        <v>829</v>
      </c>
      <c r="F58" s="29">
        <v>202096</v>
      </c>
      <c r="G58" s="29">
        <v>52</v>
      </c>
      <c r="H58" s="29">
        <v>7011</v>
      </c>
      <c r="I58" s="29">
        <v>716</v>
      </c>
      <c r="J58" s="29">
        <v>-18723</v>
      </c>
      <c r="K58" s="29">
        <v>141728</v>
      </c>
      <c r="L58" s="29">
        <v>833052</v>
      </c>
      <c r="M58" s="29">
        <v>1173829</v>
      </c>
    </row>
    <row r="59" spans="1:13">
      <c r="A59" s="297" t="s">
        <v>60</v>
      </c>
      <c r="B59" s="29">
        <v>430310</v>
      </c>
      <c r="C59" s="29">
        <v>2198030</v>
      </c>
      <c r="D59" s="29">
        <v>32782</v>
      </c>
      <c r="E59" s="29">
        <v>771292</v>
      </c>
      <c r="F59" s="29">
        <v>1565851</v>
      </c>
      <c r="G59" s="29">
        <v>2218796</v>
      </c>
      <c r="H59" s="29">
        <v>2115157</v>
      </c>
      <c r="I59" s="29">
        <v>3543323</v>
      </c>
      <c r="J59" s="29">
        <v>643498</v>
      </c>
      <c r="K59" s="29">
        <v>661113</v>
      </c>
      <c r="L59" s="29">
        <v>1405043</v>
      </c>
      <c r="M59" s="29">
        <v>15585193</v>
      </c>
    </row>
    <row r="60" spans="1:13">
      <c r="A60" s="297" t="s">
        <v>61</v>
      </c>
      <c r="B60" s="29">
        <v>186</v>
      </c>
      <c r="C60" s="29">
        <v>201080</v>
      </c>
      <c r="D60" s="29">
        <v>1293</v>
      </c>
      <c r="E60" s="29">
        <v>33181</v>
      </c>
      <c r="F60" s="29">
        <v>28965</v>
      </c>
      <c r="G60" s="29">
        <v>25523</v>
      </c>
      <c r="H60" s="29">
        <v>72</v>
      </c>
      <c r="I60" s="29">
        <v>114363</v>
      </c>
      <c r="J60" s="29">
        <v>36</v>
      </c>
      <c r="K60" s="29">
        <v>23</v>
      </c>
      <c r="L60" s="29">
        <v>832520</v>
      </c>
      <c r="M60" s="29">
        <v>1237245</v>
      </c>
    </row>
    <row r="61" spans="1:13">
      <c r="A61" s="297" t="s">
        <v>62</v>
      </c>
      <c r="B61" s="29">
        <v>430124</v>
      </c>
      <c r="C61" s="29">
        <v>1996949</v>
      </c>
      <c r="D61" s="29">
        <v>31488</v>
      </c>
      <c r="E61" s="29">
        <v>738110</v>
      </c>
      <c r="F61" s="29">
        <v>1536886</v>
      </c>
      <c r="G61" s="29">
        <v>2193272</v>
      </c>
      <c r="H61" s="29">
        <v>2115085</v>
      </c>
      <c r="I61" s="29">
        <v>3428960</v>
      </c>
      <c r="J61" s="29">
        <v>643461</v>
      </c>
      <c r="K61" s="29">
        <v>661090</v>
      </c>
      <c r="L61" s="29">
        <v>572522</v>
      </c>
      <c r="M61" s="29">
        <v>14347948</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workbookViewId="0">
      <selection activeCell="A39" sqref="A1:XFD1048576"/>
    </sheetView>
  </sheetViews>
  <sheetFormatPr defaultRowHeight="15"/>
  <cols>
    <col min="1" max="1" width="14.7109375" style="300" customWidth="1"/>
    <col min="2" max="12" width="10.85546875" style="300" customWidth="1"/>
    <col min="13" max="13" width="9.140625" style="300" customWidth="1"/>
    <col min="14" max="256" width="9.140625" style="300"/>
    <col min="257" max="257" width="14.7109375" style="300" customWidth="1"/>
    <col min="258" max="268" width="10.85546875" style="300" customWidth="1"/>
    <col min="269" max="269" width="9.140625" style="300" customWidth="1"/>
    <col min="270" max="512" width="9.140625" style="300"/>
    <col min="513" max="513" width="14.7109375" style="300" customWidth="1"/>
    <col min="514" max="524" width="10.85546875" style="300" customWidth="1"/>
    <col min="525" max="525" width="9.140625" style="300" customWidth="1"/>
    <col min="526" max="768" width="9.140625" style="300"/>
    <col min="769" max="769" width="14.7109375" style="300" customWidth="1"/>
    <col min="770" max="780" width="10.85546875" style="300" customWidth="1"/>
    <col min="781" max="781" width="9.140625" style="300" customWidth="1"/>
    <col min="782" max="1024" width="9.140625" style="300"/>
    <col min="1025" max="1025" width="14.7109375" style="300" customWidth="1"/>
    <col min="1026" max="1036" width="10.85546875" style="300" customWidth="1"/>
    <col min="1037" max="1037" width="9.140625" style="300" customWidth="1"/>
    <col min="1038" max="1280" width="9.140625" style="300"/>
    <col min="1281" max="1281" width="14.7109375" style="300" customWidth="1"/>
    <col min="1282" max="1292" width="10.85546875" style="300" customWidth="1"/>
    <col min="1293" max="1293" width="9.140625" style="300" customWidth="1"/>
    <col min="1294" max="1536" width="9.140625" style="300"/>
    <col min="1537" max="1537" width="14.7109375" style="300" customWidth="1"/>
    <col min="1538" max="1548" width="10.85546875" style="300" customWidth="1"/>
    <col min="1549" max="1549" width="9.140625" style="300" customWidth="1"/>
    <col min="1550" max="1792" width="9.140625" style="300"/>
    <col min="1793" max="1793" width="14.7109375" style="300" customWidth="1"/>
    <col min="1794" max="1804" width="10.85546875" style="300" customWidth="1"/>
    <col min="1805" max="1805" width="9.140625" style="300" customWidth="1"/>
    <col min="1806" max="2048" width="9.140625" style="300"/>
    <col min="2049" max="2049" width="14.7109375" style="300" customWidth="1"/>
    <col min="2050" max="2060" width="10.85546875" style="300" customWidth="1"/>
    <col min="2061" max="2061" width="9.140625" style="300" customWidth="1"/>
    <col min="2062" max="2304" width="9.140625" style="300"/>
    <col min="2305" max="2305" width="14.7109375" style="300" customWidth="1"/>
    <col min="2306" max="2316" width="10.85546875" style="300" customWidth="1"/>
    <col min="2317" max="2317" width="9.140625" style="300" customWidth="1"/>
    <col min="2318" max="2560" width="9.140625" style="300"/>
    <col min="2561" max="2561" width="14.7109375" style="300" customWidth="1"/>
    <col min="2562" max="2572" width="10.85546875" style="300" customWidth="1"/>
    <col min="2573" max="2573" width="9.140625" style="300" customWidth="1"/>
    <col min="2574" max="2816" width="9.140625" style="300"/>
    <col min="2817" max="2817" width="14.7109375" style="300" customWidth="1"/>
    <col min="2818" max="2828" width="10.85546875" style="300" customWidth="1"/>
    <col min="2829" max="2829" width="9.140625" style="300" customWidth="1"/>
    <col min="2830" max="3072" width="9.140625" style="300"/>
    <col min="3073" max="3073" width="14.7109375" style="300" customWidth="1"/>
    <col min="3074" max="3084" width="10.85546875" style="300" customWidth="1"/>
    <col min="3085" max="3085" width="9.140625" style="300" customWidth="1"/>
    <col min="3086" max="3328" width="9.140625" style="300"/>
    <col min="3329" max="3329" width="14.7109375" style="300" customWidth="1"/>
    <col min="3330" max="3340" width="10.85546875" style="300" customWidth="1"/>
    <col min="3341" max="3341" width="9.140625" style="300" customWidth="1"/>
    <col min="3342" max="3584" width="9.140625" style="300"/>
    <col min="3585" max="3585" width="14.7109375" style="300" customWidth="1"/>
    <col min="3586" max="3596" width="10.85546875" style="300" customWidth="1"/>
    <col min="3597" max="3597" width="9.140625" style="300" customWidth="1"/>
    <col min="3598" max="3840" width="9.140625" style="300"/>
    <col min="3841" max="3841" width="14.7109375" style="300" customWidth="1"/>
    <col min="3842" max="3852" width="10.85546875" style="300" customWidth="1"/>
    <col min="3853" max="3853" width="9.140625" style="300" customWidth="1"/>
    <col min="3854" max="4096" width="9.140625" style="300"/>
    <col min="4097" max="4097" width="14.7109375" style="300" customWidth="1"/>
    <col min="4098" max="4108" width="10.85546875" style="300" customWidth="1"/>
    <col min="4109" max="4109" width="9.140625" style="300" customWidth="1"/>
    <col min="4110" max="4352" width="9.140625" style="300"/>
    <col min="4353" max="4353" width="14.7109375" style="300" customWidth="1"/>
    <col min="4354" max="4364" width="10.85546875" style="300" customWidth="1"/>
    <col min="4365" max="4365" width="9.140625" style="300" customWidth="1"/>
    <col min="4366" max="4608" width="9.140625" style="300"/>
    <col min="4609" max="4609" width="14.7109375" style="300" customWidth="1"/>
    <col min="4610" max="4620" width="10.85546875" style="300" customWidth="1"/>
    <col min="4621" max="4621" width="9.140625" style="300" customWidth="1"/>
    <col min="4622" max="4864" width="9.140625" style="300"/>
    <col min="4865" max="4865" width="14.7109375" style="300" customWidth="1"/>
    <col min="4866" max="4876" width="10.85546875" style="300" customWidth="1"/>
    <col min="4877" max="4877" width="9.140625" style="300" customWidth="1"/>
    <col min="4878" max="5120" width="9.140625" style="300"/>
    <col min="5121" max="5121" width="14.7109375" style="300" customWidth="1"/>
    <col min="5122" max="5132" width="10.85546875" style="300" customWidth="1"/>
    <col min="5133" max="5133" width="9.140625" style="300" customWidth="1"/>
    <col min="5134" max="5376" width="9.140625" style="300"/>
    <col min="5377" max="5377" width="14.7109375" style="300" customWidth="1"/>
    <col min="5378" max="5388" width="10.85546875" style="300" customWidth="1"/>
    <col min="5389" max="5389" width="9.140625" style="300" customWidth="1"/>
    <col min="5390" max="5632" width="9.140625" style="300"/>
    <col min="5633" max="5633" width="14.7109375" style="300" customWidth="1"/>
    <col min="5634" max="5644" width="10.85546875" style="300" customWidth="1"/>
    <col min="5645" max="5645" width="9.140625" style="300" customWidth="1"/>
    <col min="5646" max="5888" width="9.140625" style="300"/>
    <col min="5889" max="5889" width="14.7109375" style="300" customWidth="1"/>
    <col min="5890" max="5900" width="10.85546875" style="300" customWidth="1"/>
    <col min="5901" max="5901" width="9.140625" style="300" customWidth="1"/>
    <col min="5902" max="6144" width="9.140625" style="300"/>
    <col min="6145" max="6145" width="14.7109375" style="300" customWidth="1"/>
    <col min="6146" max="6156" width="10.85546875" style="300" customWidth="1"/>
    <col min="6157" max="6157" width="9.140625" style="300" customWidth="1"/>
    <col min="6158" max="6400" width="9.140625" style="300"/>
    <col min="6401" max="6401" width="14.7109375" style="300" customWidth="1"/>
    <col min="6402" max="6412" width="10.85546875" style="300" customWidth="1"/>
    <col min="6413" max="6413" width="9.140625" style="300" customWidth="1"/>
    <col min="6414" max="6656" width="9.140625" style="300"/>
    <col min="6657" max="6657" width="14.7109375" style="300" customWidth="1"/>
    <col min="6658" max="6668" width="10.85546875" style="300" customWidth="1"/>
    <col min="6669" max="6669" width="9.140625" style="300" customWidth="1"/>
    <col min="6670" max="6912" width="9.140625" style="300"/>
    <col min="6913" max="6913" width="14.7109375" style="300" customWidth="1"/>
    <col min="6914" max="6924" width="10.85546875" style="300" customWidth="1"/>
    <col min="6925" max="6925" width="9.140625" style="300" customWidth="1"/>
    <col min="6926" max="7168" width="9.140625" style="300"/>
    <col min="7169" max="7169" width="14.7109375" style="300" customWidth="1"/>
    <col min="7170" max="7180" width="10.85546875" style="300" customWidth="1"/>
    <col min="7181" max="7181" width="9.140625" style="300" customWidth="1"/>
    <col min="7182" max="7424" width="9.140625" style="300"/>
    <col min="7425" max="7425" width="14.7109375" style="300" customWidth="1"/>
    <col min="7426" max="7436" width="10.85546875" style="300" customWidth="1"/>
    <col min="7437" max="7437" width="9.140625" style="300" customWidth="1"/>
    <col min="7438" max="7680" width="9.140625" style="300"/>
    <col min="7681" max="7681" width="14.7109375" style="300" customWidth="1"/>
    <col min="7682" max="7692" width="10.85546875" style="300" customWidth="1"/>
    <col min="7693" max="7693" width="9.140625" style="300" customWidth="1"/>
    <col min="7694" max="7936" width="9.140625" style="300"/>
    <col min="7937" max="7937" width="14.7109375" style="300" customWidth="1"/>
    <col min="7938" max="7948" width="10.85546875" style="300" customWidth="1"/>
    <col min="7949" max="7949" width="9.140625" style="300" customWidth="1"/>
    <col min="7950" max="8192" width="9.140625" style="300"/>
    <col min="8193" max="8193" width="14.7109375" style="300" customWidth="1"/>
    <col min="8194" max="8204" width="10.85546875" style="300" customWidth="1"/>
    <col min="8205" max="8205" width="9.140625" style="300" customWidth="1"/>
    <col min="8206" max="8448" width="9.140625" style="300"/>
    <col min="8449" max="8449" width="14.7109375" style="300" customWidth="1"/>
    <col min="8450" max="8460" width="10.85546875" style="300" customWidth="1"/>
    <col min="8461" max="8461" width="9.140625" style="300" customWidth="1"/>
    <col min="8462" max="8704" width="9.140625" style="300"/>
    <col min="8705" max="8705" width="14.7109375" style="300" customWidth="1"/>
    <col min="8706" max="8716" width="10.85546875" style="300" customWidth="1"/>
    <col min="8717" max="8717" width="9.140625" style="300" customWidth="1"/>
    <col min="8718" max="8960" width="9.140625" style="300"/>
    <col min="8961" max="8961" width="14.7109375" style="300" customWidth="1"/>
    <col min="8962" max="8972" width="10.85546875" style="300" customWidth="1"/>
    <col min="8973" max="8973" width="9.140625" style="300" customWidth="1"/>
    <col min="8974" max="9216" width="9.140625" style="300"/>
    <col min="9217" max="9217" width="14.7109375" style="300" customWidth="1"/>
    <col min="9218" max="9228" width="10.85546875" style="300" customWidth="1"/>
    <col min="9229" max="9229" width="9.140625" style="300" customWidth="1"/>
    <col min="9230" max="9472" width="9.140625" style="300"/>
    <col min="9473" max="9473" width="14.7109375" style="300" customWidth="1"/>
    <col min="9474" max="9484" width="10.85546875" style="300" customWidth="1"/>
    <col min="9485" max="9485" width="9.140625" style="300" customWidth="1"/>
    <col min="9486" max="9728" width="9.140625" style="300"/>
    <col min="9729" max="9729" width="14.7109375" style="300" customWidth="1"/>
    <col min="9730" max="9740" width="10.85546875" style="300" customWidth="1"/>
    <col min="9741" max="9741" width="9.140625" style="300" customWidth="1"/>
    <col min="9742" max="9984" width="9.140625" style="300"/>
    <col min="9985" max="9985" width="14.7109375" style="300" customWidth="1"/>
    <col min="9986" max="9996" width="10.85546875" style="300" customWidth="1"/>
    <col min="9997" max="9997" width="9.140625" style="300" customWidth="1"/>
    <col min="9998" max="10240" width="9.140625" style="300"/>
    <col min="10241" max="10241" width="14.7109375" style="300" customWidth="1"/>
    <col min="10242" max="10252" width="10.85546875" style="300" customWidth="1"/>
    <col min="10253" max="10253" width="9.140625" style="300" customWidth="1"/>
    <col min="10254" max="10496" width="9.140625" style="300"/>
    <col min="10497" max="10497" width="14.7109375" style="300" customWidth="1"/>
    <col min="10498" max="10508" width="10.85546875" style="300" customWidth="1"/>
    <col min="10509" max="10509" width="9.140625" style="300" customWidth="1"/>
    <col min="10510" max="10752" width="9.140625" style="300"/>
    <col min="10753" max="10753" width="14.7109375" style="300" customWidth="1"/>
    <col min="10754" max="10764" width="10.85546875" style="300" customWidth="1"/>
    <col min="10765" max="10765" width="9.140625" style="300" customWidth="1"/>
    <col min="10766" max="11008" width="9.140625" style="300"/>
    <col min="11009" max="11009" width="14.7109375" style="300" customWidth="1"/>
    <col min="11010" max="11020" width="10.85546875" style="300" customWidth="1"/>
    <col min="11021" max="11021" width="9.140625" style="300" customWidth="1"/>
    <col min="11022" max="11264" width="9.140625" style="300"/>
    <col min="11265" max="11265" width="14.7109375" style="300" customWidth="1"/>
    <col min="11266" max="11276" width="10.85546875" style="300" customWidth="1"/>
    <col min="11277" max="11277" width="9.140625" style="300" customWidth="1"/>
    <col min="11278" max="11520" width="9.140625" style="300"/>
    <col min="11521" max="11521" width="14.7109375" style="300" customWidth="1"/>
    <col min="11522" max="11532" width="10.85546875" style="300" customWidth="1"/>
    <col min="11533" max="11533" width="9.140625" style="300" customWidth="1"/>
    <col min="11534" max="11776" width="9.140625" style="300"/>
    <col min="11777" max="11777" width="14.7109375" style="300" customWidth="1"/>
    <col min="11778" max="11788" width="10.85546875" style="300" customWidth="1"/>
    <col min="11789" max="11789" width="9.140625" style="300" customWidth="1"/>
    <col min="11790" max="12032" width="9.140625" style="300"/>
    <col min="12033" max="12033" width="14.7109375" style="300" customWidth="1"/>
    <col min="12034" max="12044" width="10.85546875" style="300" customWidth="1"/>
    <col min="12045" max="12045" width="9.140625" style="300" customWidth="1"/>
    <col min="12046" max="12288" width="9.140625" style="300"/>
    <col min="12289" max="12289" width="14.7109375" style="300" customWidth="1"/>
    <col min="12290" max="12300" width="10.85546875" style="300" customWidth="1"/>
    <col min="12301" max="12301" width="9.140625" style="300" customWidth="1"/>
    <col min="12302" max="12544" width="9.140625" style="300"/>
    <col min="12545" max="12545" width="14.7109375" style="300" customWidth="1"/>
    <col min="12546" max="12556" width="10.85546875" style="300" customWidth="1"/>
    <col min="12557" max="12557" width="9.140625" style="300" customWidth="1"/>
    <col min="12558" max="12800" width="9.140625" style="300"/>
    <col min="12801" max="12801" width="14.7109375" style="300" customWidth="1"/>
    <col min="12802" max="12812" width="10.85546875" style="300" customWidth="1"/>
    <col min="12813" max="12813" width="9.140625" style="300" customWidth="1"/>
    <col min="12814" max="13056" width="9.140625" style="300"/>
    <col min="13057" max="13057" width="14.7109375" style="300" customWidth="1"/>
    <col min="13058" max="13068" width="10.85546875" style="300" customWidth="1"/>
    <col min="13069" max="13069" width="9.140625" style="300" customWidth="1"/>
    <col min="13070" max="13312" width="9.140625" style="300"/>
    <col min="13313" max="13313" width="14.7109375" style="300" customWidth="1"/>
    <col min="13314" max="13324" width="10.85546875" style="300" customWidth="1"/>
    <col min="13325" max="13325" width="9.140625" style="300" customWidth="1"/>
    <col min="13326" max="13568" width="9.140625" style="300"/>
    <col min="13569" max="13569" width="14.7109375" style="300" customWidth="1"/>
    <col min="13570" max="13580" width="10.85546875" style="300" customWidth="1"/>
    <col min="13581" max="13581" width="9.140625" style="300" customWidth="1"/>
    <col min="13582" max="13824" width="9.140625" style="300"/>
    <col min="13825" max="13825" width="14.7109375" style="300" customWidth="1"/>
    <col min="13826" max="13836" width="10.85546875" style="300" customWidth="1"/>
    <col min="13837" max="13837" width="9.140625" style="300" customWidth="1"/>
    <col min="13838" max="14080" width="9.140625" style="300"/>
    <col min="14081" max="14081" width="14.7109375" style="300" customWidth="1"/>
    <col min="14082" max="14092" width="10.85546875" style="300" customWidth="1"/>
    <col min="14093" max="14093" width="9.140625" style="300" customWidth="1"/>
    <col min="14094" max="14336" width="9.140625" style="300"/>
    <col min="14337" max="14337" width="14.7109375" style="300" customWidth="1"/>
    <col min="14338" max="14348" width="10.85546875" style="300" customWidth="1"/>
    <col min="14349" max="14349" width="9.140625" style="300" customWidth="1"/>
    <col min="14350" max="14592" width="9.140625" style="300"/>
    <col min="14593" max="14593" width="14.7109375" style="300" customWidth="1"/>
    <col min="14594" max="14604" width="10.85546875" style="300" customWidth="1"/>
    <col min="14605" max="14605" width="9.140625" style="300" customWidth="1"/>
    <col min="14606" max="14848" width="9.140625" style="300"/>
    <col min="14849" max="14849" width="14.7109375" style="300" customWidth="1"/>
    <col min="14850" max="14860" width="10.85546875" style="300" customWidth="1"/>
    <col min="14861" max="14861" width="9.140625" style="300" customWidth="1"/>
    <col min="14862" max="15104" width="9.140625" style="300"/>
    <col min="15105" max="15105" width="14.7109375" style="300" customWidth="1"/>
    <col min="15106" max="15116" width="10.85546875" style="300" customWidth="1"/>
    <col min="15117" max="15117" width="9.140625" style="300" customWidth="1"/>
    <col min="15118" max="15360" width="9.140625" style="300"/>
    <col min="15361" max="15361" width="14.7109375" style="300" customWidth="1"/>
    <col min="15362" max="15372" width="10.85546875" style="300" customWidth="1"/>
    <col min="15373" max="15373" width="9.140625" style="300" customWidth="1"/>
    <col min="15374" max="15616" width="9.140625" style="300"/>
    <col min="15617" max="15617" width="14.7109375" style="300" customWidth="1"/>
    <col min="15618" max="15628" width="10.85546875" style="300" customWidth="1"/>
    <col min="15629" max="15629" width="9.140625" style="300" customWidth="1"/>
    <col min="15630" max="15872" width="9.140625" style="300"/>
    <col min="15873" max="15873" width="14.7109375" style="300" customWidth="1"/>
    <col min="15874" max="15884" width="10.85546875" style="300" customWidth="1"/>
    <col min="15885" max="15885" width="9.140625" style="300" customWidth="1"/>
    <col min="15886" max="16128" width="9.140625" style="300"/>
    <col min="16129" max="16129" width="14.7109375" style="300" customWidth="1"/>
    <col min="16130" max="16140" width="10.85546875" style="300" customWidth="1"/>
    <col min="16141" max="16141" width="9.140625" style="300" customWidth="1"/>
    <col min="16142" max="16384" width="9.140625" style="300"/>
  </cols>
  <sheetData>
    <row r="1" spans="1:13">
      <c r="A1" s="307" t="s">
        <v>345</v>
      </c>
      <c r="B1" s="308"/>
      <c r="C1" s="308"/>
      <c r="D1" s="308"/>
      <c r="E1" s="308"/>
      <c r="F1" s="308"/>
      <c r="G1" s="308"/>
      <c r="H1" s="308"/>
      <c r="I1" s="308"/>
      <c r="J1" s="308"/>
      <c r="K1" s="308"/>
      <c r="L1" s="308"/>
      <c r="M1" s="308"/>
    </row>
    <row r="2" spans="1:13">
      <c r="A2" s="307" t="s">
        <v>346</v>
      </c>
      <c r="B2" s="308"/>
      <c r="C2" s="308"/>
      <c r="D2" s="308"/>
      <c r="E2" s="308"/>
      <c r="F2" s="308"/>
      <c r="G2" s="308"/>
      <c r="H2" s="308"/>
      <c r="I2" s="308"/>
      <c r="J2" s="308"/>
      <c r="K2" s="308"/>
      <c r="L2" s="308"/>
      <c r="M2" s="308"/>
    </row>
    <row r="3" spans="1:13">
      <c r="A3" s="299" t="s">
        <v>0</v>
      </c>
      <c r="B3" s="299" t="s">
        <v>1</v>
      </c>
      <c r="C3" s="299" t="s">
        <v>2</v>
      </c>
      <c r="D3" s="299" t="s">
        <v>3</v>
      </c>
      <c r="E3" s="299" t="s">
        <v>4</v>
      </c>
      <c r="F3" s="299" t="s">
        <v>5</v>
      </c>
      <c r="G3" s="299" t="s">
        <v>6</v>
      </c>
      <c r="H3" s="299" t="s">
        <v>7</v>
      </c>
      <c r="I3" s="299" t="s">
        <v>8</v>
      </c>
      <c r="J3" s="299" t="s">
        <v>9</v>
      </c>
      <c r="K3" s="299" t="s">
        <v>10</v>
      </c>
      <c r="L3" s="299" t="s">
        <v>11</v>
      </c>
      <c r="M3" s="299" t="s">
        <v>12</v>
      </c>
    </row>
    <row r="4" spans="1:13">
      <c r="A4" s="299" t="s">
        <v>13</v>
      </c>
      <c r="B4" s="29">
        <v>236324</v>
      </c>
      <c r="C4" s="29">
        <v>951071</v>
      </c>
      <c r="D4" s="29">
        <v>2540</v>
      </c>
      <c r="E4" s="29">
        <v>200743</v>
      </c>
      <c r="F4" s="29">
        <v>570198</v>
      </c>
      <c r="G4" s="29">
        <v>858724</v>
      </c>
      <c r="H4" s="29">
        <v>1141202</v>
      </c>
      <c r="I4" s="28" t="s">
        <v>14</v>
      </c>
      <c r="J4" s="29">
        <v>115091</v>
      </c>
      <c r="K4" s="29">
        <v>283705</v>
      </c>
      <c r="L4" s="28" t="s">
        <v>14</v>
      </c>
      <c r="M4" s="29">
        <v>4359598</v>
      </c>
    </row>
    <row r="5" spans="1:13">
      <c r="A5" s="299" t="s">
        <v>15</v>
      </c>
      <c r="B5" s="29">
        <v>107632</v>
      </c>
      <c r="C5" s="29">
        <v>433524</v>
      </c>
      <c r="D5" s="29">
        <v>1170</v>
      </c>
      <c r="E5" s="29">
        <v>92032</v>
      </c>
      <c r="F5" s="29">
        <v>257727</v>
      </c>
      <c r="G5" s="29">
        <v>483084</v>
      </c>
      <c r="H5" s="29">
        <v>525899</v>
      </c>
      <c r="I5" s="28" t="s">
        <v>14</v>
      </c>
      <c r="J5" s="29">
        <v>53070</v>
      </c>
      <c r="K5" s="29">
        <v>128097</v>
      </c>
      <c r="L5" s="28" t="s">
        <v>14</v>
      </c>
      <c r="M5" s="29">
        <v>2082237</v>
      </c>
    </row>
    <row r="6" spans="1:13">
      <c r="A6" s="299" t="s">
        <v>16</v>
      </c>
      <c r="B6" s="29">
        <v>6636</v>
      </c>
      <c r="C6" s="29">
        <v>49645</v>
      </c>
      <c r="D6" s="29">
        <v>54</v>
      </c>
      <c r="E6" s="29">
        <v>8290</v>
      </c>
      <c r="F6" s="29">
        <v>26628</v>
      </c>
      <c r="G6" s="29">
        <v>31696</v>
      </c>
      <c r="H6" s="29">
        <v>39455</v>
      </c>
      <c r="I6" s="28" t="s">
        <v>14</v>
      </c>
      <c r="J6" s="29">
        <v>3848</v>
      </c>
      <c r="K6" s="29">
        <v>3696</v>
      </c>
      <c r="L6" s="28" t="s">
        <v>14</v>
      </c>
      <c r="M6" s="29">
        <v>169947</v>
      </c>
    </row>
    <row r="7" spans="1:13">
      <c r="A7" s="299" t="s">
        <v>17</v>
      </c>
      <c r="B7" s="29">
        <v>29649</v>
      </c>
      <c r="C7" s="29">
        <v>97440</v>
      </c>
      <c r="D7" s="29">
        <v>301</v>
      </c>
      <c r="E7" s="29">
        <v>30051</v>
      </c>
      <c r="F7" s="29">
        <v>63268</v>
      </c>
      <c r="G7" s="29">
        <v>179787</v>
      </c>
      <c r="H7" s="29">
        <v>159626</v>
      </c>
      <c r="I7" s="28" t="s">
        <v>14</v>
      </c>
      <c r="J7" s="29">
        <v>11684</v>
      </c>
      <c r="K7" s="29">
        <v>35252</v>
      </c>
      <c r="L7" s="28" t="s">
        <v>14</v>
      </c>
      <c r="M7" s="29">
        <v>607058</v>
      </c>
    </row>
    <row r="8" spans="1:13">
      <c r="A8" s="299" t="s">
        <v>18</v>
      </c>
      <c r="B8" s="29">
        <v>12021</v>
      </c>
      <c r="C8" s="29">
        <v>68523</v>
      </c>
      <c r="D8" s="29">
        <v>113</v>
      </c>
      <c r="E8" s="29">
        <v>14176</v>
      </c>
      <c r="F8" s="29">
        <v>38341</v>
      </c>
      <c r="G8" s="29">
        <v>53588</v>
      </c>
      <c r="H8" s="29">
        <v>63765</v>
      </c>
      <c r="I8" s="28" t="s">
        <v>14</v>
      </c>
      <c r="J8" s="29">
        <v>6746</v>
      </c>
      <c r="K8" s="29">
        <v>16404</v>
      </c>
      <c r="L8" s="28" t="s">
        <v>14</v>
      </c>
      <c r="M8" s="29">
        <v>273678</v>
      </c>
    </row>
    <row r="9" spans="1:13">
      <c r="A9" s="299" t="s">
        <v>19</v>
      </c>
      <c r="B9" s="28" t="s">
        <v>14</v>
      </c>
      <c r="C9" s="28" t="s">
        <v>14</v>
      </c>
      <c r="D9" s="28" t="s">
        <v>14</v>
      </c>
      <c r="E9" s="28" t="s">
        <v>14</v>
      </c>
      <c r="F9" s="28" t="s">
        <v>14</v>
      </c>
      <c r="G9" s="28" t="s">
        <v>14</v>
      </c>
      <c r="H9" s="28" t="s">
        <v>14</v>
      </c>
      <c r="I9" s="28" t="s">
        <v>14</v>
      </c>
      <c r="J9" s="28" t="s">
        <v>14</v>
      </c>
      <c r="K9" s="28" t="s">
        <v>14</v>
      </c>
      <c r="L9" s="29">
        <v>654056</v>
      </c>
      <c r="M9" s="29">
        <v>654056</v>
      </c>
    </row>
    <row r="10" spans="1:13">
      <c r="A10" s="299"/>
      <c r="B10" s="28"/>
      <c r="C10" s="28"/>
      <c r="D10" s="28"/>
      <c r="E10" s="28"/>
      <c r="F10" s="28"/>
      <c r="G10" s="28"/>
      <c r="H10" s="28"/>
      <c r="I10" s="28"/>
      <c r="J10" s="28"/>
      <c r="K10" s="28"/>
      <c r="L10" s="29"/>
      <c r="M10" s="29"/>
    </row>
    <row r="11" spans="1:13">
      <c r="A11" s="299" t="s">
        <v>20</v>
      </c>
      <c r="B11" s="29">
        <v>18</v>
      </c>
      <c r="C11" s="28" t="s">
        <v>14</v>
      </c>
      <c r="D11" s="28" t="s">
        <v>14</v>
      </c>
      <c r="E11" s="28" t="s">
        <v>14</v>
      </c>
      <c r="F11" s="28" t="s">
        <v>14</v>
      </c>
      <c r="G11" s="29">
        <v>297947</v>
      </c>
      <c r="H11" s="29">
        <v>89627</v>
      </c>
      <c r="I11" s="28" t="s">
        <v>14</v>
      </c>
      <c r="J11" s="29">
        <v>11</v>
      </c>
      <c r="K11" s="28" t="s">
        <v>14</v>
      </c>
      <c r="L11" s="28" t="s">
        <v>14</v>
      </c>
      <c r="M11" s="29">
        <v>387603</v>
      </c>
    </row>
    <row r="12" spans="1:13">
      <c r="A12" s="299" t="s">
        <v>21</v>
      </c>
      <c r="B12" s="29">
        <v>69</v>
      </c>
      <c r="C12" s="28" t="s">
        <v>14</v>
      </c>
      <c r="D12" s="28" t="s">
        <v>14</v>
      </c>
      <c r="E12" s="29">
        <v>708</v>
      </c>
      <c r="F12" s="29">
        <v>225</v>
      </c>
      <c r="G12" s="29">
        <v>261</v>
      </c>
      <c r="H12" s="29">
        <v>6334</v>
      </c>
      <c r="I12" s="28" t="s">
        <v>14</v>
      </c>
      <c r="J12" s="28" t="s">
        <v>14</v>
      </c>
      <c r="K12" s="28" t="s">
        <v>14</v>
      </c>
      <c r="L12" s="28" t="s">
        <v>14</v>
      </c>
      <c r="M12" s="29">
        <v>7597</v>
      </c>
    </row>
    <row r="13" spans="1:13">
      <c r="A13" s="299" t="s">
        <v>22</v>
      </c>
      <c r="B13" s="29">
        <v>177</v>
      </c>
      <c r="C13" s="29">
        <v>24572</v>
      </c>
      <c r="D13" s="28" t="s">
        <v>14</v>
      </c>
      <c r="E13" s="29">
        <v>6318</v>
      </c>
      <c r="F13" s="29">
        <v>11941</v>
      </c>
      <c r="G13" s="29">
        <v>40143</v>
      </c>
      <c r="H13" s="29">
        <v>52363</v>
      </c>
      <c r="I13" s="28" t="s">
        <v>14</v>
      </c>
      <c r="J13" s="29">
        <v>470</v>
      </c>
      <c r="K13" s="28" t="s">
        <v>14</v>
      </c>
      <c r="L13" s="28" t="s">
        <v>14</v>
      </c>
      <c r="M13" s="29">
        <v>135983</v>
      </c>
    </row>
    <row r="14" spans="1:13">
      <c r="A14" s="299" t="s">
        <v>23</v>
      </c>
      <c r="B14" s="29">
        <v>929</v>
      </c>
      <c r="C14" s="29">
        <v>128077</v>
      </c>
      <c r="D14" s="29">
        <v>11</v>
      </c>
      <c r="E14" s="29">
        <v>4715</v>
      </c>
      <c r="F14" s="29">
        <v>12931</v>
      </c>
      <c r="G14" s="29">
        <v>51325</v>
      </c>
      <c r="H14" s="29">
        <v>38649</v>
      </c>
      <c r="I14" s="28" t="s">
        <v>14</v>
      </c>
      <c r="J14" s="29">
        <v>6986</v>
      </c>
      <c r="K14" s="29">
        <v>30190</v>
      </c>
      <c r="L14" s="28" t="s">
        <v>14</v>
      </c>
      <c r="M14" s="29">
        <v>273811</v>
      </c>
    </row>
    <row r="15" spans="1:13">
      <c r="A15" s="299" t="s">
        <v>24</v>
      </c>
      <c r="B15" s="29">
        <v>179</v>
      </c>
      <c r="C15" s="29">
        <v>88</v>
      </c>
      <c r="D15" s="28" t="s">
        <v>14</v>
      </c>
      <c r="E15" s="29">
        <v>131</v>
      </c>
      <c r="F15" s="29">
        <v>111</v>
      </c>
      <c r="G15" s="29">
        <v>237</v>
      </c>
      <c r="H15" s="29">
        <v>105</v>
      </c>
      <c r="I15" s="28" t="s">
        <v>14</v>
      </c>
      <c r="J15" s="29">
        <v>5825</v>
      </c>
      <c r="K15" s="29">
        <v>59</v>
      </c>
      <c r="L15" s="28" t="s">
        <v>14</v>
      </c>
      <c r="M15" s="29">
        <v>6734</v>
      </c>
    </row>
    <row r="16" spans="1:13">
      <c r="A16" s="299" t="s">
        <v>25</v>
      </c>
      <c r="B16" s="29">
        <v>1419</v>
      </c>
      <c r="C16" s="29">
        <v>2133</v>
      </c>
      <c r="D16" s="28" t="s">
        <v>14</v>
      </c>
      <c r="E16" s="29">
        <v>851</v>
      </c>
      <c r="F16" s="29">
        <v>1138</v>
      </c>
      <c r="G16" s="29">
        <v>1212</v>
      </c>
      <c r="H16" s="29">
        <v>3017</v>
      </c>
      <c r="I16" s="28" t="s">
        <v>14</v>
      </c>
      <c r="J16" s="29">
        <v>954</v>
      </c>
      <c r="K16" s="29">
        <v>2831</v>
      </c>
      <c r="L16" s="28" t="s">
        <v>14</v>
      </c>
      <c r="M16" s="29">
        <v>13555</v>
      </c>
    </row>
    <row r="17" spans="1:13">
      <c r="A17" s="299" t="s">
        <v>26</v>
      </c>
      <c r="B17" s="29">
        <v>6625</v>
      </c>
      <c r="C17" s="29">
        <v>54819</v>
      </c>
      <c r="D17" s="29">
        <v>15</v>
      </c>
      <c r="E17" s="29">
        <v>5304</v>
      </c>
      <c r="F17" s="29">
        <v>55766</v>
      </c>
      <c r="G17" s="29">
        <v>3103</v>
      </c>
      <c r="H17" s="29">
        <v>44460</v>
      </c>
      <c r="I17" s="28" t="s">
        <v>14</v>
      </c>
      <c r="J17" s="29">
        <v>3607</v>
      </c>
      <c r="K17" s="29">
        <v>27921</v>
      </c>
      <c r="L17" s="28" t="s">
        <v>14</v>
      </c>
      <c r="M17" s="29">
        <v>201618</v>
      </c>
    </row>
    <row r="18" spans="1:13">
      <c r="A18" s="299"/>
      <c r="B18" s="29"/>
      <c r="C18" s="29"/>
      <c r="D18" s="29"/>
      <c r="E18" s="29"/>
      <c r="F18" s="29"/>
      <c r="G18" s="29"/>
      <c r="H18" s="29"/>
      <c r="I18" s="28"/>
      <c r="J18" s="29"/>
      <c r="K18" s="29"/>
      <c r="L18" s="28"/>
      <c r="M18" s="29"/>
    </row>
    <row r="19" spans="1:13">
      <c r="A19" s="299" t="s">
        <v>27</v>
      </c>
      <c r="B19" s="29">
        <v>3079</v>
      </c>
      <c r="C19" s="29">
        <v>1950</v>
      </c>
      <c r="D19" s="29">
        <v>12</v>
      </c>
      <c r="E19" s="28" t="s">
        <v>14</v>
      </c>
      <c r="F19" s="29">
        <v>2912</v>
      </c>
      <c r="G19" s="29">
        <v>2989</v>
      </c>
      <c r="H19" s="29">
        <v>10922</v>
      </c>
      <c r="I19" s="28" t="s">
        <v>14</v>
      </c>
      <c r="J19" s="29">
        <v>483</v>
      </c>
      <c r="K19" s="29">
        <v>1366</v>
      </c>
      <c r="L19" s="28" t="s">
        <v>14</v>
      </c>
      <c r="M19" s="29">
        <v>23713</v>
      </c>
    </row>
    <row r="20" spans="1:13">
      <c r="A20" s="299" t="s">
        <v>28</v>
      </c>
      <c r="B20" s="29">
        <v>302</v>
      </c>
      <c r="C20" s="29">
        <v>5</v>
      </c>
      <c r="D20" s="28" t="s">
        <v>14</v>
      </c>
      <c r="E20" s="28" t="s">
        <v>14</v>
      </c>
      <c r="F20" s="29">
        <v>318</v>
      </c>
      <c r="G20" s="29">
        <v>34</v>
      </c>
      <c r="H20" s="29">
        <v>305</v>
      </c>
      <c r="I20" s="28" t="s">
        <v>14</v>
      </c>
      <c r="J20" s="29">
        <v>4</v>
      </c>
      <c r="K20" s="29">
        <v>19</v>
      </c>
      <c r="L20" s="28" t="s">
        <v>14</v>
      </c>
      <c r="M20" s="29">
        <v>987</v>
      </c>
    </row>
    <row r="21" spans="1:13">
      <c r="A21" s="299" t="s">
        <v>29</v>
      </c>
      <c r="B21" s="29">
        <v>1982</v>
      </c>
      <c r="C21" s="29">
        <v>2146</v>
      </c>
      <c r="D21" s="28" t="s">
        <v>14</v>
      </c>
      <c r="E21" s="29">
        <v>718</v>
      </c>
      <c r="F21" s="29">
        <v>2713</v>
      </c>
      <c r="G21" s="29">
        <v>3209</v>
      </c>
      <c r="H21" s="29">
        <v>7188</v>
      </c>
      <c r="I21" s="28" t="s">
        <v>14</v>
      </c>
      <c r="J21" s="29">
        <v>561</v>
      </c>
      <c r="K21" s="29">
        <v>1292</v>
      </c>
      <c r="L21" s="28" t="s">
        <v>14</v>
      </c>
      <c r="M21" s="29">
        <v>19808</v>
      </c>
    </row>
    <row r="22" spans="1:13">
      <c r="A22" s="299" t="s">
        <v>30</v>
      </c>
      <c r="B22" s="29">
        <v>5856</v>
      </c>
      <c r="C22" s="29">
        <v>7924</v>
      </c>
      <c r="D22" s="28" t="s">
        <v>14</v>
      </c>
      <c r="E22" s="29">
        <v>568</v>
      </c>
      <c r="F22" s="29">
        <v>1007</v>
      </c>
      <c r="G22" s="28" t="s">
        <v>14</v>
      </c>
      <c r="H22" s="29">
        <v>12522</v>
      </c>
      <c r="I22" s="28" t="s">
        <v>14</v>
      </c>
      <c r="J22" s="29">
        <v>687</v>
      </c>
      <c r="K22" s="28" t="s">
        <v>14</v>
      </c>
      <c r="L22" s="28" t="s">
        <v>14</v>
      </c>
      <c r="M22" s="29">
        <v>28563</v>
      </c>
    </row>
    <row r="23" spans="1:13">
      <c r="A23" s="299"/>
      <c r="B23" s="29"/>
      <c r="C23" s="29"/>
      <c r="D23" s="28"/>
      <c r="E23" s="29"/>
      <c r="F23" s="29"/>
      <c r="G23" s="28"/>
      <c r="H23" s="29"/>
      <c r="I23" s="28"/>
      <c r="J23" s="29"/>
      <c r="K23" s="28"/>
      <c r="L23" s="28"/>
      <c r="M23" s="29"/>
    </row>
    <row r="24" spans="1:13">
      <c r="A24" s="299" t="s">
        <v>333</v>
      </c>
      <c r="B24" s="28" t="s">
        <v>14</v>
      </c>
      <c r="C24" s="28" t="s">
        <v>14</v>
      </c>
      <c r="D24" s="28" t="s">
        <v>14</v>
      </c>
      <c r="E24" s="28" t="s">
        <v>14</v>
      </c>
      <c r="F24" s="28" t="s">
        <v>14</v>
      </c>
      <c r="G24" s="29">
        <v>0</v>
      </c>
      <c r="H24" s="28" t="s">
        <v>14</v>
      </c>
      <c r="I24" s="28" t="s">
        <v>14</v>
      </c>
      <c r="J24" s="28" t="s">
        <v>14</v>
      </c>
      <c r="K24" s="28" t="s">
        <v>14</v>
      </c>
      <c r="L24" s="28" t="s">
        <v>14</v>
      </c>
      <c r="M24" s="29">
        <v>0</v>
      </c>
    </row>
    <row r="25" spans="1:13">
      <c r="A25" s="299" t="s">
        <v>31</v>
      </c>
      <c r="B25" s="29">
        <v>495</v>
      </c>
      <c r="C25" s="28" t="s">
        <v>14</v>
      </c>
      <c r="D25" s="28" t="s">
        <v>14</v>
      </c>
      <c r="E25" s="28" t="s">
        <v>14</v>
      </c>
      <c r="F25" s="28" t="s">
        <v>14</v>
      </c>
      <c r="G25" s="29">
        <v>113</v>
      </c>
      <c r="H25" s="29">
        <v>2282</v>
      </c>
      <c r="I25" s="28" t="s">
        <v>14</v>
      </c>
      <c r="J25" s="29">
        <v>164</v>
      </c>
      <c r="K25" s="29">
        <v>112</v>
      </c>
      <c r="L25" s="28" t="s">
        <v>14</v>
      </c>
      <c r="M25" s="29">
        <v>3166</v>
      </c>
    </row>
    <row r="26" spans="1:13">
      <c r="A26" s="299" t="s">
        <v>33</v>
      </c>
      <c r="B26" s="28" t="s">
        <v>14</v>
      </c>
      <c r="C26" s="28" t="s">
        <v>14</v>
      </c>
      <c r="D26" s="28" t="s">
        <v>14</v>
      </c>
      <c r="E26" s="28" t="s">
        <v>14</v>
      </c>
      <c r="F26" s="28" t="s">
        <v>14</v>
      </c>
      <c r="G26" s="28" t="s">
        <v>14</v>
      </c>
      <c r="H26" s="28" t="s">
        <v>14</v>
      </c>
      <c r="I26" s="28" t="s">
        <v>14</v>
      </c>
      <c r="J26" s="29">
        <v>190292</v>
      </c>
      <c r="K26" s="28" t="s">
        <v>14</v>
      </c>
      <c r="L26" s="28" t="s">
        <v>14</v>
      </c>
      <c r="M26" s="29">
        <v>190292</v>
      </c>
    </row>
    <row r="27" spans="1:13">
      <c r="A27" s="299" t="s">
        <v>34</v>
      </c>
      <c r="B27" s="28" t="s">
        <v>14</v>
      </c>
      <c r="C27" s="28" t="s">
        <v>14</v>
      </c>
      <c r="D27" s="28" t="s">
        <v>14</v>
      </c>
      <c r="E27" s="28" t="s">
        <v>14</v>
      </c>
      <c r="F27" s="28" t="s">
        <v>14</v>
      </c>
      <c r="G27" s="28" t="s">
        <v>14</v>
      </c>
      <c r="H27" s="28" t="s">
        <v>14</v>
      </c>
      <c r="I27" s="28" t="s">
        <v>14</v>
      </c>
      <c r="J27" s="29">
        <v>347206</v>
      </c>
      <c r="K27" s="28" t="s">
        <v>14</v>
      </c>
      <c r="L27" s="28" t="s">
        <v>14</v>
      </c>
      <c r="M27" s="29">
        <v>347206</v>
      </c>
    </row>
    <row r="28" spans="1:13">
      <c r="A28" s="299" t="s">
        <v>35</v>
      </c>
      <c r="B28" s="29">
        <v>1127</v>
      </c>
      <c r="C28" s="29">
        <v>840</v>
      </c>
      <c r="D28" s="28" t="s">
        <v>14</v>
      </c>
      <c r="E28" s="29">
        <v>117900</v>
      </c>
      <c r="F28" s="29">
        <v>54178</v>
      </c>
      <c r="G28" s="29">
        <v>945</v>
      </c>
      <c r="H28" s="29">
        <v>6167</v>
      </c>
      <c r="I28" s="29">
        <v>4297</v>
      </c>
      <c r="J28" s="29">
        <v>157</v>
      </c>
      <c r="K28" s="29">
        <v>1275</v>
      </c>
      <c r="L28" s="28" t="s">
        <v>14</v>
      </c>
      <c r="M28" s="29">
        <v>186887</v>
      </c>
    </row>
    <row r="29" spans="1:13">
      <c r="A29" s="299" t="s">
        <v>36</v>
      </c>
      <c r="B29" s="29">
        <v>238</v>
      </c>
      <c r="C29" s="29">
        <v>149967</v>
      </c>
      <c r="D29" s="28" t="s">
        <v>14</v>
      </c>
      <c r="E29" s="29">
        <v>9073</v>
      </c>
      <c r="F29" s="29">
        <v>105608</v>
      </c>
      <c r="G29" s="29">
        <v>4272</v>
      </c>
      <c r="H29" s="29">
        <v>12573</v>
      </c>
      <c r="I29" s="28" t="s">
        <v>14</v>
      </c>
      <c r="J29" s="29">
        <v>27603</v>
      </c>
      <c r="K29" s="29">
        <v>4223</v>
      </c>
      <c r="L29" s="28" t="s">
        <v>14</v>
      </c>
      <c r="M29" s="29">
        <v>313556</v>
      </c>
    </row>
    <row r="30" spans="1:13">
      <c r="A30" s="299" t="s">
        <v>332</v>
      </c>
      <c r="B30" s="28" t="s">
        <v>14</v>
      </c>
      <c r="C30" s="28" t="s">
        <v>14</v>
      </c>
      <c r="D30" s="28" t="s">
        <v>14</v>
      </c>
      <c r="E30" s="28" t="s">
        <v>14</v>
      </c>
      <c r="F30" s="28" t="s">
        <v>14</v>
      </c>
      <c r="G30" s="28" t="s">
        <v>14</v>
      </c>
      <c r="H30" s="29">
        <v>0</v>
      </c>
      <c r="I30" s="28" t="s">
        <v>14</v>
      </c>
      <c r="J30" s="28" t="s">
        <v>14</v>
      </c>
      <c r="K30" s="28" t="s">
        <v>14</v>
      </c>
      <c r="L30" s="28" t="s">
        <v>14</v>
      </c>
      <c r="M30" s="29">
        <v>0</v>
      </c>
    </row>
    <row r="31" spans="1:13">
      <c r="A31" s="299" t="s">
        <v>37</v>
      </c>
      <c r="B31" s="28" t="s">
        <v>14</v>
      </c>
      <c r="C31" s="28" t="s">
        <v>14</v>
      </c>
      <c r="D31" s="28" t="s">
        <v>14</v>
      </c>
      <c r="E31" s="28" t="s">
        <v>14</v>
      </c>
      <c r="F31" s="28" t="s">
        <v>14</v>
      </c>
      <c r="G31" s="29">
        <v>127178</v>
      </c>
      <c r="H31" s="28" t="s">
        <v>14</v>
      </c>
      <c r="I31" s="29">
        <v>2412756</v>
      </c>
      <c r="J31" s="29">
        <v>28465</v>
      </c>
      <c r="K31" s="28" t="s">
        <v>14</v>
      </c>
      <c r="L31" s="28" t="s">
        <v>14</v>
      </c>
      <c r="M31" s="29">
        <v>2568399</v>
      </c>
    </row>
    <row r="32" spans="1:13">
      <c r="A32" s="299" t="s">
        <v>38</v>
      </c>
      <c r="B32" s="28" t="s">
        <v>14</v>
      </c>
      <c r="C32" s="29">
        <v>19869</v>
      </c>
      <c r="D32" s="28" t="s">
        <v>14</v>
      </c>
      <c r="E32" s="28" t="s">
        <v>14</v>
      </c>
      <c r="F32" s="29">
        <v>7881</v>
      </c>
      <c r="G32" s="29">
        <v>38069</v>
      </c>
      <c r="H32" s="28" t="s">
        <v>14</v>
      </c>
      <c r="I32" s="28" t="s">
        <v>14</v>
      </c>
      <c r="J32" s="29">
        <v>132</v>
      </c>
      <c r="K32" s="29">
        <v>706</v>
      </c>
      <c r="L32" s="28" t="s">
        <v>14</v>
      </c>
      <c r="M32" s="29">
        <v>66657</v>
      </c>
    </row>
    <row r="33" spans="1:13">
      <c r="A33" s="299" t="s">
        <v>40</v>
      </c>
      <c r="B33" s="29">
        <v>22548</v>
      </c>
      <c r="C33" s="29">
        <v>372042</v>
      </c>
      <c r="D33" s="29">
        <v>2060</v>
      </c>
      <c r="E33" s="29">
        <v>18079</v>
      </c>
      <c r="F33" s="29">
        <v>158631</v>
      </c>
      <c r="G33" s="29">
        <v>135542</v>
      </c>
      <c r="H33" s="29">
        <v>92500</v>
      </c>
      <c r="I33" s="28" t="s">
        <v>14</v>
      </c>
      <c r="J33" s="29">
        <v>75168</v>
      </c>
      <c r="K33" s="29">
        <v>12841</v>
      </c>
      <c r="L33" s="28" t="s">
        <v>14</v>
      </c>
      <c r="M33" s="29">
        <v>889410</v>
      </c>
    </row>
    <row r="34" spans="1:13">
      <c r="A34" s="299" t="s">
        <v>41</v>
      </c>
      <c r="B34" s="29">
        <v>301</v>
      </c>
      <c r="C34" s="29">
        <v>153284</v>
      </c>
      <c r="D34" s="29">
        <v>2014</v>
      </c>
      <c r="E34" s="29">
        <v>57806</v>
      </c>
      <c r="F34" s="29">
        <v>31558</v>
      </c>
      <c r="G34" s="29">
        <v>1410</v>
      </c>
      <c r="H34" s="28" t="s">
        <v>14</v>
      </c>
      <c r="I34" s="28" t="s">
        <v>14</v>
      </c>
      <c r="J34" s="28" t="s">
        <v>14</v>
      </c>
      <c r="K34" s="28" t="s">
        <v>14</v>
      </c>
      <c r="L34" s="28" t="s">
        <v>14</v>
      </c>
      <c r="M34" s="29">
        <v>246373</v>
      </c>
    </row>
    <row r="35" spans="1:13">
      <c r="A35" s="299" t="s">
        <v>42</v>
      </c>
      <c r="B35" s="28" t="s">
        <v>14</v>
      </c>
      <c r="C35" s="28" t="s">
        <v>14</v>
      </c>
      <c r="D35" s="28" t="s">
        <v>14</v>
      </c>
      <c r="E35" s="29">
        <v>73071</v>
      </c>
      <c r="F35" s="28" t="s">
        <v>14</v>
      </c>
      <c r="G35" s="28" t="s">
        <v>14</v>
      </c>
      <c r="H35" s="28" t="s">
        <v>14</v>
      </c>
      <c r="I35" s="28" t="s">
        <v>14</v>
      </c>
      <c r="J35" s="28" t="s">
        <v>14</v>
      </c>
      <c r="K35" s="28" t="s">
        <v>14</v>
      </c>
      <c r="L35" s="28" t="s">
        <v>14</v>
      </c>
      <c r="M35" s="29">
        <v>73071</v>
      </c>
    </row>
    <row r="36" spans="1:13">
      <c r="A36" s="299" t="s">
        <v>43</v>
      </c>
      <c r="B36" s="28" t="s">
        <v>14</v>
      </c>
      <c r="C36" s="28" t="s">
        <v>14</v>
      </c>
      <c r="D36" s="28" t="s">
        <v>14</v>
      </c>
      <c r="E36" s="29">
        <v>106605</v>
      </c>
      <c r="F36" s="28" t="s">
        <v>14</v>
      </c>
      <c r="G36" s="28" t="s">
        <v>14</v>
      </c>
      <c r="H36" s="28" t="s">
        <v>14</v>
      </c>
      <c r="I36" s="28" t="s">
        <v>14</v>
      </c>
      <c r="J36" s="28" t="s">
        <v>14</v>
      </c>
      <c r="K36" s="28" t="s">
        <v>14</v>
      </c>
      <c r="L36" s="28" t="s">
        <v>14</v>
      </c>
      <c r="M36" s="29">
        <v>106605</v>
      </c>
    </row>
    <row r="37" spans="1:13">
      <c r="A37" s="299" t="s">
        <v>44</v>
      </c>
      <c r="B37" s="28" t="s">
        <v>14</v>
      </c>
      <c r="C37" s="28" t="s">
        <v>14</v>
      </c>
      <c r="D37" s="28" t="s">
        <v>14</v>
      </c>
      <c r="E37" s="28" t="s">
        <v>14</v>
      </c>
      <c r="F37" s="28" t="s">
        <v>14</v>
      </c>
      <c r="G37" s="28" t="s">
        <v>14</v>
      </c>
      <c r="H37" s="28" t="s">
        <v>14</v>
      </c>
      <c r="I37" s="29">
        <v>9792</v>
      </c>
      <c r="J37" s="28" t="s">
        <v>14</v>
      </c>
      <c r="K37" s="28" t="s">
        <v>14</v>
      </c>
      <c r="L37" s="28" t="s">
        <v>14</v>
      </c>
      <c r="M37" s="29">
        <v>9792</v>
      </c>
    </row>
    <row r="38" spans="1:13">
      <c r="A38" s="299"/>
      <c r="B38" s="28"/>
      <c r="C38" s="28"/>
      <c r="D38" s="28"/>
      <c r="E38" s="28"/>
      <c r="F38" s="28"/>
      <c r="G38" s="28"/>
      <c r="H38" s="28"/>
      <c r="I38" s="29"/>
      <c r="J38" s="28"/>
      <c r="K38" s="28"/>
      <c r="L38" s="28"/>
      <c r="M38" s="29"/>
    </row>
    <row r="39" spans="1:13">
      <c r="A39" s="299" t="s">
        <v>337</v>
      </c>
      <c r="B39" s="28" t="s">
        <v>14</v>
      </c>
      <c r="C39" s="28" t="s">
        <v>14</v>
      </c>
      <c r="D39" s="28" t="s">
        <v>14</v>
      </c>
      <c r="E39" s="28" t="s">
        <v>14</v>
      </c>
      <c r="F39" s="28" t="s">
        <v>14</v>
      </c>
      <c r="G39" s="28" t="s">
        <v>14</v>
      </c>
      <c r="H39" s="29">
        <v>0</v>
      </c>
      <c r="I39" s="28" t="s">
        <v>14</v>
      </c>
      <c r="J39" s="28" t="s">
        <v>14</v>
      </c>
      <c r="K39" s="28" t="s">
        <v>14</v>
      </c>
      <c r="L39" s="28" t="s">
        <v>14</v>
      </c>
      <c r="M39" s="29">
        <v>0</v>
      </c>
    </row>
    <row r="40" spans="1:13">
      <c r="A40" s="299"/>
      <c r="B40" s="28"/>
      <c r="C40" s="28"/>
      <c r="D40" s="28"/>
      <c r="E40" s="28"/>
      <c r="F40" s="28"/>
      <c r="G40" s="28"/>
      <c r="H40" s="29"/>
      <c r="I40" s="28"/>
      <c r="J40" s="28"/>
      <c r="K40" s="28"/>
      <c r="L40" s="28"/>
      <c r="M40" s="29"/>
    </row>
    <row r="41" spans="1:13">
      <c r="A41" s="299" t="s">
        <v>45</v>
      </c>
      <c r="B41" s="28" t="s">
        <v>14</v>
      </c>
      <c r="C41" s="28" t="s">
        <v>14</v>
      </c>
      <c r="D41" s="28" t="s">
        <v>14</v>
      </c>
      <c r="E41" s="28" t="s">
        <v>14</v>
      </c>
      <c r="F41" s="28" t="s">
        <v>14</v>
      </c>
      <c r="G41" s="28" t="s">
        <v>14</v>
      </c>
      <c r="H41" s="28" t="s">
        <v>14</v>
      </c>
      <c r="I41" s="29">
        <v>8284</v>
      </c>
      <c r="J41" s="28" t="s">
        <v>14</v>
      </c>
      <c r="K41" s="28" t="s">
        <v>14</v>
      </c>
      <c r="L41" s="28" t="s">
        <v>14</v>
      </c>
      <c r="M41" s="29">
        <v>8284</v>
      </c>
    </row>
    <row r="42" spans="1:13">
      <c r="A42" s="299" t="s">
        <v>46</v>
      </c>
      <c r="B42" s="29">
        <v>0</v>
      </c>
      <c r="C42" s="29">
        <v>0</v>
      </c>
      <c r="D42" s="28" t="s">
        <v>14</v>
      </c>
      <c r="E42" s="29">
        <v>0</v>
      </c>
      <c r="F42" s="29">
        <v>0</v>
      </c>
      <c r="G42" s="29">
        <v>0</v>
      </c>
      <c r="H42" s="29">
        <v>0</v>
      </c>
      <c r="I42" s="28" t="s">
        <v>14</v>
      </c>
      <c r="J42" s="29">
        <v>0</v>
      </c>
      <c r="K42" s="29">
        <v>0</v>
      </c>
      <c r="L42" s="28" t="s">
        <v>14</v>
      </c>
      <c r="M42" s="29">
        <v>0</v>
      </c>
    </row>
    <row r="43" spans="1:13">
      <c r="A43" s="299" t="s">
        <v>47</v>
      </c>
      <c r="B43" s="29">
        <v>0</v>
      </c>
      <c r="C43" s="29">
        <v>0</v>
      </c>
      <c r="D43" s="28" t="s">
        <v>14</v>
      </c>
      <c r="E43" s="29">
        <v>0</v>
      </c>
      <c r="F43" s="29">
        <v>0</v>
      </c>
      <c r="G43" s="29">
        <v>0</v>
      </c>
      <c r="H43" s="29">
        <v>0</v>
      </c>
      <c r="I43" s="28" t="s">
        <v>14</v>
      </c>
      <c r="J43" s="29">
        <v>0</v>
      </c>
      <c r="K43" s="29">
        <v>0</v>
      </c>
      <c r="L43" s="28" t="s">
        <v>14</v>
      </c>
      <c r="M43" s="29">
        <v>0</v>
      </c>
    </row>
    <row r="44" spans="1:13">
      <c r="A44" s="299" t="s">
        <v>48</v>
      </c>
      <c r="B44" s="29">
        <v>0</v>
      </c>
      <c r="C44" s="29">
        <v>0</v>
      </c>
      <c r="D44" s="28" t="s">
        <v>14</v>
      </c>
      <c r="E44" s="29">
        <v>0</v>
      </c>
      <c r="F44" s="29">
        <v>0</v>
      </c>
      <c r="G44" s="29">
        <v>0</v>
      </c>
      <c r="H44" s="29">
        <v>0</v>
      </c>
      <c r="I44" s="28" t="s">
        <v>14</v>
      </c>
      <c r="J44" s="29">
        <v>0</v>
      </c>
      <c r="K44" s="29">
        <v>0</v>
      </c>
      <c r="L44" s="28" t="s">
        <v>14</v>
      </c>
      <c r="M44" s="29">
        <v>0</v>
      </c>
    </row>
    <row r="45" spans="1:13">
      <c r="A45" s="299" t="s">
        <v>49</v>
      </c>
      <c r="B45" s="29">
        <v>0</v>
      </c>
      <c r="C45" s="29">
        <v>0</v>
      </c>
      <c r="D45" s="28" t="s">
        <v>14</v>
      </c>
      <c r="E45" s="28" t="s">
        <v>14</v>
      </c>
      <c r="F45" s="28" t="s">
        <v>14</v>
      </c>
      <c r="G45" s="29">
        <v>0</v>
      </c>
      <c r="H45" s="29">
        <v>0</v>
      </c>
      <c r="I45" s="28" t="s">
        <v>14</v>
      </c>
      <c r="J45" s="28" t="s">
        <v>14</v>
      </c>
      <c r="K45" s="29">
        <v>0</v>
      </c>
      <c r="L45" s="28" t="s">
        <v>14</v>
      </c>
      <c r="M45" s="29">
        <v>0</v>
      </c>
    </row>
    <row r="46" spans="1:13">
      <c r="A46" s="299" t="s">
        <v>50</v>
      </c>
      <c r="B46" s="29">
        <v>1447</v>
      </c>
      <c r="C46" s="29">
        <v>38</v>
      </c>
      <c r="D46" s="28" t="s">
        <v>14</v>
      </c>
      <c r="E46" s="28" t="s">
        <v>14</v>
      </c>
      <c r="F46" s="29">
        <v>270</v>
      </c>
      <c r="G46" s="29">
        <v>42</v>
      </c>
      <c r="H46" s="29">
        <v>942</v>
      </c>
      <c r="I46" s="28" t="s">
        <v>14</v>
      </c>
      <c r="J46" s="28" t="s">
        <v>14</v>
      </c>
      <c r="K46" s="29">
        <v>149</v>
      </c>
      <c r="L46" s="28" t="s">
        <v>14</v>
      </c>
      <c r="M46" s="29">
        <v>2888</v>
      </c>
    </row>
    <row r="47" spans="1:13">
      <c r="A47" s="299" t="s">
        <v>51</v>
      </c>
      <c r="B47" s="29">
        <v>0</v>
      </c>
      <c r="C47" s="29">
        <v>0</v>
      </c>
      <c r="D47" s="28" t="s">
        <v>14</v>
      </c>
      <c r="E47" s="28" t="s">
        <v>14</v>
      </c>
      <c r="F47" s="28" t="s">
        <v>14</v>
      </c>
      <c r="G47" s="28" t="s">
        <v>14</v>
      </c>
      <c r="H47" s="28" t="s">
        <v>14</v>
      </c>
      <c r="I47" s="28" t="s">
        <v>14</v>
      </c>
      <c r="J47" s="29">
        <v>0</v>
      </c>
      <c r="K47" s="28" t="s">
        <v>14</v>
      </c>
      <c r="L47" s="28" t="s">
        <v>14</v>
      </c>
      <c r="M47" s="29">
        <v>0</v>
      </c>
    </row>
    <row r="48" spans="1:13">
      <c r="A48" s="299" t="s">
        <v>330</v>
      </c>
      <c r="B48" s="29">
        <v>0</v>
      </c>
      <c r="C48" s="28" t="s">
        <v>14</v>
      </c>
      <c r="D48" s="28" t="s">
        <v>14</v>
      </c>
      <c r="E48" s="28" t="s">
        <v>14</v>
      </c>
      <c r="F48" s="28" t="s">
        <v>14</v>
      </c>
      <c r="G48" s="28" t="s">
        <v>14</v>
      </c>
      <c r="H48" s="28" t="s">
        <v>14</v>
      </c>
      <c r="I48" s="28" t="s">
        <v>14</v>
      </c>
      <c r="J48" s="28" t="s">
        <v>14</v>
      </c>
      <c r="K48" s="29">
        <v>61</v>
      </c>
      <c r="L48" s="28" t="s">
        <v>14</v>
      </c>
      <c r="M48" s="29">
        <v>61</v>
      </c>
    </row>
    <row r="49" spans="1:13">
      <c r="A49" s="299"/>
      <c r="B49" s="29"/>
      <c r="C49" s="28"/>
      <c r="D49" s="28"/>
      <c r="E49" s="28"/>
      <c r="F49" s="28"/>
      <c r="G49" s="28"/>
      <c r="H49" s="28"/>
      <c r="I49" s="28"/>
      <c r="J49" s="28"/>
      <c r="K49" s="29"/>
      <c r="L49" s="28"/>
      <c r="M49" s="29"/>
    </row>
    <row r="50" spans="1:13">
      <c r="A50" s="299" t="s">
        <v>52</v>
      </c>
      <c r="B50" s="28" t="s">
        <v>14</v>
      </c>
      <c r="C50" s="28" t="s">
        <v>14</v>
      </c>
      <c r="D50" s="28" t="s">
        <v>14</v>
      </c>
      <c r="E50" s="28" t="s">
        <v>14</v>
      </c>
      <c r="F50" s="28" t="s">
        <v>14</v>
      </c>
      <c r="G50" s="28" t="s">
        <v>14</v>
      </c>
      <c r="H50" s="28" t="s">
        <v>14</v>
      </c>
      <c r="I50" s="29">
        <v>392587</v>
      </c>
      <c r="J50" s="28" t="s">
        <v>14</v>
      </c>
      <c r="K50" s="28" t="s">
        <v>14</v>
      </c>
      <c r="L50" s="28" t="s">
        <v>14</v>
      </c>
      <c r="M50" s="29">
        <v>392587</v>
      </c>
    </row>
    <row r="51" spans="1:13">
      <c r="A51" s="299" t="s">
        <v>53</v>
      </c>
      <c r="B51" s="28" t="s">
        <v>14</v>
      </c>
      <c r="C51" s="28" t="s">
        <v>14</v>
      </c>
      <c r="D51" s="28" t="s">
        <v>14</v>
      </c>
      <c r="E51" s="29">
        <v>44603</v>
      </c>
      <c r="F51" s="28" t="s">
        <v>14</v>
      </c>
      <c r="G51" s="28" t="s">
        <v>14</v>
      </c>
      <c r="H51" s="28" t="s">
        <v>14</v>
      </c>
      <c r="I51" s="28" t="s">
        <v>14</v>
      </c>
      <c r="J51" s="28" t="s">
        <v>14</v>
      </c>
      <c r="K51" s="28" t="s">
        <v>14</v>
      </c>
      <c r="L51" s="28" t="s">
        <v>14</v>
      </c>
      <c r="M51" s="29">
        <v>44603</v>
      </c>
    </row>
    <row r="52" spans="1:13">
      <c r="A52" s="299" t="s">
        <v>54</v>
      </c>
      <c r="B52" s="28" t="s">
        <v>14</v>
      </c>
      <c r="C52" s="28" t="s">
        <v>14</v>
      </c>
      <c r="D52" s="28" t="s">
        <v>14</v>
      </c>
      <c r="E52" s="29">
        <v>54750</v>
      </c>
      <c r="F52" s="28" t="s">
        <v>14</v>
      </c>
      <c r="G52" s="28" t="s">
        <v>14</v>
      </c>
      <c r="H52" s="28" t="s">
        <v>14</v>
      </c>
      <c r="I52" s="28" t="s">
        <v>14</v>
      </c>
      <c r="J52" s="28" t="s">
        <v>14</v>
      </c>
      <c r="K52" s="28" t="s">
        <v>14</v>
      </c>
      <c r="L52" s="28" t="s">
        <v>14</v>
      </c>
      <c r="M52" s="29">
        <v>54750</v>
      </c>
    </row>
    <row r="53" spans="1:13">
      <c r="A53" s="299" t="s">
        <v>55</v>
      </c>
      <c r="B53" s="29">
        <v>1038</v>
      </c>
      <c r="C53" s="29">
        <v>18750</v>
      </c>
      <c r="D53" s="29">
        <v>18</v>
      </c>
      <c r="E53" s="29">
        <v>821</v>
      </c>
      <c r="F53" s="29">
        <v>6813</v>
      </c>
      <c r="G53" s="29">
        <v>3907</v>
      </c>
      <c r="H53" s="29">
        <v>920</v>
      </c>
      <c r="I53" s="28" t="s">
        <v>14</v>
      </c>
      <c r="J53" s="29">
        <v>6621</v>
      </c>
      <c r="K53" s="29">
        <v>478</v>
      </c>
      <c r="L53" s="28" t="s">
        <v>14</v>
      </c>
      <c r="M53" s="29">
        <v>39366</v>
      </c>
    </row>
    <row r="54" spans="1:13">
      <c r="A54" s="299" t="s">
        <v>56</v>
      </c>
      <c r="B54" s="29">
        <v>1037</v>
      </c>
      <c r="C54" s="29">
        <v>18750</v>
      </c>
      <c r="D54" s="29">
        <v>18</v>
      </c>
      <c r="E54" s="29">
        <v>821</v>
      </c>
      <c r="F54" s="29">
        <v>6813</v>
      </c>
      <c r="G54" s="29">
        <v>3907</v>
      </c>
      <c r="H54" s="29">
        <v>920</v>
      </c>
      <c r="I54" s="28" t="s">
        <v>14</v>
      </c>
      <c r="J54" s="29">
        <v>6621</v>
      </c>
      <c r="K54" s="29">
        <v>478</v>
      </c>
      <c r="L54" s="28" t="s">
        <v>14</v>
      </c>
      <c r="M54" s="29">
        <v>39365</v>
      </c>
    </row>
    <row r="55" spans="1:13">
      <c r="A55" s="299"/>
      <c r="B55" s="29"/>
      <c r="C55" s="29"/>
      <c r="D55" s="29"/>
      <c r="E55" s="29"/>
      <c r="F55" s="29"/>
      <c r="G55" s="29"/>
      <c r="H55" s="29"/>
      <c r="I55" s="28"/>
      <c r="J55" s="29"/>
      <c r="K55" s="29"/>
      <c r="L55" s="28"/>
      <c r="M55" s="29"/>
    </row>
    <row r="56" spans="1:13">
      <c r="A56" s="299" t="s">
        <v>57</v>
      </c>
      <c r="B56" s="29">
        <v>222</v>
      </c>
      <c r="C56" s="29">
        <v>7279</v>
      </c>
      <c r="D56" s="29">
        <v>348</v>
      </c>
      <c r="E56" s="29">
        <v>1386</v>
      </c>
      <c r="F56" s="29">
        <v>17428</v>
      </c>
      <c r="G56" s="29">
        <v>5201</v>
      </c>
      <c r="H56" s="29">
        <v>691</v>
      </c>
      <c r="I56" s="28" t="s">
        <v>14</v>
      </c>
      <c r="J56" s="29">
        <v>1757</v>
      </c>
      <c r="K56" s="29">
        <v>680</v>
      </c>
      <c r="L56" s="28" t="s">
        <v>14</v>
      </c>
      <c r="M56" s="29">
        <v>34992</v>
      </c>
    </row>
    <row r="57" spans="1:13">
      <c r="A57" s="299" t="s">
        <v>58</v>
      </c>
      <c r="B57" s="29">
        <v>0</v>
      </c>
      <c r="C57" s="29">
        <v>0</v>
      </c>
      <c r="D57" s="29">
        <v>0</v>
      </c>
      <c r="E57" s="29">
        <v>0</v>
      </c>
      <c r="F57" s="29">
        <v>0</v>
      </c>
      <c r="G57" s="29">
        <v>0</v>
      </c>
      <c r="H57" s="29">
        <v>0</v>
      </c>
      <c r="I57" s="29">
        <v>0</v>
      </c>
      <c r="J57" s="29">
        <v>0</v>
      </c>
      <c r="K57" s="29">
        <v>0</v>
      </c>
      <c r="L57" s="29">
        <v>0</v>
      </c>
      <c r="M57" s="29">
        <v>0</v>
      </c>
    </row>
    <row r="58" spans="1:13">
      <c r="A58" s="299" t="s">
        <v>59</v>
      </c>
      <c r="B58" s="29">
        <v>6010</v>
      </c>
      <c r="C58" s="29">
        <v>13559</v>
      </c>
      <c r="D58" s="29">
        <v>2558</v>
      </c>
      <c r="E58" s="29">
        <v>156</v>
      </c>
      <c r="F58" s="29">
        <v>206779</v>
      </c>
      <c r="G58" s="29">
        <v>32</v>
      </c>
      <c r="H58" s="29">
        <v>12386</v>
      </c>
      <c r="I58" s="29">
        <v>3272</v>
      </c>
      <c r="J58" s="29">
        <v>4939</v>
      </c>
      <c r="K58" s="29">
        <v>98966</v>
      </c>
      <c r="L58" s="29">
        <v>928519</v>
      </c>
      <c r="M58" s="29">
        <v>1277176</v>
      </c>
    </row>
    <row r="59" spans="1:13">
      <c r="A59" s="299" t="s">
        <v>60</v>
      </c>
      <c r="B59" s="29">
        <v>447358</v>
      </c>
      <c r="C59" s="29">
        <v>2576293</v>
      </c>
      <c r="D59" s="29">
        <v>11233</v>
      </c>
      <c r="E59" s="29">
        <v>849675</v>
      </c>
      <c r="F59" s="29">
        <v>1641181</v>
      </c>
      <c r="G59" s="29">
        <v>2327957</v>
      </c>
      <c r="H59" s="29">
        <v>2324819</v>
      </c>
      <c r="I59" s="29">
        <v>2830988</v>
      </c>
      <c r="J59" s="29">
        <v>899151</v>
      </c>
      <c r="K59" s="29">
        <v>650801</v>
      </c>
      <c r="L59" s="29">
        <v>1582575</v>
      </c>
      <c r="M59" s="29">
        <v>16142031</v>
      </c>
    </row>
    <row r="60" spans="1:13">
      <c r="A60" s="299" t="s">
        <v>61</v>
      </c>
      <c r="B60" s="29">
        <v>145</v>
      </c>
      <c r="C60" s="29">
        <v>84455</v>
      </c>
      <c r="D60" s="29">
        <v>0</v>
      </c>
      <c r="E60" s="29">
        <v>26102</v>
      </c>
      <c r="F60" s="29">
        <v>17998</v>
      </c>
      <c r="G60" s="29">
        <v>24207</v>
      </c>
      <c r="H60" s="29">
        <v>132</v>
      </c>
      <c r="I60" s="29">
        <v>125268</v>
      </c>
      <c r="J60" s="29">
        <v>0</v>
      </c>
      <c r="K60" s="29">
        <v>943</v>
      </c>
      <c r="L60" s="29">
        <v>927936</v>
      </c>
      <c r="M60" s="29">
        <v>1207184</v>
      </c>
    </row>
    <row r="61" spans="1:13">
      <c r="A61" s="299" t="s">
        <v>62</v>
      </c>
      <c r="B61" s="29">
        <v>447213</v>
      </c>
      <c r="C61" s="29">
        <v>2491837</v>
      </c>
      <c r="D61" s="29">
        <v>11233</v>
      </c>
      <c r="E61" s="29">
        <v>823573</v>
      </c>
      <c r="F61" s="29">
        <v>1623183</v>
      </c>
      <c r="G61" s="29">
        <v>2303750</v>
      </c>
      <c r="H61" s="29">
        <v>2324687</v>
      </c>
      <c r="I61" s="29">
        <v>2705720</v>
      </c>
      <c r="J61" s="29">
        <v>899151</v>
      </c>
      <c r="K61" s="29">
        <v>649859</v>
      </c>
      <c r="L61" s="29">
        <v>654640</v>
      </c>
      <c r="M61" s="29">
        <v>14934846</v>
      </c>
    </row>
  </sheetData>
  <mergeCells count="2">
    <mergeCell ref="A1:M1"/>
    <mergeCell ref="A2:M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BQ135"/>
  <sheetViews>
    <sheetView view="pageBreakPreview" zoomScale="122" zoomScaleSheetLayoutView="122" workbookViewId="0">
      <pane xSplit="2" ySplit="4" topLeftCell="BI5" activePane="bottomRight" state="frozen"/>
      <selection pane="topRight" activeCell="C1" sqref="C1"/>
      <selection pane="bottomLeft" activeCell="A6" sqref="A6"/>
      <selection pane="bottomRight" activeCell="C116" sqref="C116:BK116"/>
    </sheetView>
  </sheetViews>
  <sheetFormatPr defaultRowHeight="15.75"/>
  <cols>
    <col min="1" max="1" width="10.5703125" style="130" customWidth="1"/>
    <col min="2" max="2" width="27.7109375" bestFit="1" customWidth="1"/>
    <col min="3" max="3" width="12.140625" style="243" customWidth="1"/>
    <col min="4" max="4" width="11.5703125" style="243" customWidth="1"/>
    <col min="5" max="5" width="16.5703125" style="243" customWidth="1"/>
    <col min="6" max="6" width="11.7109375" style="243" customWidth="1"/>
    <col min="7" max="7" width="12.140625" style="243" customWidth="1"/>
    <col min="8" max="8" width="11.42578125" style="243" customWidth="1"/>
    <col min="9" max="9" width="11.85546875" style="243" bestFit="1" customWidth="1"/>
    <col min="10" max="10" width="11" style="243" customWidth="1"/>
    <col min="11" max="11" width="12.140625" style="243" customWidth="1"/>
    <col min="12" max="13" width="12" style="243" bestFit="1" customWidth="1"/>
    <col min="14" max="14" width="10.5703125" style="243" customWidth="1"/>
    <col min="15" max="15" width="11.85546875" style="243" bestFit="1" customWidth="1"/>
    <col min="16" max="16" width="12" style="243" bestFit="1" customWidth="1"/>
    <col min="17" max="18" width="11.85546875" style="243" bestFit="1" customWidth="1"/>
    <col min="19" max="19" width="12" style="243" bestFit="1" customWidth="1"/>
    <col min="20" max="20" width="11.85546875" style="243" customWidth="1"/>
    <col min="21" max="21" width="11.85546875" style="243" bestFit="1" customWidth="1"/>
    <col min="22" max="22" width="10.5703125" style="244" bestFit="1" customWidth="1"/>
    <col min="23" max="23" width="12" style="243" bestFit="1" customWidth="1"/>
    <col min="24" max="24" width="10.140625" style="243" customWidth="1"/>
    <col min="25" max="25" width="13.7109375" style="243" bestFit="1" customWidth="1"/>
    <col min="26" max="26" width="12.42578125" style="243" customWidth="1"/>
    <col min="27" max="27" width="11.85546875" style="243" customWidth="1"/>
    <col min="28" max="28" width="10.28515625" style="243" customWidth="1"/>
    <col min="29" max="29" width="12.7109375" style="244" customWidth="1"/>
    <col min="30" max="30" width="14.85546875" style="245" customWidth="1"/>
    <col min="31" max="31" width="10.5703125" style="243" bestFit="1" customWidth="1"/>
    <col min="32" max="32" width="9.28515625" style="243" bestFit="1" customWidth="1"/>
    <col min="33" max="33" width="10.28515625" style="243" customWidth="1"/>
    <col min="34" max="34" width="9.28515625" style="243" bestFit="1" customWidth="1"/>
    <col min="35" max="35" width="12" style="243" customWidth="1"/>
    <col min="36" max="36" width="12.42578125" style="243" customWidth="1"/>
    <col min="37" max="37" width="12.85546875" style="243" customWidth="1"/>
    <col min="38" max="38" width="12.140625" style="243" customWidth="1"/>
    <col min="39" max="39" width="14.140625" style="243" customWidth="1"/>
    <col min="40" max="40" width="11.5703125" style="243" customWidth="1"/>
    <col min="41" max="41" width="11" style="244" customWidth="1"/>
    <col min="42" max="42" width="11.7109375" style="243" customWidth="1"/>
    <col min="43" max="43" width="10.7109375" style="244" customWidth="1"/>
    <col min="44" max="44" width="9.7109375" style="243" bestFit="1" customWidth="1"/>
    <col min="45" max="45" width="9.140625" style="243"/>
    <col min="46" max="46" width="11.7109375" style="243" customWidth="1"/>
    <col min="47" max="47" width="10.85546875" style="243" customWidth="1"/>
    <col min="48" max="48" width="9.140625" style="243"/>
    <col min="49" max="49" width="11.85546875" style="243" customWidth="1"/>
    <col min="50" max="50" width="11.28515625" style="243" customWidth="1"/>
    <col min="51" max="51" width="12.28515625" style="243" customWidth="1"/>
    <col min="52" max="52" width="11.140625" style="243" customWidth="1"/>
    <col min="53" max="53" width="10.28515625" style="243" customWidth="1"/>
    <col min="54" max="54" width="14" style="244" customWidth="1"/>
    <col min="55" max="55" width="13.28515625" style="243" customWidth="1"/>
    <col min="56" max="56" width="13.85546875" style="243" customWidth="1"/>
    <col min="57" max="57" width="12.7109375" style="243" customWidth="1"/>
    <col min="58" max="58" width="14" style="243" customWidth="1"/>
    <col min="59" max="59" width="16.28515625" style="243" customWidth="1"/>
    <col min="60" max="60" width="16.28515625" style="244" customWidth="1"/>
    <col min="61" max="61" width="16.28515625" style="245" customWidth="1"/>
    <col min="62" max="62" width="13.28515625" style="243" customWidth="1"/>
    <col min="63" max="63" width="17.5703125" style="246" customWidth="1"/>
    <col min="64" max="64" width="11.28515625" customWidth="1"/>
    <col min="65" max="65" width="11.42578125" customWidth="1"/>
  </cols>
  <sheetData>
    <row r="1" spans="1:68">
      <c r="A1" s="119"/>
      <c r="B1" s="186"/>
      <c r="C1" s="309" t="s">
        <v>343</v>
      </c>
      <c r="D1" s="309"/>
      <c r="E1" s="309"/>
      <c r="F1" s="309"/>
      <c r="G1" s="309"/>
      <c r="H1" s="309"/>
      <c r="I1" s="309"/>
      <c r="J1" s="309"/>
      <c r="K1" s="309"/>
      <c r="L1" s="1"/>
      <c r="M1" s="1"/>
      <c r="N1" s="1"/>
      <c r="O1" s="1"/>
      <c r="P1" s="1"/>
      <c r="Q1" s="1"/>
      <c r="R1" s="1"/>
      <c r="S1" s="1"/>
      <c r="T1" s="1"/>
      <c r="U1" s="1"/>
      <c r="V1" s="174"/>
      <c r="W1" s="1"/>
      <c r="X1" s="1"/>
      <c r="Y1" s="1"/>
      <c r="Z1" s="1"/>
      <c r="AA1" s="1"/>
      <c r="AB1" s="1"/>
      <c r="AC1" s="174"/>
      <c r="AD1" s="209"/>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09"/>
      <c r="BJ1" s="1"/>
      <c r="BK1" s="46"/>
      <c r="BO1" s="242">
        <v>-7106</v>
      </c>
      <c r="BP1" s="242" t="s">
        <v>235</v>
      </c>
    </row>
    <row r="2" spans="1:68">
      <c r="A2" s="119"/>
      <c r="B2" s="1"/>
      <c r="C2" s="1"/>
      <c r="D2" s="1"/>
      <c r="E2" s="1"/>
      <c r="F2" s="1"/>
      <c r="G2" s="1"/>
      <c r="H2" s="1"/>
      <c r="I2" s="1"/>
      <c r="J2" s="1"/>
      <c r="K2" s="1"/>
      <c r="L2" s="1"/>
      <c r="M2" s="310" t="s">
        <v>63</v>
      </c>
      <c r="N2" s="310"/>
      <c r="O2" s="310"/>
      <c r="P2" s="1"/>
      <c r="Q2" s="1"/>
      <c r="R2" s="1"/>
      <c r="S2" s="1"/>
      <c r="T2" s="1"/>
      <c r="U2" s="1"/>
      <c r="V2" s="174"/>
      <c r="W2" s="1"/>
      <c r="X2" s="1"/>
      <c r="Y2" s="1"/>
      <c r="Z2" s="1"/>
      <c r="AA2" s="1"/>
      <c r="AB2" s="1"/>
      <c r="AC2" s="174"/>
      <c r="AD2" s="209"/>
      <c r="AE2" s="1"/>
      <c r="AF2" s="1"/>
      <c r="AG2" s="1"/>
      <c r="AH2" s="1"/>
      <c r="AI2" s="1"/>
      <c r="AJ2" s="1"/>
      <c r="AK2" s="1"/>
      <c r="AL2" s="1"/>
      <c r="AM2" s="1"/>
      <c r="AN2" s="1"/>
      <c r="AO2" s="174"/>
      <c r="AP2" s="1"/>
      <c r="AQ2" s="310" t="s">
        <v>63</v>
      </c>
      <c r="AR2" s="310"/>
      <c r="AS2" s="310"/>
      <c r="AT2" s="1"/>
      <c r="AU2" s="1"/>
      <c r="AV2" s="1"/>
      <c r="AW2" s="2"/>
      <c r="AX2" s="1"/>
      <c r="AY2" s="1"/>
      <c r="AZ2" s="1"/>
      <c r="BA2" s="1"/>
      <c r="BB2" s="174"/>
      <c r="BC2" s="1"/>
      <c r="BD2" s="1"/>
      <c r="BE2" s="1"/>
      <c r="BF2" s="1"/>
      <c r="BG2" s="1"/>
      <c r="BH2" s="174"/>
      <c r="BI2" s="310" t="s">
        <v>63</v>
      </c>
      <c r="BJ2" s="310"/>
      <c r="BK2" s="310"/>
      <c r="BO2" s="242">
        <v>-406251</v>
      </c>
      <c r="BP2" s="242" t="s">
        <v>236</v>
      </c>
    </row>
    <row r="3" spans="1:68" ht="37.5" customHeight="1">
      <c r="A3" s="39"/>
      <c r="B3" s="3"/>
      <c r="C3" s="3" t="s">
        <v>64</v>
      </c>
      <c r="D3" s="3" t="s">
        <v>65</v>
      </c>
      <c r="E3" s="3" t="s">
        <v>66</v>
      </c>
      <c r="F3" s="3" t="s">
        <v>67</v>
      </c>
      <c r="G3" s="3" t="s">
        <v>68</v>
      </c>
      <c r="H3" s="3" t="s">
        <v>69</v>
      </c>
      <c r="I3" s="3" t="s">
        <v>70</v>
      </c>
      <c r="J3" s="3" t="s">
        <v>71</v>
      </c>
      <c r="K3" s="3" t="s">
        <v>72</v>
      </c>
      <c r="L3" s="3" t="s">
        <v>73</v>
      </c>
      <c r="M3" s="3" t="s">
        <v>74</v>
      </c>
      <c r="N3" s="3" t="s">
        <v>75</v>
      </c>
      <c r="O3" s="3" t="s">
        <v>76</v>
      </c>
      <c r="P3" s="3" t="s">
        <v>77</v>
      </c>
      <c r="Q3" s="3" t="s">
        <v>78</v>
      </c>
      <c r="R3" s="3" t="s">
        <v>79</v>
      </c>
      <c r="S3" s="3" t="s">
        <v>80</v>
      </c>
      <c r="T3" s="3" t="s">
        <v>81</v>
      </c>
      <c r="U3" s="3" t="s">
        <v>97</v>
      </c>
      <c r="V3" s="39" t="s">
        <v>82</v>
      </c>
      <c r="W3" s="3" t="s">
        <v>83</v>
      </c>
      <c r="X3" s="3" t="s">
        <v>84</v>
      </c>
      <c r="Y3" s="3" t="s">
        <v>85</v>
      </c>
      <c r="Z3" s="3" t="s">
        <v>86</v>
      </c>
      <c r="AA3" s="3" t="s">
        <v>87</v>
      </c>
      <c r="AB3" s="3" t="s">
        <v>292</v>
      </c>
      <c r="AC3" s="39" t="s">
        <v>113</v>
      </c>
      <c r="AD3" s="39" t="s">
        <v>88</v>
      </c>
      <c r="AE3" s="3" t="s">
        <v>89</v>
      </c>
      <c r="AF3" s="3" t="s">
        <v>90</v>
      </c>
      <c r="AG3" s="3" t="s">
        <v>91</v>
      </c>
      <c r="AH3" s="3" t="s">
        <v>92</v>
      </c>
      <c r="AI3" s="3" t="s">
        <v>93</v>
      </c>
      <c r="AJ3" s="3" t="s">
        <v>94</v>
      </c>
      <c r="AK3" s="3" t="s">
        <v>95</v>
      </c>
      <c r="AL3" s="3" t="s">
        <v>96</v>
      </c>
      <c r="AM3" s="3" t="s">
        <v>98</v>
      </c>
      <c r="AN3" s="3" t="s">
        <v>99</v>
      </c>
      <c r="AO3" s="39" t="s">
        <v>100</v>
      </c>
      <c r="AP3" s="3" t="s">
        <v>101</v>
      </c>
      <c r="AQ3" s="39" t="s">
        <v>102</v>
      </c>
      <c r="AR3" s="3" t="s">
        <v>103</v>
      </c>
      <c r="AS3" s="3" t="s">
        <v>104</v>
      </c>
      <c r="AT3" s="3" t="s">
        <v>105</v>
      </c>
      <c r="AU3" s="39" t="s">
        <v>106</v>
      </c>
      <c r="AV3" s="39" t="s">
        <v>107</v>
      </c>
      <c r="AW3" s="39" t="s">
        <v>108</v>
      </c>
      <c r="AX3" s="3" t="s">
        <v>109</v>
      </c>
      <c r="AY3" s="3" t="s">
        <v>110</v>
      </c>
      <c r="AZ3" s="3" t="s">
        <v>111</v>
      </c>
      <c r="BA3" s="3" t="s">
        <v>112</v>
      </c>
      <c r="BB3" s="39" t="s">
        <v>114</v>
      </c>
      <c r="BC3" s="3" t="s">
        <v>115</v>
      </c>
      <c r="BD3" s="3" t="s">
        <v>116</v>
      </c>
      <c r="BE3" s="3" t="s">
        <v>117</v>
      </c>
      <c r="BF3" s="3" t="s">
        <v>118</v>
      </c>
      <c r="BG3" s="3" t="s">
        <v>119</v>
      </c>
      <c r="BH3" s="39" t="s">
        <v>138</v>
      </c>
      <c r="BI3" s="210" t="s">
        <v>120</v>
      </c>
      <c r="BJ3" s="3" t="s">
        <v>121</v>
      </c>
      <c r="BK3" s="47" t="s">
        <v>122</v>
      </c>
      <c r="BO3" s="242">
        <v>-70336</v>
      </c>
      <c r="BP3" s="242" t="s">
        <v>237</v>
      </c>
    </row>
    <row r="4" spans="1:68" s="130" customFormat="1">
      <c r="A4" s="128" t="s">
        <v>201</v>
      </c>
      <c r="B4" s="128" t="s">
        <v>123</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1"/>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1" t="s">
        <v>124</v>
      </c>
      <c r="BJ4" s="128">
        <v>98</v>
      </c>
      <c r="BK4" s="135"/>
      <c r="BO4" s="242">
        <v>-133564</v>
      </c>
      <c r="BP4" s="242" t="s">
        <v>238</v>
      </c>
    </row>
    <row r="5" spans="1:68" s="176" customFormat="1">
      <c r="A5" s="8" t="s">
        <v>125</v>
      </c>
      <c r="B5" s="9" t="s">
        <v>344</v>
      </c>
      <c r="C5" s="260">
        <v>236762</v>
      </c>
      <c r="D5" s="256">
        <v>107828</v>
      </c>
      <c r="E5" s="256">
        <v>6644</v>
      </c>
      <c r="F5" s="256">
        <v>29699</v>
      </c>
      <c r="G5" s="256">
        <v>12039</v>
      </c>
      <c r="H5" s="256">
        <v>0</v>
      </c>
      <c r="I5" s="256">
        <v>0</v>
      </c>
      <c r="J5" s="256">
        <v>18</v>
      </c>
      <c r="K5" s="256">
        <v>69</v>
      </c>
      <c r="L5" s="256">
        <v>176</v>
      </c>
      <c r="M5" s="256">
        <v>929</v>
      </c>
      <c r="N5" s="256">
        <v>177</v>
      </c>
      <c r="O5" s="256">
        <v>1418</v>
      </c>
      <c r="P5" s="256">
        <v>6632</v>
      </c>
      <c r="Q5" s="256">
        <v>0</v>
      </c>
      <c r="R5" s="256">
        <v>1980</v>
      </c>
      <c r="S5" s="256">
        <v>0</v>
      </c>
      <c r="T5" s="256">
        <v>0</v>
      </c>
      <c r="U5" s="256">
        <v>0</v>
      </c>
      <c r="V5" s="256">
        <v>0</v>
      </c>
      <c r="W5" s="256">
        <v>0</v>
      </c>
      <c r="X5" s="256">
        <v>0</v>
      </c>
      <c r="Y5" s="256">
        <v>0</v>
      </c>
      <c r="Z5" s="256">
        <v>0</v>
      </c>
      <c r="AA5" s="256">
        <v>0</v>
      </c>
      <c r="AB5" s="256">
        <v>0</v>
      </c>
      <c r="AC5" s="256">
        <v>0</v>
      </c>
      <c r="AD5" s="264">
        <f t="shared" ref="AD5" si="0">SUM(C5:AC5)</f>
        <v>404371</v>
      </c>
      <c r="AE5" s="256">
        <v>3082</v>
      </c>
      <c r="AF5" s="256">
        <v>300</v>
      </c>
      <c r="AG5" s="256">
        <v>5865</v>
      </c>
      <c r="AH5" s="256">
        <v>0</v>
      </c>
      <c r="AI5" s="256">
        <v>0</v>
      </c>
      <c r="AJ5" s="256">
        <v>497</v>
      </c>
      <c r="AK5" s="256">
        <v>1129</v>
      </c>
      <c r="AL5" s="256">
        <v>236</v>
      </c>
      <c r="AM5" s="256">
        <v>0</v>
      </c>
      <c r="AN5" s="256">
        <v>0</v>
      </c>
      <c r="AO5" s="256">
        <v>22586</v>
      </c>
      <c r="AP5" s="256">
        <v>302</v>
      </c>
      <c r="AQ5" s="256">
        <v>0</v>
      </c>
      <c r="AR5" s="256">
        <v>0</v>
      </c>
      <c r="AS5" s="256">
        <v>0</v>
      </c>
      <c r="AT5" s="256">
        <v>0</v>
      </c>
      <c r="AU5" s="256">
        <v>0</v>
      </c>
      <c r="AV5" s="256">
        <v>0</v>
      </c>
      <c r="AW5" s="256">
        <v>0</v>
      </c>
      <c r="AX5" s="256">
        <v>1449</v>
      </c>
      <c r="AY5" s="256">
        <v>0</v>
      </c>
      <c r="AZ5" s="256">
        <v>0</v>
      </c>
      <c r="BA5" s="256">
        <v>0</v>
      </c>
      <c r="BB5" s="256">
        <v>0</v>
      </c>
      <c r="BC5" s="256">
        <v>1036</v>
      </c>
      <c r="BD5" s="256">
        <v>1035</v>
      </c>
      <c r="BE5" s="256">
        <v>0</v>
      </c>
      <c r="BF5" s="256">
        <v>220</v>
      </c>
      <c r="BG5" s="256">
        <v>6018</v>
      </c>
      <c r="BH5" s="9">
        <f>SUM(AE5:BG5)</f>
        <v>43755</v>
      </c>
      <c r="BI5" s="258">
        <f>AD5+BH5</f>
        <v>448126</v>
      </c>
      <c r="BJ5" s="95">
        <v>145</v>
      </c>
      <c r="BK5" s="264">
        <f t="shared" ref="BK5" si="1">BI5-BJ5</f>
        <v>447981</v>
      </c>
      <c r="BL5" s="176">
        <v>1</v>
      </c>
      <c r="BM5" s="261"/>
    </row>
    <row r="6" spans="1:68" s="41" customFormat="1">
      <c r="A6" s="134"/>
      <c r="B6" s="207" t="s">
        <v>341</v>
      </c>
      <c r="C6" s="301">
        <v>236762</v>
      </c>
      <c r="D6" s="302">
        <v>107828</v>
      </c>
      <c r="E6" s="302">
        <v>6644</v>
      </c>
      <c r="F6" s="302">
        <v>29699</v>
      </c>
      <c r="G6" s="302">
        <v>12039</v>
      </c>
      <c r="H6" s="302">
        <v>0</v>
      </c>
      <c r="I6" s="302">
        <v>0</v>
      </c>
      <c r="J6" s="302">
        <v>18</v>
      </c>
      <c r="K6" s="302">
        <v>69</v>
      </c>
      <c r="L6" s="302">
        <v>176</v>
      </c>
      <c r="M6" s="302">
        <v>929</v>
      </c>
      <c r="N6" s="302">
        <v>177</v>
      </c>
      <c r="O6" s="302">
        <v>1418</v>
      </c>
      <c r="P6" s="302">
        <v>6632</v>
      </c>
      <c r="Q6" s="302">
        <v>0</v>
      </c>
      <c r="R6" s="302">
        <v>1980</v>
      </c>
      <c r="S6" s="302">
        <v>0</v>
      </c>
      <c r="T6" s="302">
        <v>0</v>
      </c>
      <c r="U6" s="302">
        <v>0</v>
      </c>
      <c r="V6" s="302">
        <v>0</v>
      </c>
      <c r="W6" s="302">
        <v>0</v>
      </c>
      <c r="X6" s="302">
        <v>0</v>
      </c>
      <c r="Y6" s="302">
        <v>0</v>
      </c>
      <c r="Z6" s="302">
        <v>0</v>
      </c>
      <c r="AA6" s="302">
        <v>0</v>
      </c>
      <c r="AB6" s="302">
        <v>0</v>
      </c>
      <c r="AC6" s="302">
        <v>0</v>
      </c>
      <c r="AD6" s="121">
        <f t="shared" ref="AD6" si="2">SUM(C6:AC6)</f>
        <v>404371</v>
      </c>
      <c r="AE6" s="302">
        <v>3082</v>
      </c>
      <c r="AF6" s="302">
        <v>300</v>
      </c>
      <c r="AG6" s="302">
        <v>5865</v>
      </c>
      <c r="AH6" s="302">
        <v>0</v>
      </c>
      <c r="AI6" s="302">
        <v>0</v>
      </c>
      <c r="AJ6" s="302">
        <v>497</v>
      </c>
      <c r="AK6" s="302">
        <v>1129</v>
      </c>
      <c r="AL6" s="302">
        <v>236</v>
      </c>
      <c r="AM6" s="302">
        <v>0</v>
      </c>
      <c r="AN6" s="302">
        <v>0</v>
      </c>
      <c r="AO6" s="302">
        <v>22586</v>
      </c>
      <c r="AP6" s="302">
        <v>302</v>
      </c>
      <c r="AQ6" s="302">
        <v>0</v>
      </c>
      <c r="AR6" s="302">
        <v>0</v>
      </c>
      <c r="AS6" s="302">
        <v>0</v>
      </c>
      <c r="AT6" s="302">
        <v>0</v>
      </c>
      <c r="AU6" s="302">
        <v>0</v>
      </c>
      <c r="AV6" s="302">
        <v>0</v>
      </c>
      <c r="AW6" s="302">
        <v>0</v>
      </c>
      <c r="AX6" s="302">
        <v>1449</v>
      </c>
      <c r="AY6" s="302">
        <v>0</v>
      </c>
      <c r="AZ6" s="302">
        <v>0</v>
      </c>
      <c r="BA6" s="302">
        <v>0</v>
      </c>
      <c r="BB6" s="302">
        <v>0</v>
      </c>
      <c r="BC6" s="302">
        <v>1036</v>
      </c>
      <c r="BD6" s="302">
        <v>1035</v>
      </c>
      <c r="BE6" s="302">
        <v>0</v>
      </c>
      <c r="BF6" s="302">
        <v>220</v>
      </c>
      <c r="BG6" s="302">
        <v>6018</v>
      </c>
      <c r="BH6" s="10">
        <f>SUM(AE6:BG6)</f>
        <v>43755</v>
      </c>
      <c r="BI6" s="241">
        <f>AD6+BH6</f>
        <v>448126</v>
      </c>
      <c r="BJ6" s="303">
        <v>145</v>
      </c>
      <c r="BK6" s="121">
        <f t="shared" ref="BK6" si="3">BI6-BJ6</f>
        <v>447981</v>
      </c>
      <c r="BL6" s="41">
        <v>0</v>
      </c>
      <c r="BM6" s="208"/>
    </row>
    <row r="7" spans="1:68">
      <c r="A7" s="128"/>
      <c r="B7" s="12" t="s">
        <v>340</v>
      </c>
      <c r="C7" s="9">
        <f>IF('Upto Month COPPY'!$B$4="",0,'Upto Month COPPY'!$B$4)</f>
        <v>242847</v>
      </c>
      <c r="D7" s="9">
        <f>IF('Upto Month COPPY'!$B$5="",0,'Upto Month COPPY'!$B$5)</f>
        <v>90782</v>
      </c>
      <c r="E7" s="9">
        <f>IF('Upto Month COPPY'!$B$6="",0,'Upto Month COPPY'!$B$6)</f>
        <v>6645</v>
      </c>
      <c r="F7" s="9">
        <f>IF('Upto Month COPPY'!$B$7="",0,'Upto Month COPPY'!$B$7)</f>
        <v>30420</v>
      </c>
      <c r="G7" s="9">
        <f>IF('Upto Month COPPY'!$B$8="",0,'Upto Month COPPY'!$B$8)</f>
        <v>11513</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158</v>
      </c>
      <c r="M7" s="9">
        <f>IF('Upto Month COPPY'!$B$14="",0,'Upto Month COPPY'!$B$14)</f>
        <v>1255</v>
      </c>
      <c r="N7" s="9">
        <f>IF('Upto Month COPPY'!$B$15="",0,'Upto Month COPPY'!$B$15)</f>
        <v>211</v>
      </c>
      <c r="O7" s="9">
        <f>IF('Upto Month COPPY'!$B$16="",0,'Upto Month COPPY'!$B$16)</f>
        <v>1463</v>
      </c>
      <c r="P7" s="9">
        <f>IF('Upto Month COPPY'!$B$17="",0,'Upto Month COPPY'!$B$17)</f>
        <v>7892</v>
      </c>
      <c r="Q7" s="9">
        <f>IF('Upto Month COPPY'!$B$18="",0,'Upto Month COPPY'!$B$18)</f>
        <v>0</v>
      </c>
      <c r="R7" s="9">
        <f>IF('Upto Month COPPY'!$B$21="",0,'Upto Month COPPY'!$B$21)</f>
        <v>2060</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50</v>
      </c>
      <c r="AC7" s="9">
        <f>IF('Upto Month COPPY'!$B$51="",0,'Upto Month COPPY'!$B$51)</f>
        <v>0</v>
      </c>
      <c r="AD7" s="264">
        <f t="shared" ref="AD7:AD8" si="4">SUM(C7:AC7)</f>
        <v>395296</v>
      </c>
      <c r="AE7" s="9">
        <f>IF('Upto Month COPPY'!$B$19="",0,'Upto Month COPPY'!$B$19)</f>
        <v>3077</v>
      </c>
      <c r="AF7" s="9">
        <f>IF('Upto Month COPPY'!$B$20="",0,'Upto Month COPPY'!$B$20)</f>
        <v>324</v>
      </c>
      <c r="AG7" s="9">
        <f>IF('Upto Month COPPY'!$B$22="",0,'Upto Month COPPY'!$B$22)</f>
        <v>3401</v>
      </c>
      <c r="AH7" s="9">
        <f>IF('Upto Month COPPY'!$B$23="",0,'Upto Month COPPY'!$B$23)</f>
        <v>0</v>
      </c>
      <c r="AI7" s="9">
        <f>IF('Upto Month COPPY'!$B$24="",0,'Upto Month COPPY'!$B$24)</f>
        <v>0</v>
      </c>
      <c r="AJ7" s="9">
        <f>IF('Upto Month COPPY'!$B$25="",0,'Upto Month COPPY'!$B$25)</f>
        <v>413</v>
      </c>
      <c r="AK7" s="9">
        <f>IF('Upto Month COPPY'!$B$28="",0,'Upto Month COPPY'!$B$28)</f>
        <v>513</v>
      </c>
      <c r="AL7" s="9">
        <f>IF('Upto Month COPPY'!$B$29="",0,'Upto Month COPPY'!$B$29)</f>
        <v>42</v>
      </c>
      <c r="AM7" s="9">
        <f>IF('Upto Month COPPY'!$B$31="",0,'Upto Month COPPY'!$B$31)</f>
        <v>0</v>
      </c>
      <c r="AN7" s="9">
        <f>IF('Upto Month COPPY'!$B$32="",0,'Upto Month COPPY'!$B$32)</f>
        <v>0</v>
      </c>
      <c r="AO7" s="9">
        <f>IF('Upto Month COPPY'!$B$33="",0,'Upto Month COPPY'!$B$33)</f>
        <v>16860</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2411</v>
      </c>
      <c r="AX7" s="9">
        <f>IF('Upto Month COPPY'!$B$46="",0,'Upto Month COPPY'!$B$46)</f>
        <v>1783</v>
      </c>
      <c r="AY7" s="9">
        <f>IF('Upto Month COPPY'!$B$47="",0,'Upto Month COPPY'!$B$47)</f>
        <v>712</v>
      </c>
      <c r="AZ7" s="9">
        <f>IF('Upto Month COPPY'!$B$49="",0,'Upto Month COPPY'!$B$49)</f>
        <v>0</v>
      </c>
      <c r="BA7" s="9">
        <f>IF('Upto Month COPPY'!$B$50="",0,'Upto Month COPPY'!$B$50)</f>
        <v>0</v>
      </c>
      <c r="BB7" s="9">
        <f>IF('Upto Month COPPY'!$B$52="",0,'Upto Month COPPY'!$B$52)</f>
        <v>0</v>
      </c>
      <c r="BC7" s="9">
        <f>IF('Upto Month COPPY'!$B$53="",0,'Upto Month COPPY'!$B$53)</f>
        <v>688</v>
      </c>
      <c r="BD7" s="9">
        <f>IF('Upto Month COPPY'!$B$54="",0,'Upto Month COPPY'!$B$54)</f>
        <v>721</v>
      </c>
      <c r="BE7" s="9">
        <f>IF('Upto Month COPPY'!$B$55="",0,'Upto Month COPPY'!$B$55)</f>
        <v>0</v>
      </c>
      <c r="BF7" s="9">
        <f>IF('Upto Month COPPY'!$B$56="",0,'Upto Month COPPY'!$B$56)</f>
        <v>822</v>
      </c>
      <c r="BG7" s="9">
        <f>IF('Upto Month COPPY'!$B$58="",0,'Upto Month COPPY'!$B$58)</f>
        <v>3248</v>
      </c>
      <c r="BH7" s="9">
        <f>SUM(AE7:BG7)</f>
        <v>35015</v>
      </c>
      <c r="BI7" s="258">
        <f>AD7+BH7</f>
        <v>430311</v>
      </c>
      <c r="BJ7" s="9">
        <f>IF('Upto Month COPPY'!$B$60="",0,'Upto Month COPPY'!$B$60)</f>
        <v>186</v>
      </c>
      <c r="BK7" s="49">
        <f t="shared" ref="BK7" si="5">BI7-BJ7</f>
        <v>430125</v>
      </c>
      <c r="BL7">
        <f>'Upto Month COPPY'!$B$61</f>
        <v>430124</v>
      </c>
      <c r="BM7" s="30">
        <f t="shared" ref="BM7:BM11" si="6">BK7-AD7</f>
        <v>34829</v>
      </c>
      <c r="BO7" s="242">
        <v>-184</v>
      </c>
      <c r="BP7" s="242" t="s">
        <v>241</v>
      </c>
    </row>
    <row r="8" spans="1:68">
      <c r="A8" s="128"/>
      <c r="B8" s="180" t="s">
        <v>342</v>
      </c>
      <c r="C8" s="9">
        <f>IF('Upto Month Current'!$B$4="",0,'Upto Month Current'!$B$4)</f>
        <v>236324</v>
      </c>
      <c r="D8" s="9">
        <f>IF('Upto Month Current'!$B$5="",0,'Upto Month Current'!$B$5)</f>
        <v>107632</v>
      </c>
      <c r="E8" s="9">
        <f>IF('Upto Month Current'!$B$6="",0,'Upto Month Current'!$B$6)</f>
        <v>6636</v>
      </c>
      <c r="F8" s="9">
        <f>IF('Upto Month Current'!$B$7="",0,'Upto Month Current'!$B$7)</f>
        <v>29649</v>
      </c>
      <c r="G8" s="9">
        <f>IF('Upto Month Current'!$B$8="",0,'Upto Month Current'!$B$8)</f>
        <v>12021</v>
      </c>
      <c r="H8" s="9">
        <f>IF('Upto Month Current'!$B$9="",0,'Upto Month Current'!$B$9)</f>
        <v>0</v>
      </c>
      <c r="I8" s="9">
        <f>IF('Upto Month Current'!$B$10="",0,'Upto Month Current'!$B$10)</f>
        <v>0</v>
      </c>
      <c r="J8" s="9">
        <f>IF('Upto Month Current'!$B$11="",0,'Upto Month Current'!$B$11)</f>
        <v>18</v>
      </c>
      <c r="K8" s="9">
        <f>IF('Upto Month Current'!$B$12="",0,'Upto Month Current'!$B$12)</f>
        <v>69</v>
      </c>
      <c r="L8" s="9">
        <f>IF('Upto Month Current'!$B$13="",0,'Upto Month Current'!$B$13)</f>
        <v>177</v>
      </c>
      <c r="M8" s="9">
        <f>IF('Upto Month Current'!$B$14="",0,'Upto Month Current'!$B$14)</f>
        <v>929</v>
      </c>
      <c r="N8" s="9">
        <f>IF('Upto Month Current'!$B$15="",0,'Upto Month Current'!$B$15)</f>
        <v>179</v>
      </c>
      <c r="O8" s="9">
        <f>IF('Upto Month Current'!$B$16="",0,'Upto Month Current'!$B$16)</f>
        <v>1419</v>
      </c>
      <c r="P8" s="9">
        <f>IF('Upto Month Current'!$B$17="",0,'Upto Month Current'!$B$17)</f>
        <v>6625</v>
      </c>
      <c r="Q8" s="9">
        <f>IF('Upto Month Current'!$B$18="",0,'Upto Month Current'!$B$18)</f>
        <v>0</v>
      </c>
      <c r="R8" s="9">
        <f>IF('Upto Month Current'!$B$21="",0,'Upto Month Current'!$B$21)</f>
        <v>1982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264">
        <f t="shared" si="4"/>
        <v>403660</v>
      </c>
      <c r="AE8" s="9">
        <f>IF('Upto Month Current'!$B$19="",0,'Upto Month Current'!$B$19)</f>
        <v>3079</v>
      </c>
      <c r="AF8" s="9">
        <f>IF('Upto Month Current'!$B$20="",0,'Upto Month Current'!$B$20)</f>
        <v>302</v>
      </c>
      <c r="AG8" s="9">
        <f>IF('Upto Month Current'!$B$22="",0,'Upto Month Current'!$B$22)</f>
        <v>5856</v>
      </c>
      <c r="AH8" s="9">
        <f>IF('Upto Month Current'!$B$23="",0,'Upto Month Current'!$B$23)</f>
        <v>0</v>
      </c>
      <c r="AI8" s="9">
        <f>IF('Upto Month Current'!$B$24="",0,'Upto Month Current'!$B$24)</f>
        <v>0</v>
      </c>
      <c r="AJ8" s="9">
        <f>IF('Upto Month Current'!$B$25="",0,'Upto Month Current'!$B$25)</f>
        <v>495</v>
      </c>
      <c r="AK8" s="9">
        <f>IF('Upto Month Current'!$B$28="",0,'Upto Month Current'!$B$28)</f>
        <v>1127</v>
      </c>
      <c r="AL8" s="9">
        <f>IF('Upto Month Current'!$B$29="",0,'Upto Month Current'!$B$29)</f>
        <v>238</v>
      </c>
      <c r="AM8" s="9">
        <f>IF('Upto Month Current'!$B$31="",0,'Upto Month Current'!$B$31)</f>
        <v>0</v>
      </c>
      <c r="AN8" s="9">
        <f>IF('Upto Month Current'!$B$32="",0,'Upto Month Current'!$B$32)</f>
        <v>0</v>
      </c>
      <c r="AO8" s="9">
        <f>IF('Upto Month Current'!$B$33="",0,'Upto Month Current'!$B$33)</f>
        <v>22548</v>
      </c>
      <c r="AP8" s="9">
        <f>IF('Upto Month Current'!$B$34="",0,'Upto Month Current'!$B$34)</f>
        <v>301</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1447</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1038</v>
      </c>
      <c r="BD8" s="9">
        <f>IF('Upto Month Current'!$B$54="",0,'Upto Month Current'!$B$54)</f>
        <v>1037</v>
      </c>
      <c r="BE8" s="9">
        <f>IF('Upto Month Current'!$B$55="",0,'Upto Month Current'!$B$55)</f>
        <v>0</v>
      </c>
      <c r="BF8" s="9">
        <f>IF('Upto Month Current'!$B$56="",0,'Upto Month Current'!$B$56)</f>
        <v>222</v>
      </c>
      <c r="BG8" s="9">
        <f>IF('Upto Month Current'!$B$58="",0,'Upto Month Current'!$B$58)</f>
        <v>6010</v>
      </c>
      <c r="BH8" s="9">
        <f>SUM(AE8:BG8)</f>
        <v>43700</v>
      </c>
      <c r="BI8" s="258">
        <f>AD8+BH8</f>
        <v>447360</v>
      </c>
      <c r="BJ8" s="9">
        <f>IF('Upto Month Current'!$B$60="",0,'Upto Month Current'!$B$60)</f>
        <v>145</v>
      </c>
      <c r="BK8" s="49">
        <f t="shared" ref="BK8" si="7">BI8-BJ8</f>
        <v>447215</v>
      </c>
      <c r="BL8">
        <f>'Upto Month Current'!$B$61</f>
        <v>447213</v>
      </c>
      <c r="BM8" s="30">
        <f t="shared" si="6"/>
        <v>43555</v>
      </c>
      <c r="BO8" s="242">
        <v>-495057</v>
      </c>
      <c r="BP8" s="242" t="s">
        <v>242</v>
      </c>
    </row>
    <row r="9" spans="1:68">
      <c r="A9" s="128"/>
      <c r="B9" s="5" t="s">
        <v>126</v>
      </c>
      <c r="C9" s="11">
        <f>C8-C6</f>
        <v>-438</v>
      </c>
      <c r="D9" s="11">
        <f t="shared" ref="D9:BK9" si="8">D8-D6</f>
        <v>-196</v>
      </c>
      <c r="E9" s="11">
        <f t="shared" si="8"/>
        <v>-8</v>
      </c>
      <c r="F9" s="11">
        <f t="shared" si="8"/>
        <v>-50</v>
      </c>
      <c r="G9" s="11">
        <f t="shared" si="8"/>
        <v>-18</v>
      </c>
      <c r="H9" s="11">
        <f t="shared" si="8"/>
        <v>0</v>
      </c>
      <c r="I9" s="11">
        <f t="shared" si="8"/>
        <v>0</v>
      </c>
      <c r="J9" s="11">
        <f t="shared" si="8"/>
        <v>0</v>
      </c>
      <c r="K9" s="11">
        <f t="shared" si="8"/>
        <v>0</v>
      </c>
      <c r="L9" s="11">
        <f t="shared" si="8"/>
        <v>1</v>
      </c>
      <c r="M9" s="11">
        <f t="shared" si="8"/>
        <v>0</v>
      </c>
      <c r="N9" s="11">
        <f t="shared" si="8"/>
        <v>2</v>
      </c>
      <c r="O9" s="11">
        <f t="shared" si="8"/>
        <v>1</v>
      </c>
      <c r="P9" s="11">
        <f t="shared" si="8"/>
        <v>-7</v>
      </c>
      <c r="Q9" s="11">
        <f t="shared" si="8"/>
        <v>0</v>
      </c>
      <c r="R9" s="11">
        <f t="shared" si="8"/>
        <v>2</v>
      </c>
      <c r="S9" s="11">
        <f t="shared" si="8"/>
        <v>0</v>
      </c>
      <c r="T9" s="11">
        <f t="shared" si="8"/>
        <v>0</v>
      </c>
      <c r="U9" s="11">
        <f t="shared" ref="U9" si="9">U8-U6</f>
        <v>0</v>
      </c>
      <c r="V9" s="9">
        <f t="shared" si="8"/>
        <v>0</v>
      </c>
      <c r="W9" s="11">
        <f t="shared" si="8"/>
        <v>0</v>
      </c>
      <c r="X9" s="11">
        <f t="shared" si="8"/>
        <v>0</v>
      </c>
      <c r="Y9" s="11">
        <f t="shared" si="8"/>
        <v>0</v>
      </c>
      <c r="Z9" s="11">
        <f t="shared" si="8"/>
        <v>0</v>
      </c>
      <c r="AA9" s="11">
        <f t="shared" si="8"/>
        <v>0</v>
      </c>
      <c r="AB9" s="11">
        <f t="shared" ref="AB9" si="10">AB8-AB6</f>
        <v>0</v>
      </c>
      <c r="AC9" s="9">
        <f t="shared" ref="AC9" si="11">AC8-AC6</f>
        <v>0</v>
      </c>
      <c r="AD9" s="9">
        <f t="shared" si="8"/>
        <v>-711</v>
      </c>
      <c r="AE9" s="11">
        <f t="shared" si="8"/>
        <v>-3</v>
      </c>
      <c r="AF9" s="11">
        <f t="shared" si="8"/>
        <v>2</v>
      </c>
      <c r="AG9" s="11">
        <f t="shared" si="8"/>
        <v>-9</v>
      </c>
      <c r="AH9" s="11">
        <f t="shared" si="8"/>
        <v>0</v>
      </c>
      <c r="AI9" s="11">
        <f t="shared" si="8"/>
        <v>0</v>
      </c>
      <c r="AJ9" s="11">
        <f t="shared" si="8"/>
        <v>-2</v>
      </c>
      <c r="AK9" s="11">
        <f t="shared" si="8"/>
        <v>-2</v>
      </c>
      <c r="AL9" s="11">
        <f t="shared" si="8"/>
        <v>2</v>
      </c>
      <c r="AM9" s="11">
        <f t="shared" si="8"/>
        <v>0</v>
      </c>
      <c r="AN9" s="11">
        <f t="shared" si="8"/>
        <v>0</v>
      </c>
      <c r="AO9" s="9">
        <f t="shared" si="8"/>
        <v>-38</v>
      </c>
      <c r="AP9" s="11">
        <f t="shared" si="8"/>
        <v>-1</v>
      </c>
      <c r="AQ9" s="9">
        <f t="shared" si="8"/>
        <v>0</v>
      </c>
      <c r="AR9" s="11">
        <f t="shared" si="8"/>
        <v>0</v>
      </c>
      <c r="AS9" s="11">
        <f t="shared" si="8"/>
        <v>0</v>
      </c>
      <c r="AT9" s="11">
        <f t="shared" si="8"/>
        <v>0</v>
      </c>
      <c r="AU9" s="11">
        <f t="shared" si="8"/>
        <v>0</v>
      </c>
      <c r="AV9" s="11">
        <f t="shared" si="8"/>
        <v>0</v>
      </c>
      <c r="AW9" s="11">
        <f t="shared" si="8"/>
        <v>0</v>
      </c>
      <c r="AX9" s="11">
        <f t="shared" si="8"/>
        <v>-2</v>
      </c>
      <c r="AY9" s="11">
        <f t="shared" si="8"/>
        <v>0</v>
      </c>
      <c r="AZ9" s="11">
        <f t="shared" si="8"/>
        <v>0</v>
      </c>
      <c r="BA9" s="11">
        <f t="shared" si="8"/>
        <v>0</v>
      </c>
      <c r="BB9" s="9">
        <f t="shared" si="8"/>
        <v>0</v>
      </c>
      <c r="BC9" s="11">
        <f t="shared" si="8"/>
        <v>2</v>
      </c>
      <c r="BD9" s="11">
        <f t="shared" si="8"/>
        <v>2</v>
      </c>
      <c r="BE9" s="11">
        <f t="shared" si="8"/>
        <v>0</v>
      </c>
      <c r="BF9" s="11">
        <f t="shared" si="8"/>
        <v>2</v>
      </c>
      <c r="BG9" s="11">
        <f t="shared" si="8"/>
        <v>-8</v>
      </c>
      <c r="BH9" s="9">
        <f t="shared" si="8"/>
        <v>-55</v>
      </c>
      <c r="BI9" s="9">
        <f t="shared" si="8"/>
        <v>-766</v>
      </c>
      <c r="BJ9" s="11">
        <f t="shared" si="8"/>
        <v>0</v>
      </c>
      <c r="BK9" s="49">
        <f t="shared" si="8"/>
        <v>-766</v>
      </c>
      <c r="BM9" s="30">
        <f t="shared" si="6"/>
        <v>-55</v>
      </c>
      <c r="BO9" s="242">
        <v>-6393</v>
      </c>
      <c r="BP9" s="242" t="s">
        <v>243</v>
      </c>
    </row>
    <row r="10" spans="1:68">
      <c r="A10" s="128"/>
      <c r="B10" s="5" t="s">
        <v>127</v>
      </c>
      <c r="C10" s="13">
        <f>C9/C6</f>
        <v>-1.8499590305876789E-3</v>
      </c>
      <c r="D10" s="13">
        <f t="shared" ref="D10:BM10" si="12">D9/D6</f>
        <v>-1.8177096857958971E-3</v>
      </c>
      <c r="E10" s="13">
        <v>0</v>
      </c>
      <c r="F10" s="13">
        <f t="shared" si="12"/>
        <v>-1.6835583689686522E-3</v>
      </c>
      <c r="G10" s="13">
        <f t="shared" si="12"/>
        <v>-1.4951407924246199E-3</v>
      </c>
      <c r="H10" s="13" t="e">
        <f t="shared" si="12"/>
        <v>#DIV/0!</v>
      </c>
      <c r="I10" s="13" t="e">
        <f t="shared" si="12"/>
        <v>#DIV/0!</v>
      </c>
      <c r="J10" s="13">
        <f t="shared" si="12"/>
        <v>0</v>
      </c>
      <c r="K10" s="13">
        <f t="shared" si="12"/>
        <v>0</v>
      </c>
      <c r="L10" s="13">
        <f t="shared" si="12"/>
        <v>5.681818181818182E-3</v>
      </c>
      <c r="M10" s="13">
        <f t="shared" si="12"/>
        <v>0</v>
      </c>
      <c r="N10" s="13">
        <f t="shared" si="12"/>
        <v>1.1299435028248588E-2</v>
      </c>
      <c r="O10" s="13">
        <f t="shared" si="12"/>
        <v>7.0521861777150916E-4</v>
      </c>
      <c r="P10" s="13">
        <f t="shared" si="12"/>
        <v>-1.0554885404101327E-3</v>
      </c>
      <c r="Q10" s="13" t="e">
        <f t="shared" si="12"/>
        <v>#DIV/0!</v>
      </c>
      <c r="R10" s="13">
        <f t="shared" si="12"/>
        <v>1.0101010101010101E-3</v>
      </c>
      <c r="S10" s="13" t="e">
        <f t="shared" si="12"/>
        <v>#DIV/0!</v>
      </c>
      <c r="T10" s="13" t="e">
        <f t="shared" si="12"/>
        <v>#DIV/0!</v>
      </c>
      <c r="U10" s="13" t="e">
        <f t="shared" ref="U10" si="13">U9/U6</f>
        <v>#DIV/0!</v>
      </c>
      <c r="V10" s="160" t="e">
        <f t="shared" si="12"/>
        <v>#DIV/0!</v>
      </c>
      <c r="W10" s="13" t="e">
        <f t="shared" si="12"/>
        <v>#DIV/0!</v>
      </c>
      <c r="X10" s="13" t="e">
        <f t="shared" si="12"/>
        <v>#DIV/0!</v>
      </c>
      <c r="Y10" s="13" t="e">
        <f t="shared" si="12"/>
        <v>#DIV/0!</v>
      </c>
      <c r="Z10" s="13" t="e">
        <f t="shared" si="12"/>
        <v>#DIV/0!</v>
      </c>
      <c r="AA10" s="13" t="e">
        <f t="shared" si="12"/>
        <v>#DIV/0!</v>
      </c>
      <c r="AB10" s="13" t="e">
        <f t="shared" ref="AB10" si="14">AB9/AB6</f>
        <v>#DIV/0!</v>
      </c>
      <c r="AC10" s="160" t="e">
        <f t="shared" ref="AC10" si="15">AC9/AC6</f>
        <v>#DIV/0!</v>
      </c>
      <c r="AD10" s="160">
        <f t="shared" si="12"/>
        <v>-1.758286326170769E-3</v>
      </c>
      <c r="AE10" s="13">
        <f t="shared" si="12"/>
        <v>-9.7339390006489297E-4</v>
      </c>
      <c r="AF10" s="13">
        <f t="shared" si="12"/>
        <v>6.6666666666666671E-3</v>
      </c>
      <c r="AG10" s="13">
        <f t="shared" si="12"/>
        <v>-1.5345268542199489E-3</v>
      </c>
      <c r="AH10" s="13" t="e">
        <f t="shared" si="12"/>
        <v>#DIV/0!</v>
      </c>
      <c r="AI10" s="13" t="e">
        <f t="shared" si="12"/>
        <v>#DIV/0!</v>
      </c>
      <c r="AJ10" s="13">
        <f t="shared" si="12"/>
        <v>-4.0241448692152921E-3</v>
      </c>
      <c r="AK10" s="13">
        <f t="shared" si="12"/>
        <v>-1.7714791851195749E-3</v>
      </c>
      <c r="AL10" s="13">
        <f t="shared" si="12"/>
        <v>8.4745762711864406E-3</v>
      </c>
      <c r="AM10" s="13" t="e">
        <f t="shared" si="12"/>
        <v>#DIV/0!</v>
      </c>
      <c r="AN10" s="13" t="e">
        <f t="shared" si="12"/>
        <v>#DIV/0!</v>
      </c>
      <c r="AO10" s="160">
        <f t="shared" si="12"/>
        <v>-1.6824581599220755E-3</v>
      </c>
      <c r="AP10" s="13">
        <f t="shared" si="12"/>
        <v>-3.3112582781456954E-3</v>
      </c>
      <c r="AQ10" s="160" t="e">
        <f t="shared" si="12"/>
        <v>#DIV/0!</v>
      </c>
      <c r="AR10" s="13" t="e">
        <f t="shared" si="12"/>
        <v>#DIV/0!</v>
      </c>
      <c r="AS10" s="13" t="e">
        <f t="shared" si="12"/>
        <v>#DIV/0!</v>
      </c>
      <c r="AT10" s="13" t="e">
        <f t="shared" si="12"/>
        <v>#DIV/0!</v>
      </c>
      <c r="AU10" s="13" t="e">
        <f t="shared" si="12"/>
        <v>#DIV/0!</v>
      </c>
      <c r="AV10" s="13" t="e">
        <f t="shared" si="12"/>
        <v>#DIV/0!</v>
      </c>
      <c r="AW10" s="13" t="e">
        <f t="shared" si="12"/>
        <v>#DIV/0!</v>
      </c>
      <c r="AX10" s="13">
        <f t="shared" si="12"/>
        <v>-1.3802622498274672E-3</v>
      </c>
      <c r="AY10" s="13" t="e">
        <f t="shared" si="12"/>
        <v>#DIV/0!</v>
      </c>
      <c r="AZ10" s="13" t="e">
        <f t="shared" si="12"/>
        <v>#DIV/0!</v>
      </c>
      <c r="BA10" s="13" t="e">
        <f t="shared" si="12"/>
        <v>#DIV/0!</v>
      </c>
      <c r="BB10" s="160" t="e">
        <f t="shared" si="12"/>
        <v>#DIV/0!</v>
      </c>
      <c r="BC10" s="13">
        <f t="shared" si="12"/>
        <v>1.9305019305019305E-3</v>
      </c>
      <c r="BD10" s="13">
        <f t="shared" si="12"/>
        <v>1.9323671497584541E-3</v>
      </c>
      <c r="BE10" s="13" t="e">
        <f t="shared" si="12"/>
        <v>#DIV/0!</v>
      </c>
      <c r="BF10" s="13">
        <f t="shared" si="12"/>
        <v>9.0909090909090905E-3</v>
      </c>
      <c r="BG10" s="13">
        <f t="shared" si="12"/>
        <v>-1.3293452974410102E-3</v>
      </c>
      <c r="BH10" s="160">
        <f t="shared" si="12"/>
        <v>-1.2569992000914182E-3</v>
      </c>
      <c r="BI10" s="160">
        <f t="shared" si="12"/>
        <v>-1.7093406765061612E-3</v>
      </c>
      <c r="BJ10" s="13">
        <f t="shared" si="12"/>
        <v>0</v>
      </c>
      <c r="BK10" s="50">
        <f t="shared" si="12"/>
        <v>-1.7098939463950479E-3</v>
      </c>
      <c r="BM10" s="160" t="e">
        <f t="shared" si="12"/>
        <v>#DIV/0!</v>
      </c>
      <c r="BO10" s="242">
        <v>0</v>
      </c>
      <c r="BP10" s="242" t="s">
        <v>244</v>
      </c>
    </row>
    <row r="11" spans="1:68">
      <c r="A11" s="128"/>
      <c r="B11" s="5" t="s">
        <v>128</v>
      </c>
      <c r="C11" s="11">
        <f>C8-C7</f>
        <v>-6523</v>
      </c>
      <c r="D11" s="11">
        <f t="shared" ref="D11:BK11" si="16">D8-D7</f>
        <v>16850</v>
      </c>
      <c r="E11" s="11">
        <f t="shared" si="16"/>
        <v>-9</v>
      </c>
      <c r="F11" s="11">
        <f t="shared" si="16"/>
        <v>-771</v>
      </c>
      <c r="G11" s="11">
        <f t="shared" si="16"/>
        <v>508</v>
      </c>
      <c r="H11" s="11">
        <f t="shared" si="16"/>
        <v>0</v>
      </c>
      <c r="I11" s="11">
        <f t="shared" si="16"/>
        <v>0</v>
      </c>
      <c r="J11" s="11">
        <f t="shared" si="16"/>
        <v>18</v>
      </c>
      <c r="K11" s="11">
        <f t="shared" si="16"/>
        <v>69</v>
      </c>
      <c r="L11" s="11">
        <f t="shared" si="16"/>
        <v>19</v>
      </c>
      <c r="M11" s="11">
        <f t="shared" si="16"/>
        <v>-326</v>
      </c>
      <c r="N11" s="11">
        <f t="shared" si="16"/>
        <v>-32</v>
      </c>
      <c r="O11" s="11">
        <f t="shared" si="16"/>
        <v>-44</v>
      </c>
      <c r="P11" s="11">
        <f t="shared" si="16"/>
        <v>-1267</v>
      </c>
      <c r="Q11" s="11">
        <f t="shared" si="16"/>
        <v>0</v>
      </c>
      <c r="R11" s="11">
        <f t="shared" si="16"/>
        <v>-78</v>
      </c>
      <c r="S11" s="11">
        <f t="shared" si="16"/>
        <v>0</v>
      </c>
      <c r="T11" s="11">
        <f t="shared" si="16"/>
        <v>0</v>
      </c>
      <c r="U11" s="11">
        <f t="shared" ref="U11" si="17">U8-U7</f>
        <v>0</v>
      </c>
      <c r="V11" s="9">
        <f t="shared" si="16"/>
        <v>0</v>
      </c>
      <c r="W11" s="11">
        <f t="shared" si="16"/>
        <v>0</v>
      </c>
      <c r="X11" s="11">
        <f t="shared" si="16"/>
        <v>0</v>
      </c>
      <c r="Y11" s="11">
        <f t="shared" si="16"/>
        <v>0</v>
      </c>
      <c r="Z11" s="11">
        <f t="shared" si="16"/>
        <v>0</v>
      </c>
      <c r="AA11" s="11">
        <f t="shared" si="16"/>
        <v>0</v>
      </c>
      <c r="AB11" s="11">
        <f t="shared" ref="AB11" si="18">AB8-AB7</f>
        <v>-50</v>
      </c>
      <c r="AC11" s="9">
        <f t="shared" ref="AC11" si="19">AC8-AC7</f>
        <v>0</v>
      </c>
      <c r="AD11" s="9">
        <f t="shared" si="16"/>
        <v>8364</v>
      </c>
      <c r="AE11" s="11">
        <f t="shared" si="16"/>
        <v>2</v>
      </c>
      <c r="AF11" s="11">
        <f t="shared" si="16"/>
        <v>-22</v>
      </c>
      <c r="AG11" s="11">
        <f t="shared" si="16"/>
        <v>2455</v>
      </c>
      <c r="AH11" s="11">
        <f t="shared" si="16"/>
        <v>0</v>
      </c>
      <c r="AI11" s="11">
        <f t="shared" si="16"/>
        <v>0</v>
      </c>
      <c r="AJ11" s="11">
        <f t="shared" si="16"/>
        <v>82</v>
      </c>
      <c r="AK11" s="11">
        <f t="shared" si="16"/>
        <v>614</v>
      </c>
      <c r="AL11" s="11">
        <f t="shared" si="16"/>
        <v>196</v>
      </c>
      <c r="AM11" s="11">
        <f t="shared" si="16"/>
        <v>0</v>
      </c>
      <c r="AN11" s="11">
        <f t="shared" si="16"/>
        <v>0</v>
      </c>
      <c r="AO11" s="9">
        <f t="shared" si="16"/>
        <v>5688</v>
      </c>
      <c r="AP11" s="11">
        <f t="shared" si="16"/>
        <v>301</v>
      </c>
      <c r="AQ11" s="9">
        <f t="shared" si="16"/>
        <v>0</v>
      </c>
      <c r="AR11" s="11">
        <f t="shared" si="16"/>
        <v>0</v>
      </c>
      <c r="AS11" s="11">
        <f t="shared" si="16"/>
        <v>0</v>
      </c>
      <c r="AT11" s="11">
        <f t="shared" si="16"/>
        <v>0</v>
      </c>
      <c r="AU11" s="11">
        <f t="shared" si="16"/>
        <v>0</v>
      </c>
      <c r="AV11" s="11">
        <f t="shared" si="16"/>
        <v>0</v>
      </c>
      <c r="AW11" s="11">
        <f t="shared" si="16"/>
        <v>-2411</v>
      </c>
      <c r="AX11" s="11">
        <f t="shared" si="16"/>
        <v>-336</v>
      </c>
      <c r="AY11" s="11">
        <f t="shared" si="16"/>
        <v>-712</v>
      </c>
      <c r="AZ11" s="11">
        <f t="shared" si="16"/>
        <v>0</v>
      </c>
      <c r="BA11" s="11">
        <f t="shared" si="16"/>
        <v>0</v>
      </c>
      <c r="BB11" s="9">
        <f t="shared" si="16"/>
        <v>0</v>
      </c>
      <c r="BC11" s="11">
        <f t="shared" si="16"/>
        <v>350</v>
      </c>
      <c r="BD11" s="11">
        <f t="shared" si="16"/>
        <v>316</v>
      </c>
      <c r="BE11" s="11">
        <f t="shared" si="16"/>
        <v>0</v>
      </c>
      <c r="BF11" s="11">
        <f t="shared" si="16"/>
        <v>-600</v>
      </c>
      <c r="BG11" s="11">
        <f t="shared" si="16"/>
        <v>2762</v>
      </c>
      <c r="BH11" s="9">
        <f t="shared" si="16"/>
        <v>8685</v>
      </c>
      <c r="BI11" s="9">
        <f t="shared" si="16"/>
        <v>17049</v>
      </c>
      <c r="BJ11" s="11">
        <f t="shared" si="16"/>
        <v>-41</v>
      </c>
      <c r="BK11" s="49">
        <f t="shared" si="16"/>
        <v>17090</v>
      </c>
      <c r="BM11" s="30">
        <f t="shared" si="6"/>
        <v>8726</v>
      </c>
      <c r="BO11" s="242">
        <v>-21057</v>
      </c>
      <c r="BP11" s="242" t="s">
        <v>246</v>
      </c>
    </row>
    <row r="12" spans="1:68">
      <c r="A12" s="128"/>
      <c r="B12" s="5" t="s">
        <v>129</v>
      </c>
      <c r="C12" s="13">
        <f>C11/C7</f>
        <v>-2.6860533586990986E-2</v>
      </c>
      <c r="D12" s="13">
        <f t="shared" ref="D12:BM12" si="20">D11/D7</f>
        <v>0.18560948205591415</v>
      </c>
      <c r="E12" s="13">
        <f t="shared" si="20"/>
        <v>-1.3544018058690745E-3</v>
      </c>
      <c r="F12" s="13">
        <f t="shared" si="20"/>
        <v>-2.5345167652859959E-2</v>
      </c>
      <c r="G12" s="13">
        <f t="shared" si="20"/>
        <v>4.4124033701033613E-2</v>
      </c>
      <c r="H12" s="13" t="e">
        <f t="shared" si="20"/>
        <v>#DIV/0!</v>
      </c>
      <c r="I12" s="13" t="e">
        <f t="shared" si="20"/>
        <v>#DIV/0!</v>
      </c>
      <c r="J12" s="13" t="e">
        <f t="shared" si="20"/>
        <v>#DIV/0!</v>
      </c>
      <c r="K12" s="13" t="e">
        <f t="shared" si="20"/>
        <v>#DIV/0!</v>
      </c>
      <c r="L12" s="13">
        <f t="shared" si="20"/>
        <v>0.12025316455696203</v>
      </c>
      <c r="M12" s="13">
        <f t="shared" si="20"/>
        <v>-0.25976095617529882</v>
      </c>
      <c r="N12" s="13">
        <f t="shared" si="20"/>
        <v>-0.15165876777251186</v>
      </c>
      <c r="O12" s="13">
        <f t="shared" si="20"/>
        <v>-3.007518796992481E-2</v>
      </c>
      <c r="P12" s="13">
        <f t="shared" si="20"/>
        <v>-0.16054232133806387</v>
      </c>
      <c r="Q12" s="13" t="e">
        <f t="shared" si="20"/>
        <v>#DIV/0!</v>
      </c>
      <c r="R12" s="13">
        <f t="shared" si="20"/>
        <v>-3.7864077669902914E-2</v>
      </c>
      <c r="S12" s="13" t="e">
        <f t="shared" si="20"/>
        <v>#DIV/0!</v>
      </c>
      <c r="T12" s="13" t="e">
        <f t="shared" si="20"/>
        <v>#DIV/0!</v>
      </c>
      <c r="U12" s="13" t="e">
        <f t="shared" ref="U12" si="21">U11/U7</f>
        <v>#DIV/0!</v>
      </c>
      <c r="V12" s="160" t="e">
        <f t="shared" si="20"/>
        <v>#DIV/0!</v>
      </c>
      <c r="W12" s="13" t="e">
        <f t="shared" si="20"/>
        <v>#DIV/0!</v>
      </c>
      <c r="X12" s="13" t="e">
        <f t="shared" si="20"/>
        <v>#DIV/0!</v>
      </c>
      <c r="Y12" s="13" t="e">
        <f t="shared" si="20"/>
        <v>#DIV/0!</v>
      </c>
      <c r="Z12" s="13" t="e">
        <f t="shared" si="20"/>
        <v>#DIV/0!</v>
      </c>
      <c r="AA12" s="13" t="e">
        <f t="shared" si="20"/>
        <v>#DIV/0!</v>
      </c>
      <c r="AB12" s="13">
        <f t="shared" ref="AB12" si="22">AB11/AB7</f>
        <v>-1</v>
      </c>
      <c r="AC12" s="160" t="e">
        <f t="shared" ref="AC12" si="23">AC11/AC7</f>
        <v>#DIV/0!</v>
      </c>
      <c r="AD12" s="160">
        <f t="shared" si="20"/>
        <v>2.1158827815105641E-2</v>
      </c>
      <c r="AE12" s="13">
        <f t="shared" si="20"/>
        <v>6.4998375040623989E-4</v>
      </c>
      <c r="AF12" s="13">
        <f t="shared" si="20"/>
        <v>-6.7901234567901231E-2</v>
      </c>
      <c r="AG12" s="13">
        <f t="shared" si="20"/>
        <v>0.72184651573066749</v>
      </c>
      <c r="AH12" s="13" t="e">
        <f t="shared" si="20"/>
        <v>#DIV/0!</v>
      </c>
      <c r="AI12" s="13" t="e">
        <f t="shared" si="20"/>
        <v>#DIV/0!</v>
      </c>
      <c r="AJ12" s="13">
        <f t="shared" si="20"/>
        <v>0.19854721549636803</v>
      </c>
      <c r="AK12" s="13">
        <f t="shared" si="20"/>
        <v>1.1968810916179338</v>
      </c>
      <c r="AL12" s="13">
        <f t="shared" si="20"/>
        <v>4.666666666666667</v>
      </c>
      <c r="AM12" s="13" t="e">
        <f t="shared" si="20"/>
        <v>#DIV/0!</v>
      </c>
      <c r="AN12" s="13" t="e">
        <f t="shared" si="20"/>
        <v>#DIV/0!</v>
      </c>
      <c r="AO12" s="160">
        <f t="shared" si="20"/>
        <v>0.33736654804270461</v>
      </c>
      <c r="AP12" s="13" t="e">
        <f t="shared" si="20"/>
        <v>#DIV/0!</v>
      </c>
      <c r="AQ12" s="160" t="e">
        <f t="shared" si="20"/>
        <v>#DIV/0!</v>
      </c>
      <c r="AR12" s="13" t="e">
        <f t="shared" si="20"/>
        <v>#DIV/0!</v>
      </c>
      <c r="AS12" s="13" t="e">
        <f t="shared" si="20"/>
        <v>#DIV/0!</v>
      </c>
      <c r="AT12" s="13" t="e">
        <f t="shared" si="20"/>
        <v>#DIV/0!</v>
      </c>
      <c r="AU12" s="13" t="e">
        <f t="shared" si="20"/>
        <v>#DIV/0!</v>
      </c>
      <c r="AV12" s="13" t="e">
        <f t="shared" si="20"/>
        <v>#DIV/0!</v>
      </c>
      <c r="AW12" s="13">
        <f t="shared" si="20"/>
        <v>-1</v>
      </c>
      <c r="AX12" s="13">
        <f t="shared" si="20"/>
        <v>-0.18844643858665172</v>
      </c>
      <c r="AY12" s="13">
        <f t="shared" si="20"/>
        <v>-1</v>
      </c>
      <c r="AZ12" s="13" t="e">
        <f t="shared" si="20"/>
        <v>#DIV/0!</v>
      </c>
      <c r="BA12" s="13" t="e">
        <f t="shared" si="20"/>
        <v>#DIV/0!</v>
      </c>
      <c r="BB12" s="160" t="e">
        <f t="shared" si="20"/>
        <v>#DIV/0!</v>
      </c>
      <c r="BC12" s="13">
        <f t="shared" si="20"/>
        <v>0.50872093023255816</v>
      </c>
      <c r="BD12" s="13">
        <f t="shared" si="20"/>
        <v>0.43828016643550627</v>
      </c>
      <c r="BE12" s="13" t="e">
        <f t="shared" si="20"/>
        <v>#DIV/0!</v>
      </c>
      <c r="BF12" s="13">
        <f t="shared" si="20"/>
        <v>-0.72992700729927007</v>
      </c>
      <c r="BG12" s="13">
        <f t="shared" si="20"/>
        <v>0.85036945812807885</v>
      </c>
      <c r="BH12" s="160">
        <f t="shared" si="20"/>
        <v>0.24803655576181635</v>
      </c>
      <c r="BI12" s="160">
        <f t="shared" si="20"/>
        <v>3.9620181682550527E-2</v>
      </c>
      <c r="BJ12" s="13">
        <f t="shared" si="20"/>
        <v>-0.22043010752688172</v>
      </c>
      <c r="BK12" s="50">
        <f t="shared" si="20"/>
        <v>3.9732635861668121E-2</v>
      </c>
      <c r="BM12" s="14">
        <f t="shared" si="20"/>
        <v>0.25053834448304574</v>
      </c>
      <c r="BO12" s="242">
        <v>-70288640</v>
      </c>
      <c r="BP12" s="242" t="s">
        <v>245</v>
      </c>
    </row>
    <row r="13" spans="1:68">
      <c r="A13" s="128"/>
      <c r="B13" s="5" t="s">
        <v>326</v>
      </c>
      <c r="C13" s="126">
        <f>C8/C5</f>
        <v>0.99815004096941229</v>
      </c>
      <c r="D13" s="126">
        <f t="shared" ref="D13:BM13" si="24">D8/D5</f>
        <v>0.99818229031420413</v>
      </c>
      <c r="E13" s="126">
        <f t="shared" si="24"/>
        <v>0.99879590608067426</v>
      </c>
      <c r="F13" s="126">
        <f t="shared" si="24"/>
        <v>0.99831644163103139</v>
      </c>
      <c r="G13" s="126">
        <f t="shared" si="24"/>
        <v>0.99850485920757537</v>
      </c>
      <c r="H13" s="126" t="e">
        <f t="shared" si="24"/>
        <v>#DIV/0!</v>
      </c>
      <c r="I13" s="126" t="e">
        <f t="shared" si="24"/>
        <v>#DIV/0!</v>
      </c>
      <c r="J13" s="126">
        <f t="shared" si="24"/>
        <v>1</v>
      </c>
      <c r="K13" s="126">
        <f t="shared" si="24"/>
        <v>1</v>
      </c>
      <c r="L13" s="126">
        <f t="shared" si="24"/>
        <v>1.0056818181818181</v>
      </c>
      <c r="M13" s="126">
        <f t="shared" si="24"/>
        <v>1</v>
      </c>
      <c r="N13" s="126">
        <f t="shared" si="24"/>
        <v>1.0112994350282485</v>
      </c>
      <c r="O13" s="126">
        <f t="shared" si="24"/>
        <v>1.0007052186177716</v>
      </c>
      <c r="P13" s="126">
        <f t="shared" si="24"/>
        <v>0.99894451145958985</v>
      </c>
      <c r="Q13" s="126" t="e">
        <f t="shared" si="24"/>
        <v>#DIV/0!</v>
      </c>
      <c r="R13" s="126">
        <f t="shared" si="24"/>
        <v>1.0010101010101009</v>
      </c>
      <c r="S13" s="126" t="e">
        <f t="shared" si="24"/>
        <v>#DIV/0!</v>
      </c>
      <c r="T13" s="126" t="e">
        <f t="shared" si="24"/>
        <v>#DIV/0!</v>
      </c>
      <c r="U13" s="126" t="e">
        <f t="shared" si="24"/>
        <v>#DIV/0!</v>
      </c>
      <c r="V13" s="175" t="e">
        <f t="shared" si="24"/>
        <v>#DIV/0!</v>
      </c>
      <c r="W13" s="126" t="e">
        <f t="shared" si="24"/>
        <v>#DIV/0!</v>
      </c>
      <c r="X13" s="126" t="e">
        <f t="shared" si="24"/>
        <v>#DIV/0!</v>
      </c>
      <c r="Y13" s="126" t="e">
        <f t="shared" si="24"/>
        <v>#DIV/0!</v>
      </c>
      <c r="Z13" s="126" t="e">
        <f t="shared" si="24"/>
        <v>#DIV/0!</v>
      </c>
      <c r="AA13" s="126" t="e">
        <f t="shared" si="24"/>
        <v>#DIV/0!</v>
      </c>
      <c r="AB13" s="126" t="e">
        <f t="shared" ref="AB13" si="25">AB8/AB5</f>
        <v>#DIV/0!</v>
      </c>
      <c r="AC13" s="175" t="e">
        <f t="shared" si="24"/>
        <v>#DIV/0!</v>
      </c>
      <c r="AD13" s="175">
        <f t="shared" si="24"/>
        <v>0.99824171367382919</v>
      </c>
      <c r="AE13" s="126">
        <f t="shared" si="24"/>
        <v>0.9990266060999351</v>
      </c>
      <c r="AF13" s="126">
        <f t="shared" si="24"/>
        <v>1.0066666666666666</v>
      </c>
      <c r="AG13" s="126">
        <f t="shared" si="24"/>
        <v>0.99846547314578005</v>
      </c>
      <c r="AH13" s="126" t="e">
        <f t="shared" si="24"/>
        <v>#DIV/0!</v>
      </c>
      <c r="AI13" s="126" t="e">
        <f t="shared" si="24"/>
        <v>#DIV/0!</v>
      </c>
      <c r="AJ13" s="126">
        <f t="shared" si="24"/>
        <v>0.99597585513078468</v>
      </c>
      <c r="AK13" s="126">
        <f t="shared" si="24"/>
        <v>0.99822852081488045</v>
      </c>
      <c r="AL13" s="126">
        <f t="shared" si="24"/>
        <v>1.0084745762711864</v>
      </c>
      <c r="AM13" s="126" t="e">
        <f t="shared" si="24"/>
        <v>#DIV/0!</v>
      </c>
      <c r="AN13" s="126" t="e">
        <f t="shared" si="24"/>
        <v>#DIV/0!</v>
      </c>
      <c r="AO13" s="175">
        <f t="shared" si="24"/>
        <v>0.99831754184007793</v>
      </c>
      <c r="AP13" s="126">
        <f t="shared" si="24"/>
        <v>0.99668874172185429</v>
      </c>
      <c r="AQ13" s="175" t="e">
        <f t="shared" si="24"/>
        <v>#DIV/0!</v>
      </c>
      <c r="AR13" s="126" t="e">
        <f t="shared" si="24"/>
        <v>#DIV/0!</v>
      </c>
      <c r="AS13" s="126" t="e">
        <f t="shared" si="24"/>
        <v>#DIV/0!</v>
      </c>
      <c r="AT13" s="126" t="e">
        <f t="shared" si="24"/>
        <v>#DIV/0!</v>
      </c>
      <c r="AU13" s="126" t="e">
        <f t="shared" si="24"/>
        <v>#DIV/0!</v>
      </c>
      <c r="AV13" s="126" t="e">
        <f t="shared" si="24"/>
        <v>#DIV/0!</v>
      </c>
      <c r="AW13" s="126" t="e">
        <f t="shared" si="24"/>
        <v>#DIV/0!</v>
      </c>
      <c r="AX13" s="126">
        <f t="shared" si="24"/>
        <v>0.99861973775017254</v>
      </c>
      <c r="AY13" s="126" t="e">
        <f t="shared" si="24"/>
        <v>#DIV/0!</v>
      </c>
      <c r="AZ13" s="126" t="e">
        <f t="shared" si="24"/>
        <v>#DIV/0!</v>
      </c>
      <c r="BA13" s="126" t="e">
        <f t="shared" si="24"/>
        <v>#DIV/0!</v>
      </c>
      <c r="BB13" s="175" t="e">
        <f t="shared" si="24"/>
        <v>#DIV/0!</v>
      </c>
      <c r="BC13" s="126">
        <f t="shared" si="24"/>
        <v>1.001930501930502</v>
      </c>
      <c r="BD13" s="126">
        <f t="shared" si="24"/>
        <v>1.0019323671497584</v>
      </c>
      <c r="BE13" s="126" t="e">
        <f t="shared" si="24"/>
        <v>#DIV/0!</v>
      </c>
      <c r="BF13" s="126">
        <f t="shared" si="24"/>
        <v>1.009090909090909</v>
      </c>
      <c r="BG13" s="126">
        <f t="shared" si="24"/>
        <v>0.998670654702559</v>
      </c>
      <c r="BH13" s="175">
        <f t="shared" si="24"/>
        <v>0.99874300079990863</v>
      </c>
      <c r="BI13" s="175">
        <f t="shared" si="24"/>
        <v>0.99829065932349381</v>
      </c>
      <c r="BJ13" s="126">
        <f t="shared" si="24"/>
        <v>1</v>
      </c>
      <c r="BK13" s="126">
        <f t="shared" si="24"/>
        <v>0.99829010605360491</v>
      </c>
      <c r="BM13" s="126" t="e">
        <f t="shared" si="24"/>
        <v>#DIV/0!</v>
      </c>
    </row>
    <row r="14" spans="1:68" s="178" customFormat="1">
      <c r="A14" s="128"/>
      <c r="B14" s="5" t="s">
        <v>327</v>
      </c>
      <c r="C14" s="11">
        <f>C5-C8</f>
        <v>438</v>
      </c>
      <c r="D14" s="11">
        <f>D5-D8</f>
        <v>196</v>
      </c>
      <c r="E14" s="11">
        <f>E5-E8</f>
        <v>8</v>
      </c>
      <c r="F14" s="11">
        <f>F5-F8</f>
        <v>50</v>
      </c>
      <c r="G14" s="11">
        <f t="shared" ref="G14:BM14" si="26">G5-G8</f>
        <v>18</v>
      </c>
      <c r="H14" s="11">
        <f t="shared" si="26"/>
        <v>0</v>
      </c>
      <c r="I14" s="11">
        <f t="shared" si="26"/>
        <v>0</v>
      </c>
      <c r="J14" s="11">
        <f t="shared" si="26"/>
        <v>0</v>
      </c>
      <c r="K14" s="11">
        <f t="shared" si="26"/>
        <v>0</v>
      </c>
      <c r="L14" s="11">
        <f t="shared" si="26"/>
        <v>-1</v>
      </c>
      <c r="M14" s="11">
        <f t="shared" si="26"/>
        <v>0</v>
      </c>
      <c r="N14" s="11">
        <f t="shared" si="26"/>
        <v>-2</v>
      </c>
      <c r="O14" s="11">
        <f t="shared" si="26"/>
        <v>-1</v>
      </c>
      <c r="P14" s="11">
        <f t="shared" si="26"/>
        <v>7</v>
      </c>
      <c r="Q14" s="11">
        <f t="shared" si="26"/>
        <v>0</v>
      </c>
      <c r="R14" s="11">
        <f t="shared" si="26"/>
        <v>-2</v>
      </c>
      <c r="S14" s="11">
        <f t="shared" si="26"/>
        <v>0</v>
      </c>
      <c r="T14" s="11">
        <f t="shared" si="26"/>
        <v>0</v>
      </c>
      <c r="U14" s="11">
        <f t="shared" si="26"/>
        <v>0</v>
      </c>
      <c r="V14" s="9">
        <f t="shared" si="26"/>
        <v>0</v>
      </c>
      <c r="W14" s="11">
        <f t="shared" si="26"/>
        <v>0</v>
      </c>
      <c r="X14" s="11">
        <f t="shared" si="26"/>
        <v>0</v>
      </c>
      <c r="Y14" s="11">
        <f t="shared" si="26"/>
        <v>0</v>
      </c>
      <c r="Z14" s="11">
        <f t="shared" si="26"/>
        <v>0</v>
      </c>
      <c r="AA14" s="11">
        <f t="shared" si="26"/>
        <v>0</v>
      </c>
      <c r="AB14" s="11">
        <f t="shared" ref="AB14" si="27">AB5-AB8</f>
        <v>0</v>
      </c>
      <c r="AC14" s="9">
        <f t="shared" si="26"/>
        <v>0</v>
      </c>
      <c r="AD14" s="9">
        <f t="shared" si="26"/>
        <v>711</v>
      </c>
      <c r="AE14" s="11">
        <f t="shared" si="26"/>
        <v>3</v>
      </c>
      <c r="AF14" s="11">
        <f t="shared" si="26"/>
        <v>-2</v>
      </c>
      <c r="AG14" s="11">
        <f t="shared" si="26"/>
        <v>9</v>
      </c>
      <c r="AH14" s="11">
        <f t="shared" si="26"/>
        <v>0</v>
      </c>
      <c r="AI14" s="11">
        <f t="shared" si="26"/>
        <v>0</v>
      </c>
      <c r="AJ14" s="11">
        <f t="shared" si="26"/>
        <v>2</v>
      </c>
      <c r="AK14" s="11">
        <f t="shared" si="26"/>
        <v>2</v>
      </c>
      <c r="AL14" s="11">
        <f t="shared" si="26"/>
        <v>-2</v>
      </c>
      <c r="AM14" s="11">
        <f t="shared" si="26"/>
        <v>0</v>
      </c>
      <c r="AN14" s="11">
        <f t="shared" si="26"/>
        <v>0</v>
      </c>
      <c r="AO14" s="9">
        <f t="shared" si="26"/>
        <v>38</v>
      </c>
      <c r="AP14" s="11">
        <f t="shared" si="26"/>
        <v>1</v>
      </c>
      <c r="AQ14" s="9">
        <f t="shared" si="26"/>
        <v>0</v>
      </c>
      <c r="AR14" s="11">
        <f t="shared" si="26"/>
        <v>0</v>
      </c>
      <c r="AS14" s="11">
        <f t="shared" si="26"/>
        <v>0</v>
      </c>
      <c r="AT14" s="11">
        <f t="shared" si="26"/>
        <v>0</v>
      </c>
      <c r="AU14" s="11">
        <f t="shared" si="26"/>
        <v>0</v>
      </c>
      <c r="AV14" s="11">
        <f t="shared" si="26"/>
        <v>0</v>
      </c>
      <c r="AW14" s="11">
        <f t="shared" si="26"/>
        <v>0</v>
      </c>
      <c r="AX14" s="11">
        <f t="shared" si="26"/>
        <v>2</v>
      </c>
      <c r="AY14" s="11">
        <f t="shared" si="26"/>
        <v>0</v>
      </c>
      <c r="AZ14" s="11">
        <f t="shared" si="26"/>
        <v>0</v>
      </c>
      <c r="BA14" s="11">
        <f t="shared" si="26"/>
        <v>0</v>
      </c>
      <c r="BB14" s="9">
        <f t="shared" si="26"/>
        <v>0</v>
      </c>
      <c r="BC14" s="11">
        <f t="shared" si="26"/>
        <v>-2</v>
      </c>
      <c r="BD14" s="11">
        <f t="shared" si="26"/>
        <v>-2</v>
      </c>
      <c r="BE14" s="11">
        <f t="shared" si="26"/>
        <v>0</v>
      </c>
      <c r="BF14" s="11">
        <f t="shared" si="26"/>
        <v>-2</v>
      </c>
      <c r="BG14" s="11">
        <f t="shared" si="26"/>
        <v>8</v>
      </c>
      <c r="BH14" s="11">
        <f t="shared" si="26"/>
        <v>55</v>
      </c>
      <c r="BI14" s="9">
        <f t="shared" si="26"/>
        <v>766</v>
      </c>
      <c r="BJ14" s="11">
        <f t="shared" si="26"/>
        <v>0</v>
      </c>
      <c r="BK14" s="11">
        <f t="shared" si="26"/>
        <v>766</v>
      </c>
      <c r="BL14" s="11">
        <f t="shared" si="26"/>
        <v>-447212</v>
      </c>
      <c r="BM14" s="11">
        <f t="shared" si="26"/>
        <v>-43555</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4"/>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4"/>
      <c r="BJ15" s="5"/>
      <c r="BK15" s="48"/>
    </row>
    <row r="16" spans="1:68" s="176" customFormat="1">
      <c r="A16" s="15" t="s">
        <v>130</v>
      </c>
      <c r="B16" s="9" t="s">
        <v>344</v>
      </c>
      <c r="C16" s="256">
        <v>952831</v>
      </c>
      <c r="D16" s="256">
        <v>434323</v>
      </c>
      <c r="E16" s="256">
        <v>49736</v>
      </c>
      <c r="F16" s="256">
        <v>97618</v>
      </c>
      <c r="G16" s="256">
        <v>68647</v>
      </c>
      <c r="H16" s="256">
        <v>0</v>
      </c>
      <c r="I16" s="256">
        <v>0</v>
      </c>
      <c r="J16" s="256">
        <v>0</v>
      </c>
      <c r="K16" s="256">
        <v>0</v>
      </c>
      <c r="L16" s="256">
        <v>24614</v>
      </c>
      <c r="M16" s="256">
        <v>128314</v>
      </c>
      <c r="N16" s="256">
        <v>88</v>
      </c>
      <c r="O16" s="256">
        <v>2140</v>
      </c>
      <c r="P16" s="256">
        <v>54918</v>
      </c>
      <c r="Q16" s="256">
        <v>0</v>
      </c>
      <c r="R16" s="256">
        <v>2150</v>
      </c>
      <c r="S16" s="256">
        <v>0</v>
      </c>
      <c r="T16" s="256">
        <v>0</v>
      </c>
      <c r="U16" s="256">
        <v>0</v>
      </c>
      <c r="V16" s="256">
        <v>0</v>
      </c>
      <c r="W16" s="256">
        <v>0</v>
      </c>
      <c r="X16" s="256">
        <v>0</v>
      </c>
      <c r="Y16" s="256">
        <v>0</v>
      </c>
      <c r="Z16" s="256">
        <v>0</v>
      </c>
      <c r="AA16" s="256">
        <v>0</v>
      </c>
      <c r="AB16" s="256">
        <v>0</v>
      </c>
      <c r="AC16" s="256">
        <v>0</v>
      </c>
      <c r="AD16" s="264">
        <f t="shared" ref="AD16" si="28">SUM(C16:AC16)</f>
        <v>1815379</v>
      </c>
      <c r="AE16" s="256">
        <v>1953</v>
      </c>
      <c r="AF16" s="256">
        <v>4</v>
      </c>
      <c r="AG16" s="256">
        <v>7938</v>
      </c>
      <c r="AH16" s="256">
        <v>0</v>
      </c>
      <c r="AI16" s="256">
        <v>0</v>
      </c>
      <c r="AJ16" s="256">
        <v>0</v>
      </c>
      <c r="AK16" s="256">
        <v>840</v>
      </c>
      <c r="AL16" s="256">
        <v>150244</v>
      </c>
      <c r="AM16" s="256">
        <v>0</v>
      </c>
      <c r="AN16" s="256">
        <v>19906</v>
      </c>
      <c r="AO16" s="256">
        <v>371668</v>
      </c>
      <c r="AP16" s="256">
        <v>153568</v>
      </c>
      <c r="AQ16" s="256">
        <v>0</v>
      </c>
      <c r="AR16" s="256">
        <v>0</v>
      </c>
      <c r="AS16" s="256">
        <v>0</v>
      </c>
      <c r="AT16" s="256">
        <v>0</v>
      </c>
      <c r="AU16" s="256">
        <v>0</v>
      </c>
      <c r="AV16" s="256">
        <v>0</v>
      </c>
      <c r="AW16" s="256">
        <v>0</v>
      </c>
      <c r="AX16" s="256">
        <v>38</v>
      </c>
      <c r="AY16" s="256">
        <v>0</v>
      </c>
      <c r="AZ16" s="256">
        <v>0</v>
      </c>
      <c r="BA16" s="256">
        <v>0</v>
      </c>
      <c r="BB16" s="256">
        <v>0</v>
      </c>
      <c r="BC16" s="256">
        <v>18692</v>
      </c>
      <c r="BD16" s="256">
        <v>18692</v>
      </c>
      <c r="BE16" s="256">
        <v>0</v>
      </c>
      <c r="BF16" s="256">
        <v>7290</v>
      </c>
      <c r="BG16" s="273">
        <v>13585</v>
      </c>
      <c r="BH16" s="262">
        <f>SUM(AE16:BG16)</f>
        <v>764418</v>
      </c>
      <c r="BI16" s="123">
        <f>AD16+BH16</f>
        <v>2579797</v>
      </c>
      <c r="BJ16" s="263">
        <v>84455</v>
      </c>
      <c r="BK16" s="264">
        <f t="shared" ref="BK16" si="29">BI16-BJ16</f>
        <v>2495342</v>
      </c>
      <c r="BL16" s="176">
        <v>2</v>
      </c>
      <c r="BM16" s="261"/>
    </row>
    <row r="17" spans="1:65" s="41" customFormat="1">
      <c r="A17" s="134"/>
      <c r="B17" s="207" t="s">
        <v>341</v>
      </c>
      <c r="C17" s="302">
        <v>952831</v>
      </c>
      <c r="D17" s="302">
        <v>434323</v>
      </c>
      <c r="E17" s="302">
        <v>49736</v>
      </c>
      <c r="F17" s="302">
        <v>97618</v>
      </c>
      <c r="G17" s="302">
        <v>68647</v>
      </c>
      <c r="H17" s="302">
        <v>0</v>
      </c>
      <c r="I17" s="302">
        <v>0</v>
      </c>
      <c r="J17" s="302">
        <v>0</v>
      </c>
      <c r="K17" s="302">
        <v>0</v>
      </c>
      <c r="L17" s="302">
        <v>24614</v>
      </c>
      <c r="M17" s="302">
        <v>128314</v>
      </c>
      <c r="N17" s="302">
        <v>88</v>
      </c>
      <c r="O17" s="302">
        <v>2140</v>
      </c>
      <c r="P17" s="302">
        <v>54918</v>
      </c>
      <c r="Q17" s="302">
        <v>0</v>
      </c>
      <c r="R17" s="302">
        <v>2150</v>
      </c>
      <c r="S17" s="302">
        <v>0</v>
      </c>
      <c r="T17" s="302">
        <v>0</v>
      </c>
      <c r="U17" s="302">
        <v>0</v>
      </c>
      <c r="V17" s="302">
        <v>0</v>
      </c>
      <c r="W17" s="302">
        <v>0</v>
      </c>
      <c r="X17" s="302">
        <v>0</v>
      </c>
      <c r="Y17" s="302">
        <v>0</v>
      </c>
      <c r="Z17" s="302">
        <v>0</v>
      </c>
      <c r="AA17" s="302">
        <v>0</v>
      </c>
      <c r="AB17" s="302">
        <v>0</v>
      </c>
      <c r="AC17" s="302">
        <v>0</v>
      </c>
      <c r="AD17" s="121">
        <f t="shared" ref="AD17" si="30">SUM(C17:AC17)</f>
        <v>1815379</v>
      </c>
      <c r="AE17" s="302">
        <v>1953</v>
      </c>
      <c r="AF17" s="302">
        <v>4</v>
      </c>
      <c r="AG17" s="302">
        <v>7938</v>
      </c>
      <c r="AH17" s="302">
        <v>0</v>
      </c>
      <c r="AI17" s="302">
        <v>0</v>
      </c>
      <c r="AJ17" s="302">
        <v>0</v>
      </c>
      <c r="AK17" s="302">
        <v>840</v>
      </c>
      <c r="AL17" s="302">
        <v>150244</v>
      </c>
      <c r="AM17" s="302">
        <v>0</v>
      </c>
      <c r="AN17" s="302">
        <v>19906</v>
      </c>
      <c r="AO17" s="302">
        <v>371668</v>
      </c>
      <c r="AP17" s="302">
        <v>153568</v>
      </c>
      <c r="AQ17" s="302">
        <v>0</v>
      </c>
      <c r="AR17" s="302">
        <v>0</v>
      </c>
      <c r="AS17" s="302">
        <v>0</v>
      </c>
      <c r="AT17" s="302">
        <v>0</v>
      </c>
      <c r="AU17" s="302">
        <v>0</v>
      </c>
      <c r="AV17" s="302">
        <v>0</v>
      </c>
      <c r="AW17" s="302">
        <v>0</v>
      </c>
      <c r="AX17" s="302">
        <v>38</v>
      </c>
      <c r="AY17" s="302">
        <v>0</v>
      </c>
      <c r="AZ17" s="302">
        <v>0</v>
      </c>
      <c r="BA17" s="302">
        <v>0</v>
      </c>
      <c r="BB17" s="302">
        <v>0</v>
      </c>
      <c r="BC17" s="302">
        <v>18692</v>
      </c>
      <c r="BD17" s="302">
        <v>18692</v>
      </c>
      <c r="BE17" s="302">
        <v>0</v>
      </c>
      <c r="BF17" s="302">
        <v>7290</v>
      </c>
      <c r="BG17" s="304">
        <v>13585</v>
      </c>
      <c r="BH17" s="122">
        <f>SUM(AE17:BG17)</f>
        <v>764418</v>
      </c>
      <c r="BI17" s="257">
        <f>AD17+BH17</f>
        <v>2579797</v>
      </c>
      <c r="BJ17" s="305">
        <v>84455</v>
      </c>
      <c r="BK17" s="121">
        <f t="shared" ref="BK17" si="31">BI17-BJ17</f>
        <v>2495342</v>
      </c>
      <c r="BM17" s="208"/>
    </row>
    <row r="18" spans="1:65">
      <c r="A18" s="128"/>
      <c r="B18" s="12" t="s">
        <v>340</v>
      </c>
      <c r="C18" s="9">
        <f>IF('Upto Month COPPY'!$C$4="",0,'Upto Month COPPY'!$C$4)</f>
        <v>898066</v>
      </c>
      <c r="D18" s="9">
        <f>IF('Upto Month COPPY'!$C$5="",0,'Upto Month COPPY'!$C$5)</f>
        <v>337196</v>
      </c>
      <c r="E18" s="9">
        <f>IF('Upto Month COPPY'!$C$6="",0,'Upto Month COPPY'!$C$6)</f>
        <v>50197</v>
      </c>
      <c r="F18" s="9">
        <f>IF('Upto Month COPPY'!$C$7="",0,'Upto Month COPPY'!$C$7)</f>
        <v>87579</v>
      </c>
      <c r="G18" s="9">
        <f>IF('Upto Month COPPY'!$C$8="",0,'Upto Month COPPY'!$C$8)</f>
        <v>60566</v>
      </c>
      <c r="H18" s="9">
        <f>IF('Upto Month COPPY'!$C$9="",0,'Upto Month COPPY'!$C$9)</f>
        <v>0</v>
      </c>
      <c r="I18" s="9">
        <f>IF('Upto Month COPPY'!$C$10="",0,'Upto Month COPPY'!$C$10)</f>
        <v>0</v>
      </c>
      <c r="J18" s="9">
        <f>IF('Upto Month COPPY'!$C$11="",0,'Upto Month COPPY'!$C$11)</f>
        <v>0</v>
      </c>
      <c r="K18" s="9">
        <f>IF('Upto Month COPPY'!$C$12="",0,'Upto Month COPPY'!$C$12)</f>
        <v>12</v>
      </c>
      <c r="L18" s="9">
        <f>IF('Upto Month COPPY'!$C$13="",0,'Upto Month COPPY'!$C$13)</f>
        <v>19017</v>
      </c>
      <c r="M18" s="9">
        <f>IF('Upto Month COPPY'!$C$14="",0,'Upto Month COPPY'!$C$14)</f>
        <v>103606</v>
      </c>
      <c r="N18" s="9">
        <f>IF('Upto Month COPPY'!$C$15="",0,'Upto Month COPPY'!$C$15)</f>
        <v>154</v>
      </c>
      <c r="O18" s="9">
        <f>IF('Upto Month COPPY'!$C$16="",0,'Upto Month COPPY'!$C$16)</f>
        <v>1610</v>
      </c>
      <c r="P18" s="9">
        <f>IF('Upto Month COPPY'!$C$17="",0,'Upto Month COPPY'!$C$17)</f>
        <v>60119</v>
      </c>
      <c r="Q18" s="9">
        <f>IF('Upto Month COPPY'!$C$18="",0,'Upto Month COPPY'!$C$18)</f>
        <v>0</v>
      </c>
      <c r="R18" s="9">
        <f>IF('Upto Month COPPY'!$C$21="",0,'Upto Month COPPY'!$C$21)</f>
        <v>1688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264">
        <f t="shared" ref="AD18:AD19" si="32">SUM(C18:AC18)</f>
        <v>1619810</v>
      </c>
      <c r="AE18" s="9">
        <f>IF('Upto Month COPPY'!$C$19="",0,'Upto Month COPPY'!$C$19)</f>
        <v>2052</v>
      </c>
      <c r="AF18" s="9">
        <f>IF('Upto Month COPPY'!$C$20="",0,'Upto Month COPPY'!$C$20)</f>
        <v>2</v>
      </c>
      <c r="AG18" s="9">
        <f>IF('Upto Month COPPY'!$C$22="",0,'Upto Month COPPY'!$C$22)</f>
        <v>5845</v>
      </c>
      <c r="AH18" s="9">
        <f>IF('Upto Month COPPY'!$C$23="",0,'Upto Month COPPY'!$C$23)</f>
        <v>0</v>
      </c>
      <c r="AI18" s="9">
        <f>IF('Upto Month COPPY'!$C$24="",0,'Upto Month COPPY'!$C$24)</f>
        <v>0</v>
      </c>
      <c r="AJ18" s="9">
        <f>IF('Upto Month COPPY'!$C$25="",0,'Upto Month COPPY'!$C$25)</f>
        <v>0</v>
      </c>
      <c r="AK18" s="9">
        <f>IF('Upto Month COPPY'!$C$28="",0,'Upto Month COPPY'!$C$28)</f>
        <v>3668</v>
      </c>
      <c r="AL18" s="9">
        <f>IF('Upto Month COPPY'!$C$29="",0,'Upto Month COPPY'!$C$29)</f>
        <v>157381</v>
      </c>
      <c r="AM18" s="9">
        <f>IF('Upto Month COPPY'!$C$31="",0,'Upto Month COPPY'!$C$31)</f>
        <v>0</v>
      </c>
      <c r="AN18" s="9">
        <f>IF('Upto Month COPPY'!$C$32="",0,'Upto Month COPPY'!$C$32)</f>
        <v>31806</v>
      </c>
      <c r="AO18" s="9">
        <f>IF('Upto Month COPPY'!$C$33="",0,'Upto Month COPPY'!$C$33)</f>
        <v>237451</v>
      </c>
      <c r="AP18" s="9">
        <f>IF('Upto Month COPPY'!$C$34="",0,'Upto Month COPPY'!$C$34)</f>
        <v>114812</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442</v>
      </c>
      <c r="AX18" s="9">
        <f>IF('Upto Month COPPY'!$C$46="",0,'Upto Month COPPY'!$C$46)</f>
        <v>0</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8401</v>
      </c>
      <c r="BD18" s="9">
        <f>IF('Upto Month COPPY'!$C$54="",0,'Upto Month COPPY'!$C$54)</f>
        <v>8401</v>
      </c>
      <c r="BE18" s="9">
        <f>IF('Upto Month COPPY'!$C$55="",0,'Upto Month COPPY'!$C$55)</f>
        <v>0</v>
      </c>
      <c r="BF18" s="9">
        <f>IF('Upto Month COPPY'!$C$56="",0,'Upto Month COPPY'!$C$56)</f>
        <v>4019</v>
      </c>
      <c r="BG18" s="9">
        <f>IF('Upto Month COPPY'!$C$58="",0,'Upto Month COPPY'!$C$58)</f>
        <v>3820</v>
      </c>
      <c r="BH18" s="9">
        <f>SUM(AE18:BG18)</f>
        <v>578220</v>
      </c>
      <c r="BI18" s="258">
        <f>AD18+BH18</f>
        <v>2198030</v>
      </c>
      <c r="BJ18" s="9">
        <f>IF('Upto Month COPPY'!$C$60="",0,'Upto Month COPPY'!$C$60)</f>
        <v>201080</v>
      </c>
      <c r="BK18" s="49">
        <f t="shared" ref="BK18:BK19" si="33">BI18-BJ18</f>
        <v>1996950</v>
      </c>
      <c r="BL18">
        <f>'Upto Month COPPY'!$C$61</f>
        <v>1996949</v>
      </c>
      <c r="BM18" s="30">
        <f t="shared" ref="BM18:BM22" si="34">BK18-AD18</f>
        <v>377140</v>
      </c>
    </row>
    <row r="19" spans="1:65">
      <c r="A19" s="128"/>
      <c r="B19" s="180" t="s">
        <v>342</v>
      </c>
      <c r="C19" s="9">
        <f>IF('Upto Month Current'!$C$4="",0,'Upto Month Current'!$C$4)</f>
        <v>951071</v>
      </c>
      <c r="D19" s="9">
        <f>IF('Upto Month Current'!$C$5="",0,'Upto Month Current'!$C$5)</f>
        <v>433524</v>
      </c>
      <c r="E19" s="9">
        <f>IF('Upto Month Current'!$C$6="",0,'Upto Month Current'!$C$6)</f>
        <v>49645</v>
      </c>
      <c r="F19" s="9">
        <f>IF('Upto Month Current'!$C$7="",0,'Upto Month Current'!$C$7)</f>
        <v>97440</v>
      </c>
      <c r="G19" s="9">
        <f>IF('Upto Month Current'!$C$8="",0,'Upto Month Current'!$C$8)</f>
        <v>68523</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24572</v>
      </c>
      <c r="M19" s="9">
        <f>IF('Upto Month Current'!$C$14="",0,'Upto Month Current'!$C$14)</f>
        <v>128077</v>
      </c>
      <c r="N19" s="9">
        <f>IF('Upto Month Current'!$C$15="",0,'Upto Month Current'!$C$15)</f>
        <v>88</v>
      </c>
      <c r="O19" s="9">
        <f>IF('Upto Month Current'!$C$16="",0,'Upto Month Current'!$C$16)</f>
        <v>2133</v>
      </c>
      <c r="P19" s="9">
        <f>IF('Upto Month Current'!$C$17="",0,'Upto Month Current'!$C$17)</f>
        <v>54819</v>
      </c>
      <c r="Q19" s="9">
        <f>IF('Upto Month Current'!$C$18="",0,'Upto Month Current'!$C$18)</f>
        <v>0</v>
      </c>
      <c r="R19" s="9">
        <f>IF('Upto Month Current'!$C$21="",0,'Upto Month Current'!$C$21)</f>
        <v>2146</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264">
        <f t="shared" si="32"/>
        <v>1812038</v>
      </c>
      <c r="AE19" s="9">
        <f>IF('Upto Month Current'!$C$19="",0,'Upto Month Current'!$C$19)</f>
        <v>1950</v>
      </c>
      <c r="AF19" s="9">
        <f>IF('Upto Month Current'!$C$20="",0,'Upto Month Current'!$C$20)</f>
        <v>5</v>
      </c>
      <c r="AG19" s="9">
        <f>IF('Upto Month Current'!$C$22="",0,'Upto Month Current'!$C$22)</f>
        <v>7924</v>
      </c>
      <c r="AH19" s="9">
        <f>IF('Upto Month Current'!$C$23="",0,'Upto Month Current'!$C$23)</f>
        <v>0</v>
      </c>
      <c r="AI19" s="9">
        <f>IF('Upto Month Current'!$C$24="",0,'Upto Month Current'!$C$24)</f>
        <v>0</v>
      </c>
      <c r="AJ19" s="9">
        <f>IF('Upto Month Current'!$C$25="",0,'Upto Month Current'!$C$25)</f>
        <v>0</v>
      </c>
      <c r="AK19" s="9">
        <f>IF('Upto Month Current'!$C$28="",0,'Upto Month Current'!$C$28)</f>
        <v>840</v>
      </c>
      <c r="AL19" s="9">
        <f>IF('Upto Month Current'!$C$29="",0,'Upto Month Current'!$C$29)</f>
        <v>149967</v>
      </c>
      <c r="AM19" s="9">
        <f>IF('Upto Month Current'!$C$31="",0,'Upto Month Current'!$C$31)</f>
        <v>0</v>
      </c>
      <c r="AN19" s="9">
        <f>IF('Upto Month Current'!$C$32="",0,'Upto Month Current'!$C$32)</f>
        <v>19869</v>
      </c>
      <c r="AO19" s="9">
        <f>IF('Upto Month Current'!$C$33="",0,'Upto Month Current'!$C$33)</f>
        <v>372042</v>
      </c>
      <c r="AP19" s="9">
        <f>IF('Upto Month Current'!$C$34="",0,'Upto Month Current'!$C$34)</f>
        <v>153284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38</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18750</v>
      </c>
      <c r="BD19" s="9">
        <f>IF('Upto Month Current'!$C$54="",0,'Upto Month Current'!$C$54)</f>
        <v>18750</v>
      </c>
      <c r="BE19" s="9">
        <f>IF('Upto Month Current'!$C$55="",0,'Upto Month Current'!$C$55)</f>
        <v>0</v>
      </c>
      <c r="BF19" s="9">
        <f>IF('Upto Month Current'!$C$56="",0,'Upto Month Current'!$C$56)</f>
        <v>7279</v>
      </c>
      <c r="BG19" s="9">
        <f>IF('Upto Month Current'!$C$58="",0,'Upto Month Current'!$C$58)</f>
        <v>13559</v>
      </c>
      <c r="BH19" s="9">
        <f>SUM(AE19:BG19)</f>
        <v>764257</v>
      </c>
      <c r="BI19" s="258">
        <f>AD19+BH19</f>
        <v>2576295</v>
      </c>
      <c r="BJ19" s="9">
        <f>IF('Upto Month Current'!$C$60="",0,'Upto Month Current'!$C$60)</f>
        <v>84455</v>
      </c>
      <c r="BK19" s="49">
        <f t="shared" si="33"/>
        <v>2491840</v>
      </c>
      <c r="BL19">
        <f>'Upto Month Current'!$C$61</f>
        <v>2491837</v>
      </c>
      <c r="BM19" s="30">
        <f t="shared" si="34"/>
        <v>679802</v>
      </c>
    </row>
    <row r="20" spans="1:65">
      <c r="A20" s="128"/>
      <c r="B20" s="5" t="s">
        <v>126</v>
      </c>
      <c r="C20" s="11">
        <f>C19-C17</f>
        <v>-1760</v>
      </c>
      <c r="D20" s="11">
        <f t="shared" ref="D20" si="35">D19-D17</f>
        <v>-799</v>
      </c>
      <c r="E20" s="11">
        <f t="shared" ref="E20" si="36">E19-E17</f>
        <v>-91</v>
      </c>
      <c r="F20" s="11">
        <f t="shared" ref="F20" si="37">F19-F17</f>
        <v>-178</v>
      </c>
      <c r="G20" s="11">
        <f t="shared" ref="G20" si="38">G19-G17</f>
        <v>-124</v>
      </c>
      <c r="H20" s="11">
        <f t="shared" ref="H20" si="39">H19-H17</f>
        <v>0</v>
      </c>
      <c r="I20" s="11">
        <f t="shared" ref="I20" si="40">I19-I17</f>
        <v>0</v>
      </c>
      <c r="J20" s="11">
        <f t="shared" ref="J20" si="41">J19-J17</f>
        <v>0</v>
      </c>
      <c r="K20" s="11">
        <f t="shared" ref="K20" si="42">K19-K17</f>
        <v>0</v>
      </c>
      <c r="L20" s="11">
        <f t="shared" ref="L20" si="43">L19-L17</f>
        <v>-42</v>
      </c>
      <c r="M20" s="11">
        <f t="shared" ref="M20" si="44">M19-M17</f>
        <v>-237</v>
      </c>
      <c r="N20" s="11">
        <f t="shared" ref="N20" si="45">N19-N17</f>
        <v>0</v>
      </c>
      <c r="O20" s="11">
        <f t="shared" ref="O20" si="46">O19-O17</f>
        <v>-7</v>
      </c>
      <c r="P20" s="11">
        <f t="shared" ref="P20" si="47">P19-P17</f>
        <v>-99</v>
      </c>
      <c r="Q20" s="11">
        <f t="shared" ref="Q20" si="48">Q19-Q17</f>
        <v>0</v>
      </c>
      <c r="R20" s="11">
        <f t="shared" ref="R20" si="49">R19-R17</f>
        <v>-4</v>
      </c>
      <c r="S20" s="11">
        <f t="shared" ref="S20" si="50">S19-S17</f>
        <v>0</v>
      </c>
      <c r="T20" s="11">
        <f t="shared" ref="T20:U20" si="51">T19-T17</f>
        <v>0</v>
      </c>
      <c r="U20" s="11">
        <f t="shared" si="51"/>
        <v>0</v>
      </c>
      <c r="V20" s="9">
        <f t="shared" ref="V20" si="52">V19-V17</f>
        <v>0</v>
      </c>
      <c r="W20" s="11">
        <f t="shared" ref="W20" si="53">W19-W17</f>
        <v>0</v>
      </c>
      <c r="X20" s="11">
        <f t="shared" ref="X20" si="54">X19-X17</f>
        <v>0</v>
      </c>
      <c r="Y20" s="11">
        <f t="shared" ref="Y20" si="55">Y19-Y17</f>
        <v>0</v>
      </c>
      <c r="Z20" s="11">
        <f t="shared" ref="Z20" si="56">Z19-Z17</f>
        <v>0</v>
      </c>
      <c r="AA20" s="11">
        <f t="shared" ref="AA20:AD20" si="57">AA19-AA17</f>
        <v>0</v>
      </c>
      <c r="AB20" s="11">
        <f t="shared" ref="AB20" si="58">AB19-AB17</f>
        <v>0</v>
      </c>
      <c r="AC20" s="9">
        <f t="shared" si="57"/>
        <v>0</v>
      </c>
      <c r="AD20" s="9">
        <f t="shared" si="57"/>
        <v>-3341</v>
      </c>
      <c r="AE20" s="11">
        <f t="shared" ref="AE20" si="59">AE19-AE17</f>
        <v>-3</v>
      </c>
      <c r="AF20" s="11">
        <f t="shared" ref="AF20" si="60">AF19-AF17</f>
        <v>1</v>
      </c>
      <c r="AG20" s="11">
        <f t="shared" ref="AG20" si="61">AG19-AG17</f>
        <v>-14</v>
      </c>
      <c r="AH20" s="11">
        <f t="shared" ref="AH20" si="62">AH19-AH17</f>
        <v>0</v>
      </c>
      <c r="AI20" s="11">
        <f t="shared" ref="AI20" si="63">AI19-AI17</f>
        <v>0</v>
      </c>
      <c r="AJ20" s="11">
        <f t="shared" ref="AJ20" si="64">AJ19-AJ17</f>
        <v>0</v>
      </c>
      <c r="AK20" s="11">
        <f t="shared" ref="AK20" si="65">AK19-AK17</f>
        <v>0</v>
      </c>
      <c r="AL20" s="11">
        <f t="shared" ref="AL20" si="66">AL19-AL17</f>
        <v>-277</v>
      </c>
      <c r="AM20" s="11">
        <f t="shared" ref="AM20" si="67">AM19-AM17</f>
        <v>0</v>
      </c>
      <c r="AN20" s="11">
        <f t="shared" ref="AN20" si="68">AN19-AN17</f>
        <v>-37</v>
      </c>
      <c r="AO20" s="9">
        <f t="shared" ref="AO20" si="69">AO19-AO17</f>
        <v>374</v>
      </c>
      <c r="AP20" s="11">
        <f t="shared" ref="AP20" si="70">AP19-AP17</f>
        <v>-284</v>
      </c>
      <c r="AQ20" s="9">
        <f t="shared" ref="AQ20" si="71">AQ19-AQ17</f>
        <v>0</v>
      </c>
      <c r="AR20" s="11">
        <f t="shared" ref="AR20" si="72">AR19-AR17</f>
        <v>0</v>
      </c>
      <c r="AS20" s="11">
        <f t="shared" ref="AS20" si="73">AS19-AS17</f>
        <v>0</v>
      </c>
      <c r="AT20" s="11">
        <f t="shared" ref="AT20" si="74">AT19-AT17</f>
        <v>0</v>
      </c>
      <c r="AU20" s="11">
        <f t="shared" ref="AU20" si="75">AU19-AU17</f>
        <v>0</v>
      </c>
      <c r="AV20" s="11">
        <f t="shared" ref="AV20" si="76">AV19-AV17</f>
        <v>0</v>
      </c>
      <c r="AW20" s="11">
        <f t="shared" ref="AW20" si="77">AW19-AW17</f>
        <v>0</v>
      </c>
      <c r="AX20" s="11">
        <f t="shared" ref="AX20" si="78">AX19-AX17</f>
        <v>0</v>
      </c>
      <c r="AY20" s="11">
        <f t="shared" ref="AY20" si="79">AY19-AY17</f>
        <v>0</v>
      </c>
      <c r="AZ20" s="11">
        <f t="shared" ref="AZ20" si="80">AZ19-AZ17</f>
        <v>0</v>
      </c>
      <c r="BA20" s="11">
        <f t="shared" ref="BA20" si="81">BA19-BA17</f>
        <v>0</v>
      </c>
      <c r="BB20" s="9">
        <f t="shared" ref="BB20" si="82">BB19-BB17</f>
        <v>0</v>
      </c>
      <c r="BC20" s="11">
        <f t="shared" ref="BC20" si="83">BC19-BC17</f>
        <v>58</v>
      </c>
      <c r="BD20" s="11">
        <f t="shared" ref="BD20" si="84">BD19-BD17</f>
        <v>58</v>
      </c>
      <c r="BE20" s="11">
        <f t="shared" ref="BE20" si="85">BE19-BE17</f>
        <v>0</v>
      </c>
      <c r="BF20" s="11">
        <f t="shared" ref="BF20" si="86">BF19-BF17</f>
        <v>-11</v>
      </c>
      <c r="BG20" s="11">
        <f t="shared" ref="BG20:BH20" si="87">BG19-BG17</f>
        <v>-26</v>
      </c>
      <c r="BH20" s="9">
        <f t="shared" si="87"/>
        <v>-161</v>
      </c>
      <c r="BI20" s="9">
        <f t="shared" ref="BI20" si="88">BI19-BI17</f>
        <v>-3502</v>
      </c>
      <c r="BJ20" s="11">
        <f t="shared" ref="BJ20:BK20" si="89">BJ19-BJ17</f>
        <v>0</v>
      </c>
      <c r="BK20" s="49">
        <f t="shared" si="89"/>
        <v>-3502</v>
      </c>
      <c r="BM20" s="30">
        <f t="shared" si="34"/>
        <v>-161</v>
      </c>
    </row>
    <row r="21" spans="1:65">
      <c r="A21" s="128"/>
      <c r="B21" s="5" t="s">
        <v>127</v>
      </c>
      <c r="C21" s="13">
        <f>C20/C17</f>
        <v>-1.84712714006996E-3</v>
      </c>
      <c r="D21" s="13">
        <f t="shared" ref="D21" si="90">D20/D17</f>
        <v>-1.8396446884001078E-3</v>
      </c>
      <c r="E21" s="13">
        <f t="shared" ref="E21" si="91">E20/E17</f>
        <v>-1.8296606080102943E-3</v>
      </c>
      <c r="F21" s="13">
        <f t="shared" ref="F21" si="92">F20/F17</f>
        <v>-1.8234342027085169E-3</v>
      </c>
      <c r="G21" s="13">
        <f t="shared" ref="G21" si="93">G20/G17</f>
        <v>-1.8063425932670037E-3</v>
      </c>
      <c r="H21" s="13" t="e">
        <f t="shared" ref="H21" si="94">H20/H17</f>
        <v>#DIV/0!</v>
      </c>
      <c r="I21" s="13" t="e">
        <f t="shared" ref="I21" si="95">I20/I17</f>
        <v>#DIV/0!</v>
      </c>
      <c r="J21" s="13" t="e">
        <f t="shared" ref="J21" si="96">J20/J17</f>
        <v>#DIV/0!</v>
      </c>
      <c r="K21" s="13" t="e">
        <f t="shared" ref="K21" si="97">K20/K17</f>
        <v>#DIV/0!</v>
      </c>
      <c r="L21" s="13">
        <f t="shared" ref="L21" si="98">L20/L17</f>
        <v>-1.7063459819614854E-3</v>
      </c>
      <c r="M21" s="13">
        <f t="shared" ref="M21" si="99">M20/M17</f>
        <v>-1.8470315008494787E-3</v>
      </c>
      <c r="N21" s="13">
        <f t="shared" ref="N21" si="100">N20/N17</f>
        <v>0</v>
      </c>
      <c r="O21" s="13">
        <f t="shared" ref="O21" si="101">O20/O17</f>
        <v>-3.2710280373831778E-3</v>
      </c>
      <c r="P21" s="13">
        <f t="shared" ref="P21" si="102">P20/P17</f>
        <v>-1.8026876433956079E-3</v>
      </c>
      <c r="Q21" s="13" t="e">
        <f t="shared" ref="Q21" si="103">Q20/Q17</f>
        <v>#DIV/0!</v>
      </c>
      <c r="R21" s="13">
        <f t="shared" ref="R21" si="104">R20/R17</f>
        <v>-1.8604651162790699E-3</v>
      </c>
      <c r="S21" s="13" t="e">
        <f t="shared" ref="S21" si="105">S20/S17</f>
        <v>#DIV/0!</v>
      </c>
      <c r="T21" s="13" t="e">
        <f t="shared" ref="T21:U21" si="106">T20/T17</f>
        <v>#DIV/0!</v>
      </c>
      <c r="U21" s="13" t="e">
        <f t="shared" si="106"/>
        <v>#DIV/0!</v>
      </c>
      <c r="V21" s="160" t="e">
        <f t="shared" ref="V21" si="107">V20/V17</f>
        <v>#DIV/0!</v>
      </c>
      <c r="W21" s="13" t="e">
        <f t="shared" ref="W21" si="108">W20/W17</f>
        <v>#DIV/0!</v>
      </c>
      <c r="X21" s="13" t="e">
        <f t="shared" ref="X21" si="109">X20/X17</f>
        <v>#DIV/0!</v>
      </c>
      <c r="Y21" s="13" t="e">
        <f t="shared" ref="Y21" si="110">Y20/Y17</f>
        <v>#DIV/0!</v>
      </c>
      <c r="Z21" s="13" t="e">
        <f t="shared" ref="Z21" si="111">Z20/Z17</f>
        <v>#DIV/0!</v>
      </c>
      <c r="AA21" s="13" t="e">
        <f t="shared" ref="AA21:AD21" si="112">AA20/AA17</f>
        <v>#DIV/0!</v>
      </c>
      <c r="AB21" s="13" t="e">
        <f t="shared" ref="AB21" si="113">AB20/AB17</f>
        <v>#DIV/0!</v>
      </c>
      <c r="AC21" s="160" t="e">
        <f t="shared" si="112"/>
        <v>#DIV/0!</v>
      </c>
      <c r="AD21" s="160">
        <f t="shared" si="112"/>
        <v>-1.840387048654854E-3</v>
      </c>
      <c r="AE21" s="13">
        <f t="shared" ref="AE21" si="114">AE20/AE17</f>
        <v>-1.5360983102918587E-3</v>
      </c>
      <c r="AF21" s="13">
        <f t="shared" ref="AF21" si="115">AF20/AF17</f>
        <v>0.25</v>
      </c>
      <c r="AG21" s="13">
        <f t="shared" ref="AG21" si="116">AG20/AG17</f>
        <v>-1.7636684303350969E-3</v>
      </c>
      <c r="AH21" s="13" t="e">
        <f t="shared" ref="AH21" si="117">AH20/AH17</f>
        <v>#DIV/0!</v>
      </c>
      <c r="AI21" s="13" t="e">
        <f t="shared" ref="AI21" si="118">AI20/AI17</f>
        <v>#DIV/0!</v>
      </c>
      <c r="AJ21" s="13" t="e">
        <f t="shared" ref="AJ21" si="119">AJ20/AJ17</f>
        <v>#DIV/0!</v>
      </c>
      <c r="AK21" s="13">
        <f t="shared" ref="AK21" si="120">AK20/AK17</f>
        <v>0</v>
      </c>
      <c r="AL21" s="13">
        <f t="shared" ref="AL21" si="121">AL20/AL17</f>
        <v>-1.8436676339820559E-3</v>
      </c>
      <c r="AM21" s="13" t="e">
        <f t="shared" ref="AM21" si="122">AM20/AM17</f>
        <v>#DIV/0!</v>
      </c>
      <c r="AN21" s="13">
        <f t="shared" ref="AN21" si="123">AN20/AN17</f>
        <v>-1.8587360594795538E-3</v>
      </c>
      <c r="AO21" s="160">
        <f t="shared" ref="AO21" si="124">AO20/AO17</f>
        <v>1.0062744169527643E-3</v>
      </c>
      <c r="AP21" s="13">
        <f t="shared" ref="AP21" si="125">AP20/AP17</f>
        <v>-1.8493436132527609E-3</v>
      </c>
      <c r="AQ21" s="160" t="e">
        <f t="shared" ref="AQ21" si="126">AQ20/AQ17</f>
        <v>#DIV/0!</v>
      </c>
      <c r="AR21" s="13" t="e">
        <f t="shared" ref="AR21" si="127">AR20/AR17</f>
        <v>#DIV/0!</v>
      </c>
      <c r="AS21" s="13" t="e">
        <f t="shared" ref="AS21" si="128">AS20/AS17</f>
        <v>#DIV/0!</v>
      </c>
      <c r="AT21" s="13" t="e">
        <f t="shared" ref="AT21" si="129">AT20/AT17</f>
        <v>#DIV/0!</v>
      </c>
      <c r="AU21" s="13" t="e">
        <f t="shared" ref="AU21" si="130">AU20/AU17</f>
        <v>#DIV/0!</v>
      </c>
      <c r="AV21" s="13" t="e">
        <f t="shared" ref="AV21" si="131">AV20/AV17</f>
        <v>#DIV/0!</v>
      </c>
      <c r="AW21" s="13" t="e">
        <f t="shared" ref="AW21" si="132">AW20/AW17</f>
        <v>#DIV/0!</v>
      </c>
      <c r="AX21" s="13">
        <f t="shared" ref="AX21" si="133">AX20/AX17</f>
        <v>0</v>
      </c>
      <c r="AY21" s="13" t="e">
        <f t="shared" ref="AY21" si="134">AY20/AY17</f>
        <v>#DIV/0!</v>
      </c>
      <c r="AZ21" s="13" t="e">
        <f t="shared" ref="AZ21" si="135">AZ20/AZ17</f>
        <v>#DIV/0!</v>
      </c>
      <c r="BA21" s="13" t="e">
        <f t="shared" ref="BA21" si="136">BA20/BA17</f>
        <v>#DIV/0!</v>
      </c>
      <c r="BB21" s="160" t="e">
        <f t="shared" ref="BB21" si="137">BB20/BB17</f>
        <v>#DIV/0!</v>
      </c>
      <c r="BC21" s="13">
        <f t="shared" ref="BC21" si="138">BC20/BC17</f>
        <v>3.1029317355018189E-3</v>
      </c>
      <c r="BD21" s="13">
        <f t="shared" ref="BD21" si="139">BD20/BD17</f>
        <v>3.1029317355018189E-3</v>
      </c>
      <c r="BE21" s="13" t="e">
        <f t="shared" ref="BE21" si="140">BE20/BE17</f>
        <v>#DIV/0!</v>
      </c>
      <c r="BF21" s="13">
        <f t="shared" ref="BF21" si="141">BF20/BF17</f>
        <v>-1.5089163237311386E-3</v>
      </c>
      <c r="BG21" s="13">
        <f t="shared" ref="BG21:BH21" si="142">BG20/BG17</f>
        <v>-1.9138755980861245E-3</v>
      </c>
      <c r="BH21" s="160">
        <f t="shared" si="142"/>
        <v>-2.1061775102103824E-4</v>
      </c>
      <c r="BI21" s="160">
        <f t="shared" ref="BI21" si="143">BI20/BI17</f>
        <v>-1.3574711498617914E-3</v>
      </c>
      <c r="BJ21" s="13">
        <f t="shared" ref="BJ21:BK21" si="144">BJ20/BJ17</f>
        <v>0</v>
      </c>
      <c r="BK21" s="50">
        <f t="shared" si="144"/>
        <v>-1.4034148425346104E-3</v>
      </c>
      <c r="BM21" s="160" t="e">
        <f t="shared" ref="BM21" si="145">BM20/BM17</f>
        <v>#DIV/0!</v>
      </c>
    </row>
    <row r="22" spans="1:65">
      <c r="A22" s="128"/>
      <c r="B22" s="5" t="s">
        <v>128</v>
      </c>
      <c r="C22" s="11">
        <f>C19-C18</f>
        <v>53005</v>
      </c>
      <c r="D22" s="11">
        <f t="shared" ref="D22:BK22" si="146">D19-D18</f>
        <v>96328</v>
      </c>
      <c r="E22" s="11">
        <f t="shared" si="146"/>
        <v>-552</v>
      </c>
      <c r="F22" s="11">
        <f t="shared" si="146"/>
        <v>9861</v>
      </c>
      <c r="G22" s="11">
        <f t="shared" si="146"/>
        <v>7957</v>
      </c>
      <c r="H22" s="11">
        <f t="shared" si="146"/>
        <v>0</v>
      </c>
      <c r="I22" s="11">
        <f t="shared" si="146"/>
        <v>0</v>
      </c>
      <c r="J22" s="11">
        <f t="shared" si="146"/>
        <v>0</v>
      </c>
      <c r="K22" s="11">
        <f t="shared" si="146"/>
        <v>-12</v>
      </c>
      <c r="L22" s="11">
        <f t="shared" si="146"/>
        <v>5555</v>
      </c>
      <c r="M22" s="11">
        <f t="shared" si="146"/>
        <v>24471</v>
      </c>
      <c r="N22" s="11">
        <f t="shared" si="146"/>
        <v>-66</v>
      </c>
      <c r="O22" s="11">
        <f t="shared" si="146"/>
        <v>523</v>
      </c>
      <c r="P22" s="11">
        <f t="shared" si="146"/>
        <v>-5300</v>
      </c>
      <c r="Q22" s="11">
        <f t="shared" si="146"/>
        <v>0</v>
      </c>
      <c r="R22" s="11">
        <f t="shared" si="146"/>
        <v>458</v>
      </c>
      <c r="S22" s="11">
        <f t="shared" si="146"/>
        <v>0</v>
      </c>
      <c r="T22" s="11">
        <f t="shared" si="146"/>
        <v>0</v>
      </c>
      <c r="U22" s="11">
        <f t="shared" ref="U22" si="147">U19-U18</f>
        <v>0</v>
      </c>
      <c r="V22" s="9">
        <f t="shared" si="146"/>
        <v>0</v>
      </c>
      <c r="W22" s="11">
        <f t="shared" si="146"/>
        <v>0</v>
      </c>
      <c r="X22" s="11">
        <f t="shared" si="146"/>
        <v>0</v>
      </c>
      <c r="Y22" s="11">
        <f t="shared" si="146"/>
        <v>0</v>
      </c>
      <c r="Z22" s="11">
        <f t="shared" si="146"/>
        <v>0</v>
      </c>
      <c r="AA22" s="11">
        <f t="shared" si="146"/>
        <v>0</v>
      </c>
      <c r="AB22" s="11">
        <f t="shared" ref="AB22" si="148">AB19-AB18</f>
        <v>0</v>
      </c>
      <c r="AC22" s="9">
        <f t="shared" ref="AC22:AD22" si="149">AC19-AC18</f>
        <v>0</v>
      </c>
      <c r="AD22" s="9">
        <f t="shared" si="149"/>
        <v>192228</v>
      </c>
      <c r="AE22" s="11">
        <f t="shared" si="146"/>
        <v>-102</v>
      </c>
      <c r="AF22" s="11">
        <f t="shared" si="146"/>
        <v>3</v>
      </c>
      <c r="AG22" s="11">
        <f t="shared" si="146"/>
        <v>2079</v>
      </c>
      <c r="AH22" s="11">
        <f t="shared" si="146"/>
        <v>0</v>
      </c>
      <c r="AI22" s="11">
        <f t="shared" si="146"/>
        <v>0</v>
      </c>
      <c r="AJ22" s="11">
        <f t="shared" si="146"/>
        <v>0</v>
      </c>
      <c r="AK22" s="11">
        <f t="shared" si="146"/>
        <v>-2828</v>
      </c>
      <c r="AL22" s="11">
        <f t="shared" si="146"/>
        <v>-7414</v>
      </c>
      <c r="AM22" s="11">
        <f t="shared" si="146"/>
        <v>0</v>
      </c>
      <c r="AN22" s="11">
        <f t="shared" si="146"/>
        <v>-11937</v>
      </c>
      <c r="AO22" s="9">
        <f t="shared" si="146"/>
        <v>134591</v>
      </c>
      <c r="AP22" s="11">
        <f t="shared" si="146"/>
        <v>38472</v>
      </c>
      <c r="AQ22" s="9">
        <f t="shared" si="146"/>
        <v>0</v>
      </c>
      <c r="AR22" s="11">
        <f t="shared" si="146"/>
        <v>0</v>
      </c>
      <c r="AS22" s="11">
        <f t="shared" si="146"/>
        <v>0</v>
      </c>
      <c r="AT22" s="11">
        <f t="shared" si="146"/>
        <v>0</v>
      </c>
      <c r="AU22" s="11">
        <f t="shared" si="146"/>
        <v>0</v>
      </c>
      <c r="AV22" s="11">
        <f t="shared" si="146"/>
        <v>0</v>
      </c>
      <c r="AW22" s="11">
        <f t="shared" si="146"/>
        <v>-442</v>
      </c>
      <c r="AX22" s="11">
        <f t="shared" si="146"/>
        <v>38</v>
      </c>
      <c r="AY22" s="11">
        <f t="shared" si="146"/>
        <v>-120</v>
      </c>
      <c r="AZ22" s="11">
        <f t="shared" si="146"/>
        <v>0</v>
      </c>
      <c r="BA22" s="11">
        <f t="shared" si="146"/>
        <v>0</v>
      </c>
      <c r="BB22" s="9">
        <f t="shared" si="146"/>
        <v>0</v>
      </c>
      <c r="BC22" s="11">
        <f t="shared" si="146"/>
        <v>10349</v>
      </c>
      <c r="BD22" s="11">
        <f t="shared" si="146"/>
        <v>10349</v>
      </c>
      <c r="BE22" s="11">
        <f t="shared" si="146"/>
        <v>0</v>
      </c>
      <c r="BF22" s="11">
        <f t="shared" si="146"/>
        <v>3260</v>
      </c>
      <c r="BG22" s="11">
        <f t="shared" si="146"/>
        <v>9739</v>
      </c>
      <c r="BH22" s="9">
        <f t="shared" si="146"/>
        <v>186037</v>
      </c>
      <c r="BI22" s="9">
        <f t="shared" si="146"/>
        <v>378265</v>
      </c>
      <c r="BJ22" s="11">
        <f t="shared" si="146"/>
        <v>-116625</v>
      </c>
      <c r="BK22" s="49">
        <f t="shared" si="146"/>
        <v>494890</v>
      </c>
      <c r="BM22" s="30">
        <f t="shared" si="34"/>
        <v>302662</v>
      </c>
    </row>
    <row r="23" spans="1:65">
      <c r="A23" s="128"/>
      <c r="B23" s="5" t="s">
        <v>129</v>
      </c>
      <c r="C23" s="13">
        <f>C22/C18</f>
        <v>5.9021274605652589E-2</v>
      </c>
      <c r="D23" s="13">
        <f t="shared" ref="D23" si="150">D22/D18</f>
        <v>0.28567361415912407</v>
      </c>
      <c r="E23" s="13">
        <f t="shared" ref="E23" si="151">E22/E18</f>
        <v>-1.0996673107954659E-2</v>
      </c>
      <c r="F23" s="13">
        <f t="shared" ref="F23" si="152">F22/F18</f>
        <v>0.11259548521905936</v>
      </c>
      <c r="G23" s="13">
        <f t="shared" ref="G23" si="153">G22/G18</f>
        <v>0.13137734042201896</v>
      </c>
      <c r="H23" s="13" t="e">
        <f t="shared" ref="H23" si="154">H22/H18</f>
        <v>#DIV/0!</v>
      </c>
      <c r="I23" s="13" t="e">
        <f t="shared" ref="I23" si="155">I22/I18</f>
        <v>#DIV/0!</v>
      </c>
      <c r="J23" s="13" t="e">
        <f t="shared" ref="J23" si="156">J22/J18</f>
        <v>#DIV/0!</v>
      </c>
      <c r="K23" s="13">
        <f t="shared" ref="K23" si="157">K22/K18</f>
        <v>-1</v>
      </c>
      <c r="L23" s="13">
        <f t="shared" ref="L23" si="158">L22/L18</f>
        <v>0.29210706210232951</v>
      </c>
      <c r="M23" s="13">
        <f t="shared" ref="M23" si="159">M22/M18</f>
        <v>0.23619288458197402</v>
      </c>
      <c r="N23" s="13">
        <f t="shared" ref="N23" si="160">N22/N18</f>
        <v>-0.42857142857142855</v>
      </c>
      <c r="O23" s="13">
        <f t="shared" ref="O23" si="161">O22/O18</f>
        <v>0.32484472049689439</v>
      </c>
      <c r="P23" s="13">
        <f t="shared" ref="P23" si="162">P22/P18</f>
        <v>-8.8158485670087661E-2</v>
      </c>
      <c r="Q23" s="13" t="e">
        <f t="shared" ref="Q23" si="163">Q22/Q18</f>
        <v>#DIV/0!</v>
      </c>
      <c r="R23" s="13">
        <f t="shared" ref="R23" si="164">R22/R18</f>
        <v>0.27132701421800948</v>
      </c>
      <c r="S23" s="13" t="e">
        <f t="shared" ref="S23" si="165">S22/S18</f>
        <v>#DIV/0!</v>
      </c>
      <c r="T23" s="13" t="e">
        <f t="shared" ref="T23:U23" si="166">T22/T18</f>
        <v>#DIV/0!</v>
      </c>
      <c r="U23" s="13" t="e">
        <f t="shared" si="166"/>
        <v>#DIV/0!</v>
      </c>
      <c r="V23" s="160" t="e">
        <f t="shared" ref="V23" si="167">V22/V18</f>
        <v>#DIV/0!</v>
      </c>
      <c r="W23" s="13" t="e">
        <f t="shared" ref="W23" si="168">W22/W18</f>
        <v>#DIV/0!</v>
      </c>
      <c r="X23" s="13" t="e">
        <f t="shared" ref="X23" si="169">X22/X18</f>
        <v>#DIV/0!</v>
      </c>
      <c r="Y23" s="13" t="e">
        <f t="shared" ref="Y23" si="170">Y22/Y18</f>
        <v>#DIV/0!</v>
      </c>
      <c r="Z23" s="13" t="e">
        <f t="shared" ref="Z23" si="171">Z22/Z18</f>
        <v>#DIV/0!</v>
      </c>
      <c r="AA23" s="13" t="e">
        <f t="shared" ref="AA23:AD23" si="172">AA22/AA18</f>
        <v>#DIV/0!</v>
      </c>
      <c r="AB23" s="13" t="e">
        <f t="shared" ref="AB23" si="173">AB22/AB18</f>
        <v>#DIV/0!</v>
      </c>
      <c r="AC23" s="160" t="e">
        <f t="shared" si="172"/>
        <v>#DIV/0!</v>
      </c>
      <c r="AD23" s="160">
        <f t="shared" si="172"/>
        <v>0.11867317771837438</v>
      </c>
      <c r="AE23" s="13">
        <f t="shared" ref="AE23" si="174">AE22/AE18</f>
        <v>-4.9707602339181284E-2</v>
      </c>
      <c r="AF23" s="13">
        <f t="shared" ref="AF23" si="175">AF22/AF18</f>
        <v>1.5</v>
      </c>
      <c r="AG23" s="13">
        <f t="shared" ref="AG23" si="176">AG22/AG18</f>
        <v>0.35568862275449104</v>
      </c>
      <c r="AH23" s="13" t="e">
        <f t="shared" ref="AH23" si="177">AH22/AH18</f>
        <v>#DIV/0!</v>
      </c>
      <c r="AI23" s="13" t="e">
        <f t="shared" ref="AI23" si="178">AI22/AI18</f>
        <v>#DIV/0!</v>
      </c>
      <c r="AJ23" s="13" t="e">
        <f t="shared" ref="AJ23" si="179">AJ22/AJ18</f>
        <v>#DIV/0!</v>
      </c>
      <c r="AK23" s="13">
        <f t="shared" ref="AK23" si="180">AK22/AK18</f>
        <v>-0.77099236641221369</v>
      </c>
      <c r="AL23" s="13">
        <f t="shared" ref="AL23" si="181">AL22/AL18</f>
        <v>-4.7108609044293787E-2</v>
      </c>
      <c r="AM23" s="13" t="e">
        <f t="shared" ref="AM23" si="182">AM22/AM18</f>
        <v>#DIV/0!</v>
      </c>
      <c r="AN23" s="13">
        <f t="shared" ref="AN23" si="183">AN22/AN18</f>
        <v>-0.37530654593472929</v>
      </c>
      <c r="AO23" s="160">
        <f t="shared" ref="AO23" si="184">AO22/AO18</f>
        <v>0.56681589043634262</v>
      </c>
      <c r="AP23" s="13">
        <f t="shared" ref="AP23" si="185">AP22/AP18</f>
        <v>0.33508692471170259</v>
      </c>
      <c r="AQ23" s="160" t="e">
        <f t="shared" ref="AQ23" si="186">AQ22/AQ18</f>
        <v>#DIV/0!</v>
      </c>
      <c r="AR23" s="13" t="e">
        <f t="shared" ref="AR23" si="187">AR22/AR18</f>
        <v>#DIV/0!</v>
      </c>
      <c r="AS23" s="13" t="e">
        <f t="shared" ref="AS23" si="188">AS22/AS18</f>
        <v>#DIV/0!</v>
      </c>
      <c r="AT23" s="13" t="e">
        <f t="shared" ref="AT23" si="189">AT22/AT18</f>
        <v>#DIV/0!</v>
      </c>
      <c r="AU23" s="13" t="e">
        <f t="shared" ref="AU23" si="190">AU22/AU18</f>
        <v>#DIV/0!</v>
      </c>
      <c r="AV23" s="13" t="e">
        <f t="shared" ref="AV23" si="191">AV22/AV18</f>
        <v>#DIV/0!</v>
      </c>
      <c r="AW23" s="13">
        <f t="shared" ref="AW23" si="192">AW22/AW18</f>
        <v>-1</v>
      </c>
      <c r="AX23" s="13" t="e">
        <f t="shared" ref="AX23" si="193">AX22/AX18</f>
        <v>#DIV/0!</v>
      </c>
      <c r="AY23" s="13">
        <f t="shared" ref="AY23" si="194">AY22/AY18</f>
        <v>-1</v>
      </c>
      <c r="AZ23" s="13" t="e">
        <f t="shared" ref="AZ23" si="195">AZ22/AZ18</f>
        <v>#DIV/0!</v>
      </c>
      <c r="BA23" s="13" t="e">
        <f t="shared" ref="BA23" si="196">BA22/BA18</f>
        <v>#DIV/0!</v>
      </c>
      <c r="BB23" s="160" t="e">
        <f t="shared" ref="BB23" si="197">BB22/BB18</f>
        <v>#DIV/0!</v>
      </c>
      <c r="BC23" s="13">
        <f t="shared" ref="BC23" si="198">BC22/BC18</f>
        <v>1.2318771574812521</v>
      </c>
      <c r="BD23" s="13">
        <f t="shared" ref="BD23" si="199">BD22/BD18</f>
        <v>1.2318771574812521</v>
      </c>
      <c r="BE23" s="13" t="e">
        <f t="shared" ref="BE23" si="200">BE22/BE18</f>
        <v>#DIV/0!</v>
      </c>
      <c r="BF23" s="13">
        <f t="shared" ref="BF23" si="201">BF22/BF18</f>
        <v>0.8111470515053496</v>
      </c>
      <c r="BG23" s="13">
        <f t="shared" ref="BG23:BH23" si="202">BG22/BG18</f>
        <v>2.5494764397905758</v>
      </c>
      <c r="BH23" s="160">
        <f t="shared" si="202"/>
        <v>0.32174085988032236</v>
      </c>
      <c r="BI23" s="160">
        <f t="shared" ref="BI23" si="203">BI22/BI18</f>
        <v>0.17209273758774904</v>
      </c>
      <c r="BJ23" s="13">
        <f t="shared" ref="BJ23:BK23" si="204">BJ22/BJ18</f>
        <v>-0.57999303759697629</v>
      </c>
      <c r="BK23" s="50">
        <f t="shared" si="204"/>
        <v>0.24782292996820152</v>
      </c>
      <c r="BM23" s="14">
        <f t="shared" ref="BM23" si="205">BM22/BM18</f>
        <v>0.8025189584769582</v>
      </c>
    </row>
    <row r="24" spans="1:65">
      <c r="A24" s="128"/>
      <c r="B24" s="5" t="s">
        <v>326</v>
      </c>
      <c r="C24" s="126">
        <f t="shared" ref="C24:AI24" si="206">C19/C16</f>
        <v>0.99815287285993004</v>
      </c>
      <c r="D24" s="126">
        <f t="shared" si="206"/>
        <v>0.99816035531159986</v>
      </c>
      <c r="E24" s="126">
        <f t="shared" si="206"/>
        <v>0.99817033939198974</v>
      </c>
      <c r="F24" s="126">
        <f t="shared" si="206"/>
        <v>0.99817656579729153</v>
      </c>
      <c r="G24" s="126">
        <f t="shared" si="206"/>
        <v>0.99819365740673305</v>
      </c>
      <c r="H24" s="126" t="e">
        <f t="shared" si="206"/>
        <v>#DIV/0!</v>
      </c>
      <c r="I24" s="126" t="e">
        <f t="shared" si="206"/>
        <v>#DIV/0!</v>
      </c>
      <c r="J24" s="126" t="e">
        <f t="shared" si="206"/>
        <v>#DIV/0!</v>
      </c>
      <c r="K24" s="126" t="e">
        <f t="shared" si="206"/>
        <v>#DIV/0!</v>
      </c>
      <c r="L24" s="126">
        <f t="shared" si="206"/>
        <v>0.99829365401803849</v>
      </c>
      <c r="M24" s="126">
        <f t="shared" si="206"/>
        <v>0.99815296849915047</v>
      </c>
      <c r="N24" s="126">
        <f t="shared" si="206"/>
        <v>1</v>
      </c>
      <c r="O24" s="126">
        <f t="shared" si="206"/>
        <v>0.99672897196261678</v>
      </c>
      <c r="P24" s="126">
        <f t="shared" si="206"/>
        <v>0.99819731235660436</v>
      </c>
      <c r="Q24" s="126" t="e">
        <f t="shared" si="206"/>
        <v>#DIV/0!</v>
      </c>
      <c r="R24" s="126">
        <f t="shared" si="206"/>
        <v>0.99813953488372098</v>
      </c>
      <c r="S24" s="126" t="e">
        <f t="shared" si="206"/>
        <v>#DIV/0!</v>
      </c>
      <c r="T24" s="126" t="e">
        <f t="shared" si="206"/>
        <v>#DIV/0!</v>
      </c>
      <c r="U24" s="126" t="e">
        <f t="shared" si="206"/>
        <v>#DIV/0!</v>
      </c>
      <c r="V24" s="175" t="e">
        <f t="shared" si="206"/>
        <v>#DIV/0!</v>
      </c>
      <c r="W24" s="126" t="e">
        <f t="shared" si="206"/>
        <v>#DIV/0!</v>
      </c>
      <c r="X24" s="126" t="e">
        <f t="shared" si="206"/>
        <v>#DIV/0!</v>
      </c>
      <c r="Y24" s="126" t="e">
        <f t="shared" si="206"/>
        <v>#DIV/0!</v>
      </c>
      <c r="Z24" s="126" t="e">
        <f t="shared" si="206"/>
        <v>#DIV/0!</v>
      </c>
      <c r="AA24" s="126" t="e">
        <f t="shared" si="206"/>
        <v>#DIV/0!</v>
      </c>
      <c r="AB24" s="126" t="e">
        <f t="shared" ref="AB24" si="207">AB19/AB16</f>
        <v>#DIV/0!</v>
      </c>
      <c r="AC24" s="175" t="e">
        <f t="shared" si="206"/>
        <v>#DIV/0!</v>
      </c>
      <c r="AD24" s="175">
        <f t="shared" si="206"/>
        <v>0.99815961295134514</v>
      </c>
      <c r="AE24" s="126">
        <f t="shared" si="206"/>
        <v>0.99846390168970811</v>
      </c>
      <c r="AF24" s="126">
        <f t="shared" si="206"/>
        <v>1.25</v>
      </c>
      <c r="AG24" s="126">
        <f t="shared" si="206"/>
        <v>0.99823633156966485</v>
      </c>
      <c r="AH24" s="126" t="e">
        <f t="shared" si="206"/>
        <v>#DIV/0!</v>
      </c>
      <c r="AI24" s="126" t="e">
        <f t="shared" si="206"/>
        <v>#DIV/0!</v>
      </c>
      <c r="AJ24" s="126" t="e">
        <f t="shared" ref="AJ24:BK24" si="208">AJ19/AJ16</f>
        <v>#DIV/0!</v>
      </c>
      <c r="AK24" s="126">
        <f t="shared" si="208"/>
        <v>1</v>
      </c>
      <c r="AL24" s="126">
        <f t="shared" si="208"/>
        <v>0.99815633236601797</v>
      </c>
      <c r="AM24" s="126" t="e">
        <f t="shared" si="208"/>
        <v>#DIV/0!</v>
      </c>
      <c r="AN24" s="126">
        <f t="shared" si="208"/>
        <v>0.9981412639405205</v>
      </c>
      <c r="AO24" s="175">
        <f t="shared" si="208"/>
        <v>1.0010062744169528</v>
      </c>
      <c r="AP24" s="126">
        <f t="shared" si="208"/>
        <v>0.99815065638674727</v>
      </c>
      <c r="AQ24" s="175" t="e">
        <f t="shared" si="208"/>
        <v>#DIV/0!</v>
      </c>
      <c r="AR24" s="126" t="e">
        <f t="shared" si="208"/>
        <v>#DIV/0!</v>
      </c>
      <c r="AS24" s="126" t="e">
        <f t="shared" si="208"/>
        <v>#DIV/0!</v>
      </c>
      <c r="AT24" s="126" t="e">
        <f t="shared" si="208"/>
        <v>#DIV/0!</v>
      </c>
      <c r="AU24" s="126" t="e">
        <f t="shared" si="208"/>
        <v>#DIV/0!</v>
      </c>
      <c r="AV24" s="126" t="e">
        <f t="shared" si="208"/>
        <v>#DIV/0!</v>
      </c>
      <c r="AW24" s="126" t="e">
        <f t="shared" si="208"/>
        <v>#DIV/0!</v>
      </c>
      <c r="AX24" s="126">
        <f t="shared" si="208"/>
        <v>1</v>
      </c>
      <c r="AY24" s="126" t="e">
        <f t="shared" si="208"/>
        <v>#DIV/0!</v>
      </c>
      <c r="AZ24" s="126" t="e">
        <f t="shared" si="208"/>
        <v>#DIV/0!</v>
      </c>
      <c r="BA24" s="126" t="e">
        <f t="shared" si="208"/>
        <v>#DIV/0!</v>
      </c>
      <c r="BB24" s="175" t="e">
        <f t="shared" si="208"/>
        <v>#DIV/0!</v>
      </c>
      <c r="BC24" s="126">
        <f t="shared" si="208"/>
        <v>1.0031029317355018</v>
      </c>
      <c r="BD24" s="126">
        <f t="shared" si="208"/>
        <v>1.0031029317355018</v>
      </c>
      <c r="BE24" s="126" t="e">
        <f t="shared" si="208"/>
        <v>#DIV/0!</v>
      </c>
      <c r="BF24" s="126">
        <f t="shared" si="208"/>
        <v>0.99849108367626882</v>
      </c>
      <c r="BG24" s="126">
        <f t="shared" si="208"/>
        <v>0.99808612440191391</v>
      </c>
      <c r="BH24" s="175">
        <f t="shared" si="208"/>
        <v>0.99978938224897895</v>
      </c>
      <c r="BI24" s="175">
        <f t="shared" si="208"/>
        <v>0.99864252885013816</v>
      </c>
      <c r="BJ24" s="126">
        <f t="shared" si="208"/>
        <v>1</v>
      </c>
      <c r="BK24" s="126">
        <f t="shared" si="208"/>
        <v>0.99859658515746541</v>
      </c>
      <c r="BM24" s="126" t="e">
        <f>BM19/BM16</f>
        <v>#DIV/0!</v>
      </c>
    </row>
    <row r="25" spans="1:65">
      <c r="A25" s="128"/>
      <c r="B25" s="5" t="s">
        <v>327</v>
      </c>
      <c r="C25" s="11">
        <f>C16-C19</f>
        <v>1760</v>
      </c>
      <c r="D25" s="11">
        <f>D16-D19</f>
        <v>799</v>
      </c>
      <c r="E25" s="11">
        <f t="shared" ref="E25:BK25" si="209">E16-E19</f>
        <v>91</v>
      </c>
      <c r="F25" s="11">
        <f t="shared" si="209"/>
        <v>178</v>
      </c>
      <c r="G25" s="11">
        <f t="shared" si="209"/>
        <v>124</v>
      </c>
      <c r="H25" s="11">
        <f t="shared" si="209"/>
        <v>0</v>
      </c>
      <c r="I25" s="11">
        <f t="shared" si="209"/>
        <v>0</v>
      </c>
      <c r="J25" s="11">
        <f t="shared" si="209"/>
        <v>0</v>
      </c>
      <c r="K25" s="11">
        <f t="shared" si="209"/>
        <v>0</v>
      </c>
      <c r="L25" s="11">
        <f t="shared" si="209"/>
        <v>42</v>
      </c>
      <c r="M25" s="11">
        <f t="shared" si="209"/>
        <v>237</v>
      </c>
      <c r="N25" s="11">
        <f t="shared" si="209"/>
        <v>0</v>
      </c>
      <c r="O25" s="11">
        <f t="shared" si="209"/>
        <v>7</v>
      </c>
      <c r="P25" s="11">
        <f t="shared" si="209"/>
        <v>99</v>
      </c>
      <c r="Q25" s="11">
        <f t="shared" si="209"/>
        <v>0</v>
      </c>
      <c r="R25" s="11">
        <f t="shared" si="209"/>
        <v>4</v>
      </c>
      <c r="S25" s="11">
        <f t="shared" si="209"/>
        <v>0</v>
      </c>
      <c r="T25" s="11">
        <f t="shared" si="209"/>
        <v>0</v>
      </c>
      <c r="U25" s="11">
        <f t="shared" si="209"/>
        <v>0</v>
      </c>
      <c r="V25" s="11">
        <f t="shared" si="209"/>
        <v>0</v>
      </c>
      <c r="W25" s="11">
        <f t="shared" si="209"/>
        <v>0</v>
      </c>
      <c r="X25" s="11">
        <f t="shared" si="209"/>
        <v>0</v>
      </c>
      <c r="Y25" s="11">
        <f t="shared" si="209"/>
        <v>0</v>
      </c>
      <c r="Z25" s="11">
        <f t="shared" si="209"/>
        <v>0</v>
      </c>
      <c r="AA25" s="11">
        <f t="shared" si="209"/>
        <v>0</v>
      </c>
      <c r="AB25" s="11">
        <f t="shared" si="209"/>
        <v>0</v>
      </c>
      <c r="AC25" s="11">
        <f t="shared" si="209"/>
        <v>0</v>
      </c>
      <c r="AD25" s="9">
        <f t="shared" si="209"/>
        <v>3341</v>
      </c>
      <c r="AE25" s="11">
        <f t="shared" si="209"/>
        <v>3</v>
      </c>
      <c r="AF25" s="11">
        <f t="shared" si="209"/>
        <v>-1</v>
      </c>
      <c r="AG25" s="11">
        <f t="shared" si="209"/>
        <v>14</v>
      </c>
      <c r="AH25" s="11">
        <f t="shared" si="209"/>
        <v>0</v>
      </c>
      <c r="AI25" s="11">
        <f t="shared" si="209"/>
        <v>0</v>
      </c>
      <c r="AJ25" s="11">
        <f t="shared" si="209"/>
        <v>0</v>
      </c>
      <c r="AK25" s="11">
        <f t="shared" si="209"/>
        <v>0</v>
      </c>
      <c r="AL25" s="11">
        <f t="shared" si="209"/>
        <v>277</v>
      </c>
      <c r="AM25" s="11">
        <f t="shared" si="209"/>
        <v>0</v>
      </c>
      <c r="AN25" s="11">
        <f t="shared" si="209"/>
        <v>37</v>
      </c>
      <c r="AO25" s="11">
        <f t="shared" si="209"/>
        <v>-374</v>
      </c>
      <c r="AP25" s="11">
        <f t="shared" si="209"/>
        <v>284</v>
      </c>
      <c r="AQ25" s="11">
        <f t="shared" si="209"/>
        <v>0</v>
      </c>
      <c r="AR25" s="11">
        <f t="shared" si="209"/>
        <v>0</v>
      </c>
      <c r="AS25" s="11">
        <f t="shared" si="209"/>
        <v>0</v>
      </c>
      <c r="AT25" s="11">
        <f t="shared" si="209"/>
        <v>0</v>
      </c>
      <c r="AU25" s="11">
        <f t="shared" si="209"/>
        <v>0</v>
      </c>
      <c r="AV25" s="11">
        <f t="shared" si="209"/>
        <v>0</v>
      </c>
      <c r="AW25" s="11">
        <f t="shared" si="209"/>
        <v>0</v>
      </c>
      <c r="AX25" s="11">
        <f t="shared" si="209"/>
        <v>0</v>
      </c>
      <c r="AY25" s="11">
        <f t="shared" si="209"/>
        <v>0</v>
      </c>
      <c r="AZ25" s="11">
        <f t="shared" si="209"/>
        <v>0</v>
      </c>
      <c r="BA25" s="11">
        <f t="shared" si="209"/>
        <v>0</v>
      </c>
      <c r="BB25" s="11">
        <f t="shared" si="209"/>
        <v>0</v>
      </c>
      <c r="BC25" s="11">
        <f t="shared" si="209"/>
        <v>-58</v>
      </c>
      <c r="BD25" s="11">
        <f t="shared" si="209"/>
        <v>-58</v>
      </c>
      <c r="BE25" s="11">
        <f t="shared" si="209"/>
        <v>0</v>
      </c>
      <c r="BF25" s="11">
        <f t="shared" si="209"/>
        <v>11</v>
      </c>
      <c r="BG25" s="11">
        <f t="shared" si="209"/>
        <v>26</v>
      </c>
      <c r="BH25" s="11">
        <f t="shared" si="209"/>
        <v>161</v>
      </c>
      <c r="BI25" s="11">
        <f t="shared" si="209"/>
        <v>3502</v>
      </c>
      <c r="BJ25" s="11">
        <f t="shared" si="209"/>
        <v>0</v>
      </c>
      <c r="BK25" s="11">
        <f t="shared" si="209"/>
        <v>3502</v>
      </c>
      <c r="BL25" s="11">
        <f t="shared" ref="BL25:BM25" si="210">BL19-BL16</f>
        <v>2491835</v>
      </c>
      <c r="BM25" s="11">
        <f t="shared" si="210"/>
        <v>679802</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2"/>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176" customFormat="1">
      <c r="A27" s="15" t="s">
        <v>131</v>
      </c>
      <c r="B27" s="9" t="s">
        <v>344</v>
      </c>
      <c r="C27" s="256">
        <v>2544</v>
      </c>
      <c r="D27" s="256">
        <v>1172</v>
      </c>
      <c r="E27" s="256">
        <v>53</v>
      </c>
      <c r="F27" s="256">
        <v>301</v>
      </c>
      <c r="G27" s="256">
        <v>113</v>
      </c>
      <c r="H27" s="256">
        <v>0</v>
      </c>
      <c r="I27" s="256">
        <v>0</v>
      </c>
      <c r="J27" s="256">
        <v>0</v>
      </c>
      <c r="K27" s="256">
        <v>0</v>
      </c>
      <c r="L27" s="256">
        <v>0</v>
      </c>
      <c r="M27" s="256">
        <v>10</v>
      </c>
      <c r="N27" s="256">
        <v>0</v>
      </c>
      <c r="O27" s="256">
        <v>0</v>
      </c>
      <c r="P27" s="256">
        <v>14</v>
      </c>
      <c r="Q27" s="256">
        <v>0</v>
      </c>
      <c r="R27" s="256">
        <v>0</v>
      </c>
      <c r="S27" s="256">
        <v>0</v>
      </c>
      <c r="T27" s="256">
        <v>0</v>
      </c>
      <c r="U27" s="256">
        <v>0</v>
      </c>
      <c r="V27" s="256">
        <v>0</v>
      </c>
      <c r="W27" s="256">
        <v>0</v>
      </c>
      <c r="X27" s="256">
        <v>0</v>
      </c>
      <c r="Y27" s="256">
        <v>0</v>
      </c>
      <c r="Z27" s="256">
        <v>0</v>
      </c>
      <c r="AA27" s="256">
        <v>0</v>
      </c>
      <c r="AB27" s="256">
        <v>0</v>
      </c>
      <c r="AC27" s="256">
        <v>0</v>
      </c>
      <c r="AD27" s="264">
        <f t="shared" ref="AD27" si="211">SUM(C27:AC27)</f>
        <v>4207</v>
      </c>
      <c r="AE27" s="256">
        <v>12</v>
      </c>
      <c r="AF27" s="256">
        <v>0</v>
      </c>
      <c r="AG27" s="256">
        <v>0</v>
      </c>
      <c r="AH27" s="256">
        <v>0</v>
      </c>
      <c r="AI27" s="256">
        <v>0</v>
      </c>
      <c r="AJ27" s="256">
        <v>0</v>
      </c>
      <c r="AK27" s="256">
        <v>0</v>
      </c>
      <c r="AL27" s="256">
        <v>0</v>
      </c>
      <c r="AM27" s="256">
        <v>0</v>
      </c>
      <c r="AN27" s="256">
        <v>0</v>
      </c>
      <c r="AO27" s="256">
        <v>2063</v>
      </c>
      <c r="AP27" s="256">
        <v>2020</v>
      </c>
      <c r="AQ27" s="256">
        <v>0</v>
      </c>
      <c r="AR27" s="256">
        <v>0</v>
      </c>
      <c r="AS27" s="256">
        <v>0</v>
      </c>
      <c r="AT27" s="256">
        <v>0</v>
      </c>
      <c r="AU27" s="256">
        <v>0</v>
      </c>
      <c r="AV27" s="256">
        <v>0</v>
      </c>
      <c r="AW27" s="256">
        <v>0</v>
      </c>
      <c r="AX27" s="256">
        <v>0</v>
      </c>
      <c r="AY27" s="256">
        <v>0</v>
      </c>
      <c r="AZ27" s="256">
        <v>0</v>
      </c>
      <c r="BA27" s="256">
        <v>0</v>
      </c>
      <c r="BB27" s="256">
        <v>0</v>
      </c>
      <c r="BC27" s="256">
        <v>18</v>
      </c>
      <c r="BD27" s="256">
        <v>18</v>
      </c>
      <c r="BE27" s="256">
        <v>0</v>
      </c>
      <c r="BF27" s="256">
        <v>348</v>
      </c>
      <c r="BG27" s="256">
        <v>2563</v>
      </c>
      <c r="BH27" s="264">
        <f>SUM(AE27:BG27)</f>
        <v>7042</v>
      </c>
      <c r="BI27" s="123">
        <f>AD27+BH27</f>
        <v>11249</v>
      </c>
      <c r="BJ27" s="263">
        <v>0</v>
      </c>
      <c r="BK27" s="264">
        <f t="shared" ref="BK27" si="212">BI27-BJ27</f>
        <v>11249</v>
      </c>
      <c r="BL27" s="176">
        <v>3</v>
      </c>
      <c r="BM27" s="261"/>
    </row>
    <row r="28" spans="1:65" s="41" customFormat="1">
      <c r="A28" s="134"/>
      <c r="B28" s="207" t="s">
        <v>341</v>
      </c>
      <c r="C28" s="302">
        <v>2544</v>
      </c>
      <c r="D28" s="302">
        <v>1172</v>
      </c>
      <c r="E28" s="302">
        <v>53</v>
      </c>
      <c r="F28" s="302">
        <v>301</v>
      </c>
      <c r="G28" s="302">
        <v>113</v>
      </c>
      <c r="H28" s="302">
        <v>0</v>
      </c>
      <c r="I28" s="302">
        <v>0</v>
      </c>
      <c r="J28" s="302">
        <v>0</v>
      </c>
      <c r="K28" s="302">
        <v>0</v>
      </c>
      <c r="L28" s="302">
        <v>0</v>
      </c>
      <c r="M28" s="302">
        <v>10</v>
      </c>
      <c r="N28" s="302">
        <v>0</v>
      </c>
      <c r="O28" s="302">
        <v>0</v>
      </c>
      <c r="P28" s="302">
        <v>14</v>
      </c>
      <c r="Q28" s="302">
        <v>0</v>
      </c>
      <c r="R28" s="302">
        <v>0</v>
      </c>
      <c r="S28" s="302">
        <v>0</v>
      </c>
      <c r="T28" s="302">
        <v>0</v>
      </c>
      <c r="U28" s="302">
        <v>0</v>
      </c>
      <c r="V28" s="302">
        <v>0</v>
      </c>
      <c r="W28" s="302">
        <v>0</v>
      </c>
      <c r="X28" s="302">
        <v>0</v>
      </c>
      <c r="Y28" s="302">
        <v>0</v>
      </c>
      <c r="Z28" s="302">
        <v>0</v>
      </c>
      <c r="AA28" s="302">
        <v>0</v>
      </c>
      <c r="AB28" s="302">
        <v>0</v>
      </c>
      <c r="AC28" s="302">
        <v>0</v>
      </c>
      <c r="AD28" s="121">
        <f t="shared" ref="AD28" si="213">SUM(C28:AC28)</f>
        <v>4207</v>
      </c>
      <c r="AE28" s="302">
        <v>12</v>
      </c>
      <c r="AF28" s="302">
        <v>0</v>
      </c>
      <c r="AG28" s="302">
        <v>0</v>
      </c>
      <c r="AH28" s="302">
        <v>0</v>
      </c>
      <c r="AI28" s="302">
        <v>0</v>
      </c>
      <c r="AJ28" s="302">
        <v>0</v>
      </c>
      <c r="AK28" s="302">
        <v>0</v>
      </c>
      <c r="AL28" s="302">
        <v>0</v>
      </c>
      <c r="AM28" s="302">
        <v>0</v>
      </c>
      <c r="AN28" s="302">
        <v>0</v>
      </c>
      <c r="AO28" s="302">
        <v>2063</v>
      </c>
      <c r="AP28" s="302">
        <v>2020</v>
      </c>
      <c r="AQ28" s="302">
        <v>0</v>
      </c>
      <c r="AR28" s="302">
        <v>0</v>
      </c>
      <c r="AS28" s="302">
        <v>0</v>
      </c>
      <c r="AT28" s="302">
        <v>0</v>
      </c>
      <c r="AU28" s="302">
        <v>0</v>
      </c>
      <c r="AV28" s="302">
        <v>0</v>
      </c>
      <c r="AW28" s="302">
        <v>0</v>
      </c>
      <c r="AX28" s="302">
        <v>0</v>
      </c>
      <c r="AY28" s="302">
        <v>0</v>
      </c>
      <c r="AZ28" s="302">
        <v>0</v>
      </c>
      <c r="BA28" s="302">
        <v>0</v>
      </c>
      <c r="BB28" s="302">
        <v>0</v>
      </c>
      <c r="BC28" s="302">
        <v>18</v>
      </c>
      <c r="BD28" s="302">
        <v>18</v>
      </c>
      <c r="BE28" s="302">
        <v>0</v>
      </c>
      <c r="BF28" s="302">
        <v>348</v>
      </c>
      <c r="BG28" s="302">
        <v>2563</v>
      </c>
      <c r="BH28" s="121">
        <f>SUM(AE28:BG28)</f>
        <v>7042</v>
      </c>
      <c r="BI28" s="257">
        <f>AD28+BH28</f>
        <v>11249</v>
      </c>
      <c r="BJ28" s="305">
        <v>0</v>
      </c>
      <c r="BK28" s="121">
        <f t="shared" ref="BK28" si="214">BI28-BJ28</f>
        <v>11249</v>
      </c>
      <c r="BM28" s="208"/>
    </row>
    <row r="29" spans="1:65">
      <c r="A29" s="128"/>
      <c r="B29" s="12" t="s">
        <v>340</v>
      </c>
      <c r="C29" s="9">
        <f>IF('Upto Month COPPY'!$D$4="",0,'Upto Month COPPY'!$D$4)</f>
        <v>13599</v>
      </c>
      <c r="D29" s="9">
        <f>IF('Upto Month COPPY'!$D$5="",0,'Upto Month COPPY'!$D$5)</f>
        <v>5133</v>
      </c>
      <c r="E29" s="9">
        <f>IF('Upto Month COPPY'!$D$6="",0,'Upto Month COPPY'!$D$6)</f>
        <v>408</v>
      </c>
      <c r="F29" s="9">
        <f>IF('Upto Month COPPY'!$D$7="",0,'Upto Month COPPY'!$D$7)</f>
        <v>1892</v>
      </c>
      <c r="G29" s="9">
        <f>IF('Upto Month COPPY'!$D$8="",0,'Upto Month COPPY'!$D$8)</f>
        <v>738</v>
      </c>
      <c r="H29" s="9">
        <f>IF('Upto Month COPPY'!$D$9="",0,'Upto Month COPPY'!$D$9)</f>
        <v>0</v>
      </c>
      <c r="I29" s="9">
        <f>IF('Upto Month COPPY'!$D$10="",0,'Upto Month COPPY'!$D$10)</f>
        <v>0</v>
      </c>
      <c r="J29" s="9">
        <f>IF('Upto Month COPPY'!$D$11="",0,'Upto Month COPPY'!$D$11)</f>
        <v>0</v>
      </c>
      <c r="K29" s="9">
        <f>IF('Upto Month COPPY'!$D$12="",0,'Upto Month COPPY'!$D$12)</f>
        <v>256</v>
      </c>
      <c r="L29" s="9">
        <f>IF('Upto Month COPPY'!$D$13="",0,'Upto Month COPPY'!$D$13)</f>
        <v>139</v>
      </c>
      <c r="M29" s="9">
        <f>IF('Upto Month COPPY'!$D$14="",0,'Upto Month COPPY'!$D$14)</f>
        <v>267</v>
      </c>
      <c r="N29" s="9">
        <f>IF('Upto Month COPPY'!$D$15="",0,'Upto Month COPPY'!$D$15)</f>
        <v>1</v>
      </c>
      <c r="O29" s="9">
        <f>IF('Upto Month COPPY'!$D$16="",0,'Upto Month COPPY'!$D$16)</f>
        <v>0</v>
      </c>
      <c r="P29" s="9">
        <f>IF('Upto Month COPPY'!$D$17="",0,'Upto Month COPPY'!$D$17)</f>
        <v>411</v>
      </c>
      <c r="Q29" s="9">
        <f>IF('Upto Month COPPY'!$D$18="",0,'Upto Month COPPY'!$D$18)</f>
        <v>0</v>
      </c>
      <c r="R29" s="9">
        <f>IF('Upto Month COPPY'!$D$21="",0,'Upto Month COPPY'!$D$21)</f>
        <v>75</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6465</v>
      </c>
      <c r="AD29" s="264">
        <f t="shared" ref="AD29:AD30" si="215">SUM(C29:AC29)</f>
        <v>29384</v>
      </c>
      <c r="AE29" s="9">
        <f>IF('Upto Month COPPY'!$D$19="",0,'Upto Month COPPY'!$D$19)</f>
        <v>22</v>
      </c>
      <c r="AF29" s="9">
        <f>IF('Upto Month COPPY'!$D$20="",0,'Upto Month COPPY'!$D$20)</f>
        <v>0</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0</v>
      </c>
      <c r="AL29" s="9">
        <f>IF('Upto Month COPPY'!$D$29="",0,'Upto Month COPPY'!$D$29)</f>
        <v>66</v>
      </c>
      <c r="AM29" s="9">
        <f>IF('Upto Month COPPY'!$D$31="",0,'Upto Month COPPY'!$D$31)</f>
        <v>0</v>
      </c>
      <c r="AN29" s="9">
        <f>IF('Upto Month COPPY'!$D$32="",0,'Upto Month COPPY'!$D$32)</f>
        <v>0</v>
      </c>
      <c r="AO29" s="9">
        <f>IF('Upto Month COPPY'!$D$33="",0,'Upto Month COPPY'!$D$33)</f>
        <v>645</v>
      </c>
      <c r="AP29" s="9">
        <f>IF('Upto Month COPPY'!$D$34="",0,'Upto Month COPPY'!$D$34)</f>
        <v>4</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2535</v>
      </c>
      <c r="BC29" s="9">
        <f>IF('Upto Month COPPY'!$D$53="",0,'Upto Month COPPY'!$D$53)</f>
        <v>30</v>
      </c>
      <c r="BD29" s="9">
        <f>IF('Upto Month COPPY'!$D$54="",0,'Upto Month COPPY'!$D$54)</f>
        <v>30</v>
      </c>
      <c r="BE29" s="9">
        <f>IF('Upto Month COPPY'!$D$55="",0,'Upto Month COPPY'!$D$55)</f>
        <v>0</v>
      </c>
      <c r="BF29" s="9">
        <f>IF('Upto Month COPPY'!$D$56="",0,'Upto Month COPPY'!$D$56)</f>
        <v>66</v>
      </c>
      <c r="BG29" s="9">
        <f>IF('Upto Month COPPY'!$D$58="",0,'Upto Month COPPY'!$D$58)</f>
        <v>0</v>
      </c>
      <c r="BH29" s="9">
        <f>SUM(AE29:BG29)</f>
        <v>3398</v>
      </c>
      <c r="BI29" s="258">
        <f>AD29+BH29</f>
        <v>32782</v>
      </c>
      <c r="BJ29" s="9">
        <f>IF('Upto Month COPPY'!$D$60="",0,'Upto Month COPPY'!$D$60)</f>
        <v>1293</v>
      </c>
      <c r="BK29" s="49">
        <f t="shared" ref="BK29:BK30" si="216">BI29-BJ29</f>
        <v>31489</v>
      </c>
      <c r="BL29">
        <f>'Upto Month COPPY'!$D$61</f>
        <v>31488</v>
      </c>
      <c r="BM29" s="30">
        <f t="shared" ref="BM29:BM33" si="217">BK29-AD29</f>
        <v>2105</v>
      </c>
    </row>
    <row r="30" spans="1:65">
      <c r="A30" s="128"/>
      <c r="B30" s="180" t="s">
        <v>342</v>
      </c>
      <c r="C30" s="9">
        <f>IF('Upto Month Current'!$D$4="",0,'Upto Month Current'!$D$4)</f>
        <v>2540</v>
      </c>
      <c r="D30" s="9">
        <f>IF('Upto Month Current'!$D$5="",0,'Upto Month Current'!$D$5)</f>
        <v>1170</v>
      </c>
      <c r="E30" s="9">
        <f>IF('Upto Month Current'!$D$6="",0,'Upto Month Current'!$D$6)</f>
        <v>54</v>
      </c>
      <c r="F30" s="9">
        <f>IF('Upto Month Current'!$D$7="",0,'Upto Month Current'!$D$7)</f>
        <v>301</v>
      </c>
      <c r="G30" s="9">
        <f>IF('Upto Month Current'!$D$8="",0,'Upto Month Current'!$D$8)</f>
        <v>113</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0</v>
      </c>
      <c r="M30" s="9">
        <f>IF('Upto Month Current'!$D$14="",0,'Upto Month Current'!$D$14)</f>
        <v>11</v>
      </c>
      <c r="N30" s="9">
        <f>IF('Upto Month Current'!$D$15="",0,'Upto Month Current'!$D$15)</f>
        <v>0</v>
      </c>
      <c r="O30" s="9">
        <f>IF('Upto Month Current'!$D$16="",0,'Upto Month Current'!$D$16)</f>
        <v>0</v>
      </c>
      <c r="P30" s="9">
        <f>IF('Upto Month Current'!$D$17="",0,'Upto Month Current'!$D$17)</f>
        <v>15</v>
      </c>
      <c r="Q30" s="9">
        <f>IF('Upto Month Current'!$D$18="",0,'Upto Month Current'!$D$18)</f>
        <v>0</v>
      </c>
      <c r="R30" s="9">
        <f>IF('Upto Month Current'!$D$21="",0,'Upto Month Current'!$D$21)</f>
        <v>0</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0</v>
      </c>
      <c r="AD30" s="264">
        <f t="shared" si="215"/>
        <v>4204</v>
      </c>
      <c r="AE30" s="9">
        <f>IF('Upto Month Current'!$D$19="",0,'Upto Month Current'!$D$19)</f>
        <v>12</v>
      </c>
      <c r="AF30" s="9">
        <f>IF('Upto Month Current'!$D$20="",0,'Upto Month Current'!$D$20)</f>
        <v>0</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0</v>
      </c>
      <c r="AL30" s="9">
        <f>IF('Upto Month Current'!$D$29="",0,'Upto Month Current'!$D$29)</f>
        <v>0</v>
      </c>
      <c r="AM30" s="9">
        <f>IF('Upto Month Current'!$D$31="",0,'Upto Month Current'!$D$31)</f>
        <v>0</v>
      </c>
      <c r="AN30" s="9">
        <f>IF('Upto Month Current'!$D$32="",0,'Upto Month Current'!$D$32)</f>
        <v>0</v>
      </c>
      <c r="AO30" s="9">
        <f>IF('Upto Month Current'!$D$33="",0,'Upto Month Current'!$D$33)</f>
        <v>2060</v>
      </c>
      <c r="AP30" s="9">
        <f>IF('Upto Month Current'!$D$34="",0,'Upto Month Current'!$D$34)</f>
        <v>2014</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0</v>
      </c>
      <c r="BC30" s="9">
        <f>IF('Upto Month Current'!$D$53="",0,'Upto Month Current'!$D$53)</f>
        <v>18</v>
      </c>
      <c r="BD30" s="9">
        <f>IF('Upto Month Current'!$D$54="",0,'Upto Month Current'!$D$54)</f>
        <v>18</v>
      </c>
      <c r="BE30" s="9">
        <f>IF('Upto Month Current'!$D$55="",0,'Upto Month Current'!$D$55)</f>
        <v>0</v>
      </c>
      <c r="BF30" s="9">
        <f>IF('Upto Month Current'!$D$56="",0,'Upto Month Current'!$D$56)</f>
        <v>348</v>
      </c>
      <c r="BG30" s="9">
        <f>IF('Upto Month Current'!$D$58="",0,'Upto Month Current'!$D$58)</f>
        <v>2558</v>
      </c>
      <c r="BH30" s="9">
        <f>SUM(AE30:BG30)</f>
        <v>7028</v>
      </c>
      <c r="BI30" s="258">
        <f>AD30+BH30</f>
        <v>11232</v>
      </c>
      <c r="BJ30" s="9">
        <f>IF('Upto Month Current'!$D$60="",0,'Upto Month Current'!$D$60)</f>
        <v>0</v>
      </c>
      <c r="BK30" s="49">
        <f t="shared" si="216"/>
        <v>11232</v>
      </c>
      <c r="BL30">
        <f>'Upto Month Current'!$D$61</f>
        <v>11233</v>
      </c>
      <c r="BM30" s="30">
        <f t="shared" si="217"/>
        <v>7028</v>
      </c>
    </row>
    <row r="31" spans="1:65">
      <c r="A31" s="128"/>
      <c r="B31" s="5" t="s">
        <v>126</v>
      </c>
      <c r="C31" s="11">
        <f>C30-C28</f>
        <v>-4</v>
      </c>
      <c r="D31" s="11">
        <f t="shared" ref="D31" si="218">D30-D28</f>
        <v>-2</v>
      </c>
      <c r="E31" s="11">
        <f t="shared" ref="E31" si="219">E30-E28</f>
        <v>1</v>
      </c>
      <c r="F31" s="11">
        <f t="shared" ref="F31" si="220">F30-F28</f>
        <v>0</v>
      </c>
      <c r="G31" s="11">
        <f t="shared" ref="G31" si="221">G30-G28</f>
        <v>0</v>
      </c>
      <c r="H31" s="11">
        <f t="shared" ref="H31" si="222">H30-H28</f>
        <v>0</v>
      </c>
      <c r="I31" s="11">
        <f t="shared" ref="I31" si="223">I30-I28</f>
        <v>0</v>
      </c>
      <c r="J31" s="11">
        <f t="shared" ref="J31" si="224">J30-J28</f>
        <v>0</v>
      </c>
      <c r="K31" s="11">
        <f t="shared" ref="K31" si="225">K30-K28</f>
        <v>0</v>
      </c>
      <c r="L31" s="11">
        <f t="shared" ref="L31" si="226">L30-L28</f>
        <v>0</v>
      </c>
      <c r="M31" s="11">
        <f t="shared" ref="M31" si="227">M30-M28</f>
        <v>1</v>
      </c>
      <c r="N31" s="11">
        <f t="shared" ref="N31" si="228">N30-N28</f>
        <v>0</v>
      </c>
      <c r="O31" s="11">
        <f t="shared" ref="O31" si="229">O30-O28</f>
        <v>0</v>
      </c>
      <c r="P31" s="11">
        <f t="shared" ref="P31" si="230">P30-P28</f>
        <v>1</v>
      </c>
      <c r="Q31" s="11">
        <f t="shared" ref="Q31" si="231">Q30-Q28</f>
        <v>0</v>
      </c>
      <c r="R31" s="11">
        <f t="shared" ref="R31" si="232">R30-R28</f>
        <v>0</v>
      </c>
      <c r="S31" s="11">
        <f t="shared" ref="S31" si="233">S30-S28</f>
        <v>0</v>
      </c>
      <c r="T31" s="11">
        <f t="shared" ref="T31:U31" si="234">T30-T28</f>
        <v>0</v>
      </c>
      <c r="U31" s="11">
        <f t="shared" si="234"/>
        <v>0</v>
      </c>
      <c r="V31" s="9">
        <f t="shared" ref="V31" si="235">V30-V28</f>
        <v>0</v>
      </c>
      <c r="W31" s="11">
        <f t="shared" ref="W31" si="236">W30-W28</f>
        <v>0</v>
      </c>
      <c r="X31" s="11">
        <f t="shared" ref="X31" si="237">X30-X28</f>
        <v>0</v>
      </c>
      <c r="Y31" s="11">
        <f t="shared" ref="Y31" si="238">Y30-Y28</f>
        <v>0</v>
      </c>
      <c r="Z31" s="11">
        <f t="shared" ref="Z31" si="239">Z30-Z28</f>
        <v>0</v>
      </c>
      <c r="AA31" s="11">
        <f t="shared" ref="AA31:AD31" si="240">AA30-AA28</f>
        <v>0</v>
      </c>
      <c r="AB31" s="11">
        <f t="shared" ref="AB31" si="241">AB30-AB28</f>
        <v>0</v>
      </c>
      <c r="AC31" s="9">
        <f t="shared" si="240"/>
        <v>0</v>
      </c>
      <c r="AD31" s="9">
        <f t="shared" si="240"/>
        <v>-3</v>
      </c>
      <c r="AE31" s="11">
        <f t="shared" ref="AE31" si="242">AE30-AE28</f>
        <v>0</v>
      </c>
      <c r="AF31" s="11">
        <f t="shared" ref="AF31" si="243">AF30-AF28</f>
        <v>0</v>
      </c>
      <c r="AG31" s="11">
        <f t="shared" ref="AG31" si="244">AG30-AG28</f>
        <v>0</v>
      </c>
      <c r="AH31" s="11">
        <f t="shared" ref="AH31" si="245">AH30-AH28</f>
        <v>0</v>
      </c>
      <c r="AI31" s="11">
        <f t="shared" ref="AI31" si="246">AI30-AI28</f>
        <v>0</v>
      </c>
      <c r="AJ31" s="11">
        <f t="shared" ref="AJ31" si="247">AJ30-AJ28</f>
        <v>0</v>
      </c>
      <c r="AK31" s="11">
        <f t="shared" ref="AK31" si="248">AK30-AK28</f>
        <v>0</v>
      </c>
      <c r="AL31" s="11">
        <f t="shared" ref="AL31" si="249">AL30-AL28</f>
        <v>0</v>
      </c>
      <c r="AM31" s="11">
        <f t="shared" ref="AM31" si="250">AM30-AM28</f>
        <v>0</v>
      </c>
      <c r="AN31" s="11">
        <f t="shared" ref="AN31" si="251">AN30-AN28</f>
        <v>0</v>
      </c>
      <c r="AO31" s="9">
        <f t="shared" ref="AO31" si="252">AO30-AO28</f>
        <v>-3</v>
      </c>
      <c r="AP31" s="11">
        <f t="shared" ref="AP31" si="253">AP30-AP28</f>
        <v>-6</v>
      </c>
      <c r="AQ31" s="9">
        <f t="shared" ref="AQ31" si="254">AQ30-AQ28</f>
        <v>0</v>
      </c>
      <c r="AR31" s="11">
        <f t="shared" ref="AR31" si="255">AR30-AR28</f>
        <v>0</v>
      </c>
      <c r="AS31" s="11">
        <f t="shared" ref="AS31" si="256">AS30-AS28</f>
        <v>0</v>
      </c>
      <c r="AT31" s="11">
        <f t="shared" ref="AT31" si="257">AT30-AT28</f>
        <v>0</v>
      </c>
      <c r="AU31" s="11">
        <f t="shared" ref="AU31" si="258">AU30-AU28</f>
        <v>0</v>
      </c>
      <c r="AV31" s="11">
        <f t="shared" ref="AV31" si="259">AV30-AV28</f>
        <v>0</v>
      </c>
      <c r="AW31" s="11">
        <f t="shared" ref="AW31" si="260">AW30-AW28</f>
        <v>0</v>
      </c>
      <c r="AX31" s="11">
        <f t="shared" ref="AX31" si="261">AX30-AX28</f>
        <v>0</v>
      </c>
      <c r="AY31" s="11">
        <f t="shared" ref="AY31" si="262">AY30-AY28</f>
        <v>0</v>
      </c>
      <c r="AZ31" s="11">
        <f t="shared" ref="AZ31" si="263">AZ30-AZ28</f>
        <v>0</v>
      </c>
      <c r="BA31" s="11">
        <f t="shared" ref="BA31" si="264">BA30-BA28</f>
        <v>0</v>
      </c>
      <c r="BB31" s="9">
        <f t="shared" ref="BB31" si="265">BB30-BB28</f>
        <v>0</v>
      </c>
      <c r="BC31" s="11">
        <f t="shared" ref="BC31" si="266">BC30-BC28</f>
        <v>0</v>
      </c>
      <c r="BD31" s="11">
        <f t="shared" ref="BD31" si="267">BD30-BD28</f>
        <v>0</v>
      </c>
      <c r="BE31" s="11">
        <f t="shared" ref="BE31" si="268">BE30-BE28</f>
        <v>0</v>
      </c>
      <c r="BF31" s="11">
        <f t="shared" ref="BF31" si="269">BF30-BF28</f>
        <v>0</v>
      </c>
      <c r="BG31" s="11">
        <f t="shared" ref="BG31:BH31" si="270">BG30-BG28</f>
        <v>-5</v>
      </c>
      <c r="BH31" s="9">
        <f t="shared" si="270"/>
        <v>-14</v>
      </c>
      <c r="BI31" s="9">
        <f t="shared" ref="BI31" si="271">BI30-BI28</f>
        <v>-17</v>
      </c>
      <c r="BJ31" s="11">
        <f t="shared" ref="BJ31:BK31" si="272">BJ30-BJ28</f>
        <v>0</v>
      </c>
      <c r="BK31" s="49">
        <f t="shared" si="272"/>
        <v>-17</v>
      </c>
      <c r="BM31" s="30">
        <f t="shared" si="217"/>
        <v>-14</v>
      </c>
    </row>
    <row r="32" spans="1:65">
      <c r="A32" s="128"/>
      <c r="B32" s="5" t="s">
        <v>127</v>
      </c>
      <c r="C32" s="13">
        <f>C31/C28</f>
        <v>-1.5723270440251573E-3</v>
      </c>
      <c r="D32" s="13">
        <f t="shared" ref="D32" si="273">D31/D28</f>
        <v>-1.7064846416382253E-3</v>
      </c>
      <c r="E32" s="13">
        <f t="shared" ref="E32" si="274">E31/E28</f>
        <v>1.8867924528301886E-2</v>
      </c>
      <c r="F32" s="13">
        <f t="shared" ref="F32" si="275">F31/F28</f>
        <v>0</v>
      </c>
      <c r="G32" s="13">
        <f t="shared" ref="G32" si="276">G31/G28</f>
        <v>0</v>
      </c>
      <c r="H32" s="13" t="e">
        <f t="shared" ref="H32" si="277">H31/H28</f>
        <v>#DIV/0!</v>
      </c>
      <c r="I32" s="13" t="e">
        <f t="shared" ref="I32" si="278">I31/I28</f>
        <v>#DIV/0!</v>
      </c>
      <c r="J32" s="13" t="e">
        <f t="shared" ref="J32" si="279">J31/J28</f>
        <v>#DIV/0!</v>
      </c>
      <c r="K32" s="13" t="e">
        <f t="shared" ref="K32" si="280">K31/K28</f>
        <v>#DIV/0!</v>
      </c>
      <c r="L32" s="13" t="e">
        <f t="shared" ref="L32" si="281">L31/L28</f>
        <v>#DIV/0!</v>
      </c>
      <c r="M32" s="13">
        <f t="shared" ref="M32" si="282">M31/M28</f>
        <v>0.1</v>
      </c>
      <c r="N32" s="13" t="e">
        <f t="shared" ref="N32" si="283">N31/N28</f>
        <v>#DIV/0!</v>
      </c>
      <c r="O32" s="13" t="e">
        <f t="shared" ref="O32" si="284">O31/O28</f>
        <v>#DIV/0!</v>
      </c>
      <c r="P32" s="13">
        <f t="shared" ref="P32" si="285">P31/P28</f>
        <v>7.1428571428571425E-2</v>
      </c>
      <c r="Q32" s="13" t="e">
        <f t="shared" ref="Q32" si="286">Q31/Q28</f>
        <v>#DIV/0!</v>
      </c>
      <c r="R32" s="13" t="e">
        <f t="shared" ref="R32" si="287">R31/R28</f>
        <v>#DIV/0!</v>
      </c>
      <c r="S32" s="13" t="e">
        <f t="shared" ref="S32" si="288">S31/S28</f>
        <v>#DIV/0!</v>
      </c>
      <c r="T32" s="13" t="e">
        <f t="shared" ref="T32:U32" si="289">T31/T28</f>
        <v>#DIV/0!</v>
      </c>
      <c r="U32" s="13" t="e">
        <f t="shared" si="289"/>
        <v>#DIV/0!</v>
      </c>
      <c r="V32" s="160" t="e">
        <f t="shared" ref="V32" si="290">V31/V28</f>
        <v>#DIV/0!</v>
      </c>
      <c r="W32" s="13" t="e">
        <f t="shared" ref="W32" si="291">W31/W28</f>
        <v>#DIV/0!</v>
      </c>
      <c r="X32" s="13" t="e">
        <f t="shared" ref="X32" si="292">X31/X28</f>
        <v>#DIV/0!</v>
      </c>
      <c r="Y32" s="13" t="e">
        <f t="shared" ref="Y32" si="293">Y31/Y28</f>
        <v>#DIV/0!</v>
      </c>
      <c r="Z32" s="13" t="e">
        <f t="shared" ref="Z32" si="294">Z31/Z28</f>
        <v>#DIV/0!</v>
      </c>
      <c r="AA32" s="13" t="e">
        <f t="shared" ref="AA32:AD32" si="295">AA31/AA28</f>
        <v>#DIV/0!</v>
      </c>
      <c r="AB32" s="13" t="e">
        <f t="shared" ref="AB32" si="296">AB31/AB28</f>
        <v>#DIV/0!</v>
      </c>
      <c r="AC32" s="160" t="e">
        <f t="shared" si="295"/>
        <v>#DIV/0!</v>
      </c>
      <c r="AD32" s="160">
        <f t="shared" si="295"/>
        <v>-7.1309721892084618E-4</v>
      </c>
      <c r="AE32" s="13">
        <f t="shared" ref="AE32" si="297">AE31/AE28</f>
        <v>0</v>
      </c>
      <c r="AF32" s="13" t="e">
        <f t="shared" ref="AF32" si="298">AF31/AF28</f>
        <v>#DIV/0!</v>
      </c>
      <c r="AG32" s="13" t="e">
        <f t="shared" ref="AG32" si="299">AG31/AG28</f>
        <v>#DIV/0!</v>
      </c>
      <c r="AH32" s="13" t="e">
        <f t="shared" ref="AH32" si="300">AH31/AH28</f>
        <v>#DIV/0!</v>
      </c>
      <c r="AI32" s="13" t="e">
        <f t="shared" ref="AI32" si="301">AI31/AI28</f>
        <v>#DIV/0!</v>
      </c>
      <c r="AJ32" s="13" t="e">
        <f t="shared" ref="AJ32" si="302">AJ31/AJ28</f>
        <v>#DIV/0!</v>
      </c>
      <c r="AK32" s="13" t="e">
        <f t="shared" ref="AK32" si="303">AK31/AK28</f>
        <v>#DIV/0!</v>
      </c>
      <c r="AL32" s="13" t="e">
        <f t="shared" ref="AL32" si="304">AL31/AL28</f>
        <v>#DIV/0!</v>
      </c>
      <c r="AM32" s="13" t="e">
        <f t="shared" ref="AM32" si="305">AM31/AM28</f>
        <v>#DIV/0!</v>
      </c>
      <c r="AN32" s="13" t="e">
        <f t="shared" ref="AN32" si="306">AN31/AN28</f>
        <v>#DIV/0!</v>
      </c>
      <c r="AO32" s="160">
        <f t="shared" ref="AO32" si="307">AO31/AO28</f>
        <v>-1.454192922927775E-3</v>
      </c>
      <c r="AP32" s="13">
        <f t="shared" ref="AP32" si="308">AP31/AP28</f>
        <v>-2.9702970297029703E-3</v>
      </c>
      <c r="AQ32" s="160" t="e">
        <f t="shared" ref="AQ32" si="309">AQ31/AQ28</f>
        <v>#DIV/0!</v>
      </c>
      <c r="AR32" s="13" t="e">
        <f t="shared" ref="AR32" si="310">AR31/AR28</f>
        <v>#DIV/0!</v>
      </c>
      <c r="AS32" s="13" t="e">
        <f t="shared" ref="AS32" si="311">AS31/AS28</f>
        <v>#DIV/0!</v>
      </c>
      <c r="AT32" s="13" t="e">
        <f t="shared" ref="AT32" si="312">AT31/AT28</f>
        <v>#DIV/0!</v>
      </c>
      <c r="AU32" s="13" t="e">
        <f t="shared" ref="AU32" si="313">AU31/AU28</f>
        <v>#DIV/0!</v>
      </c>
      <c r="AV32" s="13" t="e">
        <f t="shared" ref="AV32" si="314">AV31/AV28</f>
        <v>#DIV/0!</v>
      </c>
      <c r="AW32" s="13" t="e">
        <f t="shared" ref="AW32" si="315">AW31/AW28</f>
        <v>#DIV/0!</v>
      </c>
      <c r="AX32" s="13" t="e">
        <f t="shared" ref="AX32" si="316">AX31/AX28</f>
        <v>#DIV/0!</v>
      </c>
      <c r="AY32" s="13" t="e">
        <f t="shared" ref="AY32" si="317">AY31/AY28</f>
        <v>#DIV/0!</v>
      </c>
      <c r="AZ32" s="13" t="e">
        <f t="shared" ref="AZ32" si="318">AZ31/AZ28</f>
        <v>#DIV/0!</v>
      </c>
      <c r="BA32" s="13" t="e">
        <f t="shared" ref="BA32" si="319">BA31/BA28</f>
        <v>#DIV/0!</v>
      </c>
      <c r="BB32" s="160" t="e">
        <f t="shared" ref="BB32" si="320">BB31/BB28</f>
        <v>#DIV/0!</v>
      </c>
      <c r="BC32" s="13">
        <f t="shared" ref="BC32" si="321">BC31/BC28</f>
        <v>0</v>
      </c>
      <c r="BD32" s="13">
        <f t="shared" ref="BD32" si="322">BD31/BD28</f>
        <v>0</v>
      </c>
      <c r="BE32" s="13" t="e">
        <f t="shared" ref="BE32" si="323">BE31/BE28</f>
        <v>#DIV/0!</v>
      </c>
      <c r="BF32" s="13">
        <f t="shared" ref="BF32" si="324">BF31/BF28</f>
        <v>0</v>
      </c>
      <c r="BG32" s="13">
        <f t="shared" ref="BG32:BH32" si="325">BG31/BG28</f>
        <v>-1.9508388607101053E-3</v>
      </c>
      <c r="BH32" s="160">
        <f t="shared" si="325"/>
        <v>-1.9880715705765406E-3</v>
      </c>
      <c r="BI32" s="160">
        <f t="shared" ref="BI32" si="326">BI31/BI28</f>
        <v>-1.5112454440394702E-3</v>
      </c>
      <c r="BJ32" s="13" t="e">
        <f t="shared" ref="BJ32:BK32" si="327">BJ31/BJ28</f>
        <v>#DIV/0!</v>
      </c>
      <c r="BK32" s="50">
        <f t="shared" si="327"/>
        <v>-1.5112454440394702E-3</v>
      </c>
      <c r="BM32" s="160" t="e">
        <f t="shared" ref="BM32" si="328">BM31/BM28</f>
        <v>#DIV/0!</v>
      </c>
    </row>
    <row r="33" spans="1:65">
      <c r="A33" s="128"/>
      <c r="B33" s="5" t="s">
        <v>128</v>
      </c>
      <c r="C33" s="11">
        <f>C30-C29</f>
        <v>-11059</v>
      </c>
      <c r="D33" s="11">
        <f t="shared" ref="D33:BK33" si="329">D30-D29</f>
        <v>-3963</v>
      </c>
      <c r="E33" s="11">
        <f t="shared" si="329"/>
        <v>-354</v>
      </c>
      <c r="F33" s="11">
        <f t="shared" si="329"/>
        <v>-1591</v>
      </c>
      <c r="G33" s="11">
        <f t="shared" si="329"/>
        <v>-625</v>
      </c>
      <c r="H33" s="11">
        <f t="shared" si="329"/>
        <v>0</v>
      </c>
      <c r="I33" s="11">
        <f t="shared" si="329"/>
        <v>0</v>
      </c>
      <c r="J33" s="11">
        <f t="shared" si="329"/>
        <v>0</v>
      </c>
      <c r="K33" s="11">
        <f t="shared" si="329"/>
        <v>-256</v>
      </c>
      <c r="L33" s="11">
        <f t="shared" si="329"/>
        <v>-139</v>
      </c>
      <c r="M33" s="11">
        <f t="shared" si="329"/>
        <v>-256</v>
      </c>
      <c r="N33" s="11">
        <f t="shared" si="329"/>
        <v>-1</v>
      </c>
      <c r="O33" s="11">
        <f t="shared" si="329"/>
        <v>0</v>
      </c>
      <c r="P33" s="11">
        <f t="shared" si="329"/>
        <v>-396</v>
      </c>
      <c r="Q33" s="11">
        <f t="shared" si="329"/>
        <v>0</v>
      </c>
      <c r="R33" s="11">
        <f t="shared" si="329"/>
        <v>-75</v>
      </c>
      <c r="S33" s="11">
        <f t="shared" si="329"/>
        <v>0</v>
      </c>
      <c r="T33" s="11">
        <f t="shared" si="329"/>
        <v>0</v>
      </c>
      <c r="U33" s="11">
        <f t="shared" ref="U33" si="330">U30-U29</f>
        <v>0</v>
      </c>
      <c r="V33" s="9">
        <f t="shared" si="329"/>
        <v>0</v>
      </c>
      <c r="W33" s="11">
        <f t="shared" si="329"/>
        <v>0</v>
      </c>
      <c r="X33" s="11">
        <f t="shared" si="329"/>
        <v>0</v>
      </c>
      <c r="Y33" s="11">
        <f t="shared" si="329"/>
        <v>0</v>
      </c>
      <c r="Z33" s="11">
        <f t="shared" si="329"/>
        <v>0</v>
      </c>
      <c r="AA33" s="11">
        <f t="shared" si="329"/>
        <v>0</v>
      </c>
      <c r="AB33" s="11">
        <f t="shared" ref="AB33" si="331">AB30-AB29</f>
        <v>0</v>
      </c>
      <c r="AC33" s="9">
        <f t="shared" ref="AC33:AD33" si="332">AC30-AC29</f>
        <v>-6465</v>
      </c>
      <c r="AD33" s="9">
        <f t="shared" si="332"/>
        <v>-25180</v>
      </c>
      <c r="AE33" s="11">
        <f t="shared" si="329"/>
        <v>-10</v>
      </c>
      <c r="AF33" s="11">
        <f t="shared" si="329"/>
        <v>0</v>
      </c>
      <c r="AG33" s="11">
        <f t="shared" si="329"/>
        <v>0</v>
      </c>
      <c r="AH33" s="11">
        <f t="shared" si="329"/>
        <v>0</v>
      </c>
      <c r="AI33" s="11">
        <f t="shared" si="329"/>
        <v>0</v>
      </c>
      <c r="AJ33" s="11">
        <f t="shared" si="329"/>
        <v>0</v>
      </c>
      <c r="AK33" s="11">
        <f t="shared" si="329"/>
        <v>0</v>
      </c>
      <c r="AL33" s="11">
        <f t="shared" si="329"/>
        <v>-66</v>
      </c>
      <c r="AM33" s="11">
        <f t="shared" si="329"/>
        <v>0</v>
      </c>
      <c r="AN33" s="11">
        <f t="shared" si="329"/>
        <v>0</v>
      </c>
      <c r="AO33" s="9">
        <f t="shared" si="329"/>
        <v>1415</v>
      </c>
      <c r="AP33" s="11">
        <f t="shared" si="329"/>
        <v>2010</v>
      </c>
      <c r="AQ33" s="9">
        <f t="shared" si="329"/>
        <v>0</v>
      </c>
      <c r="AR33" s="11">
        <f t="shared" si="329"/>
        <v>0</v>
      </c>
      <c r="AS33" s="11">
        <f t="shared" si="329"/>
        <v>0</v>
      </c>
      <c r="AT33" s="11">
        <f t="shared" si="329"/>
        <v>0</v>
      </c>
      <c r="AU33" s="11">
        <f t="shared" si="329"/>
        <v>0</v>
      </c>
      <c r="AV33" s="11">
        <f t="shared" si="329"/>
        <v>0</v>
      </c>
      <c r="AW33" s="11">
        <f t="shared" si="329"/>
        <v>0</v>
      </c>
      <c r="AX33" s="11">
        <f t="shared" si="329"/>
        <v>0</v>
      </c>
      <c r="AY33" s="11">
        <f t="shared" si="329"/>
        <v>0</v>
      </c>
      <c r="AZ33" s="11">
        <f t="shared" si="329"/>
        <v>0</v>
      </c>
      <c r="BA33" s="11">
        <f t="shared" si="329"/>
        <v>0</v>
      </c>
      <c r="BB33" s="9">
        <f t="shared" si="329"/>
        <v>-2535</v>
      </c>
      <c r="BC33" s="11">
        <f t="shared" si="329"/>
        <v>-12</v>
      </c>
      <c r="BD33" s="11">
        <f t="shared" si="329"/>
        <v>-12</v>
      </c>
      <c r="BE33" s="11">
        <f t="shared" si="329"/>
        <v>0</v>
      </c>
      <c r="BF33" s="11">
        <f t="shared" si="329"/>
        <v>282</v>
      </c>
      <c r="BG33" s="11">
        <f t="shared" si="329"/>
        <v>2558</v>
      </c>
      <c r="BH33" s="9">
        <f t="shared" si="329"/>
        <v>3630</v>
      </c>
      <c r="BI33" s="9">
        <f t="shared" si="329"/>
        <v>-21550</v>
      </c>
      <c r="BJ33" s="11">
        <f t="shared" si="329"/>
        <v>-1293</v>
      </c>
      <c r="BK33" s="49">
        <f t="shared" si="329"/>
        <v>-20257</v>
      </c>
      <c r="BM33" s="30">
        <f t="shared" si="217"/>
        <v>4923</v>
      </c>
    </row>
    <row r="34" spans="1:65">
      <c r="A34" s="128"/>
      <c r="B34" s="5" t="s">
        <v>129</v>
      </c>
      <c r="C34" s="13">
        <f>C33/C29</f>
        <v>-0.81322156040885363</v>
      </c>
      <c r="D34" s="13">
        <f t="shared" ref="D34" si="333">D33/D29</f>
        <v>-0.7720631209818819</v>
      </c>
      <c r="E34" s="13">
        <f t="shared" ref="E34" si="334">E33/E29</f>
        <v>-0.86764705882352944</v>
      </c>
      <c r="F34" s="13">
        <f t="shared" ref="F34" si="335">F33/F29</f>
        <v>-0.84090909090909094</v>
      </c>
      <c r="G34" s="13">
        <f t="shared" ref="G34" si="336">G33/G29</f>
        <v>-0.84688346883468835</v>
      </c>
      <c r="H34" s="13" t="e">
        <f t="shared" ref="H34" si="337">H33/H29</f>
        <v>#DIV/0!</v>
      </c>
      <c r="I34" s="13" t="e">
        <f t="shared" ref="I34" si="338">I33/I29</f>
        <v>#DIV/0!</v>
      </c>
      <c r="J34" s="13" t="e">
        <f t="shared" ref="J34" si="339">J33/J29</f>
        <v>#DIV/0!</v>
      </c>
      <c r="K34" s="13">
        <f t="shared" ref="K34" si="340">K33/K29</f>
        <v>-1</v>
      </c>
      <c r="L34" s="13">
        <f t="shared" ref="L34" si="341">L33/L29</f>
        <v>-1</v>
      </c>
      <c r="M34" s="13">
        <f t="shared" ref="M34" si="342">M33/M29</f>
        <v>-0.95880149812734083</v>
      </c>
      <c r="N34" s="13">
        <f t="shared" ref="N34" si="343">N33/N29</f>
        <v>-1</v>
      </c>
      <c r="O34" s="13" t="e">
        <f t="shared" ref="O34" si="344">O33/O29</f>
        <v>#DIV/0!</v>
      </c>
      <c r="P34" s="13">
        <f t="shared" ref="P34" si="345">P33/P29</f>
        <v>-0.96350364963503654</v>
      </c>
      <c r="Q34" s="13" t="e">
        <f t="shared" ref="Q34" si="346">Q33/Q29</f>
        <v>#DIV/0!</v>
      </c>
      <c r="R34" s="13">
        <f t="shared" ref="R34" si="347">R33/R29</f>
        <v>-1</v>
      </c>
      <c r="S34" s="13" t="e">
        <f t="shared" ref="S34" si="348">S33/S29</f>
        <v>#DIV/0!</v>
      </c>
      <c r="T34" s="13" t="e">
        <f t="shared" ref="T34:U34" si="349">T33/T29</f>
        <v>#DIV/0!</v>
      </c>
      <c r="U34" s="13" t="e">
        <f t="shared" si="349"/>
        <v>#DIV/0!</v>
      </c>
      <c r="V34" s="160" t="e">
        <f t="shared" ref="V34" si="350">V33/V29</f>
        <v>#DIV/0!</v>
      </c>
      <c r="W34" s="13" t="e">
        <f t="shared" ref="W34" si="351">W33/W29</f>
        <v>#DIV/0!</v>
      </c>
      <c r="X34" s="13" t="e">
        <f t="shared" ref="X34" si="352">X33/X29</f>
        <v>#DIV/0!</v>
      </c>
      <c r="Y34" s="13" t="e">
        <f t="shared" ref="Y34" si="353">Y33/Y29</f>
        <v>#DIV/0!</v>
      </c>
      <c r="Z34" s="13" t="e">
        <f t="shared" ref="Z34" si="354">Z33/Z29</f>
        <v>#DIV/0!</v>
      </c>
      <c r="AA34" s="13" t="e">
        <f t="shared" ref="AA34:AD34" si="355">AA33/AA29</f>
        <v>#DIV/0!</v>
      </c>
      <c r="AB34" s="13" t="e">
        <f t="shared" ref="AB34" si="356">AB33/AB29</f>
        <v>#DIV/0!</v>
      </c>
      <c r="AC34" s="160">
        <f t="shared" si="355"/>
        <v>-1</v>
      </c>
      <c r="AD34" s="160">
        <f t="shared" si="355"/>
        <v>-0.85692894092022864</v>
      </c>
      <c r="AE34" s="13">
        <f t="shared" ref="AE34" si="357">AE33/AE29</f>
        <v>-0.45454545454545453</v>
      </c>
      <c r="AF34" s="13" t="e">
        <f t="shared" ref="AF34" si="358">AF33/AF29</f>
        <v>#DIV/0!</v>
      </c>
      <c r="AG34" s="13" t="e">
        <f t="shared" ref="AG34" si="359">AG33/AG29</f>
        <v>#DIV/0!</v>
      </c>
      <c r="AH34" s="13" t="e">
        <f t="shared" ref="AH34" si="360">AH33/AH29</f>
        <v>#DIV/0!</v>
      </c>
      <c r="AI34" s="13" t="e">
        <f t="shared" ref="AI34" si="361">AI33/AI29</f>
        <v>#DIV/0!</v>
      </c>
      <c r="AJ34" s="13" t="e">
        <f t="shared" ref="AJ34" si="362">AJ33/AJ29</f>
        <v>#DIV/0!</v>
      </c>
      <c r="AK34" s="13" t="e">
        <f t="shared" ref="AK34" si="363">AK33/AK29</f>
        <v>#DIV/0!</v>
      </c>
      <c r="AL34" s="13">
        <f t="shared" ref="AL34" si="364">AL33/AL29</f>
        <v>-1</v>
      </c>
      <c r="AM34" s="13" t="e">
        <f t="shared" ref="AM34" si="365">AM33/AM29</f>
        <v>#DIV/0!</v>
      </c>
      <c r="AN34" s="13" t="e">
        <f t="shared" ref="AN34" si="366">AN33/AN29</f>
        <v>#DIV/0!</v>
      </c>
      <c r="AO34" s="160">
        <f t="shared" ref="AO34" si="367">AO33/AO29</f>
        <v>2.193798449612403</v>
      </c>
      <c r="AP34" s="13">
        <f t="shared" ref="AP34" si="368">AP33/AP29</f>
        <v>502.5</v>
      </c>
      <c r="AQ34" s="160" t="e">
        <f t="shared" ref="AQ34" si="369">AQ33/AQ29</f>
        <v>#DIV/0!</v>
      </c>
      <c r="AR34" s="13" t="e">
        <f t="shared" ref="AR34" si="370">AR33/AR29</f>
        <v>#DIV/0!</v>
      </c>
      <c r="AS34" s="13" t="e">
        <f t="shared" ref="AS34" si="371">AS33/AS29</f>
        <v>#DIV/0!</v>
      </c>
      <c r="AT34" s="13" t="e">
        <f t="shared" ref="AT34" si="372">AT33/AT29</f>
        <v>#DIV/0!</v>
      </c>
      <c r="AU34" s="13" t="e">
        <f t="shared" ref="AU34" si="373">AU33/AU29</f>
        <v>#DIV/0!</v>
      </c>
      <c r="AV34" s="13" t="e">
        <f t="shared" ref="AV34" si="374">AV33/AV29</f>
        <v>#DIV/0!</v>
      </c>
      <c r="AW34" s="13" t="e">
        <f t="shared" ref="AW34" si="375">AW33/AW29</f>
        <v>#DIV/0!</v>
      </c>
      <c r="AX34" s="13" t="e">
        <f t="shared" ref="AX34" si="376">AX33/AX29</f>
        <v>#DIV/0!</v>
      </c>
      <c r="AY34" s="13" t="e">
        <f t="shared" ref="AY34" si="377">AY33/AY29</f>
        <v>#DIV/0!</v>
      </c>
      <c r="AZ34" s="13" t="e">
        <f t="shared" ref="AZ34" si="378">AZ33/AZ29</f>
        <v>#DIV/0!</v>
      </c>
      <c r="BA34" s="13" t="e">
        <f t="shared" ref="BA34" si="379">BA33/BA29</f>
        <v>#DIV/0!</v>
      </c>
      <c r="BB34" s="160">
        <f t="shared" ref="BB34" si="380">BB33/BB29</f>
        <v>-1</v>
      </c>
      <c r="BC34" s="13">
        <f t="shared" ref="BC34" si="381">BC33/BC29</f>
        <v>-0.4</v>
      </c>
      <c r="BD34" s="13">
        <f t="shared" ref="BD34" si="382">BD33/BD29</f>
        <v>-0.4</v>
      </c>
      <c r="BE34" s="13" t="e">
        <f t="shared" ref="BE34" si="383">BE33/BE29</f>
        <v>#DIV/0!</v>
      </c>
      <c r="BF34" s="13">
        <f t="shared" ref="BF34" si="384">BF33/BF29</f>
        <v>4.2727272727272725</v>
      </c>
      <c r="BG34" s="13" t="e">
        <f t="shared" ref="BG34:BH34" si="385">BG33/BG29</f>
        <v>#DIV/0!</v>
      </c>
      <c r="BH34" s="160">
        <f t="shared" si="385"/>
        <v>1.0682754561506769</v>
      </c>
      <c r="BI34" s="160">
        <f t="shared" ref="BI34" si="386">BI33/BI29</f>
        <v>-0.65737294856933681</v>
      </c>
      <c r="BJ34" s="13">
        <f t="shared" ref="BJ34:BK34" si="387">BJ33/BJ29</f>
        <v>-1</v>
      </c>
      <c r="BK34" s="50">
        <f t="shared" si="387"/>
        <v>-0.64330401092444978</v>
      </c>
      <c r="BM34" s="14">
        <f t="shared" ref="BM34" si="388">BM33/BM29</f>
        <v>2.3387173396674585</v>
      </c>
    </row>
    <row r="35" spans="1:65">
      <c r="A35" s="128"/>
      <c r="B35" s="5" t="s">
        <v>326</v>
      </c>
      <c r="C35" s="126">
        <f>C30/C27</f>
        <v>0.99842767295597479</v>
      </c>
      <c r="D35" s="126">
        <f t="shared" ref="D35:BK35" si="389">D30/D27</f>
        <v>0.99829351535836175</v>
      </c>
      <c r="E35" s="126">
        <f t="shared" si="389"/>
        <v>1.0188679245283019</v>
      </c>
      <c r="F35" s="126">
        <f t="shared" si="389"/>
        <v>1</v>
      </c>
      <c r="G35" s="126">
        <f t="shared" si="389"/>
        <v>1</v>
      </c>
      <c r="H35" s="126" t="e">
        <f t="shared" si="389"/>
        <v>#DIV/0!</v>
      </c>
      <c r="I35" s="126" t="e">
        <f t="shared" si="389"/>
        <v>#DIV/0!</v>
      </c>
      <c r="J35" s="126" t="e">
        <f t="shared" si="389"/>
        <v>#DIV/0!</v>
      </c>
      <c r="K35" s="126" t="e">
        <f t="shared" si="389"/>
        <v>#DIV/0!</v>
      </c>
      <c r="L35" s="126" t="e">
        <f t="shared" si="389"/>
        <v>#DIV/0!</v>
      </c>
      <c r="M35" s="126">
        <f t="shared" si="389"/>
        <v>1.1000000000000001</v>
      </c>
      <c r="N35" s="126" t="e">
        <f t="shared" si="389"/>
        <v>#DIV/0!</v>
      </c>
      <c r="O35" s="126" t="e">
        <f t="shared" si="389"/>
        <v>#DIV/0!</v>
      </c>
      <c r="P35" s="126">
        <f t="shared" si="389"/>
        <v>1.0714285714285714</v>
      </c>
      <c r="Q35" s="126" t="e">
        <f t="shared" si="389"/>
        <v>#DIV/0!</v>
      </c>
      <c r="R35" s="126" t="e">
        <f t="shared" si="389"/>
        <v>#DIV/0!</v>
      </c>
      <c r="S35" s="126" t="e">
        <f t="shared" si="389"/>
        <v>#DIV/0!</v>
      </c>
      <c r="T35" s="126" t="e">
        <f t="shared" si="389"/>
        <v>#DIV/0!</v>
      </c>
      <c r="U35" s="126" t="e">
        <f t="shared" si="389"/>
        <v>#DIV/0!</v>
      </c>
      <c r="V35" s="175" t="e">
        <f t="shared" si="389"/>
        <v>#DIV/0!</v>
      </c>
      <c r="W35" s="126" t="e">
        <f t="shared" si="389"/>
        <v>#DIV/0!</v>
      </c>
      <c r="X35" s="126" t="e">
        <f t="shared" si="389"/>
        <v>#DIV/0!</v>
      </c>
      <c r="Y35" s="126" t="e">
        <f t="shared" si="389"/>
        <v>#DIV/0!</v>
      </c>
      <c r="Z35" s="126" t="e">
        <f t="shared" si="389"/>
        <v>#DIV/0!</v>
      </c>
      <c r="AA35" s="126" t="e">
        <f t="shared" si="389"/>
        <v>#DIV/0!</v>
      </c>
      <c r="AB35" s="126" t="e">
        <f t="shared" ref="AB35" si="390">AB30/AB27</f>
        <v>#DIV/0!</v>
      </c>
      <c r="AC35" s="175" t="e">
        <f t="shared" si="389"/>
        <v>#DIV/0!</v>
      </c>
      <c r="AD35" s="175">
        <f t="shared" si="389"/>
        <v>0.99928690278107912</v>
      </c>
      <c r="AE35" s="126">
        <f t="shared" si="389"/>
        <v>1</v>
      </c>
      <c r="AF35" s="126" t="e">
        <f t="shared" si="389"/>
        <v>#DIV/0!</v>
      </c>
      <c r="AG35" s="126" t="e">
        <f t="shared" si="389"/>
        <v>#DIV/0!</v>
      </c>
      <c r="AH35" s="126" t="e">
        <f t="shared" si="389"/>
        <v>#DIV/0!</v>
      </c>
      <c r="AI35" s="126" t="e">
        <f t="shared" si="389"/>
        <v>#DIV/0!</v>
      </c>
      <c r="AJ35" s="126" t="e">
        <f t="shared" si="389"/>
        <v>#DIV/0!</v>
      </c>
      <c r="AK35" s="126" t="e">
        <f t="shared" si="389"/>
        <v>#DIV/0!</v>
      </c>
      <c r="AL35" s="126" t="e">
        <f t="shared" si="389"/>
        <v>#DIV/0!</v>
      </c>
      <c r="AM35" s="126" t="e">
        <f t="shared" si="389"/>
        <v>#DIV/0!</v>
      </c>
      <c r="AN35" s="126" t="e">
        <f t="shared" si="389"/>
        <v>#DIV/0!</v>
      </c>
      <c r="AO35" s="175">
        <f t="shared" si="389"/>
        <v>0.99854580707707219</v>
      </c>
      <c r="AP35" s="126">
        <f t="shared" si="389"/>
        <v>0.99702970297029703</v>
      </c>
      <c r="AQ35" s="175" t="e">
        <f t="shared" si="389"/>
        <v>#DIV/0!</v>
      </c>
      <c r="AR35" s="126" t="e">
        <f t="shared" si="389"/>
        <v>#DIV/0!</v>
      </c>
      <c r="AS35" s="126" t="e">
        <f t="shared" si="389"/>
        <v>#DIV/0!</v>
      </c>
      <c r="AT35" s="126" t="e">
        <f t="shared" si="389"/>
        <v>#DIV/0!</v>
      </c>
      <c r="AU35" s="126" t="e">
        <f t="shared" si="389"/>
        <v>#DIV/0!</v>
      </c>
      <c r="AV35" s="126" t="e">
        <f t="shared" si="389"/>
        <v>#DIV/0!</v>
      </c>
      <c r="AW35" s="126" t="e">
        <f t="shared" si="389"/>
        <v>#DIV/0!</v>
      </c>
      <c r="AX35" s="126" t="e">
        <f t="shared" si="389"/>
        <v>#DIV/0!</v>
      </c>
      <c r="AY35" s="126" t="e">
        <f t="shared" si="389"/>
        <v>#DIV/0!</v>
      </c>
      <c r="AZ35" s="126" t="e">
        <f t="shared" si="389"/>
        <v>#DIV/0!</v>
      </c>
      <c r="BA35" s="126" t="e">
        <f t="shared" si="389"/>
        <v>#DIV/0!</v>
      </c>
      <c r="BB35" s="175" t="e">
        <f t="shared" si="389"/>
        <v>#DIV/0!</v>
      </c>
      <c r="BC35" s="126">
        <f t="shared" si="389"/>
        <v>1</v>
      </c>
      <c r="BD35" s="126">
        <f t="shared" si="389"/>
        <v>1</v>
      </c>
      <c r="BE35" s="126" t="e">
        <f t="shared" si="389"/>
        <v>#DIV/0!</v>
      </c>
      <c r="BF35" s="126">
        <f t="shared" si="389"/>
        <v>1</v>
      </c>
      <c r="BG35" s="126">
        <f t="shared" si="389"/>
        <v>0.99804916113928988</v>
      </c>
      <c r="BH35" s="175">
        <f t="shared" si="389"/>
        <v>0.99801192842942343</v>
      </c>
      <c r="BI35" s="175">
        <f t="shared" si="389"/>
        <v>0.99848875455596053</v>
      </c>
      <c r="BJ35" s="126" t="e">
        <f t="shared" si="389"/>
        <v>#DIV/0!</v>
      </c>
      <c r="BK35" s="126">
        <f t="shared" si="389"/>
        <v>0.99848875455596053</v>
      </c>
      <c r="BM35" s="126" t="e">
        <f t="shared" ref="BM35" si="391">BM30/BM27</f>
        <v>#DIV/0!</v>
      </c>
    </row>
    <row r="36" spans="1:65" s="178" customFormat="1">
      <c r="A36" s="128"/>
      <c r="B36" s="5" t="s">
        <v>327</v>
      </c>
      <c r="C36" s="11">
        <f>C27-C30</f>
        <v>4</v>
      </c>
      <c r="D36" s="11">
        <f t="shared" ref="D36:BJ36" si="392">D27-D30</f>
        <v>2</v>
      </c>
      <c r="E36" s="11">
        <f t="shared" si="392"/>
        <v>-1</v>
      </c>
      <c r="F36" s="11">
        <f t="shared" si="392"/>
        <v>0</v>
      </c>
      <c r="G36" s="11">
        <f t="shared" si="392"/>
        <v>0</v>
      </c>
      <c r="H36" s="11">
        <f t="shared" si="392"/>
        <v>0</v>
      </c>
      <c r="I36" s="11">
        <f t="shared" si="392"/>
        <v>0</v>
      </c>
      <c r="J36" s="11">
        <f t="shared" si="392"/>
        <v>0</v>
      </c>
      <c r="K36" s="11">
        <f t="shared" si="392"/>
        <v>0</v>
      </c>
      <c r="L36" s="11">
        <f t="shared" si="392"/>
        <v>0</v>
      </c>
      <c r="M36" s="11">
        <f t="shared" si="392"/>
        <v>-1</v>
      </c>
      <c r="N36" s="11">
        <f t="shared" si="392"/>
        <v>0</v>
      </c>
      <c r="O36" s="11">
        <f t="shared" si="392"/>
        <v>0</v>
      </c>
      <c r="P36" s="11">
        <f t="shared" si="392"/>
        <v>-1</v>
      </c>
      <c r="Q36" s="11">
        <f t="shared" si="392"/>
        <v>0</v>
      </c>
      <c r="R36" s="11">
        <f t="shared" si="392"/>
        <v>0</v>
      </c>
      <c r="S36" s="11">
        <f t="shared" si="392"/>
        <v>0</v>
      </c>
      <c r="T36" s="11">
        <f t="shared" si="392"/>
        <v>0</v>
      </c>
      <c r="U36" s="11">
        <f t="shared" si="392"/>
        <v>0</v>
      </c>
      <c r="V36" s="11">
        <f t="shared" si="392"/>
        <v>0</v>
      </c>
      <c r="W36" s="11">
        <f t="shared" si="392"/>
        <v>0</v>
      </c>
      <c r="X36" s="11">
        <f t="shared" si="392"/>
        <v>0</v>
      </c>
      <c r="Y36" s="11">
        <f t="shared" si="392"/>
        <v>0</v>
      </c>
      <c r="Z36" s="11">
        <f t="shared" si="392"/>
        <v>0</v>
      </c>
      <c r="AA36" s="11">
        <f t="shared" si="392"/>
        <v>0</v>
      </c>
      <c r="AB36" s="11">
        <f t="shared" si="392"/>
        <v>0</v>
      </c>
      <c r="AC36" s="11">
        <f t="shared" si="392"/>
        <v>0</v>
      </c>
      <c r="AD36" s="11">
        <f t="shared" si="392"/>
        <v>3</v>
      </c>
      <c r="AE36" s="11">
        <f t="shared" si="392"/>
        <v>0</v>
      </c>
      <c r="AF36" s="11">
        <f t="shared" si="392"/>
        <v>0</v>
      </c>
      <c r="AG36" s="11">
        <f t="shared" si="392"/>
        <v>0</v>
      </c>
      <c r="AH36" s="11">
        <f t="shared" si="392"/>
        <v>0</v>
      </c>
      <c r="AI36" s="11">
        <f t="shared" si="392"/>
        <v>0</v>
      </c>
      <c r="AJ36" s="11">
        <f t="shared" si="392"/>
        <v>0</v>
      </c>
      <c r="AK36" s="11">
        <f t="shared" si="392"/>
        <v>0</v>
      </c>
      <c r="AL36" s="11">
        <f t="shared" si="392"/>
        <v>0</v>
      </c>
      <c r="AM36" s="11">
        <f t="shared" si="392"/>
        <v>0</v>
      </c>
      <c r="AN36" s="11">
        <f t="shared" si="392"/>
        <v>0</v>
      </c>
      <c r="AO36" s="11">
        <f t="shared" si="392"/>
        <v>3</v>
      </c>
      <c r="AP36" s="11">
        <f t="shared" si="392"/>
        <v>6</v>
      </c>
      <c r="AQ36" s="11">
        <f t="shared" si="392"/>
        <v>0</v>
      </c>
      <c r="AR36" s="11">
        <f t="shared" si="392"/>
        <v>0</v>
      </c>
      <c r="AS36" s="11">
        <f t="shared" si="392"/>
        <v>0</v>
      </c>
      <c r="AT36" s="11">
        <f t="shared" si="392"/>
        <v>0</v>
      </c>
      <c r="AU36" s="11">
        <f t="shared" si="392"/>
        <v>0</v>
      </c>
      <c r="AV36" s="11">
        <f t="shared" si="392"/>
        <v>0</v>
      </c>
      <c r="AW36" s="11">
        <f t="shared" si="392"/>
        <v>0</v>
      </c>
      <c r="AX36" s="11">
        <f t="shared" si="392"/>
        <v>0</v>
      </c>
      <c r="AY36" s="11">
        <f t="shared" si="392"/>
        <v>0</v>
      </c>
      <c r="AZ36" s="11">
        <f t="shared" si="392"/>
        <v>0</v>
      </c>
      <c r="BA36" s="11">
        <f t="shared" si="392"/>
        <v>0</v>
      </c>
      <c r="BB36" s="11">
        <f t="shared" si="392"/>
        <v>0</v>
      </c>
      <c r="BC36" s="11">
        <f t="shared" si="392"/>
        <v>0</v>
      </c>
      <c r="BD36" s="11">
        <f t="shared" si="392"/>
        <v>0</v>
      </c>
      <c r="BE36" s="11">
        <f t="shared" si="392"/>
        <v>0</v>
      </c>
      <c r="BF36" s="11">
        <f t="shared" si="392"/>
        <v>0</v>
      </c>
      <c r="BG36" s="11">
        <f t="shared" si="392"/>
        <v>5</v>
      </c>
      <c r="BH36" s="11">
        <f t="shared" si="392"/>
        <v>14</v>
      </c>
      <c r="BI36" s="11">
        <f t="shared" si="392"/>
        <v>17</v>
      </c>
      <c r="BJ36" s="11">
        <f t="shared" si="392"/>
        <v>0</v>
      </c>
      <c r="BK36" s="11">
        <f t="shared" ref="BK36" si="393">BK27-BK30</f>
        <v>17</v>
      </c>
      <c r="BL36" s="11">
        <f t="shared" ref="BL36:BM36" si="394">BL30-BL27</f>
        <v>11230</v>
      </c>
      <c r="BM36" s="11">
        <f t="shared" si="394"/>
        <v>7028</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4"/>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4"/>
      <c r="BJ37" s="5"/>
      <c r="BK37" s="48"/>
    </row>
    <row r="38" spans="1:65" s="176" customFormat="1">
      <c r="A38" s="15" t="s">
        <v>132</v>
      </c>
      <c r="B38" s="9" t="s">
        <v>344</v>
      </c>
      <c r="C38" s="256">
        <v>201115</v>
      </c>
      <c r="D38" s="256">
        <v>92203</v>
      </c>
      <c r="E38" s="256">
        <v>8306</v>
      </c>
      <c r="F38" s="256">
        <v>30107</v>
      </c>
      <c r="G38" s="256">
        <v>14204</v>
      </c>
      <c r="H38" s="256">
        <v>0</v>
      </c>
      <c r="I38" s="256">
        <v>0</v>
      </c>
      <c r="J38" s="256">
        <v>0</v>
      </c>
      <c r="K38" s="256">
        <v>710</v>
      </c>
      <c r="L38" s="256">
        <v>6331</v>
      </c>
      <c r="M38" s="256">
        <v>4724</v>
      </c>
      <c r="N38" s="256">
        <v>130</v>
      </c>
      <c r="O38" s="256">
        <v>852</v>
      </c>
      <c r="P38" s="256">
        <v>5314</v>
      </c>
      <c r="Q38" s="256">
        <v>0</v>
      </c>
      <c r="R38" s="256">
        <v>719</v>
      </c>
      <c r="S38" s="256">
        <v>0</v>
      </c>
      <c r="T38" s="256">
        <v>0</v>
      </c>
      <c r="U38" s="256">
        <v>0</v>
      </c>
      <c r="V38" s="256">
        <v>73205</v>
      </c>
      <c r="W38" s="256">
        <v>0</v>
      </c>
      <c r="X38" s="256">
        <v>0</v>
      </c>
      <c r="Y38" s="256">
        <v>0</v>
      </c>
      <c r="Z38" s="256">
        <v>0</v>
      </c>
      <c r="AA38" s="256">
        <v>0</v>
      </c>
      <c r="AB38" s="256">
        <v>0</v>
      </c>
      <c r="AC38" s="256">
        <v>44684</v>
      </c>
      <c r="AD38" s="264">
        <f t="shared" ref="AD38" si="395">SUM(C38:AC38)</f>
        <v>482604</v>
      </c>
      <c r="AE38" s="256">
        <v>0</v>
      </c>
      <c r="AF38" s="256">
        <v>0</v>
      </c>
      <c r="AG38" s="256">
        <v>569</v>
      </c>
      <c r="AH38" s="256">
        <v>0</v>
      </c>
      <c r="AI38" s="256">
        <v>0</v>
      </c>
      <c r="AJ38" s="256">
        <v>0</v>
      </c>
      <c r="AK38" s="256">
        <v>118118</v>
      </c>
      <c r="AL38" s="256">
        <v>9088</v>
      </c>
      <c r="AM38" s="256">
        <v>0</v>
      </c>
      <c r="AN38" s="256">
        <v>0</v>
      </c>
      <c r="AO38" s="256">
        <v>18112</v>
      </c>
      <c r="AP38" s="256">
        <v>57914</v>
      </c>
      <c r="AQ38" s="256">
        <v>106801</v>
      </c>
      <c r="AR38" s="256">
        <v>0</v>
      </c>
      <c r="AS38" s="256">
        <v>0</v>
      </c>
      <c r="AT38" s="256">
        <v>0</v>
      </c>
      <c r="AU38" s="256">
        <v>0</v>
      </c>
      <c r="AV38" s="256">
        <v>0</v>
      </c>
      <c r="AW38" s="256">
        <v>0</v>
      </c>
      <c r="AX38" s="256">
        <v>0</v>
      </c>
      <c r="AY38" s="256">
        <v>0</v>
      </c>
      <c r="AZ38" s="256">
        <v>0</v>
      </c>
      <c r="BA38" s="256">
        <v>0</v>
      </c>
      <c r="BB38" s="256">
        <v>54849</v>
      </c>
      <c r="BC38" s="256">
        <v>822</v>
      </c>
      <c r="BD38" s="256">
        <v>822</v>
      </c>
      <c r="BE38" s="256">
        <v>0</v>
      </c>
      <c r="BF38" s="256">
        <v>1386</v>
      </c>
      <c r="BG38" s="256">
        <v>156</v>
      </c>
      <c r="BH38" s="262">
        <f>SUM(AE38:BG38)</f>
        <v>368637</v>
      </c>
      <c r="BI38" s="123">
        <f>AD38+BH38</f>
        <v>851241</v>
      </c>
      <c r="BJ38" s="263">
        <v>26103</v>
      </c>
      <c r="BK38" s="264">
        <f t="shared" ref="BK38" si="396">BI38-BJ38</f>
        <v>825138</v>
      </c>
      <c r="BL38" s="176">
        <v>4</v>
      </c>
      <c r="BM38" s="261"/>
    </row>
    <row r="39" spans="1:65" s="41" customFormat="1">
      <c r="A39" s="134"/>
      <c r="B39" s="207" t="s">
        <v>341</v>
      </c>
      <c r="C39" s="302">
        <v>201115</v>
      </c>
      <c r="D39" s="302">
        <v>92203</v>
      </c>
      <c r="E39" s="302">
        <v>8306</v>
      </c>
      <c r="F39" s="302">
        <v>30107</v>
      </c>
      <c r="G39" s="302">
        <v>14204</v>
      </c>
      <c r="H39" s="302">
        <v>0</v>
      </c>
      <c r="I39" s="302">
        <v>0</v>
      </c>
      <c r="J39" s="302">
        <v>0</v>
      </c>
      <c r="K39" s="302">
        <v>710</v>
      </c>
      <c r="L39" s="302">
        <v>6331</v>
      </c>
      <c r="M39" s="302">
        <v>4724</v>
      </c>
      <c r="N39" s="302">
        <v>130</v>
      </c>
      <c r="O39" s="302">
        <v>852</v>
      </c>
      <c r="P39" s="302">
        <v>5314</v>
      </c>
      <c r="Q39" s="302">
        <v>0</v>
      </c>
      <c r="R39" s="302">
        <v>719</v>
      </c>
      <c r="S39" s="302">
        <v>0</v>
      </c>
      <c r="T39" s="302">
        <v>0</v>
      </c>
      <c r="U39" s="302">
        <v>0</v>
      </c>
      <c r="V39" s="302">
        <v>73205</v>
      </c>
      <c r="W39" s="302">
        <v>0</v>
      </c>
      <c r="X39" s="302">
        <v>0</v>
      </c>
      <c r="Y39" s="302">
        <v>0</v>
      </c>
      <c r="Z39" s="302">
        <v>0</v>
      </c>
      <c r="AA39" s="302">
        <v>0</v>
      </c>
      <c r="AB39" s="302">
        <v>0</v>
      </c>
      <c r="AC39" s="302">
        <v>44684</v>
      </c>
      <c r="AD39" s="121">
        <f t="shared" ref="AD39" si="397">SUM(C39:AC39)</f>
        <v>482604</v>
      </c>
      <c r="AE39" s="302">
        <v>0</v>
      </c>
      <c r="AF39" s="302">
        <v>0</v>
      </c>
      <c r="AG39" s="302">
        <v>569</v>
      </c>
      <c r="AH39" s="302">
        <v>0</v>
      </c>
      <c r="AI39" s="302">
        <v>0</v>
      </c>
      <c r="AJ39" s="302">
        <v>0</v>
      </c>
      <c r="AK39" s="302">
        <v>118118</v>
      </c>
      <c r="AL39" s="302">
        <v>9088</v>
      </c>
      <c r="AM39" s="302">
        <v>0</v>
      </c>
      <c r="AN39" s="302">
        <v>0</v>
      </c>
      <c r="AO39" s="302">
        <v>18112</v>
      </c>
      <c r="AP39" s="302">
        <v>57914</v>
      </c>
      <c r="AQ39" s="302">
        <v>106801</v>
      </c>
      <c r="AR39" s="302">
        <v>0</v>
      </c>
      <c r="AS39" s="302">
        <v>0</v>
      </c>
      <c r="AT39" s="302">
        <v>0</v>
      </c>
      <c r="AU39" s="302">
        <v>0</v>
      </c>
      <c r="AV39" s="302">
        <v>0</v>
      </c>
      <c r="AW39" s="302">
        <v>0</v>
      </c>
      <c r="AX39" s="302">
        <v>0</v>
      </c>
      <c r="AY39" s="302">
        <v>0</v>
      </c>
      <c r="AZ39" s="302">
        <v>0</v>
      </c>
      <c r="BA39" s="302">
        <v>0</v>
      </c>
      <c r="BB39" s="302">
        <v>54849</v>
      </c>
      <c r="BC39" s="302">
        <v>822</v>
      </c>
      <c r="BD39" s="302">
        <v>822</v>
      </c>
      <c r="BE39" s="302">
        <v>0</v>
      </c>
      <c r="BF39" s="302">
        <v>1386</v>
      </c>
      <c r="BG39" s="302">
        <v>156</v>
      </c>
      <c r="BH39" s="122">
        <f>SUM(AE39:BG39)</f>
        <v>368637</v>
      </c>
      <c r="BI39" s="257">
        <f>AD39+BH39</f>
        <v>851241</v>
      </c>
      <c r="BJ39" s="305">
        <v>26103</v>
      </c>
      <c r="BK39" s="121">
        <f t="shared" ref="BK39" si="398">BI39-BJ39</f>
        <v>825138</v>
      </c>
      <c r="BM39" s="208"/>
    </row>
    <row r="40" spans="1:65">
      <c r="A40" s="128"/>
      <c r="B40" s="12" t="s">
        <v>340</v>
      </c>
      <c r="C40" s="9">
        <f>IF('Upto Month COPPY'!$E$4="",0,'Upto Month COPPY'!$E$4)</f>
        <v>184994</v>
      </c>
      <c r="D40" s="9">
        <f>IF('Upto Month COPPY'!$E$5="",0,'Upto Month COPPY'!$E$5)</f>
        <v>69928</v>
      </c>
      <c r="E40" s="9">
        <f>IF('Upto Month COPPY'!$E$6="",0,'Upto Month COPPY'!$E$6)</f>
        <v>8120</v>
      </c>
      <c r="F40" s="9">
        <f>IF('Upto Month COPPY'!$E$7="",0,'Upto Month COPPY'!$E$7)</f>
        <v>26349</v>
      </c>
      <c r="G40" s="9">
        <f>IF('Upto Month COPPY'!$E$8="",0,'Upto Month COPPY'!$E$8)</f>
        <v>11830</v>
      </c>
      <c r="H40" s="9">
        <f>IF('Upto Month COPPY'!$E$9="",0,'Upto Month COPPY'!$E$9)</f>
        <v>0</v>
      </c>
      <c r="I40" s="9">
        <f>IF('Upto Month COPPY'!$E$10="",0,'Upto Month COPPY'!$E$10)</f>
        <v>0</v>
      </c>
      <c r="J40" s="9">
        <f>IF('Upto Month COPPY'!$E$11="",0,'Upto Month COPPY'!$E$11)</f>
        <v>0</v>
      </c>
      <c r="K40" s="9">
        <f>IF('Upto Month COPPY'!$E$12="",0,'Upto Month COPPY'!$E$12)</f>
        <v>747</v>
      </c>
      <c r="L40" s="9">
        <f>IF('Upto Month COPPY'!$E$13="",0,'Upto Month COPPY'!$E$13)</f>
        <v>4516</v>
      </c>
      <c r="M40" s="9">
        <f>IF('Upto Month COPPY'!$E$14="",0,'Upto Month COPPY'!$E$14)</f>
        <v>4301</v>
      </c>
      <c r="N40" s="9">
        <f>IF('Upto Month COPPY'!$E$15="",0,'Upto Month COPPY'!$E$15)</f>
        <v>176</v>
      </c>
      <c r="O40" s="9">
        <f>IF('Upto Month COPPY'!$E$16="",0,'Upto Month COPPY'!$E$16)</f>
        <v>485</v>
      </c>
      <c r="P40" s="9">
        <f>IF('Upto Month COPPY'!$E$17="",0,'Upto Month COPPY'!$E$17)</f>
        <v>5458</v>
      </c>
      <c r="Q40" s="9">
        <f>IF('Upto Month COPPY'!$E$18="",0,'Upto Month COPPY'!$E$18)</f>
        <v>0</v>
      </c>
      <c r="R40" s="9">
        <f>IF('Upto Month COPPY'!$E$21="",0,'Upto Month COPPY'!$E$21)</f>
        <v>657</v>
      </c>
      <c r="S40" s="9">
        <f>IF('Upto Month COPPY'!$E$26="",0,'Upto Month COPPY'!$E$26)</f>
        <v>0</v>
      </c>
      <c r="T40" s="9">
        <f>IF('Upto Month COPPY'!$E$27="",0,'Upto Month COPPY'!$E$27)</f>
        <v>0</v>
      </c>
      <c r="U40" s="9">
        <f>IF('Upto Month COPPY'!$E$30="",0,'Upto Month COPPY'!$E$30)</f>
        <v>0</v>
      </c>
      <c r="V40" s="9">
        <f>IF('Upto Month COPPY'!$E$35="",0,'Upto Month COPPY'!$E$35)</f>
        <v>78568</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18</v>
      </c>
      <c r="AB40" s="9">
        <f>IF('Upto Month COPPY'!$E$48="",0,'Upto Month COPPY'!$E$48)</f>
        <v>0</v>
      </c>
      <c r="AC40" s="9">
        <f>IF('Upto Month COPPY'!$E$51="",0,'Upto Month COPPY'!$E$51)</f>
        <v>53511</v>
      </c>
      <c r="AD40" s="264">
        <f t="shared" ref="AD40:AD41" si="399">SUM(C40:AC40)</f>
        <v>449658</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94997</v>
      </c>
      <c r="AL40" s="9">
        <f>IF('Upto Month COPPY'!$E$29="",0,'Upto Month COPPY'!$E$29)</f>
        <v>4278</v>
      </c>
      <c r="AM40" s="9">
        <f>IF('Upto Month COPPY'!$E$31="",0,'Upto Month COPPY'!$E$31)</f>
        <v>0</v>
      </c>
      <c r="AN40" s="9">
        <f>IF('Upto Month COPPY'!$E$32="",0,'Upto Month COPPY'!$E$32)</f>
        <v>0</v>
      </c>
      <c r="AO40" s="9">
        <f>IF('Upto Month COPPY'!$E$33="",0,'Upto Month COPPY'!$E$33)</f>
        <v>20066</v>
      </c>
      <c r="AP40" s="9">
        <f>IF('Upto Month COPPY'!$E$34="",0,'Upto Month COPPY'!$E$34)</f>
        <v>78408</v>
      </c>
      <c r="AQ40" s="9">
        <f>IF('Upto Month COPPY'!$E$36="",0,'Upto Month COPPY'!$E$36)</f>
        <v>91261</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29791</v>
      </c>
      <c r="BC40" s="9">
        <f>IF('Upto Month COPPY'!$E$53="",0,'Upto Month COPPY'!$E$53)</f>
        <v>445</v>
      </c>
      <c r="BD40" s="9">
        <f>IF('Upto Month COPPY'!$E$54="",0,'Upto Month COPPY'!$E$54)</f>
        <v>445</v>
      </c>
      <c r="BE40" s="9">
        <f>IF('Upto Month COPPY'!$E$55="",0,'Upto Month COPPY'!$E$55)</f>
        <v>0</v>
      </c>
      <c r="BF40" s="9">
        <f>IF('Upto Month COPPY'!$E$56="",0,'Upto Month COPPY'!$E$56)</f>
        <v>1115</v>
      </c>
      <c r="BG40" s="9">
        <f>IF('Upto Month COPPY'!$E$58="",0,'Upto Month COPPY'!$E$58)</f>
        <v>829</v>
      </c>
      <c r="BH40" s="9">
        <f>SUM(AE40:BG40)</f>
        <v>321635</v>
      </c>
      <c r="BI40" s="258">
        <f>AD40+BH40</f>
        <v>771293</v>
      </c>
      <c r="BJ40" s="9">
        <f>IF('Upto Month COPPY'!$E$60="",0,'Upto Month COPPY'!$E$60)</f>
        <v>33181</v>
      </c>
      <c r="BK40" s="9">
        <f t="shared" ref="BK40:BK41" si="400">BI40-BJ40</f>
        <v>738112</v>
      </c>
      <c r="BL40">
        <f>'Upto Month COPPY'!$E$61</f>
        <v>738110</v>
      </c>
      <c r="BM40" s="30">
        <f t="shared" ref="BM40:BM44" si="401">BK40-AD40</f>
        <v>288454</v>
      </c>
    </row>
    <row r="41" spans="1:65">
      <c r="A41" s="128"/>
      <c r="B41" s="180" t="s">
        <v>342</v>
      </c>
      <c r="C41" s="9">
        <f>IF('Upto Month Current'!$E$4="",0,'Upto Month Current'!$E$4)</f>
        <v>200743</v>
      </c>
      <c r="D41" s="9">
        <f>IF('Upto Month Current'!$E$5="",0,'Upto Month Current'!$E$5)</f>
        <v>92032</v>
      </c>
      <c r="E41" s="9">
        <f>IF('Upto Month Current'!$E$6="",0,'Upto Month Current'!$E$6)</f>
        <v>8290</v>
      </c>
      <c r="F41" s="9">
        <f>IF('Upto Month Current'!$E$7="",0,'Upto Month Current'!$E$7)</f>
        <v>30051</v>
      </c>
      <c r="G41" s="9">
        <f>IF('Upto Month Current'!$E$8="",0,'Upto Month Current'!$E$8)</f>
        <v>14176</v>
      </c>
      <c r="H41" s="9">
        <f>IF('Upto Month Current'!$E$9="",0,'Upto Month Current'!$E$9)</f>
        <v>0</v>
      </c>
      <c r="I41" s="9">
        <f>IF('Upto Month Current'!$E$10="",0,'Upto Month Current'!$E$10)</f>
        <v>0</v>
      </c>
      <c r="J41" s="9">
        <f>IF('Upto Month Current'!$E$11="",0,'Upto Month Current'!$E$11)</f>
        <v>0</v>
      </c>
      <c r="K41" s="9">
        <f>IF('Upto Month Current'!$E$12="",0,'Upto Month Current'!$E$12)</f>
        <v>708</v>
      </c>
      <c r="L41" s="9">
        <f>IF('Upto Month Current'!$E$13="",0,'Upto Month Current'!$E$13)</f>
        <v>6318</v>
      </c>
      <c r="M41" s="9">
        <f>IF('Upto Month Current'!$E$14="",0,'Upto Month Current'!$E$14)</f>
        <v>4715</v>
      </c>
      <c r="N41" s="9">
        <f>IF('Upto Month Current'!$E$15="",0,'Upto Month Current'!$E$15)</f>
        <v>131</v>
      </c>
      <c r="O41" s="9">
        <f>IF('Upto Month Current'!$E$16="",0,'Upto Month Current'!$E$16)</f>
        <v>851</v>
      </c>
      <c r="P41" s="9">
        <f>IF('Upto Month Current'!$E$17="",0,'Upto Month Current'!$E$17)</f>
        <v>5304</v>
      </c>
      <c r="Q41" s="9">
        <f>IF('Upto Month Current'!$E$18="",0,'Upto Month Current'!$E$18)</f>
        <v>0</v>
      </c>
      <c r="R41" s="9">
        <f>IF('Upto Month Current'!$E$21="",0,'Upto Month Current'!$E$21)</f>
        <v>718</v>
      </c>
      <c r="S41" s="9">
        <f>IF('Upto Month Current'!$E$26="",0,'Upto Month Current'!$E$26)</f>
        <v>0</v>
      </c>
      <c r="T41" s="9">
        <f>IF('Upto Month Current'!$E$27="",0,'Upto Month Current'!$E$27)</f>
        <v>0</v>
      </c>
      <c r="U41" s="9">
        <f>IF('Upto Month Current'!$E$30="",0,'Upto Month Current'!$E$30)</f>
        <v>0</v>
      </c>
      <c r="V41" s="9">
        <f>IF('Upto Month Current'!$E$35="",0,'Upto Month Current'!$E$35)</f>
        <v>73071</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44603</v>
      </c>
      <c r="AD41" s="264">
        <f t="shared" si="399"/>
        <v>481711</v>
      </c>
      <c r="AE41" s="9">
        <f>IF('Upto Month Current'!$E$19="",0,'Upto Month Current'!$E$19)</f>
        <v>0</v>
      </c>
      <c r="AF41" s="9">
        <f>IF('Upto Month Current'!$E$20="",0,'Upto Month Current'!$E$20)</f>
        <v>0</v>
      </c>
      <c r="AG41" s="9">
        <f>IF('Upto Month Current'!$E$22="",0,'Upto Month Current'!$E$22)</f>
        <v>568</v>
      </c>
      <c r="AH41" s="9">
        <f>IF('Upto Month Current'!$E$23="",0,'Upto Month Current'!$E$23)</f>
        <v>0</v>
      </c>
      <c r="AI41" s="9">
        <f>IF('Upto Month Current'!$E$24="",0,'Upto Month Current'!$E$24)</f>
        <v>0</v>
      </c>
      <c r="AJ41" s="9">
        <f>IF('Upto Month Current'!$E$25="",0,'Upto Month Current'!$E$25)</f>
        <v>0</v>
      </c>
      <c r="AK41" s="9">
        <f>IF('Upto Month Current'!$E$28="",0,'Upto Month Current'!$E$28)</f>
        <v>117900</v>
      </c>
      <c r="AL41" s="9">
        <f>IF('Upto Month Current'!$E$29="",0,'Upto Month Current'!$E$29)</f>
        <v>9073</v>
      </c>
      <c r="AM41" s="9">
        <f>IF('Upto Month Current'!$E$31="",0,'Upto Month Current'!$E$31)</f>
        <v>0</v>
      </c>
      <c r="AN41" s="9">
        <f>IF('Upto Month Current'!$E$32="",0,'Upto Month Current'!$E$32)</f>
        <v>0</v>
      </c>
      <c r="AO41" s="9">
        <f>IF('Upto Month Current'!$E$33="",0,'Upto Month Current'!$E$33)</f>
        <v>18079</v>
      </c>
      <c r="AP41" s="9">
        <f>IF('Upto Month Current'!$E$34="",0,'Upto Month Current'!$E$34)</f>
        <v>57806</v>
      </c>
      <c r="AQ41" s="9">
        <f>IF('Upto Month Current'!$E$36="",0,'Upto Month Current'!$E$36)</f>
        <v>106605</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54750</v>
      </c>
      <c r="BC41" s="9">
        <f>IF('Upto Month Current'!$E$53="",0,'Upto Month Current'!$E$53)</f>
        <v>821</v>
      </c>
      <c r="BD41" s="9">
        <f>IF('Upto Month Current'!$E$54="",0,'Upto Month Current'!$E$54)</f>
        <v>821</v>
      </c>
      <c r="BE41" s="9">
        <f>IF('Upto Month Current'!$E$55="",0,'Upto Month Current'!$E$55)</f>
        <v>0</v>
      </c>
      <c r="BF41" s="9">
        <f>IF('Upto Month Current'!$E$56="",0,'Upto Month Current'!$E$56)</f>
        <v>1386</v>
      </c>
      <c r="BG41" s="9">
        <f>IF('Upto Month Current'!$E$58="",0,'Upto Month Current'!$E$58)</f>
        <v>156</v>
      </c>
      <c r="BH41" s="9">
        <f>SUM(AE41:BG41)</f>
        <v>367965</v>
      </c>
      <c r="BI41" s="258">
        <f>AD41+BH41</f>
        <v>849676</v>
      </c>
      <c r="BJ41" s="9">
        <f>IF('Upto Month Current'!$E$60="",0,'Upto Month Current'!$E$60)</f>
        <v>26102</v>
      </c>
      <c r="BK41" s="49">
        <f t="shared" si="400"/>
        <v>823574</v>
      </c>
      <c r="BL41">
        <f>'Upto Month Current'!$E$61</f>
        <v>823573</v>
      </c>
      <c r="BM41" s="30">
        <f t="shared" si="401"/>
        <v>341863</v>
      </c>
    </row>
    <row r="42" spans="1:65">
      <c r="A42" s="128"/>
      <c r="B42" s="5" t="s">
        <v>126</v>
      </c>
      <c r="C42" s="11">
        <f>C41-C39</f>
        <v>-372</v>
      </c>
      <c r="D42" s="11">
        <f t="shared" ref="D42" si="402">D41-D39</f>
        <v>-171</v>
      </c>
      <c r="E42" s="11">
        <f t="shared" ref="E42" si="403">E41-E39</f>
        <v>-16</v>
      </c>
      <c r="F42" s="11">
        <f t="shared" ref="F42" si="404">F41-F39</f>
        <v>-56</v>
      </c>
      <c r="G42" s="11">
        <f t="shared" ref="G42" si="405">G41-G39</f>
        <v>-28</v>
      </c>
      <c r="H42" s="11">
        <f t="shared" ref="H42" si="406">H41-H39</f>
        <v>0</v>
      </c>
      <c r="I42" s="11">
        <f t="shared" ref="I42" si="407">I41-I39</f>
        <v>0</v>
      </c>
      <c r="J42" s="11">
        <f t="shared" ref="J42" si="408">J41-J39</f>
        <v>0</v>
      </c>
      <c r="K42" s="11">
        <f t="shared" ref="K42" si="409">K41-K39</f>
        <v>-2</v>
      </c>
      <c r="L42" s="11">
        <f t="shared" ref="L42" si="410">L41-L39</f>
        <v>-13</v>
      </c>
      <c r="M42" s="11">
        <f t="shared" ref="M42" si="411">M41-M39</f>
        <v>-9</v>
      </c>
      <c r="N42" s="11">
        <f t="shared" ref="N42" si="412">N41-N39</f>
        <v>1</v>
      </c>
      <c r="O42" s="11">
        <f t="shared" ref="O42" si="413">O41-O39</f>
        <v>-1</v>
      </c>
      <c r="P42" s="11">
        <f t="shared" ref="P42" si="414">P41-P39</f>
        <v>-10</v>
      </c>
      <c r="Q42" s="11">
        <f t="shared" ref="Q42" si="415">Q41-Q39</f>
        <v>0</v>
      </c>
      <c r="R42" s="11">
        <f t="shared" ref="R42" si="416">R41-R39</f>
        <v>-1</v>
      </c>
      <c r="S42" s="11">
        <f t="shared" ref="S42" si="417">S41-S39</f>
        <v>0</v>
      </c>
      <c r="T42" s="11">
        <f t="shared" ref="T42:U42" si="418">T41-T39</f>
        <v>0</v>
      </c>
      <c r="U42" s="11">
        <f t="shared" si="418"/>
        <v>0</v>
      </c>
      <c r="V42" s="9">
        <f t="shared" ref="V42" si="419">V41-V39</f>
        <v>-134</v>
      </c>
      <c r="W42" s="11">
        <f t="shared" ref="W42" si="420">W41-W39</f>
        <v>0</v>
      </c>
      <c r="X42" s="11">
        <f t="shared" ref="X42" si="421">X41-X39</f>
        <v>0</v>
      </c>
      <c r="Y42" s="11">
        <f t="shared" ref="Y42" si="422">Y41-Y39</f>
        <v>0</v>
      </c>
      <c r="Z42" s="11">
        <f t="shared" ref="Z42" si="423">Z41-Z39</f>
        <v>0</v>
      </c>
      <c r="AA42" s="11">
        <f t="shared" ref="AA42:AD42" si="424">AA41-AA39</f>
        <v>0</v>
      </c>
      <c r="AB42" s="11">
        <f t="shared" si="424"/>
        <v>0</v>
      </c>
      <c r="AC42" s="9">
        <f t="shared" si="424"/>
        <v>-81</v>
      </c>
      <c r="AD42" s="9">
        <f t="shared" si="424"/>
        <v>-893</v>
      </c>
      <c r="AE42" s="11">
        <f t="shared" ref="AE42" si="425">AE41-AE39</f>
        <v>0</v>
      </c>
      <c r="AF42" s="11">
        <f t="shared" ref="AF42" si="426">AF41-AF39</f>
        <v>0</v>
      </c>
      <c r="AG42" s="11">
        <f t="shared" ref="AG42" si="427">AG41-AG39</f>
        <v>-1</v>
      </c>
      <c r="AH42" s="11">
        <f t="shared" ref="AH42" si="428">AH41-AH39</f>
        <v>0</v>
      </c>
      <c r="AI42" s="11">
        <f t="shared" ref="AI42" si="429">AI41-AI39</f>
        <v>0</v>
      </c>
      <c r="AJ42" s="11">
        <f t="shared" ref="AJ42" si="430">AJ41-AJ39</f>
        <v>0</v>
      </c>
      <c r="AK42" s="11">
        <f t="shared" ref="AK42" si="431">AK41-AK39</f>
        <v>-218</v>
      </c>
      <c r="AL42" s="11">
        <f t="shared" ref="AL42" si="432">AL41-AL39</f>
        <v>-15</v>
      </c>
      <c r="AM42" s="11">
        <f t="shared" ref="AM42" si="433">AM41-AM39</f>
        <v>0</v>
      </c>
      <c r="AN42" s="11">
        <f t="shared" ref="AN42" si="434">AN41-AN39</f>
        <v>0</v>
      </c>
      <c r="AO42" s="9">
        <f t="shared" ref="AO42" si="435">AO41-AO39</f>
        <v>-33</v>
      </c>
      <c r="AP42" s="11">
        <f t="shared" ref="AP42" si="436">AP41-AP39</f>
        <v>-108</v>
      </c>
      <c r="AQ42" s="9">
        <f t="shared" ref="AQ42" si="437">AQ41-AQ39</f>
        <v>-196</v>
      </c>
      <c r="AR42" s="11">
        <f t="shared" ref="AR42" si="438">AR41-AR39</f>
        <v>0</v>
      </c>
      <c r="AS42" s="11">
        <f t="shared" ref="AS42" si="439">AS41-AS39</f>
        <v>0</v>
      </c>
      <c r="AT42" s="11">
        <f t="shared" ref="AT42" si="440">AT41-AT39</f>
        <v>0</v>
      </c>
      <c r="AU42" s="11">
        <f t="shared" ref="AU42" si="441">AU41-AU39</f>
        <v>0</v>
      </c>
      <c r="AV42" s="11">
        <f t="shared" ref="AV42" si="442">AV41-AV39</f>
        <v>0</v>
      </c>
      <c r="AW42" s="11">
        <f t="shared" ref="AW42" si="443">AW41-AW39</f>
        <v>0</v>
      </c>
      <c r="AX42" s="11">
        <f t="shared" ref="AX42" si="444">AX41-AX39</f>
        <v>0</v>
      </c>
      <c r="AY42" s="11">
        <f t="shared" ref="AY42" si="445">AY41-AY39</f>
        <v>0</v>
      </c>
      <c r="AZ42" s="11">
        <f t="shared" ref="AZ42" si="446">AZ41-AZ39</f>
        <v>0</v>
      </c>
      <c r="BA42" s="11">
        <f t="shared" ref="BA42" si="447">BA41-BA39</f>
        <v>0</v>
      </c>
      <c r="BB42" s="9">
        <f t="shared" ref="BB42" si="448">BB41-BB39</f>
        <v>-99</v>
      </c>
      <c r="BC42" s="11">
        <f t="shared" ref="BC42" si="449">BC41-BC39</f>
        <v>-1</v>
      </c>
      <c r="BD42" s="11">
        <f t="shared" ref="BD42" si="450">BD41-BD39</f>
        <v>-1</v>
      </c>
      <c r="BE42" s="11">
        <f t="shared" ref="BE42" si="451">BE41-BE39</f>
        <v>0</v>
      </c>
      <c r="BF42" s="11">
        <f t="shared" ref="BF42" si="452">BF41-BF39</f>
        <v>0</v>
      </c>
      <c r="BG42" s="11">
        <f t="shared" ref="BG42:BH42" si="453">BG41-BG39</f>
        <v>0</v>
      </c>
      <c r="BH42" s="9">
        <f t="shared" si="453"/>
        <v>-672</v>
      </c>
      <c r="BI42" s="9">
        <f t="shared" ref="BI42" si="454">BI41-BI39</f>
        <v>-1565</v>
      </c>
      <c r="BJ42" s="11">
        <f t="shared" ref="BJ42:BK42" si="455">BJ41-BJ39</f>
        <v>-1</v>
      </c>
      <c r="BK42" s="49">
        <f t="shared" si="455"/>
        <v>-1564</v>
      </c>
      <c r="BM42" s="30">
        <f t="shared" si="401"/>
        <v>-671</v>
      </c>
    </row>
    <row r="43" spans="1:65">
      <c r="A43" s="128"/>
      <c r="B43" s="5" t="s">
        <v>127</v>
      </c>
      <c r="C43" s="13">
        <f>C42/C39</f>
        <v>-1.8496879894587673E-3</v>
      </c>
      <c r="D43" s="13">
        <f t="shared" ref="D43" si="456">D42/D39</f>
        <v>-1.8546034293894992E-3</v>
      </c>
      <c r="E43" s="13">
        <f t="shared" ref="E43" si="457">E42/E39</f>
        <v>-1.926318324103058E-3</v>
      </c>
      <c r="F43" s="13">
        <f t="shared" ref="F43" si="458">F42/F39</f>
        <v>-1.860032550569635E-3</v>
      </c>
      <c r="G43" s="13">
        <f t="shared" ref="G43" si="459">G42/G39</f>
        <v>-1.9712756969867645E-3</v>
      </c>
      <c r="H43" s="13" t="e">
        <f t="shared" ref="H43" si="460">H42/H39</f>
        <v>#DIV/0!</v>
      </c>
      <c r="I43" s="13" t="e">
        <f t="shared" ref="I43" si="461">I42/I39</f>
        <v>#DIV/0!</v>
      </c>
      <c r="J43" s="13" t="e">
        <f t="shared" ref="J43" si="462">J42/J39</f>
        <v>#DIV/0!</v>
      </c>
      <c r="K43" s="13">
        <f t="shared" ref="K43" si="463">K42/K39</f>
        <v>-2.8169014084507044E-3</v>
      </c>
      <c r="L43" s="13">
        <f t="shared" ref="L43" si="464">L42/L39</f>
        <v>-2.0533880903490761E-3</v>
      </c>
      <c r="M43" s="13">
        <f t="shared" ref="M43" si="465">M42/M39</f>
        <v>-1.9051651143099069E-3</v>
      </c>
      <c r="N43" s="13">
        <f t="shared" ref="N43" si="466">N42/N39</f>
        <v>7.6923076923076927E-3</v>
      </c>
      <c r="O43" s="13">
        <f t="shared" ref="O43" si="467">O42/O39</f>
        <v>-1.1737089201877935E-3</v>
      </c>
      <c r="P43" s="13">
        <f t="shared" ref="P43" si="468">P42/P39</f>
        <v>-1.8818216033120059E-3</v>
      </c>
      <c r="Q43" s="13" t="e">
        <f t="shared" ref="Q43" si="469">Q42/Q39</f>
        <v>#DIV/0!</v>
      </c>
      <c r="R43" s="13">
        <f t="shared" ref="R43" si="470">R42/R39</f>
        <v>-1.3908205841446453E-3</v>
      </c>
      <c r="S43" s="13" t="e">
        <f t="shared" ref="S43" si="471">S42/S39</f>
        <v>#DIV/0!</v>
      </c>
      <c r="T43" s="13" t="e">
        <f t="shared" ref="T43:U43" si="472">T42/T39</f>
        <v>#DIV/0!</v>
      </c>
      <c r="U43" s="13" t="e">
        <f t="shared" si="472"/>
        <v>#DIV/0!</v>
      </c>
      <c r="V43" s="160">
        <f t="shared" ref="V43" si="473">V42/V39</f>
        <v>-1.8304760603783895E-3</v>
      </c>
      <c r="W43" s="13" t="e">
        <f t="shared" ref="W43" si="474">W42/W39</f>
        <v>#DIV/0!</v>
      </c>
      <c r="X43" s="13" t="e">
        <f t="shared" ref="X43" si="475">X42/X39</f>
        <v>#DIV/0!</v>
      </c>
      <c r="Y43" s="13" t="e">
        <f t="shared" ref="Y43" si="476">Y42/Y39</f>
        <v>#DIV/0!</v>
      </c>
      <c r="Z43" s="13" t="e">
        <f t="shared" ref="Z43" si="477">Z42/Z39</f>
        <v>#DIV/0!</v>
      </c>
      <c r="AA43" s="13" t="e">
        <f t="shared" ref="AA43:AD43" si="478">AA42/AA39</f>
        <v>#DIV/0!</v>
      </c>
      <c r="AB43" s="13" t="e">
        <f t="shared" si="478"/>
        <v>#DIV/0!</v>
      </c>
      <c r="AC43" s="160">
        <f t="shared" si="478"/>
        <v>-1.8127293885954704E-3</v>
      </c>
      <c r="AD43" s="160">
        <f t="shared" si="478"/>
        <v>-1.8503783640417403E-3</v>
      </c>
      <c r="AE43" s="13" t="e">
        <f t="shared" ref="AE43" si="479">AE42/AE39</f>
        <v>#DIV/0!</v>
      </c>
      <c r="AF43" s="13" t="e">
        <f t="shared" ref="AF43" si="480">AF42/AF39</f>
        <v>#DIV/0!</v>
      </c>
      <c r="AG43" s="13">
        <f t="shared" ref="AG43" si="481">AG42/AG39</f>
        <v>-1.7574692442882249E-3</v>
      </c>
      <c r="AH43" s="13" t="e">
        <f t="shared" ref="AH43" si="482">AH42/AH39</f>
        <v>#DIV/0!</v>
      </c>
      <c r="AI43" s="13" t="e">
        <f t="shared" ref="AI43" si="483">AI42/AI39</f>
        <v>#DIV/0!</v>
      </c>
      <c r="AJ43" s="13" t="e">
        <f t="shared" ref="AJ43" si="484">AJ42/AJ39</f>
        <v>#DIV/0!</v>
      </c>
      <c r="AK43" s="13">
        <f t="shared" ref="AK43" si="485">AK42/AK39</f>
        <v>-1.8456120151035405E-3</v>
      </c>
      <c r="AL43" s="13">
        <f t="shared" ref="AL43" si="486">AL42/AL39</f>
        <v>-1.6505281690140845E-3</v>
      </c>
      <c r="AM43" s="13" t="e">
        <f t="shared" ref="AM43" si="487">AM42/AM39</f>
        <v>#DIV/0!</v>
      </c>
      <c r="AN43" s="13" t="e">
        <f t="shared" ref="AN43" si="488">AN42/AN39</f>
        <v>#DIV/0!</v>
      </c>
      <c r="AO43" s="160">
        <f t="shared" ref="AO43" si="489">AO42/AO39</f>
        <v>-1.8219964664310953E-3</v>
      </c>
      <c r="AP43" s="13">
        <f t="shared" ref="AP43" si="490">AP42/AP39</f>
        <v>-1.8648340643022412E-3</v>
      </c>
      <c r="AQ43" s="160">
        <f t="shared" ref="AQ43" si="491">AQ42/AQ39</f>
        <v>-1.8351888090935478E-3</v>
      </c>
      <c r="AR43" s="13" t="e">
        <f t="shared" ref="AR43" si="492">AR42/AR39</f>
        <v>#DIV/0!</v>
      </c>
      <c r="AS43" s="13" t="e">
        <f t="shared" ref="AS43" si="493">AS42/AS39</f>
        <v>#DIV/0!</v>
      </c>
      <c r="AT43" s="13" t="e">
        <f t="shared" ref="AT43" si="494">AT42/AT39</f>
        <v>#DIV/0!</v>
      </c>
      <c r="AU43" s="13" t="e">
        <f t="shared" ref="AU43" si="495">AU42/AU39</f>
        <v>#DIV/0!</v>
      </c>
      <c r="AV43" s="13" t="e">
        <f t="shared" ref="AV43" si="496">AV42/AV39</f>
        <v>#DIV/0!</v>
      </c>
      <c r="AW43" s="13" t="e">
        <f t="shared" ref="AW43" si="497">AW42/AW39</f>
        <v>#DIV/0!</v>
      </c>
      <c r="AX43" s="13" t="e">
        <f t="shared" ref="AX43" si="498">AX42/AX39</f>
        <v>#DIV/0!</v>
      </c>
      <c r="AY43" s="13" t="e">
        <f t="shared" ref="AY43" si="499">AY42/AY39</f>
        <v>#DIV/0!</v>
      </c>
      <c r="AZ43" s="13" t="e">
        <f t="shared" ref="AZ43" si="500">AZ42/AZ39</f>
        <v>#DIV/0!</v>
      </c>
      <c r="BA43" s="13" t="e">
        <f t="shared" ref="BA43" si="501">BA42/BA39</f>
        <v>#DIV/0!</v>
      </c>
      <c r="BB43" s="160">
        <f t="shared" ref="BB43" si="502">BB42/BB39</f>
        <v>-1.804955423070612E-3</v>
      </c>
      <c r="BC43" s="13">
        <f t="shared" ref="BC43" si="503">BC42/BC39</f>
        <v>-1.2165450121654502E-3</v>
      </c>
      <c r="BD43" s="13">
        <f t="shared" ref="BD43" si="504">BD42/BD39</f>
        <v>-1.2165450121654502E-3</v>
      </c>
      <c r="BE43" s="13" t="e">
        <f t="shared" ref="BE43" si="505">BE42/BE39</f>
        <v>#DIV/0!</v>
      </c>
      <c r="BF43" s="13">
        <f t="shared" ref="BF43" si="506">BF42/BF39</f>
        <v>0</v>
      </c>
      <c r="BG43" s="13">
        <f t="shared" ref="BG43:BH43" si="507">BG42/BG39</f>
        <v>0</v>
      </c>
      <c r="BH43" s="160">
        <f t="shared" si="507"/>
        <v>-1.8229315017212055E-3</v>
      </c>
      <c r="BI43" s="160">
        <f t="shared" ref="BI43" si="508">BI42/BI39</f>
        <v>-1.8384922718713032E-3</v>
      </c>
      <c r="BJ43" s="13">
        <f t="shared" ref="BJ43:BK43" si="509">BJ42/BJ39</f>
        <v>-3.8309772823047157E-5</v>
      </c>
      <c r="BK43" s="50">
        <f t="shared" si="509"/>
        <v>-1.8954405202523698E-3</v>
      </c>
      <c r="BM43" s="160" t="e">
        <f t="shared" ref="BM43" si="510">BM42/BM39</f>
        <v>#DIV/0!</v>
      </c>
    </row>
    <row r="44" spans="1:65">
      <c r="A44" s="128"/>
      <c r="B44" s="5" t="s">
        <v>128</v>
      </c>
      <c r="C44" s="11">
        <f>C41-C40</f>
        <v>15749</v>
      </c>
      <c r="D44" s="11">
        <f t="shared" ref="D44:BK44" si="511">D41-D40</f>
        <v>22104</v>
      </c>
      <c r="E44" s="11">
        <f t="shared" si="511"/>
        <v>170</v>
      </c>
      <c r="F44" s="11">
        <f t="shared" si="511"/>
        <v>3702</v>
      </c>
      <c r="G44" s="11">
        <f t="shared" si="511"/>
        <v>2346</v>
      </c>
      <c r="H44" s="11">
        <f t="shared" si="511"/>
        <v>0</v>
      </c>
      <c r="I44" s="11">
        <f t="shared" si="511"/>
        <v>0</v>
      </c>
      <c r="J44" s="11">
        <f t="shared" si="511"/>
        <v>0</v>
      </c>
      <c r="K44" s="11">
        <f t="shared" si="511"/>
        <v>-39</v>
      </c>
      <c r="L44" s="11">
        <f t="shared" si="511"/>
        <v>1802</v>
      </c>
      <c r="M44" s="11">
        <f t="shared" si="511"/>
        <v>414</v>
      </c>
      <c r="N44" s="11">
        <f t="shared" si="511"/>
        <v>-45</v>
      </c>
      <c r="O44" s="11">
        <f t="shared" si="511"/>
        <v>366</v>
      </c>
      <c r="P44" s="11">
        <f t="shared" si="511"/>
        <v>-154</v>
      </c>
      <c r="Q44" s="11">
        <f t="shared" si="511"/>
        <v>0</v>
      </c>
      <c r="R44" s="11">
        <f t="shared" si="511"/>
        <v>61</v>
      </c>
      <c r="S44" s="11">
        <f t="shared" si="511"/>
        <v>0</v>
      </c>
      <c r="T44" s="11">
        <f t="shared" si="511"/>
        <v>0</v>
      </c>
      <c r="U44" s="11">
        <f t="shared" ref="U44" si="512">U41-U40</f>
        <v>0</v>
      </c>
      <c r="V44" s="9">
        <f t="shared" si="511"/>
        <v>-5497</v>
      </c>
      <c r="W44" s="11">
        <f t="shared" si="511"/>
        <v>0</v>
      </c>
      <c r="X44" s="11">
        <f t="shared" si="511"/>
        <v>0</v>
      </c>
      <c r="Y44" s="11">
        <f t="shared" si="511"/>
        <v>0</v>
      </c>
      <c r="Z44" s="11">
        <f t="shared" si="511"/>
        <v>0</v>
      </c>
      <c r="AA44" s="11">
        <f t="shared" si="511"/>
        <v>-18</v>
      </c>
      <c r="AB44" s="11">
        <f t="shared" ref="AB44" si="513">AB41-AB40</f>
        <v>0</v>
      </c>
      <c r="AC44" s="9">
        <f t="shared" ref="AC44:AD44" si="514">AC41-AC40</f>
        <v>-8908</v>
      </c>
      <c r="AD44" s="9">
        <f t="shared" si="514"/>
        <v>32053</v>
      </c>
      <c r="AE44" s="11">
        <f t="shared" si="511"/>
        <v>0</v>
      </c>
      <c r="AF44" s="11">
        <f t="shared" si="511"/>
        <v>0</v>
      </c>
      <c r="AG44" s="11">
        <f t="shared" si="511"/>
        <v>568</v>
      </c>
      <c r="AH44" s="11">
        <f t="shared" si="511"/>
        <v>0</v>
      </c>
      <c r="AI44" s="11">
        <f t="shared" si="511"/>
        <v>0</v>
      </c>
      <c r="AJ44" s="11">
        <f t="shared" si="511"/>
        <v>0</v>
      </c>
      <c r="AK44" s="11">
        <f t="shared" si="511"/>
        <v>22903</v>
      </c>
      <c r="AL44" s="11">
        <f t="shared" si="511"/>
        <v>4795</v>
      </c>
      <c r="AM44" s="11">
        <f t="shared" si="511"/>
        <v>0</v>
      </c>
      <c r="AN44" s="11">
        <f t="shared" si="511"/>
        <v>0</v>
      </c>
      <c r="AO44" s="9">
        <f t="shared" si="511"/>
        <v>-1987</v>
      </c>
      <c r="AP44" s="11">
        <f t="shared" si="511"/>
        <v>-20602</v>
      </c>
      <c r="AQ44" s="9">
        <f t="shared" si="511"/>
        <v>15344</v>
      </c>
      <c r="AR44" s="11">
        <f t="shared" si="511"/>
        <v>0</v>
      </c>
      <c r="AS44" s="11">
        <f t="shared" si="511"/>
        <v>0</v>
      </c>
      <c r="AT44" s="11">
        <f t="shared" si="511"/>
        <v>0</v>
      </c>
      <c r="AU44" s="11">
        <f t="shared" si="511"/>
        <v>0</v>
      </c>
      <c r="AV44" s="11">
        <f t="shared" si="511"/>
        <v>0</v>
      </c>
      <c r="AW44" s="11">
        <f t="shared" si="511"/>
        <v>0</v>
      </c>
      <c r="AX44" s="11">
        <f t="shared" si="511"/>
        <v>0</v>
      </c>
      <c r="AY44" s="11">
        <f t="shared" si="511"/>
        <v>0</v>
      </c>
      <c r="AZ44" s="11">
        <f t="shared" si="511"/>
        <v>0</v>
      </c>
      <c r="BA44" s="11">
        <f t="shared" si="511"/>
        <v>0</v>
      </c>
      <c r="BB44" s="9">
        <f t="shared" si="511"/>
        <v>24959</v>
      </c>
      <c r="BC44" s="11">
        <f t="shared" si="511"/>
        <v>376</v>
      </c>
      <c r="BD44" s="11">
        <f t="shared" si="511"/>
        <v>376</v>
      </c>
      <c r="BE44" s="11">
        <f t="shared" si="511"/>
        <v>0</v>
      </c>
      <c r="BF44" s="11">
        <f t="shared" si="511"/>
        <v>271</v>
      </c>
      <c r="BG44" s="11">
        <f t="shared" si="511"/>
        <v>-673</v>
      </c>
      <c r="BH44" s="9">
        <f t="shared" si="511"/>
        <v>46330</v>
      </c>
      <c r="BI44" s="9">
        <f t="shared" si="511"/>
        <v>78383</v>
      </c>
      <c r="BJ44" s="11">
        <f t="shared" si="511"/>
        <v>-7079</v>
      </c>
      <c r="BK44" s="49">
        <f t="shared" si="511"/>
        <v>85462</v>
      </c>
      <c r="BM44" s="30">
        <f t="shared" si="401"/>
        <v>53409</v>
      </c>
    </row>
    <row r="45" spans="1:65">
      <c r="A45" s="128"/>
      <c r="B45" s="5" t="s">
        <v>129</v>
      </c>
      <c r="C45" s="13">
        <f>C44/C40</f>
        <v>8.5132490783484865E-2</v>
      </c>
      <c r="D45" s="13">
        <f t="shared" ref="D45" si="515">D44/D40</f>
        <v>0.31609655645807117</v>
      </c>
      <c r="E45" s="13">
        <f t="shared" ref="E45" si="516">E44/E40</f>
        <v>2.0935960591133004E-2</v>
      </c>
      <c r="F45" s="13">
        <f t="shared" ref="F45" si="517">F44/F40</f>
        <v>0.14049869065239667</v>
      </c>
      <c r="G45" s="13">
        <f t="shared" ref="G45" si="518">G44/G40</f>
        <v>0.19830938292476755</v>
      </c>
      <c r="H45" s="13" t="e">
        <f t="shared" ref="H45" si="519">H44/H40</f>
        <v>#DIV/0!</v>
      </c>
      <c r="I45" s="13" t="e">
        <f t="shared" ref="I45" si="520">I44/I40</f>
        <v>#DIV/0!</v>
      </c>
      <c r="J45" s="13" t="e">
        <f t="shared" ref="J45" si="521">J44/J40</f>
        <v>#DIV/0!</v>
      </c>
      <c r="K45" s="13">
        <f t="shared" ref="K45" si="522">K44/K40</f>
        <v>-5.2208835341365459E-2</v>
      </c>
      <c r="L45" s="13">
        <f t="shared" ref="L45" si="523">L44/L40</f>
        <v>0.39902568644818426</v>
      </c>
      <c r="M45" s="13">
        <f t="shared" ref="M45" si="524">M44/M40</f>
        <v>9.6256684491978606E-2</v>
      </c>
      <c r="N45" s="13">
        <f t="shared" ref="N45" si="525">N44/N40</f>
        <v>-0.25568181818181818</v>
      </c>
      <c r="O45" s="13">
        <f t="shared" ref="O45" si="526">O44/O40</f>
        <v>0.75463917525773194</v>
      </c>
      <c r="P45" s="13">
        <f t="shared" ref="P45" si="527">P44/P40</f>
        <v>-2.8215463539758154E-2</v>
      </c>
      <c r="Q45" s="13" t="e">
        <f t="shared" ref="Q45" si="528">Q44/Q40</f>
        <v>#DIV/0!</v>
      </c>
      <c r="R45" s="13">
        <f t="shared" ref="R45" si="529">R44/R40</f>
        <v>9.2846270928462704E-2</v>
      </c>
      <c r="S45" s="13" t="e">
        <f t="shared" ref="S45" si="530">S44/S40</f>
        <v>#DIV/0!</v>
      </c>
      <c r="T45" s="13" t="e">
        <f t="shared" ref="T45:U45" si="531">T44/T40</f>
        <v>#DIV/0!</v>
      </c>
      <c r="U45" s="13" t="e">
        <f t="shared" si="531"/>
        <v>#DIV/0!</v>
      </c>
      <c r="V45" s="160">
        <f t="shared" ref="V45" si="532">V44/V40</f>
        <v>-6.9964871194379386E-2</v>
      </c>
      <c r="W45" s="13" t="e">
        <f t="shared" ref="W45" si="533">W44/W40</f>
        <v>#DIV/0!</v>
      </c>
      <c r="X45" s="13" t="e">
        <f t="shared" ref="X45" si="534">X44/X40</f>
        <v>#DIV/0!</v>
      </c>
      <c r="Y45" s="13" t="e">
        <f t="shared" ref="Y45" si="535">Y44/Y40</f>
        <v>#DIV/0!</v>
      </c>
      <c r="Z45" s="13" t="e">
        <f t="shared" ref="Z45" si="536">Z44/Z40</f>
        <v>#DIV/0!</v>
      </c>
      <c r="AA45" s="13">
        <f t="shared" ref="AA45:AD45" si="537">AA44/AA40</f>
        <v>-1</v>
      </c>
      <c r="AB45" s="13" t="e">
        <f t="shared" ref="AB45" si="538">AB44/AB40</f>
        <v>#DIV/0!</v>
      </c>
      <c r="AC45" s="160">
        <f t="shared" si="537"/>
        <v>-0.16647044532899777</v>
      </c>
      <c r="AD45" s="160">
        <f t="shared" si="537"/>
        <v>7.1283064017542225E-2</v>
      </c>
      <c r="AE45" s="13" t="e">
        <f t="shared" ref="AE45" si="539">AE44/AE40</f>
        <v>#DIV/0!</v>
      </c>
      <c r="AF45" s="13" t="e">
        <f t="shared" ref="AF45" si="540">AF44/AF40</f>
        <v>#DIV/0!</v>
      </c>
      <c r="AG45" s="13" t="e">
        <f t="shared" ref="AG45" si="541">AG44/AG40</f>
        <v>#DIV/0!</v>
      </c>
      <c r="AH45" s="13" t="e">
        <f t="shared" ref="AH45" si="542">AH44/AH40</f>
        <v>#DIV/0!</v>
      </c>
      <c r="AI45" s="13" t="e">
        <f t="shared" ref="AI45" si="543">AI44/AI40</f>
        <v>#DIV/0!</v>
      </c>
      <c r="AJ45" s="13" t="e">
        <f t="shared" ref="AJ45" si="544">AJ44/AJ40</f>
        <v>#DIV/0!</v>
      </c>
      <c r="AK45" s="13">
        <f t="shared" ref="AK45" si="545">AK44/AK40</f>
        <v>0.24109182395233533</v>
      </c>
      <c r="AL45" s="13">
        <f t="shared" ref="AL45" si="546">AL44/AL40</f>
        <v>1.1208508648901356</v>
      </c>
      <c r="AM45" s="13" t="e">
        <f t="shared" ref="AM45" si="547">AM44/AM40</f>
        <v>#DIV/0!</v>
      </c>
      <c r="AN45" s="13" t="e">
        <f t="shared" ref="AN45" si="548">AN44/AN40</f>
        <v>#DIV/0!</v>
      </c>
      <c r="AO45" s="160">
        <f t="shared" ref="AO45" si="549">AO44/AO40</f>
        <v>-9.9023223362902424E-2</v>
      </c>
      <c r="AP45" s="13">
        <f t="shared" ref="AP45" si="550">AP44/AP40</f>
        <v>-0.26275380063258852</v>
      </c>
      <c r="AQ45" s="160">
        <f t="shared" ref="AQ45" si="551">AQ44/AQ40</f>
        <v>0.16813315655099112</v>
      </c>
      <c r="AR45" s="13" t="e">
        <f t="shared" ref="AR45" si="552">AR44/AR40</f>
        <v>#DIV/0!</v>
      </c>
      <c r="AS45" s="13" t="e">
        <f t="shared" ref="AS45" si="553">AS44/AS40</f>
        <v>#DIV/0!</v>
      </c>
      <c r="AT45" s="13" t="e">
        <f t="shared" ref="AT45" si="554">AT44/AT40</f>
        <v>#DIV/0!</v>
      </c>
      <c r="AU45" s="13" t="e">
        <f t="shared" ref="AU45" si="555">AU44/AU40</f>
        <v>#DIV/0!</v>
      </c>
      <c r="AV45" s="13" t="e">
        <f t="shared" ref="AV45" si="556">AV44/AV40</f>
        <v>#DIV/0!</v>
      </c>
      <c r="AW45" s="13" t="e">
        <f t="shared" ref="AW45" si="557">AW44/AW40</f>
        <v>#DIV/0!</v>
      </c>
      <c r="AX45" s="13" t="e">
        <f t="shared" ref="AX45" si="558">AX44/AX40</f>
        <v>#DIV/0!</v>
      </c>
      <c r="AY45" s="13" t="e">
        <f t="shared" ref="AY45" si="559">AY44/AY40</f>
        <v>#DIV/0!</v>
      </c>
      <c r="AZ45" s="13" t="e">
        <f t="shared" ref="AZ45" si="560">AZ44/AZ40</f>
        <v>#DIV/0!</v>
      </c>
      <c r="BA45" s="13" t="e">
        <f t="shared" ref="BA45" si="561">BA44/BA40</f>
        <v>#DIV/0!</v>
      </c>
      <c r="BB45" s="160">
        <f t="shared" ref="BB45" si="562">BB44/BB40</f>
        <v>0.83780336343190898</v>
      </c>
      <c r="BC45" s="13">
        <f t="shared" ref="BC45" si="563">BC44/BC40</f>
        <v>0.84494382022471914</v>
      </c>
      <c r="BD45" s="13">
        <f t="shared" ref="BD45" si="564">BD44/BD40</f>
        <v>0.84494382022471914</v>
      </c>
      <c r="BE45" s="13" t="e">
        <f t="shared" ref="BE45" si="565">BE44/BE40</f>
        <v>#DIV/0!</v>
      </c>
      <c r="BF45" s="13">
        <f t="shared" ref="BF45" si="566">BF44/BF40</f>
        <v>0.2430493273542601</v>
      </c>
      <c r="BG45" s="13">
        <f t="shared" ref="BG45:BH45" si="567">BG44/BG40</f>
        <v>-0.81182147165259344</v>
      </c>
      <c r="BH45" s="160">
        <f t="shared" si="567"/>
        <v>0.14404526870520931</v>
      </c>
      <c r="BI45" s="160">
        <f t="shared" ref="BI45" si="568">BI44/BI40</f>
        <v>0.10162545232486228</v>
      </c>
      <c r="BJ45" s="13">
        <f t="shared" ref="BJ45:BK45" si="569">BJ44/BJ40</f>
        <v>-0.2133449865887104</v>
      </c>
      <c r="BK45" s="50">
        <f t="shared" si="569"/>
        <v>0.11578459637561779</v>
      </c>
      <c r="BM45" s="14">
        <f t="shared" ref="BM45" si="570">BM44/BM40</f>
        <v>0.1851560387444792</v>
      </c>
    </row>
    <row r="46" spans="1:65">
      <c r="A46" s="128"/>
      <c r="B46" s="5" t="s">
        <v>326</v>
      </c>
      <c r="C46" s="126">
        <f>C41/C38</f>
        <v>0.99815031201054127</v>
      </c>
      <c r="D46" s="126">
        <f t="shared" ref="D46:BK46" si="571">D41/D38</f>
        <v>0.99814539657061052</v>
      </c>
      <c r="E46" s="126">
        <f t="shared" si="571"/>
        <v>0.99807368167589694</v>
      </c>
      <c r="F46" s="126">
        <f t="shared" si="571"/>
        <v>0.99813996744943034</v>
      </c>
      <c r="G46" s="126">
        <f t="shared" si="571"/>
        <v>0.99802872430301326</v>
      </c>
      <c r="H46" s="126" t="e">
        <f t="shared" si="571"/>
        <v>#DIV/0!</v>
      </c>
      <c r="I46" s="126" t="e">
        <f t="shared" si="571"/>
        <v>#DIV/0!</v>
      </c>
      <c r="J46" s="126" t="e">
        <f t="shared" si="571"/>
        <v>#DIV/0!</v>
      </c>
      <c r="K46" s="126">
        <f t="shared" si="571"/>
        <v>0.9971830985915493</v>
      </c>
      <c r="L46" s="126">
        <f t="shared" si="571"/>
        <v>0.99794661190965095</v>
      </c>
      <c r="M46" s="126">
        <f t="shared" si="571"/>
        <v>0.99809483488569006</v>
      </c>
      <c r="N46" s="126">
        <f t="shared" si="571"/>
        <v>1.0076923076923077</v>
      </c>
      <c r="O46" s="126">
        <f t="shared" si="571"/>
        <v>0.99882629107981225</v>
      </c>
      <c r="P46" s="126">
        <f t="shared" si="571"/>
        <v>0.99811817839668804</v>
      </c>
      <c r="Q46" s="126" t="e">
        <f t="shared" si="571"/>
        <v>#DIV/0!</v>
      </c>
      <c r="R46" s="126">
        <f t="shared" si="571"/>
        <v>0.99860917941585536</v>
      </c>
      <c r="S46" s="126" t="e">
        <f t="shared" si="571"/>
        <v>#DIV/0!</v>
      </c>
      <c r="T46" s="126" t="e">
        <f t="shared" si="571"/>
        <v>#DIV/0!</v>
      </c>
      <c r="U46" s="126" t="e">
        <f t="shared" si="571"/>
        <v>#DIV/0!</v>
      </c>
      <c r="V46" s="175">
        <f t="shared" si="571"/>
        <v>0.99816952393962166</v>
      </c>
      <c r="W46" s="126" t="e">
        <f t="shared" si="571"/>
        <v>#DIV/0!</v>
      </c>
      <c r="X46" s="126" t="e">
        <f t="shared" si="571"/>
        <v>#DIV/0!</v>
      </c>
      <c r="Y46" s="126" t="e">
        <f t="shared" si="571"/>
        <v>#DIV/0!</v>
      </c>
      <c r="Z46" s="126" t="e">
        <f t="shared" si="571"/>
        <v>#DIV/0!</v>
      </c>
      <c r="AA46" s="126" t="e">
        <f t="shared" si="571"/>
        <v>#DIV/0!</v>
      </c>
      <c r="AB46" s="126" t="e">
        <f t="shared" ref="AB46" si="572">AB41/AB38</f>
        <v>#DIV/0!</v>
      </c>
      <c r="AC46" s="175">
        <f t="shared" si="571"/>
        <v>0.99818727061140455</v>
      </c>
      <c r="AD46" s="213">
        <f t="shared" si="571"/>
        <v>0.99814962163595822</v>
      </c>
      <c r="AE46" s="126" t="e">
        <f t="shared" si="571"/>
        <v>#DIV/0!</v>
      </c>
      <c r="AF46" s="126" t="e">
        <f t="shared" si="571"/>
        <v>#DIV/0!</v>
      </c>
      <c r="AG46" s="126">
        <f t="shared" si="571"/>
        <v>0.99824253075571179</v>
      </c>
      <c r="AH46" s="126" t="e">
        <f t="shared" si="571"/>
        <v>#DIV/0!</v>
      </c>
      <c r="AI46" s="126" t="e">
        <f t="shared" si="571"/>
        <v>#DIV/0!</v>
      </c>
      <c r="AJ46" s="126" t="e">
        <f t="shared" si="571"/>
        <v>#DIV/0!</v>
      </c>
      <c r="AK46" s="126">
        <f t="shared" si="571"/>
        <v>0.99815438798489642</v>
      </c>
      <c r="AL46" s="126">
        <f t="shared" si="571"/>
        <v>0.99834947183098588</v>
      </c>
      <c r="AM46" s="126" t="e">
        <f t="shared" si="571"/>
        <v>#DIV/0!</v>
      </c>
      <c r="AN46" s="126" t="e">
        <f t="shared" si="571"/>
        <v>#DIV/0!</v>
      </c>
      <c r="AO46" s="175">
        <f t="shared" si="571"/>
        <v>0.99817800353356889</v>
      </c>
      <c r="AP46" s="126">
        <f t="shared" si="571"/>
        <v>0.99813516593569773</v>
      </c>
      <c r="AQ46" s="175">
        <f t="shared" si="571"/>
        <v>0.9981648111909065</v>
      </c>
      <c r="AR46" s="126" t="e">
        <f t="shared" si="571"/>
        <v>#DIV/0!</v>
      </c>
      <c r="AS46" s="126" t="e">
        <f t="shared" si="571"/>
        <v>#DIV/0!</v>
      </c>
      <c r="AT46" s="126" t="e">
        <f t="shared" si="571"/>
        <v>#DIV/0!</v>
      </c>
      <c r="AU46" s="126" t="e">
        <f t="shared" si="571"/>
        <v>#DIV/0!</v>
      </c>
      <c r="AV46" s="126" t="e">
        <f t="shared" si="571"/>
        <v>#DIV/0!</v>
      </c>
      <c r="AW46" s="126" t="e">
        <f t="shared" si="571"/>
        <v>#DIV/0!</v>
      </c>
      <c r="AX46" s="126" t="e">
        <f t="shared" si="571"/>
        <v>#DIV/0!</v>
      </c>
      <c r="AY46" s="126" t="e">
        <f t="shared" si="571"/>
        <v>#DIV/0!</v>
      </c>
      <c r="AZ46" s="126" t="e">
        <f t="shared" si="571"/>
        <v>#DIV/0!</v>
      </c>
      <c r="BA46" s="126" t="e">
        <f t="shared" si="571"/>
        <v>#DIV/0!</v>
      </c>
      <c r="BB46" s="175">
        <f t="shared" si="571"/>
        <v>0.99819504457692942</v>
      </c>
      <c r="BC46" s="126">
        <f t="shared" si="571"/>
        <v>0.9987834549878345</v>
      </c>
      <c r="BD46" s="126">
        <f t="shared" si="571"/>
        <v>0.9987834549878345</v>
      </c>
      <c r="BE46" s="126" t="e">
        <f t="shared" si="571"/>
        <v>#DIV/0!</v>
      </c>
      <c r="BF46" s="126">
        <f t="shared" si="571"/>
        <v>1</v>
      </c>
      <c r="BG46" s="126">
        <f t="shared" si="571"/>
        <v>1</v>
      </c>
      <c r="BH46" s="175">
        <f t="shared" si="571"/>
        <v>0.99817706849827881</v>
      </c>
      <c r="BI46" s="175">
        <f t="shared" si="571"/>
        <v>0.99816150772812873</v>
      </c>
      <c r="BJ46" s="126">
        <f t="shared" si="571"/>
        <v>0.99996169022717696</v>
      </c>
      <c r="BK46" s="126">
        <f t="shared" si="571"/>
        <v>0.99810455947974763</v>
      </c>
      <c r="BM46" s="126" t="e">
        <f t="shared" ref="BM46" si="573">BM41/BM38</f>
        <v>#DIV/0!</v>
      </c>
    </row>
    <row r="47" spans="1:65" s="178" customFormat="1">
      <c r="A47" s="128"/>
      <c r="B47" s="5" t="s">
        <v>327</v>
      </c>
      <c r="C47" s="11">
        <f>C38-C41</f>
        <v>372</v>
      </c>
      <c r="D47" s="11">
        <f t="shared" ref="D47:BJ47" si="574">D38-D41</f>
        <v>171</v>
      </c>
      <c r="E47" s="11">
        <f t="shared" si="574"/>
        <v>16</v>
      </c>
      <c r="F47" s="11">
        <f t="shared" si="574"/>
        <v>56</v>
      </c>
      <c r="G47" s="11">
        <f t="shared" si="574"/>
        <v>28</v>
      </c>
      <c r="H47" s="11">
        <f t="shared" si="574"/>
        <v>0</v>
      </c>
      <c r="I47" s="11">
        <f t="shared" si="574"/>
        <v>0</v>
      </c>
      <c r="J47" s="11">
        <f t="shared" si="574"/>
        <v>0</v>
      </c>
      <c r="K47" s="11">
        <f t="shared" si="574"/>
        <v>2</v>
      </c>
      <c r="L47" s="11">
        <f t="shared" si="574"/>
        <v>13</v>
      </c>
      <c r="M47" s="11">
        <f t="shared" si="574"/>
        <v>9</v>
      </c>
      <c r="N47" s="11">
        <f t="shared" si="574"/>
        <v>-1</v>
      </c>
      <c r="O47" s="11">
        <f t="shared" si="574"/>
        <v>1</v>
      </c>
      <c r="P47" s="11">
        <f t="shared" si="574"/>
        <v>10</v>
      </c>
      <c r="Q47" s="11">
        <f t="shared" si="574"/>
        <v>0</v>
      </c>
      <c r="R47" s="11">
        <f t="shared" si="574"/>
        <v>1</v>
      </c>
      <c r="S47" s="11">
        <f t="shared" si="574"/>
        <v>0</v>
      </c>
      <c r="T47" s="11">
        <f t="shared" si="574"/>
        <v>0</v>
      </c>
      <c r="U47" s="11">
        <f t="shared" si="574"/>
        <v>0</v>
      </c>
      <c r="V47" s="11">
        <f t="shared" si="574"/>
        <v>134</v>
      </c>
      <c r="W47" s="11">
        <f t="shared" si="574"/>
        <v>0</v>
      </c>
      <c r="X47" s="11">
        <f t="shared" si="574"/>
        <v>0</v>
      </c>
      <c r="Y47" s="11">
        <f t="shared" si="574"/>
        <v>0</v>
      </c>
      <c r="Z47" s="11">
        <f t="shared" si="574"/>
        <v>0</v>
      </c>
      <c r="AA47" s="11">
        <f t="shared" si="574"/>
        <v>0</v>
      </c>
      <c r="AB47" s="11">
        <f t="shared" si="574"/>
        <v>0</v>
      </c>
      <c r="AC47" s="11">
        <f t="shared" si="574"/>
        <v>81</v>
      </c>
      <c r="AD47" s="11">
        <f t="shared" si="574"/>
        <v>893</v>
      </c>
      <c r="AE47" s="11">
        <f t="shared" si="574"/>
        <v>0</v>
      </c>
      <c r="AF47" s="11">
        <f t="shared" si="574"/>
        <v>0</v>
      </c>
      <c r="AG47" s="11">
        <f t="shared" si="574"/>
        <v>1</v>
      </c>
      <c r="AH47" s="11">
        <f t="shared" si="574"/>
        <v>0</v>
      </c>
      <c r="AI47" s="11">
        <f t="shared" si="574"/>
        <v>0</v>
      </c>
      <c r="AJ47" s="11">
        <f t="shared" si="574"/>
        <v>0</v>
      </c>
      <c r="AK47" s="11">
        <f t="shared" si="574"/>
        <v>218</v>
      </c>
      <c r="AL47" s="11">
        <f t="shared" si="574"/>
        <v>15</v>
      </c>
      <c r="AM47" s="11">
        <f t="shared" si="574"/>
        <v>0</v>
      </c>
      <c r="AN47" s="11">
        <f t="shared" si="574"/>
        <v>0</v>
      </c>
      <c r="AO47" s="11">
        <f t="shared" si="574"/>
        <v>33</v>
      </c>
      <c r="AP47" s="11">
        <f t="shared" si="574"/>
        <v>108</v>
      </c>
      <c r="AQ47" s="11">
        <f t="shared" si="574"/>
        <v>196</v>
      </c>
      <c r="AR47" s="11">
        <f t="shared" si="574"/>
        <v>0</v>
      </c>
      <c r="AS47" s="11">
        <f t="shared" si="574"/>
        <v>0</v>
      </c>
      <c r="AT47" s="11">
        <f t="shared" si="574"/>
        <v>0</v>
      </c>
      <c r="AU47" s="11">
        <f t="shared" si="574"/>
        <v>0</v>
      </c>
      <c r="AV47" s="11">
        <f t="shared" si="574"/>
        <v>0</v>
      </c>
      <c r="AW47" s="11">
        <f t="shared" si="574"/>
        <v>0</v>
      </c>
      <c r="AX47" s="11">
        <f t="shared" si="574"/>
        <v>0</v>
      </c>
      <c r="AY47" s="11">
        <f t="shared" si="574"/>
        <v>0</v>
      </c>
      <c r="AZ47" s="11">
        <f t="shared" si="574"/>
        <v>0</v>
      </c>
      <c r="BA47" s="11">
        <f t="shared" si="574"/>
        <v>0</v>
      </c>
      <c r="BB47" s="11">
        <f t="shared" si="574"/>
        <v>99</v>
      </c>
      <c r="BC47" s="11">
        <f t="shared" si="574"/>
        <v>1</v>
      </c>
      <c r="BD47" s="11">
        <f t="shared" si="574"/>
        <v>1</v>
      </c>
      <c r="BE47" s="11">
        <f t="shared" si="574"/>
        <v>0</v>
      </c>
      <c r="BF47" s="11">
        <f t="shared" si="574"/>
        <v>0</v>
      </c>
      <c r="BG47" s="11">
        <f t="shared" si="574"/>
        <v>0</v>
      </c>
      <c r="BH47" s="11">
        <f t="shared" si="574"/>
        <v>672</v>
      </c>
      <c r="BI47" s="11">
        <f t="shared" si="574"/>
        <v>1565</v>
      </c>
      <c r="BJ47" s="11">
        <f t="shared" si="574"/>
        <v>1</v>
      </c>
      <c r="BK47" s="11">
        <f t="shared" ref="BK47" si="575">BK38-BK41</f>
        <v>1564</v>
      </c>
      <c r="BL47" s="11">
        <f t="shared" ref="BL47:BM47" si="576">BL41-BL38</f>
        <v>823569</v>
      </c>
      <c r="BM47" s="11">
        <f t="shared" si="576"/>
        <v>341863</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4"/>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4"/>
      <c r="BJ48" s="5"/>
      <c r="BK48" s="48"/>
    </row>
    <row r="49" spans="1:65" s="176" customFormat="1">
      <c r="A49" s="15" t="s">
        <v>133</v>
      </c>
      <c r="B49" s="9" t="s">
        <v>344</v>
      </c>
      <c r="C49" s="256">
        <v>571262</v>
      </c>
      <c r="D49" s="256">
        <v>258202</v>
      </c>
      <c r="E49" s="256">
        <v>26681</v>
      </c>
      <c r="F49" s="256">
        <v>63384</v>
      </c>
      <c r="G49" s="256">
        <v>38413</v>
      </c>
      <c r="H49" s="256">
        <v>0</v>
      </c>
      <c r="I49" s="256">
        <v>0</v>
      </c>
      <c r="J49" s="256">
        <v>0</v>
      </c>
      <c r="K49" s="256">
        <v>225</v>
      </c>
      <c r="L49" s="256">
        <v>11964</v>
      </c>
      <c r="M49" s="256">
        <v>12958</v>
      </c>
      <c r="N49" s="256">
        <v>112</v>
      </c>
      <c r="O49" s="256">
        <v>1140</v>
      </c>
      <c r="P49" s="256">
        <v>55870</v>
      </c>
      <c r="Q49" s="256">
        <v>0</v>
      </c>
      <c r="R49" s="256">
        <v>2718</v>
      </c>
      <c r="S49" s="256">
        <v>0</v>
      </c>
      <c r="T49" s="256">
        <v>0</v>
      </c>
      <c r="U49" s="256">
        <v>0</v>
      </c>
      <c r="V49" s="256">
        <v>0</v>
      </c>
      <c r="W49" s="256">
        <v>0</v>
      </c>
      <c r="X49" s="256">
        <v>0</v>
      </c>
      <c r="Y49" s="256">
        <v>0</v>
      </c>
      <c r="Z49" s="256">
        <v>0</v>
      </c>
      <c r="AA49" s="256">
        <v>0</v>
      </c>
      <c r="AB49" s="256">
        <v>0</v>
      </c>
      <c r="AC49" s="256">
        <v>0</v>
      </c>
      <c r="AD49" s="264">
        <f t="shared" ref="AD49" si="577">SUM(C49:AC49)</f>
        <v>1042929</v>
      </c>
      <c r="AE49" s="256">
        <v>2919</v>
      </c>
      <c r="AF49" s="256">
        <v>318</v>
      </c>
      <c r="AG49" s="256">
        <v>1007</v>
      </c>
      <c r="AH49" s="256">
        <v>0</v>
      </c>
      <c r="AI49" s="256">
        <v>0</v>
      </c>
      <c r="AJ49" s="256">
        <v>0</v>
      </c>
      <c r="AK49" s="256">
        <v>54274</v>
      </c>
      <c r="AL49" s="256">
        <v>105801</v>
      </c>
      <c r="AM49" s="256">
        <v>0</v>
      </c>
      <c r="AN49" s="256">
        <v>7894</v>
      </c>
      <c r="AO49" s="256">
        <v>158920</v>
      </c>
      <c r="AP49" s="256">
        <v>31620</v>
      </c>
      <c r="AQ49" s="256">
        <v>0</v>
      </c>
      <c r="AR49" s="256">
        <v>0</v>
      </c>
      <c r="AS49" s="256">
        <v>0</v>
      </c>
      <c r="AT49" s="256">
        <v>0</v>
      </c>
      <c r="AU49" s="256">
        <v>0</v>
      </c>
      <c r="AV49" s="256">
        <v>0</v>
      </c>
      <c r="AW49" s="256">
        <v>0</v>
      </c>
      <c r="AX49" s="256">
        <v>270</v>
      </c>
      <c r="AY49" s="256">
        <v>0</v>
      </c>
      <c r="AZ49" s="256">
        <v>0</v>
      </c>
      <c r="BA49" s="256">
        <v>0</v>
      </c>
      <c r="BB49" s="256">
        <v>0</v>
      </c>
      <c r="BC49" s="256">
        <v>6825</v>
      </c>
      <c r="BD49" s="256">
        <v>6825</v>
      </c>
      <c r="BE49" s="256">
        <v>0</v>
      </c>
      <c r="BF49" s="256">
        <v>17457</v>
      </c>
      <c r="BG49" s="256">
        <v>207159</v>
      </c>
      <c r="BH49" s="262">
        <f>SUM(AE49:BG49)</f>
        <v>601289</v>
      </c>
      <c r="BI49" s="123">
        <f>AD49+BH49</f>
        <v>1644218</v>
      </c>
      <c r="BJ49" s="263">
        <v>17998</v>
      </c>
      <c r="BK49" s="264">
        <f t="shared" ref="BK49" si="578">BI49-BJ49</f>
        <v>1626220</v>
      </c>
      <c r="BL49" s="176">
        <v>5</v>
      </c>
      <c r="BM49" s="261"/>
    </row>
    <row r="50" spans="1:65" s="41" customFormat="1">
      <c r="A50" s="134" t="s">
        <v>325</v>
      </c>
      <c r="B50" s="207" t="s">
        <v>341</v>
      </c>
      <c r="C50" s="302">
        <v>571262</v>
      </c>
      <c r="D50" s="302">
        <v>258202</v>
      </c>
      <c r="E50" s="302">
        <v>26681</v>
      </c>
      <c r="F50" s="302">
        <v>63384</v>
      </c>
      <c r="G50" s="302">
        <v>38413</v>
      </c>
      <c r="H50" s="302">
        <v>0</v>
      </c>
      <c r="I50" s="302">
        <v>0</v>
      </c>
      <c r="J50" s="302">
        <v>0</v>
      </c>
      <c r="K50" s="302">
        <v>225</v>
      </c>
      <c r="L50" s="302">
        <v>11964</v>
      </c>
      <c r="M50" s="302">
        <v>12958</v>
      </c>
      <c r="N50" s="302">
        <v>112</v>
      </c>
      <c r="O50" s="302">
        <v>1140</v>
      </c>
      <c r="P50" s="302">
        <v>55870</v>
      </c>
      <c r="Q50" s="302">
        <v>0</v>
      </c>
      <c r="R50" s="302">
        <v>2718</v>
      </c>
      <c r="S50" s="302">
        <v>0</v>
      </c>
      <c r="T50" s="302">
        <v>0</v>
      </c>
      <c r="U50" s="302">
        <v>0</v>
      </c>
      <c r="V50" s="302">
        <v>0</v>
      </c>
      <c r="W50" s="302">
        <v>0</v>
      </c>
      <c r="X50" s="302">
        <v>0</v>
      </c>
      <c r="Y50" s="302">
        <v>0</v>
      </c>
      <c r="Z50" s="302">
        <v>0</v>
      </c>
      <c r="AA50" s="302">
        <v>0</v>
      </c>
      <c r="AB50" s="302">
        <v>0</v>
      </c>
      <c r="AC50" s="302">
        <v>0</v>
      </c>
      <c r="AD50" s="121">
        <f t="shared" ref="AD50" si="579">SUM(C50:AC50)</f>
        <v>1042929</v>
      </c>
      <c r="AE50" s="302">
        <v>2919</v>
      </c>
      <c r="AF50" s="302">
        <v>318</v>
      </c>
      <c r="AG50" s="302">
        <v>1007</v>
      </c>
      <c r="AH50" s="302">
        <v>0</v>
      </c>
      <c r="AI50" s="302">
        <v>0</v>
      </c>
      <c r="AJ50" s="302">
        <v>0</v>
      </c>
      <c r="AK50" s="302">
        <v>54274</v>
      </c>
      <c r="AL50" s="302">
        <v>105801</v>
      </c>
      <c r="AM50" s="302">
        <v>0</v>
      </c>
      <c r="AN50" s="302">
        <v>7894</v>
      </c>
      <c r="AO50" s="302">
        <v>158920</v>
      </c>
      <c r="AP50" s="302">
        <v>31620</v>
      </c>
      <c r="AQ50" s="302">
        <v>0</v>
      </c>
      <c r="AR50" s="302">
        <v>0</v>
      </c>
      <c r="AS50" s="302">
        <v>0</v>
      </c>
      <c r="AT50" s="302">
        <v>0</v>
      </c>
      <c r="AU50" s="302">
        <v>0</v>
      </c>
      <c r="AV50" s="302">
        <v>0</v>
      </c>
      <c r="AW50" s="302">
        <v>0</v>
      </c>
      <c r="AX50" s="302">
        <v>270</v>
      </c>
      <c r="AY50" s="302">
        <v>0</v>
      </c>
      <c r="AZ50" s="302">
        <v>0</v>
      </c>
      <c r="BA50" s="302">
        <v>0</v>
      </c>
      <c r="BB50" s="302">
        <v>0</v>
      </c>
      <c r="BC50" s="302">
        <v>6825</v>
      </c>
      <c r="BD50" s="302">
        <v>6825</v>
      </c>
      <c r="BE50" s="302">
        <v>0</v>
      </c>
      <c r="BF50" s="302">
        <v>17457</v>
      </c>
      <c r="BG50" s="302">
        <v>207159</v>
      </c>
      <c r="BH50" s="122">
        <f>SUM(AE50:BG50)</f>
        <v>601289</v>
      </c>
      <c r="BI50" s="257">
        <f>AD50+BH50</f>
        <v>1644218</v>
      </c>
      <c r="BJ50" s="305">
        <v>17998</v>
      </c>
      <c r="BK50" s="121">
        <f t="shared" ref="BK50" si="580">BI50-BJ50</f>
        <v>1626220</v>
      </c>
      <c r="BM50" s="208"/>
    </row>
    <row r="51" spans="1:65">
      <c r="A51" s="128"/>
      <c r="B51" s="12" t="s">
        <v>340</v>
      </c>
      <c r="C51" s="9">
        <f>IF('Upto Month COPPY'!$F$4="",0,'Upto Month COPPY'!$F$4)</f>
        <v>585360</v>
      </c>
      <c r="D51" s="9">
        <f>IF('Upto Month COPPY'!$F$5="",0,'Upto Month COPPY'!$F$5)</f>
        <v>216965</v>
      </c>
      <c r="E51" s="9">
        <f>IF('Upto Month COPPY'!$F$6="",0,'Upto Month COPPY'!$F$6)</f>
        <v>25290</v>
      </c>
      <c r="F51" s="9">
        <f>IF('Upto Month COPPY'!$F$7="",0,'Upto Month COPPY'!$F$7)</f>
        <v>64089</v>
      </c>
      <c r="G51" s="9">
        <f>IF('Upto Month COPPY'!$F$8="",0,'Upto Month COPPY'!$F$8)</f>
        <v>36388</v>
      </c>
      <c r="H51" s="9">
        <f>IF('Upto Month COPPY'!$F$9="",0,'Upto Month COPPY'!$F$9)</f>
        <v>0</v>
      </c>
      <c r="I51" s="9">
        <f>IF('Upto Month COPPY'!$F$10="",0,'Upto Month COPPY'!$F$10)</f>
        <v>0</v>
      </c>
      <c r="J51" s="9">
        <f>IF('Upto Month COPPY'!$F$11="",0,'Upto Month COPPY'!$F$11)</f>
        <v>0</v>
      </c>
      <c r="K51" s="9">
        <f>IF('Upto Month COPPY'!$F$12="",0,'Upto Month COPPY'!$F$12)</f>
        <v>580</v>
      </c>
      <c r="L51" s="9">
        <f>IF('Upto Month COPPY'!$F$13="",0,'Upto Month COPPY'!$F$13)</f>
        <v>10031</v>
      </c>
      <c r="M51" s="9">
        <f>IF('Upto Month COPPY'!$F$14="",0,'Upto Month COPPY'!$F$14)</f>
        <v>13805</v>
      </c>
      <c r="N51" s="9">
        <f>IF('Upto Month COPPY'!$F$15="",0,'Upto Month COPPY'!$F$15)</f>
        <v>120</v>
      </c>
      <c r="O51" s="9">
        <f>IF('Upto Month COPPY'!$F$16="",0,'Upto Month COPPY'!$F$16)</f>
        <v>714</v>
      </c>
      <c r="P51" s="9">
        <f>IF('Upto Month COPPY'!$F$17="",0,'Upto Month COPPY'!$F$17)</f>
        <v>62860</v>
      </c>
      <c r="Q51" s="9">
        <f>IF('Upto Month COPPY'!$F$18="",0,'Upto Month COPPY'!$F$18)</f>
        <v>0</v>
      </c>
      <c r="R51" s="9">
        <f>IF('Upto Month COPPY'!$F$21="",0,'Upto Month COPPY'!$F$21)</f>
        <v>2482</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2</v>
      </c>
      <c r="Z51" s="9">
        <f>IF('Upto Month COPPY'!$F$43="",0,'Upto Month COPPY'!$F$43)</f>
        <v>0</v>
      </c>
      <c r="AA51" s="9">
        <f>IF('Upto Month COPPY'!$F$44="",0,'Upto Month COPPY'!$F$44)</f>
        <v>0</v>
      </c>
      <c r="AB51" s="9">
        <f>IF('Upto Month COPPY'!$F$48="",0,'Upto Month COPPY'!$F$48)</f>
        <v>0</v>
      </c>
      <c r="AC51" s="9">
        <f>IF('Upto Month COPPY'!$F$51="",0,'Upto Month COPPY'!$F$51)</f>
        <v>0</v>
      </c>
      <c r="AD51" s="264">
        <f t="shared" ref="AD51:AD52" si="581">SUM(C51:AC51)</f>
        <v>1018686</v>
      </c>
      <c r="AE51" s="9">
        <f>IF('Upto Month COPPY'!$F$19="",0,'Upto Month COPPY'!$F$19)</f>
        <v>2711</v>
      </c>
      <c r="AF51" s="9">
        <f>IF('Upto Month COPPY'!$F$20="",0,'Upto Month COPPY'!$F$20)</f>
        <v>293</v>
      </c>
      <c r="AG51" s="9">
        <f>IF('Upto Month COPPY'!$F$22="",0,'Upto Month COPPY'!$F$22)</f>
        <v>1152</v>
      </c>
      <c r="AH51" s="9">
        <f>IF('Upto Month COPPY'!$F$23="",0,'Upto Month COPPY'!$F$23)</f>
        <v>0</v>
      </c>
      <c r="AI51" s="9">
        <f>IF('Upto Month COPPY'!$F$24="",0,'Upto Month COPPY'!$F$24)</f>
        <v>0</v>
      </c>
      <c r="AJ51" s="9">
        <f>IF('Upto Month COPPY'!$F$25="",0,'Upto Month COPPY'!$F$25)</f>
        <v>162</v>
      </c>
      <c r="AK51" s="9">
        <f>IF('Upto Month COPPY'!$F$28="",0,'Upto Month COPPY'!$F$28)</f>
        <v>48804</v>
      </c>
      <c r="AL51" s="9">
        <f>IF('Upto Month COPPY'!$F$29="",0,'Upto Month COPPY'!$F$29)</f>
        <v>65771</v>
      </c>
      <c r="AM51" s="9">
        <f>IF('Upto Month COPPY'!$F$31="",0,'Upto Month COPPY'!$F$31)</f>
        <v>0</v>
      </c>
      <c r="AN51" s="9">
        <f>IF('Upto Month COPPY'!$F$32="",0,'Upto Month COPPY'!$F$32)</f>
        <v>16060</v>
      </c>
      <c r="AO51" s="9">
        <f>IF('Upto Month COPPY'!$F$33="",0,'Upto Month COPPY'!$F$33)</f>
        <v>126558</v>
      </c>
      <c r="AP51" s="9">
        <f>IF('Upto Month COPPY'!$F$34="",0,'Upto Month COPPY'!$F$34)</f>
        <v>65054</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3659</v>
      </c>
      <c r="BD51" s="9">
        <f>IF('Upto Month COPPY'!$F$54="",0,'Upto Month COPPY'!$F$54)</f>
        <v>3108</v>
      </c>
      <c r="BE51" s="9">
        <f>IF('Upto Month COPPY'!$F$55="",0,'Upto Month COPPY'!$F$55)</f>
        <v>0</v>
      </c>
      <c r="BF51" s="9">
        <f>IF('Upto Month COPPY'!$F$56="",0,'Upto Month COPPY'!$F$56)</f>
        <v>11737</v>
      </c>
      <c r="BG51" s="9">
        <f>IF('Upto Month COPPY'!$F$58="",0,'Upto Month COPPY'!$F$58)</f>
        <v>202096</v>
      </c>
      <c r="BH51" s="9">
        <f>SUM(AE51:BG51)</f>
        <v>547165</v>
      </c>
      <c r="BI51" s="258">
        <f>AD51+BH51</f>
        <v>1565851</v>
      </c>
      <c r="BJ51" s="9">
        <f>IF('Upto Month COPPY'!$F$60="",0,'Upto Month COPPY'!$F$60)</f>
        <v>28965</v>
      </c>
      <c r="BK51" s="49">
        <f t="shared" ref="BK51:BK52" si="582">BI51-BJ51</f>
        <v>1536886</v>
      </c>
      <c r="BL51">
        <f>'Upto Month COPPY'!$F$61</f>
        <v>1536886</v>
      </c>
      <c r="BM51" s="30">
        <f t="shared" ref="BM51:BM55" si="583">BK51-AD51</f>
        <v>518200</v>
      </c>
    </row>
    <row r="52" spans="1:65">
      <c r="A52" s="128"/>
      <c r="B52" s="180" t="s">
        <v>342</v>
      </c>
      <c r="C52" s="9">
        <f>IF('Upto Month Current'!$F$4="",0,'Upto Month Current'!$F$4)</f>
        <v>570198</v>
      </c>
      <c r="D52" s="9">
        <f>IF('Upto Month Current'!$F$5="",0,'Upto Month Current'!$F$5)</f>
        <v>257727</v>
      </c>
      <c r="E52" s="9">
        <f>IF('Upto Month Current'!$F$6="",0,'Upto Month Current'!$F$6)</f>
        <v>26628</v>
      </c>
      <c r="F52" s="9">
        <f>IF('Upto Month Current'!$F$7="",0,'Upto Month Current'!$F$7)</f>
        <v>63268</v>
      </c>
      <c r="G52" s="9">
        <f>IF('Upto Month Current'!$F$8="",0,'Upto Month Current'!$F$8)</f>
        <v>38341</v>
      </c>
      <c r="H52" s="9">
        <f>IF('Upto Month Current'!$F$9="",0,'Upto Month Current'!$F$9)</f>
        <v>0</v>
      </c>
      <c r="I52" s="9">
        <f>IF('Upto Month Current'!$F$10="",0,'Upto Month Current'!$F$10)</f>
        <v>0</v>
      </c>
      <c r="J52" s="9">
        <f>IF('Upto Month Current'!$F$11="",0,'Upto Month Current'!$F$11)</f>
        <v>0</v>
      </c>
      <c r="K52" s="9">
        <f>IF('Upto Month Current'!$F$12="",0,'Upto Month Current'!$F$12)</f>
        <v>225</v>
      </c>
      <c r="L52" s="9">
        <f>IF('Upto Month Current'!$F$13="",0,'Upto Month Current'!$F$13)</f>
        <v>11941</v>
      </c>
      <c r="M52" s="9">
        <f>IF('Upto Month Current'!$F$14="",0,'Upto Month Current'!$F$14)</f>
        <v>12931</v>
      </c>
      <c r="N52" s="9">
        <f>IF('Upto Month Current'!$F$15="",0,'Upto Month Current'!$F$15)</f>
        <v>111</v>
      </c>
      <c r="O52" s="9">
        <f>IF('Upto Month Current'!$F$16="",0,'Upto Month Current'!$F$16)</f>
        <v>1138</v>
      </c>
      <c r="P52" s="9">
        <f>IF('Upto Month Current'!$F$17="",0,'Upto Month Current'!$F$17)</f>
        <v>55766</v>
      </c>
      <c r="Q52" s="9">
        <f>IF('Upto Month Current'!$F$18="",0,'Upto Month Current'!$F$18)</f>
        <v>0</v>
      </c>
      <c r="R52" s="9">
        <f>IF('Upto Month Current'!$F$21="",0,'Upto Month Current'!$F$21)</f>
        <v>2713</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264">
        <f t="shared" si="581"/>
        <v>1040987</v>
      </c>
      <c r="AE52" s="9">
        <f>IF('Upto Month Current'!$F$19="",0,'Upto Month Current'!$F$19)</f>
        <v>2912</v>
      </c>
      <c r="AF52" s="9">
        <f>IF('Upto Month Current'!$F$20="",0,'Upto Month Current'!$F$20)</f>
        <v>318</v>
      </c>
      <c r="AG52" s="9">
        <f>IF('Upto Month Current'!$F$22="",0,'Upto Month Current'!$F$22)</f>
        <v>1007</v>
      </c>
      <c r="AH52" s="9">
        <f>IF('Upto Month Current'!$F$23="",0,'Upto Month Current'!$F$23)</f>
        <v>0</v>
      </c>
      <c r="AI52" s="9">
        <f>IF('Upto Month Current'!$F$24="",0,'Upto Month Current'!$F$24)</f>
        <v>0</v>
      </c>
      <c r="AJ52" s="9">
        <f>IF('Upto Month Current'!$F$25="",0,'Upto Month Current'!$F$25)</f>
        <v>0</v>
      </c>
      <c r="AK52" s="9">
        <f>IF('Upto Month Current'!$F$28="",0,'Upto Month Current'!$F$28)</f>
        <v>54178</v>
      </c>
      <c r="AL52" s="9">
        <f>IF('Upto Month Current'!$F$29="",0,'Upto Month Current'!$F$29)</f>
        <v>105608</v>
      </c>
      <c r="AM52" s="9">
        <f>IF('Upto Month Current'!$F$31="",0,'Upto Month Current'!$F$31)</f>
        <v>0</v>
      </c>
      <c r="AN52" s="9">
        <f>IF('Upto Month Current'!$F$32="",0,'Upto Month Current'!$F$32)</f>
        <v>7881</v>
      </c>
      <c r="AO52" s="9">
        <f>IF('Upto Month Current'!$F$33="",0,'Upto Month Current'!$F$33)</f>
        <v>158631</v>
      </c>
      <c r="AP52" s="9">
        <f>IF('Upto Month Current'!$F$34="",0,'Upto Month Current'!$F$34)</f>
        <v>31558</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270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6813</v>
      </c>
      <c r="BD52" s="9">
        <f>IF('Upto Month Current'!$F$54="",0,'Upto Month Current'!$F$54)</f>
        <v>6813</v>
      </c>
      <c r="BE52" s="9">
        <f>IF('Upto Month Current'!$F$55="",0,'Upto Month Current'!$F$55)</f>
        <v>0</v>
      </c>
      <c r="BF52" s="9">
        <f>IF('Upto Month Current'!$F$56="",0,'Upto Month Current'!$F$56)</f>
        <v>17428</v>
      </c>
      <c r="BG52" s="9">
        <f>IF('Upto Month Current'!$F$58="",0,'Upto Month Current'!$F$58)</f>
        <v>206779</v>
      </c>
      <c r="BH52" s="9">
        <f>SUM(AE52:BG52)</f>
        <v>600196</v>
      </c>
      <c r="BI52" s="258">
        <f>AD52+BH52</f>
        <v>1641183</v>
      </c>
      <c r="BJ52" s="9">
        <f>IF('Upto Month Current'!$F$60="",0,'Upto Month Current'!$F$60)</f>
        <v>17998</v>
      </c>
      <c r="BK52" s="49">
        <f t="shared" si="582"/>
        <v>1623185</v>
      </c>
      <c r="BL52">
        <f>'Upto Month Current'!$F$61</f>
        <v>1623183</v>
      </c>
      <c r="BM52" s="30">
        <f t="shared" si="583"/>
        <v>582198</v>
      </c>
    </row>
    <row r="53" spans="1:65">
      <c r="A53" s="128"/>
      <c r="B53" s="5" t="s">
        <v>126</v>
      </c>
      <c r="C53" s="11">
        <f>C52-C50</f>
        <v>-1064</v>
      </c>
      <c r="D53" s="11">
        <f t="shared" ref="D53" si="584">D52-D50</f>
        <v>-475</v>
      </c>
      <c r="E53" s="11">
        <f t="shared" ref="E53" si="585">E52-E50</f>
        <v>-53</v>
      </c>
      <c r="F53" s="11">
        <f t="shared" ref="F53" si="586">F52-F50</f>
        <v>-116</v>
      </c>
      <c r="G53" s="11">
        <f t="shared" ref="G53" si="587">G52-G50</f>
        <v>-72</v>
      </c>
      <c r="H53" s="11">
        <f t="shared" ref="H53" si="588">H52-H50</f>
        <v>0</v>
      </c>
      <c r="I53" s="11">
        <f t="shared" ref="I53" si="589">I52-I50</f>
        <v>0</v>
      </c>
      <c r="J53" s="11">
        <f t="shared" ref="J53" si="590">J52-J50</f>
        <v>0</v>
      </c>
      <c r="K53" s="11">
        <f t="shared" ref="K53" si="591">K52-K50</f>
        <v>0</v>
      </c>
      <c r="L53" s="11">
        <f t="shared" ref="L53" si="592">L52-L50</f>
        <v>-23</v>
      </c>
      <c r="M53" s="11">
        <f t="shared" ref="M53" si="593">M52-M50</f>
        <v>-27</v>
      </c>
      <c r="N53" s="11">
        <f t="shared" ref="N53" si="594">N52-N50</f>
        <v>-1</v>
      </c>
      <c r="O53" s="11">
        <f t="shared" ref="O53" si="595">O52-O50</f>
        <v>-2</v>
      </c>
      <c r="P53" s="11">
        <f t="shared" ref="P53" si="596">P52-P50</f>
        <v>-104</v>
      </c>
      <c r="Q53" s="11">
        <f t="shared" ref="Q53" si="597">Q52-Q50</f>
        <v>0</v>
      </c>
      <c r="R53" s="11">
        <f t="shared" ref="R53" si="598">R52-R50</f>
        <v>-5</v>
      </c>
      <c r="S53" s="11">
        <f t="shared" ref="S53" si="599">S52-S50</f>
        <v>0</v>
      </c>
      <c r="T53" s="11">
        <f t="shared" ref="T53:U53" si="600">T52-T50</f>
        <v>0</v>
      </c>
      <c r="U53" s="11">
        <f t="shared" si="600"/>
        <v>0</v>
      </c>
      <c r="V53" s="9">
        <f t="shared" ref="V53" si="601">V52-V50</f>
        <v>0</v>
      </c>
      <c r="W53" s="11">
        <f t="shared" ref="W53" si="602">W52-W50</f>
        <v>0</v>
      </c>
      <c r="X53" s="11">
        <f t="shared" ref="X53" si="603">X52-X50</f>
        <v>0</v>
      </c>
      <c r="Y53" s="11">
        <f t="shared" ref="Y53" si="604">Y52-Y50</f>
        <v>0</v>
      </c>
      <c r="Z53" s="11">
        <f t="shared" ref="Z53" si="605">Z52-Z50</f>
        <v>0</v>
      </c>
      <c r="AA53" s="11">
        <f t="shared" ref="AA53:AD53" si="606">AA52-AA50</f>
        <v>0</v>
      </c>
      <c r="AB53" s="11">
        <f t="shared" ref="AB53" si="607">AB52-AB50</f>
        <v>0</v>
      </c>
      <c r="AC53" s="9">
        <f t="shared" si="606"/>
        <v>0</v>
      </c>
      <c r="AD53" s="9">
        <f t="shared" si="606"/>
        <v>-1942</v>
      </c>
      <c r="AE53" s="11">
        <f t="shared" ref="AE53" si="608">AE52-AE50</f>
        <v>-7</v>
      </c>
      <c r="AF53" s="11">
        <f t="shared" ref="AF53" si="609">AF52-AF50</f>
        <v>0</v>
      </c>
      <c r="AG53" s="11">
        <f t="shared" ref="AG53" si="610">AG52-AG50</f>
        <v>0</v>
      </c>
      <c r="AH53" s="11">
        <f t="shared" ref="AH53" si="611">AH52-AH50</f>
        <v>0</v>
      </c>
      <c r="AI53" s="11">
        <f t="shared" ref="AI53" si="612">AI52-AI50</f>
        <v>0</v>
      </c>
      <c r="AJ53" s="11">
        <f t="shared" ref="AJ53" si="613">AJ52-AJ50</f>
        <v>0</v>
      </c>
      <c r="AK53" s="11">
        <f t="shared" ref="AK53" si="614">AK52-AK50</f>
        <v>-96</v>
      </c>
      <c r="AL53" s="11">
        <f t="shared" ref="AL53" si="615">AL52-AL50</f>
        <v>-193</v>
      </c>
      <c r="AM53" s="11">
        <f t="shared" ref="AM53" si="616">AM52-AM50</f>
        <v>0</v>
      </c>
      <c r="AN53" s="11">
        <f t="shared" ref="AN53" si="617">AN52-AN50</f>
        <v>-13</v>
      </c>
      <c r="AO53" s="9">
        <f t="shared" ref="AO53" si="618">AO52-AO50</f>
        <v>-289</v>
      </c>
      <c r="AP53" s="11">
        <f t="shared" ref="AP53" si="619">AP52-AP50</f>
        <v>-62</v>
      </c>
      <c r="AQ53" s="9">
        <f t="shared" ref="AQ53" si="620">AQ52-AQ50</f>
        <v>0</v>
      </c>
      <c r="AR53" s="11">
        <f t="shared" ref="AR53" si="621">AR52-AR50</f>
        <v>0</v>
      </c>
      <c r="AS53" s="11">
        <f t="shared" ref="AS53" si="622">AS52-AS50</f>
        <v>0</v>
      </c>
      <c r="AT53" s="11">
        <f t="shared" ref="AT53" si="623">AT52-AT50</f>
        <v>0</v>
      </c>
      <c r="AU53" s="11">
        <f t="shared" ref="AU53" si="624">AU52-AU50</f>
        <v>0</v>
      </c>
      <c r="AV53" s="11">
        <f t="shared" ref="AV53" si="625">AV52-AV50</f>
        <v>0</v>
      </c>
      <c r="AW53" s="11">
        <f t="shared" ref="AW53" si="626">AW52-AW50</f>
        <v>0</v>
      </c>
      <c r="AX53" s="11">
        <f t="shared" ref="AX53" si="627">AX52-AX50</f>
        <v>0</v>
      </c>
      <c r="AY53" s="11">
        <f t="shared" ref="AY53" si="628">AY52-AY50</f>
        <v>0</v>
      </c>
      <c r="AZ53" s="11">
        <f t="shared" ref="AZ53" si="629">AZ52-AZ50</f>
        <v>0</v>
      </c>
      <c r="BA53" s="11">
        <f t="shared" ref="BA53" si="630">BA52-BA50</f>
        <v>0</v>
      </c>
      <c r="BB53" s="9">
        <f t="shared" ref="BB53" si="631">BB52-BB50</f>
        <v>0</v>
      </c>
      <c r="BC53" s="11">
        <f t="shared" ref="BC53" si="632">BC52-BC50</f>
        <v>-12</v>
      </c>
      <c r="BD53" s="11">
        <f t="shared" ref="BD53" si="633">BD52-BD50</f>
        <v>-12</v>
      </c>
      <c r="BE53" s="11">
        <f t="shared" ref="BE53" si="634">BE52-BE50</f>
        <v>0</v>
      </c>
      <c r="BF53" s="11">
        <f t="shared" ref="BF53" si="635">BF52-BF50</f>
        <v>-29</v>
      </c>
      <c r="BG53" s="11">
        <f t="shared" ref="BG53:BH53" si="636">BG52-BG50</f>
        <v>-380</v>
      </c>
      <c r="BH53" s="9">
        <f t="shared" si="636"/>
        <v>-1093</v>
      </c>
      <c r="BI53" s="9">
        <f t="shared" ref="BI53" si="637">BI52-BI50</f>
        <v>-3035</v>
      </c>
      <c r="BJ53" s="11">
        <f t="shared" ref="BJ53:BK53" si="638">BJ52-BJ50</f>
        <v>0</v>
      </c>
      <c r="BK53" s="49">
        <f t="shared" si="638"/>
        <v>-3035</v>
      </c>
      <c r="BM53" s="30">
        <f t="shared" si="583"/>
        <v>-1093</v>
      </c>
    </row>
    <row r="54" spans="1:65">
      <c r="A54" s="128"/>
      <c r="B54" s="5" t="s">
        <v>127</v>
      </c>
      <c r="C54" s="13">
        <f>C53/C50</f>
        <v>-1.8625429312644636E-3</v>
      </c>
      <c r="D54" s="13">
        <f t="shared" ref="D54" si="639">D53/D50</f>
        <v>-1.8396449291639878E-3</v>
      </c>
      <c r="E54" s="13">
        <f t="shared" ref="E54" si="640">E53/E50</f>
        <v>-1.9864322926427046E-3</v>
      </c>
      <c r="F54" s="13">
        <f t="shared" ref="F54" si="641">F53/F50</f>
        <v>-1.8301148554840337E-3</v>
      </c>
      <c r="G54" s="13">
        <f t="shared" ref="G54" si="642">G53/G50</f>
        <v>-1.8743654491968865E-3</v>
      </c>
      <c r="H54" s="13" t="e">
        <f t="shared" ref="H54" si="643">H53/H50</f>
        <v>#DIV/0!</v>
      </c>
      <c r="I54" s="13" t="e">
        <f t="shared" ref="I54" si="644">I53/I50</f>
        <v>#DIV/0!</v>
      </c>
      <c r="J54" s="13" t="e">
        <f t="shared" ref="J54" si="645">J53/J50</f>
        <v>#DIV/0!</v>
      </c>
      <c r="K54" s="13">
        <f t="shared" ref="K54" si="646">K53/K50</f>
        <v>0</v>
      </c>
      <c r="L54" s="13">
        <f t="shared" ref="L54" si="647">L53/L50</f>
        <v>-1.9224339685723838E-3</v>
      </c>
      <c r="M54" s="13">
        <f t="shared" ref="M54" si="648">M53/M50</f>
        <v>-2.0836548850131191E-3</v>
      </c>
      <c r="N54" s="13">
        <f t="shared" ref="N54" si="649">N53/N50</f>
        <v>-8.9285714285714281E-3</v>
      </c>
      <c r="O54" s="13">
        <f t="shared" ref="O54" si="650">O53/O50</f>
        <v>-1.7543859649122807E-3</v>
      </c>
      <c r="P54" s="13">
        <f t="shared" ref="P54" si="651">P53/P50</f>
        <v>-1.8614641131197423E-3</v>
      </c>
      <c r="Q54" s="13" t="e">
        <f t="shared" ref="Q54" si="652">Q53/Q50</f>
        <v>#DIV/0!</v>
      </c>
      <c r="R54" s="13">
        <f t="shared" ref="R54" si="653">R53/R50</f>
        <v>-1.8395879323031641E-3</v>
      </c>
      <c r="S54" s="13" t="e">
        <f t="shared" ref="S54" si="654">S53/S50</f>
        <v>#DIV/0!</v>
      </c>
      <c r="T54" s="13" t="e">
        <f t="shared" ref="T54:U54" si="655">T53/T50</f>
        <v>#DIV/0!</v>
      </c>
      <c r="U54" s="13" t="e">
        <f t="shared" si="655"/>
        <v>#DIV/0!</v>
      </c>
      <c r="V54" s="160" t="e">
        <f t="shared" ref="V54" si="656">V53/V50</f>
        <v>#DIV/0!</v>
      </c>
      <c r="W54" s="13" t="e">
        <f t="shared" ref="W54" si="657">W53/W50</f>
        <v>#DIV/0!</v>
      </c>
      <c r="X54" s="13" t="e">
        <f t="shared" ref="X54" si="658">X53/X50</f>
        <v>#DIV/0!</v>
      </c>
      <c r="Y54" s="13" t="e">
        <f t="shared" ref="Y54" si="659">Y53/Y50</f>
        <v>#DIV/0!</v>
      </c>
      <c r="Z54" s="13" t="e">
        <f t="shared" ref="Z54" si="660">Z53/Z50</f>
        <v>#DIV/0!</v>
      </c>
      <c r="AA54" s="13" t="e">
        <f t="shared" ref="AA54:AD54" si="661">AA53/AA50</f>
        <v>#DIV/0!</v>
      </c>
      <c r="AB54" s="13" t="e">
        <f t="shared" ref="AB54" si="662">AB53/AB50</f>
        <v>#DIV/0!</v>
      </c>
      <c r="AC54" s="160" t="e">
        <f t="shared" si="661"/>
        <v>#DIV/0!</v>
      </c>
      <c r="AD54" s="160">
        <f t="shared" si="661"/>
        <v>-1.862063476996037E-3</v>
      </c>
      <c r="AE54" s="13">
        <f t="shared" ref="AE54" si="663">AE53/AE50</f>
        <v>-2.3980815347721821E-3</v>
      </c>
      <c r="AF54" s="13">
        <f t="shared" ref="AF54" si="664">AF53/AF50</f>
        <v>0</v>
      </c>
      <c r="AG54" s="13">
        <f t="shared" ref="AG54" si="665">AG53/AG50</f>
        <v>0</v>
      </c>
      <c r="AH54" s="13" t="e">
        <f t="shared" ref="AH54" si="666">AH53/AH50</f>
        <v>#DIV/0!</v>
      </c>
      <c r="AI54" s="13" t="e">
        <f t="shared" ref="AI54" si="667">AI53/AI50</f>
        <v>#DIV/0!</v>
      </c>
      <c r="AJ54" s="13" t="e">
        <f t="shared" ref="AJ54" si="668">AJ53/AJ50</f>
        <v>#DIV/0!</v>
      </c>
      <c r="AK54" s="13">
        <f t="shared" ref="AK54" si="669">AK53/AK50</f>
        <v>-1.7688027416442496E-3</v>
      </c>
      <c r="AL54" s="13">
        <f t="shared" ref="AL54" si="670">AL53/AL50</f>
        <v>-1.8241793555826506E-3</v>
      </c>
      <c r="AM54" s="13" t="e">
        <f t="shared" ref="AM54" si="671">AM53/AM50</f>
        <v>#DIV/0!</v>
      </c>
      <c r="AN54" s="13">
        <f t="shared" ref="AN54" si="672">AN53/AN50</f>
        <v>-1.6468203699011909E-3</v>
      </c>
      <c r="AO54" s="160">
        <f t="shared" ref="AO54" si="673">AO53/AO50</f>
        <v>-1.8185250440473195E-3</v>
      </c>
      <c r="AP54" s="13">
        <f t="shared" ref="AP54" si="674">AP53/AP50</f>
        <v>-1.9607843137254902E-3</v>
      </c>
      <c r="AQ54" s="160" t="e">
        <f t="shared" ref="AQ54" si="675">AQ53/AQ50</f>
        <v>#DIV/0!</v>
      </c>
      <c r="AR54" s="13" t="e">
        <f t="shared" ref="AR54" si="676">AR53/AR50</f>
        <v>#DIV/0!</v>
      </c>
      <c r="AS54" s="13" t="e">
        <f t="shared" ref="AS54" si="677">AS53/AS50</f>
        <v>#DIV/0!</v>
      </c>
      <c r="AT54" s="13" t="e">
        <f t="shared" ref="AT54" si="678">AT53/AT50</f>
        <v>#DIV/0!</v>
      </c>
      <c r="AU54" s="13" t="e">
        <f t="shared" ref="AU54" si="679">AU53/AU50</f>
        <v>#DIV/0!</v>
      </c>
      <c r="AV54" s="13" t="e">
        <f t="shared" ref="AV54" si="680">AV53/AV50</f>
        <v>#DIV/0!</v>
      </c>
      <c r="AW54" s="13" t="e">
        <f t="shared" ref="AW54" si="681">AW53/AW50</f>
        <v>#DIV/0!</v>
      </c>
      <c r="AX54" s="13">
        <f t="shared" ref="AX54" si="682">AX53/AX50</f>
        <v>0</v>
      </c>
      <c r="AY54" s="13" t="e">
        <f t="shared" ref="AY54" si="683">AY53/AY50</f>
        <v>#DIV/0!</v>
      </c>
      <c r="AZ54" s="13" t="e">
        <f t="shared" ref="AZ54" si="684">AZ53/AZ50</f>
        <v>#DIV/0!</v>
      </c>
      <c r="BA54" s="13" t="e">
        <f t="shared" ref="BA54" si="685">BA53/BA50</f>
        <v>#DIV/0!</v>
      </c>
      <c r="BB54" s="160" t="e">
        <f t="shared" ref="BB54" si="686">BB53/BB50</f>
        <v>#DIV/0!</v>
      </c>
      <c r="BC54" s="13">
        <f t="shared" ref="BC54" si="687">BC53/BC50</f>
        <v>-1.7582417582417582E-3</v>
      </c>
      <c r="BD54" s="13">
        <f t="shared" ref="BD54" si="688">BD53/BD50</f>
        <v>-1.7582417582417582E-3</v>
      </c>
      <c r="BE54" s="13" t="e">
        <f t="shared" ref="BE54" si="689">BE53/BE50</f>
        <v>#DIV/0!</v>
      </c>
      <c r="BF54" s="13">
        <f t="shared" ref="BF54" si="690">BF53/BF50</f>
        <v>-1.6612247236065761E-3</v>
      </c>
      <c r="BG54" s="13">
        <f t="shared" ref="BG54:BH54" si="691">BG53/BG50</f>
        <v>-1.8343398066219666E-3</v>
      </c>
      <c r="BH54" s="160">
        <f t="shared" si="691"/>
        <v>-1.8177615090247785E-3</v>
      </c>
      <c r="BI54" s="160">
        <f t="shared" ref="BI54" si="692">BI53/BI50</f>
        <v>-1.8458622883340287E-3</v>
      </c>
      <c r="BJ54" s="13">
        <f t="shared" ref="BJ54:BK54" si="693">BJ53/BJ50</f>
        <v>0</v>
      </c>
      <c r="BK54" s="50">
        <f t="shared" si="693"/>
        <v>-1.866291153718439E-3</v>
      </c>
      <c r="BM54" s="160" t="e">
        <f t="shared" ref="BM54" si="694">BM53/BM50</f>
        <v>#DIV/0!</v>
      </c>
    </row>
    <row r="55" spans="1:65">
      <c r="A55" s="128"/>
      <c r="B55" s="5" t="s">
        <v>128</v>
      </c>
      <c r="C55" s="11">
        <f>C52-C51</f>
        <v>-15162</v>
      </c>
      <c r="D55" s="11">
        <f t="shared" ref="D55:BK55" si="695">D52-D51</f>
        <v>40762</v>
      </c>
      <c r="E55" s="11">
        <f t="shared" si="695"/>
        <v>1338</v>
      </c>
      <c r="F55" s="11">
        <f t="shared" si="695"/>
        <v>-821</v>
      </c>
      <c r="G55" s="11">
        <f t="shared" si="695"/>
        <v>1953</v>
      </c>
      <c r="H55" s="11">
        <f t="shared" si="695"/>
        <v>0</v>
      </c>
      <c r="I55" s="11">
        <f t="shared" si="695"/>
        <v>0</v>
      </c>
      <c r="J55" s="11">
        <f t="shared" si="695"/>
        <v>0</v>
      </c>
      <c r="K55" s="11">
        <f t="shared" si="695"/>
        <v>-355</v>
      </c>
      <c r="L55" s="11">
        <f t="shared" si="695"/>
        <v>1910</v>
      </c>
      <c r="M55" s="11">
        <f t="shared" si="695"/>
        <v>-874</v>
      </c>
      <c r="N55" s="11">
        <f t="shared" si="695"/>
        <v>-9</v>
      </c>
      <c r="O55" s="11">
        <f t="shared" si="695"/>
        <v>424</v>
      </c>
      <c r="P55" s="11">
        <f t="shared" si="695"/>
        <v>-7094</v>
      </c>
      <c r="Q55" s="11">
        <f t="shared" si="695"/>
        <v>0</v>
      </c>
      <c r="R55" s="11">
        <f t="shared" si="695"/>
        <v>231</v>
      </c>
      <c r="S55" s="11">
        <f t="shared" si="695"/>
        <v>0</v>
      </c>
      <c r="T55" s="11">
        <f t="shared" si="695"/>
        <v>0</v>
      </c>
      <c r="U55" s="11">
        <f t="shared" ref="U55" si="696">U52-U51</f>
        <v>0</v>
      </c>
      <c r="V55" s="9">
        <f t="shared" si="695"/>
        <v>0</v>
      </c>
      <c r="W55" s="11">
        <f t="shared" si="695"/>
        <v>0</v>
      </c>
      <c r="X55" s="11">
        <f t="shared" si="695"/>
        <v>0</v>
      </c>
      <c r="Y55" s="11">
        <f t="shared" si="695"/>
        <v>-2</v>
      </c>
      <c r="Z55" s="11">
        <f t="shared" si="695"/>
        <v>0</v>
      </c>
      <c r="AA55" s="11">
        <f t="shared" si="695"/>
        <v>0</v>
      </c>
      <c r="AB55" s="11">
        <f t="shared" ref="AB55" si="697">AB52-AB51</f>
        <v>0</v>
      </c>
      <c r="AC55" s="9">
        <f t="shared" ref="AC55:AD55" si="698">AC52-AC51</f>
        <v>0</v>
      </c>
      <c r="AD55" s="9">
        <f t="shared" si="698"/>
        <v>22301</v>
      </c>
      <c r="AE55" s="11">
        <f t="shared" si="695"/>
        <v>201</v>
      </c>
      <c r="AF55" s="11">
        <f t="shared" si="695"/>
        <v>25</v>
      </c>
      <c r="AG55" s="11">
        <f t="shared" si="695"/>
        <v>-145</v>
      </c>
      <c r="AH55" s="11">
        <f t="shared" si="695"/>
        <v>0</v>
      </c>
      <c r="AI55" s="11">
        <f t="shared" si="695"/>
        <v>0</v>
      </c>
      <c r="AJ55" s="11">
        <f t="shared" si="695"/>
        <v>-162</v>
      </c>
      <c r="AK55" s="11">
        <f t="shared" si="695"/>
        <v>5374</v>
      </c>
      <c r="AL55" s="11">
        <f t="shared" si="695"/>
        <v>39837</v>
      </c>
      <c r="AM55" s="11">
        <f t="shared" si="695"/>
        <v>0</v>
      </c>
      <c r="AN55" s="11">
        <f t="shared" si="695"/>
        <v>-8179</v>
      </c>
      <c r="AO55" s="9">
        <f t="shared" si="695"/>
        <v>32073</v>
      </c>
      <c r="AP55" s="11">
        <f t="shared" si="695"/>
        <v>-33496</v>
      </c>
      <c r="AQ55" s="9">
        <f t="shared" si="695"/>
        <v>0</v>
      </c>
      <c r="AR55" s="11">
        <f t="shared" si="695"/>
        <v>0</v>
      </c>
      <c r="AS55" s="11">
        <f t="shared" si="695"/>
        <v>0</v>
      </c>
      <c r="AT55" s="11">
        <f t="shared" si="695"/>
        <v>0</v>
      </c>
      <c r="AU55" s="11">
        <f t="shared" si="695"/>
        <v>0</v>
      </c>
      <c r="AV55" s="11">
        <f t="shared" si="695"/>
        <v>0</v>
      </c>
      <c r="AW55" s="11">
        <f t="shared" si="695"/>
        <v>0</v>
      </c>
      <c r="AX55" s="11">
        <f t="shared" si="695"/>
        <v>270</v>
      </c>
      <c r="AY55" s="11">
        <f t="shared" si="695"/>
        <v>0</v>
      </c>
      <c r="AZ55" s="11">
        <f t="shared" si="695"/>
        <v>0</v>
      </c>
      <c r="BA55" s="11">
        <f t="shared" si="695"/>
        <v>0</v>
      </c>
      <c r="BB55" s="9">
        <f t="shared" si="695"/>
        <v>0</v>
      </c>
      <c r="BC55" s="11">
        <f t="shared" si="695"/>
        <v>3154</v>
      </c>
      <c r="BD55" s="11">
        <f t="shared" si="695"/>
        <v>3705</v>
      </c>
      <c r="BE55" s="11">
        <f t="shared" si="695"/>
        <v>0</v>
      </c>
      <c r="BF55" s="11">
        <f t="shared" si="695"/>
        <v>5691</v>
      </c>
      <c r="BG55" s="11">
        <f t="shared" si="695"/>
        <v>4683</v>
      </c>
      <c r="BH55" s="9">
        <f t="shared" si="695"/>
        <v>53031</v>
      </c>
      <c r="BI55" s="9">
        <f t="shared" si="695"/>
        <v>75332</v>
      </c>
      <c r="BJ55" s="11">
        <f t="shared" si="695"/>
        <v>-10967</v>
      </c>
      <c r="BK55" s="49">
        <f t="shared" si="695"/>
        <v>86299</v>
      </c>
      <c r="BM55" s="30">
        <f t="shared" si="583"/>
        <v>63998</v>
      </c>
    </row>
    <row r="56" spans="1:65">
      <c r="A56" s="128"/>
      <c r="B56" s="5" t="s">
        <v>129</v>
      </c>
      <c r="C56" s="13">
        <f>C55/C51</f>
        <v>-2.59020090200902E-2</v>
      </c>
      <c r="D56" s="13">
        <f>D55/D51</f>
        <v>0.18787362016915171</v>
      </c>
      <c r="E56" s="13">
        <f t="shared" ref="E56" si="699">E55/E51</f>
        <v>5.2906287069988137E-2</v>
      </c>
      <c r="F56" s="13">
        <f t="shared" ref="F56" si="700">F55/F51</f>
        <v>-1.2810310661736024E-2</v>
      </c>
      <c r="G56" s="13">
        <f t="shared" ref="G56" si="701">G55/G51</f>
        <v>5.367154006815434E-2</v>
      </c>
      <c r="H56" s="13" t="e">
        <f t="shared" ref="H56" si="702">H55/H51</f>
        <v>#DIV/0!</v>
      </c>
      <c r="I56" s="13" t="e">
        <f t="shared" ref="I56" si="703">I55/I51</f>
        <v>#DIV/0!</v>
      </c>
      <c r="J56" s="13" t="e">
        <f t="shared" ref="J56" si="704">J55/J51</f>
        <v>#DIV/0!</v>
      </c>
      <c r="K56" s="13">
        <f t="shared" ref="K56" si="705">K55/K51</f>
        <v>-0.61206896551724133</v>
      </c>
      <c r="L56" s="13">
        <f t="shared" ref="L56" si="706">L55/L51</f>
        <v>0.19040972983750373</v>
      </c>
      <c r="M56" s="13">
        <f t="shared" ref="M56" si="707">M55/M51</f>
        <v>-6.3310394784498375E-2</v>
      </c>
      <c r="N56" s="13">
        <f t="shared" ref="N56" si="708">N55/N51</f>
        <v>-7.4999999999999997E-2</v>
      </c>
      <c r="O56" s="13">
        <f t="shared" ref="O56" si="709">O55/O51</f>
        <v>0.5938375350140056</v>
      </c>
      <c r="P56" s="13">
        <f t="shared" ref="P56" si="710">P55/P51</f>
        <v>-0.11285396118358257</v>
      </c>
      <c r="Q56" s="13" t="e">
        <f t="shared" ref="Q56" si="711">Q55/Q51</f>
        <v>#DIV/0!</v>
      </c>
      <c r="R56" s="13">
        <f t="shared" ref="R56" si="712">R55/R51</f>
        <v>9.3070104754230457E-2</v>
      </c>
      <c r="S56" s="13" t="e">
        <f t="shared" ref="S56" si="713">S55/S51</f>
        <v>#DIV/0!</v>
      </c>
      <c r="T56" s="13" t="e">
        <f t="shared" ref="T56:U56" si="714">T55/T51</f>
        <v>#DIV/0!</v>
      </c>
      <c r="U56" s="13" t="e">
        <f t="shared" si="714"/>
        <v>#DIV/0!</v>
      </c>
      <c r="V56" s="160" t="e">
        <f t="shared" ref="V56" si="715">V55/V51</f>
        <v>#DIV/0!</v>
      </c>
      <c r="W56" s="13" t="e">
        <f t="shared" ref="W56" si="716">W55/W51</f>
        <v>#DIV/0!</v>
      </c>
      <c r="X56" s="13" t="e">
        <f t="shared" ref="X56" si="717">X55/X51</f>
        <v>#DIV/0!</v>
      </c>
      <c r="Y56" s="13">
        <f t="shared" ref="Y56" si="718">Y55/Y51</f>
        <v>-1</v>
      </c>
      <c r="Z56" s="13" t="e">
        <f t="shared" ref="Z56" si="719">Z55/Z51</f>
        <v>#DIV/0!</v>
      </c>
      <c r="AA56" s="13" t="e">
        <f t="shared" ref="AA56:AD56" si="720">AA55/AA51</f>
        <v>#DIV/0!</v>
      </c>
      <c r="AB56" s="13" t="e">
        <f t="shared" ref="AB56" si="721">AB55/AB51</f>
        <v>#DIV/0!</v>
      </c>
      <c r="AC56" s="160" t="e">
        <f t="shared" si="720"/>
        <v>#DIV/0!</v>
      </c>
      <c r="AD56" s="160">
        <f t="shared" si="720"/>
        <v>2.1891927443785427E-2</v>
      </c>
      <c r="AE56" s="13">
        <f t="shared" ref="AE56" si="722">AE55/AE51</f>
        <v>7.4142382884544444E-2</v>
      </c>
      <c r="AF56" s="13">
        <f t="shared" ref="AF56" si="723">AF55/AF51</f>
        <v>8.5324232081911269E-2</v>
      </c>
      <c r="AG56" s="13">
        <f t="shared" ref="AG56" si="724">AG55/AG51</f>
        <v>-0.12586805555555555</v>
      </c>
      <c r="AH56" s="13" t="e">
        <f t="shared" ref="AH56" si="725">AH55/AH51</f>
        <v>#DIV/0!</v>
      </c>
      <c r="AI56" s="13" t="e">
        <f t="shared" ref="AI56" si="726">AI55/AI51</f>
        <v>#DIV/0!</v>
      </c>
      <c r="AJ56" s="13">
        <f t="shared" ref="AJ56" si="727">AJ55/AJ51</f>
        <v>-1</v>
      </c>
      <c r="AK56" s="13">
        <f t="shared" ref="AK56" si="728">AK55/AK51</f>
        <v>0.11011392508810754</v>
      </c>
      <c r="AL56" s="13">
        <f t="shared" ref="AL56" si="729">AL55/AL51</f>
        <v>0.60569247844794816</v>
      </c>
      <c r="AM56" s="13" t="e">
        <f t="shared" ref="AM56" si="730">AM55/AM51</f>
        <v>#DIV/0!</v>
      </c>
      <c r="AN56" s="13">
        <f t="shared" ref="AN56" si="731">AN55/AN51</f>
        <v>-0.5092777085927771</v>
      </c>
      <c r="AO56" s="160">
        <f t="shared" ref="AO56" si="732">AO55/AO51</f>
        <v>0.25342530697387761</v>
      </c>
      <c r="AP56" s="13">
        <f t="shared" ref="AP56" si="733">AP55/AP51</f>
        <v>-0.5148953177360347</v>
      </c>
      <c r="AQ56" s="160" t="e">
        <f t="shared" ref="AQ56" si="734">AQ55/AQ51</f>
        <v>#DIV/0!</v>
      </c>
      <c r="AR56" s="13" t="e">
        <f t="shared" ref="AR56" si="735">AR55/AR51</f>
        <v>#DIV/0!</v>
      </c>
      <c r="AS56" s="13" t="e">
        <f t="shared" ref="AS56" si="736">AS55/AS51</f>
        <v>#DIV/0!</v>
      </c>
      <c r="AT56" s="13" t="e">
        <f t="shared" ref="AT56" si="737">AT55/AT51</f>
        <v>#DIV/0!</v>
      </c>
      <c r="AU56" s="13" t="e">
        <f t="shared" ref="AU56" si="738">AU55/AU51</f>
        <v>#DIV/0!</v>
      </c>
      <c r="AV56" s="13" t="e">
        <f t="shared" ref="AV56" si="739">AV55/AV51</f>
        <v>#DIV/0!</v>
      </c>
      <c r="AW56" s="13" t="e">
        <f t="shared" ref="AW56" si="740">AW55/AW51</f>
        <v>#DIV/0!</v>
      </c>
      <c r="AX56" s="13" t="e">
        <f t="shared" ref="AX56" si="741">AX55/AX51</f>
        <v>#DIV/0!</v>
      </c>
      <c r="AY56" s="13" t="e">
        <f t="shared" ref="AY56" si="742">AY55/AY51</f>
        <v>#DIV/0!</v>
      </c>
      <c r="AZ56" s="13" t="e">
        <f t="shared" ref="AZ56" si="743">AZ55/AZ51</f>
        <v>#DIV/0!</v>
      </c>
      <c r="BA56" s="13" t="e">
        <f t="shared" ref="BA56" si="744">BA55/BA51</f>
        <v>#DIV/0!</v>
      </c>
      <c r="BB56" s="160" t="e">
        <f t="shared" ref="BB56" si="745">BB55/BB51</f>
        <v>#DIV/0!</v>
      </c>
      <c r="BC56" s="13">
        <f t="shared" ref="BC56" si="746">BC55/BC51</f>
        <v>0.86198414867450124</v>
      </c>
      <c r="BD56" s="13">
        <f t="shared" ref="BD56" si="747">BD55/BD51</f>
        <v>1.192084942084942</v>
      </c>
      <c r="BE56" s="13" t="e">
        <f t="shared" ref="BE56" si="748">BE55/BE51</f>
        <v>#DIV/0!</v>
      </c>
      <c r="BF56" s="13">
        <f t="shared" ref="BF56" si="749">BF55/BF51</f>
        <v>0.48487688506432647</v>
      </c>
      <c r="BG56" s="13">
        <f t="shared" ref="BG56:BH56" si="750">BG55/BG51</f>
        <v>2.3172155807141159E-2</v>
      </c>
      <c r="BH56" s="160">
        <f t="shared" si="750"/>
        <v>9.6919576361792145E-2</v>
      </c>
      <c r="BI56" s="160">
        <f t="shared" ref="BI56" si="751">BI55/BI51</f>
        <v>4.8109302864704238E-2</v>
      </c>
      <c r="BJ56" s="13">
        <f t="shared" ref="BJ56:BK56" si="752">BJ55/BJ51</f>
        <v>-0.37862938028655274</v>
      </c>
      <c r="BK56" s="50">
        <f t="shared" si="752"/>
        <v>5.6151855114823089E-2</v>
      </c>
      <c r="BM56" s="14">
        <f t="shared" ref="BM56" si="753">BM55/BM51</f>
        <v>0.1235005789270552</v>
      </c>
    </row>
    <row r="57" spans="1:65">
      <c r="A57" s="128"/>
      <c r="B57" s="5" t="s">
        <v>326</v>
      </c>
      <c r="C57" s="126">
        <f>C52/C49</f>
        <v>0.99813745706873558</v>
      </c>
      <c r="D57" s="126">
        <f>D52/D49</f>
        <v>0.998160355070836</v>
      </c>
      <c r="E57" s="126">
        <f t="shared" ref="E57:BK57" si="754">E52/E49</f>
        <v>0.99801356770735727</v>
      </c>
      <c r="F57" s="126">
        <f t="shared" si="754"/>
        <v>0.99816988514451599</v>
      </c>
      <c r="G57" s="126">
        <f t="shared" si="754"/>
        <v>0.99812563455080316</v>
      </c>
      <c r="H57" s="126" t="e">
        <f t="shared" si="754"/>
        <v>#DIV/0!</v>
      </c>
      <c r="I57" s="126" t="e">
        <f t="shared" si="754"/>
        <v>#DIV/0!</v>
      </c>
      <c r="J57" s="126" t="e">
        <f t="shared" si="754"/>
        <v>#DIV/0!</v>
      </c>
      <c r="K57" s="126">
        <f t="shared" si="754"/>
        <v>1</v>
      </c>
      <c r="L57" s="126">
        <f t="shared" si="754"/>
        <v>0.99807756603142761</v>
      </c>
      <c r="M57" s="126">
        <f t="shared" si="754"/>
        <v>0.99791634511498684</v>
      </c>
      <c r="N57" s="126">
        <f t="shared" si="754"/>
        <v>0.9910714285714286</v>
      </c>
      <c r="O57" s="126">
        <f t="shared" si="754"/>
        <v>0.99824561403508771</v>
      </c>
      <c r="P57" s="126">
        <f t="shared" si="754"/>
        <v>0.99813853588688028</v>
      </c>
      <c r="Q57" s="126" t="e">
        <f t="shared" si="754"/>
        <v>#DIV/0!</v>
      </c>
      <c r="R57" s="126">
        <f t="shared" si="754"/>
        <v>0.99816041206769679</v>
      </c>
      <c r="S57" s="126" t="e">
        <f t="shared" si="754"/>
        <v>#DIV/0!</v>
      </c>
      <c r="T57" s="126" t="e">
        <f t="shared" si="754"/>
        <v>#DIV/0!</v>
      </c>
      <c r="U57" s="126" t="e">
        <f t="shared" si="754"/>
        <v>#DIV/0!</v>
      </c>
      <c r="V57" s="175" t="e">
        <f t="shared" si="754"/>
        <v>#DIV/0!</v>
      </c>
      <c r="W57" s="126" t="e">
        <f t="shared" si="754"/>
        <v>#DIV/0!</v>
      </c>
      <c r="X57" s="126" t="e">
        <f t="shared" si="754"/>
        <v>#DIV/0!</v>
      </c>
      <c r="Y57" s="126" t="e">
        <f t="shared" si="754"/>
        <v>#DIV/0!</v>
      </c>
      <c r="Z57" s="126" t="e">
        <f t="shared" si="754"/>
        <v>#DIV/0!</v>
      </c>
      <c r="AA57" s="126" t="e">
        <f t="shared" si="754"/>
        <v>#DIV/0!</v>
      </c>
      <c r="AB57" s="126" t="e">
        <f t="shared" ref="AB57" si="755">AB52/AB49</f>
        <v>#DIV/0!</v>
      </c>
      <c r="AC57" s="175" t="e">
        <f t="shared" si="754"/>
        <v>#DIV/0!</v>
      </c>
      <c r="AD57" s="175">
        <f t="shared" si="754"/>
        <v>0.99813793652300398</v>
      </c>
      <c r="AE57" s="126">
        <f t="shared" si="754"/>
        <v>0.99760191846522783</v>
      </c>
      <c r="AF57" s="126">
        <f t="shared" si="754"/>
        <v>1</v>
      </c>
      <c r="AG57" s="126">
        <f t="shared" si="754"/>
        <v>1</v>
      </c>
      <c r="AH57" s="126" t="e">
        <f t="shared" si="754"/>
        <v>#DIV/0!</v>
      </c>
      <c r="AI57" s="126" t="e">
        <f t="shared" si="754"/>
        <v>#DIV/0!</v>
      </c>
      <c r="AJ57" s="126" t="e">
        <f t="shared" si="754"/>
        <v>#DIV/0!</v>
      </c>
      <c r="AK57" s="126">
        <f t="shared" si="754"/>
        <v>0.99823119725835574</v>
      </c>
      <c r="AL57" s="126">
        <f t="shared" si="754"/>
        <v>0.99817582064441734</v>
      </c>
      <c r="AM57" s="126" t="e">
        <f t="shared" si="754"/>
        <v>#DIV/0!</v>
      </c>
      <c r="AN57" s="126">
        <f t="shared" si="754"/>
        <v>0.99835317963009884</v>
      </c>
      <c r="AO57" s="175">
        <f t="shared" si="754"/>
        <v>0.99818147495595266</v>
      </c>
      <c r="AP57" s="126">
        <f t="shared" si="754"/>
        <v>0.99803921568627452</v>
      </c>
      <c r="AQ57" s="175" t="e">
        <f t="shared" si="754"/>
        <v>#DIV/0!</v>
      </c>
      <c r="AR57" s="126" t="e">
        <f t="shared" si="754"/>
        <v>#DIV/0!</v>
      </c>
      <c r="AS57" s="126" t="e">
        <f t="shared" si="754"/>
        <v>#DIV/0!</v>
      </c>
      <c r="AT57" s="126" t="e">
        <f t="shared" si="754"/>
        <v>#DIV/0!</v>
      </c>
      <c r="AU57" s="126" t="e">
        <f t="shared" si="754"/>
        <v>#DIV/0!</v>
      </c>
      <c r="AV57" s="126" t="e">
        <f t="shared" si="754"/>
        <v>#DIV/0!</v>
      </c>
      <c r="AW57" s="126" t="e">
        <f t="shared" si="754"/>
        <v>#DIV/0!</v>
      </c>
      <c r="AX57" s="126">
        <f t="shared" si="754"/>
        <v>1</v>
      </c>
      <c r="AY57" s="126" t="e">
        <f t="shared" si="754"/>
        <v>#DIV/0!</v>
      </c>
      <c r="AZ57" s="126" t="e">
        <f t="shared" si="754"/>
        <v>#DIV/0!</v>
      </c>
      <c r="BA57" s="126" t="e">
        <f t="shared" si="754"/>
        <v>#DIV/0!</v>
      </c>
      <c r="BB57" s="175" t="e">
        <f t="shared" si="754"/>
        <v>#DIV/0!</v>
      </c>
      <c r="BC57" s="126">
        <f t="shared" si="754"/>
        <v>0.9982417582417582</v>
      </c>
      <c r="BD57" s="126">
        <f t="shared" si="754"/>
        <v>0.9982417582417582</v>
      </c>
      <c r="BE57" s="126" t="e">
        <f t="shared" si="754"/>
        <v>#DIV/0!</v>
      </c>
      <c r="BF57" s="126">
        <f t="shared" si="754"/>
        <v>0.99833877527639348</v>
      </c>
      <c r="BG57" s="126">
        <f t="shared" si="754"/>
        <v>0.99816566019337805</v>
      </c>
      <c r="BH57" s="175">
        <f t="shared" si="754"/>
        <v>0.9981822384909752</v>
      </c>
      <c r="BI57" s="175">
        <f t="shared" si="754"/>
        <v>0.99815413771166595</v>
      </c>
      <c r="BJ57" s="126">
        <f t="shared" si="754"/>
        <v>1</v>
      </c>
      <c r="BK57" s="126">
        <f t="shared" si="754"/>
        <v>0.99813370884628161</v>
      </c>
      <c r="BM57" s="126" t="e">
        <f t="shared" ref="BM57" si="756">BM52/BM49</f>
        <v>#DIV/0!</v>
      </c>
    </row>
    <row r="58" spans="1:65" s="178" customFormat="1">
      <c r="A58" s="128"/>
      <c r="B58" s="5" t="s">
        <v>327</v>
      </c>
      <c r="C58" s="11">
        <f>C49-C52</f>
        <v>1064</v>
      </c>
      <c r="D58" s="11">
        <f t="shared" ref="D58:BK58" si="757">D49-D52</f>
        <v>475</v>
      </c>
      <c r="E58" s="11">
        <f t="shared" si="757"/>
        <v>53</v>
      </c>
      <c r="F58" s="11">
        <f t="shared" si="757"/>
        <v>116</v>
      </c>
      <c r="G58" s="11">
        <f t="shared" si="757"/>
        <v>72</v>
      </c>
      <c r="H58" s="11">
        <f t="shared" si="757"/>
        <v>0</v>
      </c>
      <c r="I58" s="11">
        <f t="shared" si="757"/>
        <v>0</v>
      </c>
      <c r="J58" s="11">
        <f t="shared" si="757"/>
        <v>0</v>
      </c>
      <c r="K58" s="11">
        <f t="shared" si="757"/>
        <v>0</v>
      </c>
      <c r="L58" s="11">
        <f t="shared" si="757"/>
        <v>23</v>
      </c>
      <c r="M58" s="11">
        <f t="shared" si="757"/>
        <v>27</v>
      </c>
      <c r="N58" s="11">
        <f t="shared" si="757"/>
        <v>1</v>
      </c>
      <c r="O58" s="11">
        <f t="shared" si="757"/>
        <v>2</v>
      </c>
      <c r="P58" s="11">
        <f t="shared" si="757"/>
        <v>104</v>
      </c>
      <c r="Q58" s="11">
        <f t="shared" si="757"/>
        <v>0</v>
      </c>
      <c r="R58" s="11">
        <f t="shared" si="757"/>
        <v>5</v>
      </c>
      <c r="S58" s="11">
        <f t="shared" si="757"/>
        <v>0</v>
      </c>
      <c r="T58" s="11">
        <f t="shared" si="757"/>
        <v>0</v>
      </c>
      <c r="U58" s="11">
        <f t="shared" si="757"/>
        <v>0</v>
      </c>
      <c r="V58" s="11">
        <f t="shared" si="757"/>
        <v>0</v>
      </c>
      <c r="W58" s="11">
        <f t="shared" si="757"/>
        <v>0</v>
      </c>
      <c r="X58" s="11">
        <f t="shared" si="757"/>
        <v>0</v>
      </c>
      <c r="Y58" s="11">
        <f t="shared" si="757"/>
        <v>0</v>
      </c>
      <c r="Z58" s="11">
        <f t="shared" si="757"/>
        <v>0</v>
      </c>
      <c r="AA58" s="11">
        <f t="shared" si="757"/>
        <v>0</v>
      </c>
      <c r="AB58" s="11">
        <f t="shared" si="757"/>
        <v>0</v>
      </c>
      <c r="AC58" s="11">
        <f t="shared" si="757"/>
        <v>0</v>
      </c>
      <c r="AD58" s="11">
        <f t="shared" si="757"/>
        <v>1942</v>
      </c>
      <c r="AE58" s="11">
        <f t="shared" si="757"/>
        <v>7</v>
      </c>
      <c r="AF58" s="11">
        <f t="shared" si="757"/>
        <v>0</v>
      </c>
      <c r="AG58" s="11">
        <f t="shared" si="757"/>
        <v>0</v>
      </c>
      <c r="AH58" s="11">
        <f t="shared" si="757"/>
        <v>0</v>
      </c>
      <c r="AI58" s="11">
        <f t="shared" si="757"/>
        <v>0</v>
      </c>
      <c r="AJ58" s="11">
        <f t="shared" si="757"/>
        <v>0</v>
      </c>
      <c r="AK58" s="11">
        <f t="shared" si="757"/>
        <v>96</v>
      </c>
      <c r="AL58" s="11">
        <f t="shared" si="757"/>
        <v>193</v>
      </c>
      <c r="AM58" s="11">
        <f t="shared" si="757"/>
        <v>0</v>
      </c>
      <c r="AN58" s="11">
        <f t="shared" si="757"/>
        <v>13</v>
      </c>
      <c r="AO58" s="11">
        <f t="shared" si="757"/>
        <v>289</v>
      </c>
      <c r="AP58" s="11">
        <f t="shared" si="757"/>
        <v>62</v>
      </c>
      <c r="AQ58" s="11">
        <f t="shared" si="757"/>
        <v>0</v>
      </c>
      <c r="AR58" s="11">
        <f t="shared" si="757"/>
        <v>0</v>
      </c>
      <c r="AS58" s="11">
        <f t="shared" si="757"/>
        <v>0</v>
      </c>
      <c r="AT58" s="11">
        <f t="shared" si="757"/>
        <v>0</v>
      </c>
      <c r="AU58" s="11">
        <f t="shared" si="757"/>
        <v>0</v>
      </c>
      <c r="AV58" s="11">
        <f t="shared" si="757"/>
        <v>0</v>
      </c>
      <c r="AW58" s="11">
        <f t="shared" si="757"/>
        <v>0</v>
      </c>
      <c r="AX58" s="11">
        <f t="shared" si="757"/>
        <v>0</v>
      </c>
      <c r="AY58" s="11">
        <f t="shared" si="757"/>
        <v>0</v>
      </c>
      <c r="AZ58" s="11">
        <f t="shared" si="757"/>
        <v>0</v>
      </c>
      <c r="BA58" s="11">
        <f t="shared" si="757"/>
        <v>0</v>
      </c>
      <c r="BB58" s="11">
        <f t="shared" si="757"/>
        <v>0</v>
      </c>
      <c r="BC58" s="11">
        <f t="shared" si="757"/>
        <v>12</v>
      </c>
      <c r="BD58" s="11">
        <f t="shared" si="757"/>
        <v>12</v>
      </c>
      <c r="BE58" s="11">
        <f t="shared" si="757"/>
        <v>0</v>
      </c>
      <c r="BF58" s="11">
        <f t="shared" si="757"/>
        <v>29</v>
      </c>
      <c r="BG58" s="11">
        <f t="shared" si="757"/>
        <v>380</v>
      </c>
      <c r="BH58" s="11">
        <f t="shared" si="757"/>
        <v>1093</v>
      </c>
      <c r="BI58" s="11">
        <f t="shared" si="757"/>
        <v>3035</v>
      </c>
      <c r="BJ58" s="11">
        <f t="shared" si="757"/>
        <v>0</v>
      </c>
      <c r="BK58" s="11">
        <f t="shared" si="757"/>
        <v>3035</v>
      </c>
      <c r="BL58" s="11">
        <f t="shared" ref="BL58:BM58" si="758">BL52-BL49</f>
        <v>1623178</v>
      </c>
      <c r="BM58" s="11">
        <f t="shared" si="758"/>
        <v>582198</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4"/>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4"/>
      <c r="BJ59" s="5"/>
      <c r="BK59" s="48"/>
    </row>
    <row r="60" spans="1:65" s="176" customFormat="1">
      <c r="A60" s="15" t="s">
        <v>134</v>
      </c>
      <c r="B60" s="9" t="s">
        <v>344</v>
      </c>
      <c r="C60" s="256">
        <v>860319</v>
      </c>
      <c r="D60" s="256">
        <v>483982</v>
      </c>
      <c r="E60" s="256">
        <v>31755</v>
      </c>
      <c r="F60" s="256">
        <v>180121</v>
      </c>
      <c r="G60" s="256">
        <v>53688</v>
      </c>
      <c r="H60" s="256">
        <v>0</v>
      </c>
      <c r="I60" s="256">
        <v>0</v>
      </c>
      <c r="J60" s="256">
        <v>298500</v>
      </c>
      <c r="K60" s="256">
        <v>262</v>
      </c>
      <c r="L60" s="256">
        <v>40217</v>
      </c>
      <c r="M60" s="256">
        <v>51421</v>
      </c>
      <c r="N60" s="256">
        <v>237</v>
      </c>
      <c r="O60" s="256">
        <v>1214</v>
      </c>
      <c r="P60" s="256">
        <v>3108</v>
      </c>
      <c r="Q60" s="256">
        <v>0</v>
      </c>
      <c r="R60" s="256">
        <v>3216</v>
      </c>
      <c r="S60" s="256">
        <v>0</v>
      </c>
      <c r="T60" s="256">
        <v>0</v>
      </c>
      <c r="U60" s="256">
        <v>0</v>
      </c>
      <c r="V60" s="256">
        <v>0</v>
      </c>
      <c r="W60" s="256">
        <v>0</v>
      </c>
      <c r="X60" s="256">
        <v>0</v>
      </c>
      <c r="Y60" s="256">
        <v>0</v>
      </c>
      <c r="Z60" s="256">
        <v>0</v>
      </c>
      <c r="AA60" s="256">
        <v>0</v>
      </c>
      <c r="AB60" s="256">
        <v>0</v>
      </c>
      <c r="AC60" s="256">
        <v>0</v>
      </c>
      <c r="AD60" s="264">
        <f t="shared" ref="AD60" si="759">SUM(C60:AC60)</f>
        <v>2008040</v>
      </c>
      <c r="AE60" s="256">
        <v>2995</v>
      </c>
      <c r="AF60" s="256">
        <v>34</v>
      </c>
      <c r="AG60" s="256">
        <v>0</v>
      </c>
      <c r="AH60" s="256">
        <v>0</v>
      </c>
      <c r="AI60" s="256">
        <v>0</v>
      </c>
      <c r="AJ60" s="256">
        <v>114</v>
      </c>
      <c r="AK60" s="256">
        <v>947</v>
      </c>
      <c r="AL60" s="256">
        <v>4279</v>
      </c>
      <c r="AM60" s="256">
        <v>127414</v>
      </c>
      <c r="AN60" s="256">
        <v>38139</v>
      </c>
      <c r="AO60" s="256">
        <v>135793</v>
      </c>
      <c r="AP60" s="256">
        <v>1413</v>
      </c>
      <c r="AQ60" s="256">
        <v>0</v>
      </c>
      <c r="AR60" s="256">
        <v>0</v>
      </c>
      <c r="AS60" s="256">
        <v>0</v>
      </c>
      <c r="AT60" s="256">
        <v>0</v>
      </c>
      <c r="AU60" s="256">
        <v>0</v>
      </c>
      <c r="AV60" s="256">
        <v>0</v>
      </c>
      <c r="AW60" s="256">
        <v>0</v>
      </c>
      <c r="AX60" s="256">
        <v>42</v>
      </c>
      <c r="AY60" s="256">
        <v>0</v>
      </c>
      <c r="AZ60" s="256">
        <v>0</v>
      </c>
      <c r="BA60" s="256">
        <v>0</v>
      </c>
      <c r="BB60" s="256">
        <v>0</v>
      </c>
      <c r="BC60" s="256">
        <v>3914</v>
      </c>
      <c r="BD60" s="256">
        <v>3914</v>
      </c>
      <c r="BE60" s="256">
        <v>0</v>
      </c>
      <c r="BF60" s="256">
        <v>5211</v>
      </c>
      <c r="BG60" s="256">
        <v>32</v>
      </c>
      <c r="BH60" s="262">
        <f>SUM(AE60:BG60)</f>
        <v>324241</v>
      </c>
      <c r="BI60" s="123">
        <f>AD60+BH60</f>
        <v>2332281</v>
      </c>
      <c r="BJ60" s="263">
        <v>24207</v>
      </c>
      <c r="BK60" s="264">
        <f t="shared" ref="BK60" si="760">BI60-BJ60</f>
        <v>2308074</v>
      </c>
      <c r="BL60" s="176">
        <v>6</v>
      </c>
      <c r="BM60" s="261"/>
    </row>
    <row r="61" spans="1:65" s="41" customFormat="1">
      <c r="A61" s="134"/>
      <c r="B61" s="207" t="s">
        <v>341</v>
      </c>
      <c r="C61" s="302">
        <v>860319</v>
      </c>
      <c r="D61" s="302">
        <v>483982</v>
      </c>
      <c r="E61" s="302">
        <v>31755</v>
      </c>
      <c r="F61" s="302">
        <v>180121</v>
      </c>
      <c r="G61" s="302">
        <v>53688</v>
      </c>
      <c r="H61" s="302">
        <v>0</v>
      </c>
      <c r="I61" s="302">
        <v>0</v>
      </c>
      <c r="J61" s="302">
        <v>298500</v>
      </c>
      <c r="K61" s="302">
        <v>262</v>
      </c>
      <c r="L61" s="302">
        <v>40217</v>
      </c>
      <c r="M61" s="302">
        <v>51421</v>
      </c>
      <c r="N61" s="302">
        <v>237</v>
      </c>
      <c r="O61" s="302">
        <v>1214</v>
      </c>
      <c r="P61" s="302">
        <v>3108</v>
      </c>
      <c r="Q61" s="302">
        <v>0</v>
      </c>
      <c r="R61" s="302">
        <v>3216</v>
      </c>
      <c r="S61" s="302">
        <v>0</v>
      </c>
      <c r="T61" s="302">
        <v>0</v>
      </c>
      <c r="U61" s="302">
        <v>0</v>
      </c>
      <c r="V61" s="302">
        <v>0</v>
      </c>
      <c r="W61" s="302">
        <v>0</v>
      </c>
      <c r="X61" s="302">
        <v>0</v>
      </c>
      <c r="Y61" s="302">
        <v>0</v>
      </c>
      <c r="Z61" s="302">
        <v>0</v>
      </c>
      <c r="AA61" s="302">
        <v>0</v>
      </c>
      <c r="AB61" s="302">
        <v>0</v>
      </c>
      <c r="AC61" s="302">
        <v>0</v>
      </c>
      <c r="AD61" s="121">
        <f t="shared" ref="AD61" si="761">SUM(C61:AC61)</f>
        <v>2008040</v>
      </c>
      <c r="AE61" s="302">
        <v>2995</v>
      </c>
      <c r="AF61" s="302">
        <v>34</v>
      </c>
      <c r="AG61" s="302">
        <v>0</v>
      </c>
      <c r="AH61" s="302">
        <v>0</v>
      </c>
      <c r="AI61" s="302">
        <v>0</v>
      </c>
      <c r="AJ61" s="302">
        <v>114</v>
      </c>
      <c r="AK61" s="302">
        <v>947</v>
      </c>
      <c r="AL61" s="302">
        <v>4279</v>
      </c>
      <c r="AM61" s="302">
        <v>127414</v>
      </c>
      <c r="AN61" s="302">
        <v>38139</v>
      </c>
      <c r="AO61" s="302">
        <v>135793</v>
      </c>
      <c r="AP61" s="302">
        <v>1413</v>
      </c>
      <c r="AQ61" s="302">
        <v>0</v>
      </c>
      <c r="AR61" s="302">
        <v>0</v>
      </c>
      <c r="AS61" s="302">
        <v>0</v>
      </c>
      <c r="AT61" s="302">
        <v>0</v>
      </c>
      <c r="AU61" s="302">
        <v>0</v>
      </c>
      <c r="AV61" s="302">
        <v>0</v>
      </c>
      <c r="AW61" s="302">
        <v>0</v>
      </c>
      <c r="AX61" s="302">
        <v>42</v>
      </c>
      <c r="AY61" s="302">
        <v>0</v>
      </c>
      <c r="AZ61" s="302">
        <v>0</v>
      </c>
      <c r="BA61" s="302">
        <v>0</v>
      </c>
      <c r="BB61" s="302">
        <v>0</v>
      </c>
      <c r="BC61" s="302">
        <v>3914</v>
      </c>
      <c r="BD61" s="302">
        <v>3914</v>
      </c>
      <c r="BE61" s="302">
        <v>0</v>
      </c>
      <c r="BF61" s="302">
        <v>5211</v>
      </c>
      <c r="BG61" s="302">
        <v>32</v>
      </c>
      <c r="BH61" s="122">
        <f>SUM(AE61:BG61)</f>
        <v>324241</v>
      </c>
      <c r="BI61" s="257">
        <f>AD61+BH61</f>
        <v>2332281</v>
      </c>
      <c r="BJ61" s="305">
        <v>24207</v>
      </c>
      <c r="BK61" s="121">
        <f t="shared" ref="BK61" si="762">BI61-BJ61</f>
        <v>2308074</v>
      </c>
      <c r="BM61" s="208"/>
    </row>
    <row r="62" spans="1:65">
      <c r="A62" s="128"/>
      <c r="B62" s="12" t="s">
        <v>340</v>
      </c>
      <c r="C62" s="9">
        <f>IF('Upto Month COPPY'!$G$4="",0,'Upto Month COPPY'!$G$4)</f>
        <v>852857</v>
      </c>
      <c r="D62" s="9">
        <f>IF('Upto Month COPPY'!$G$5="",0,'Upto Month COPPY'!$G$5)</f>
        <v>392086</v>
      </c>
      <c r="E62" s="9">
        <f>IF('Upto Month COPPY'!$G$6="",0,'Upto Month COPPY'!$G$6)</f>
        <v>32040</v>
      </c>
      <c r="F62" s="9">
        <f>IF('Upto Month COPPY'!$G$7="",0,'Upto Month COPPY'!$G$7)</f>
        <v>178679</v>
      </c>
      <c r="G62" s="9">
        <f>IF('Upto Month COPPY'!$G$8="",0,'Upto Month COPPY'!$G$8)</f>
        <v>48032</v>
      </c>
      <c r="H62" s="9">
        <f>IF('Upto Month COPPY'!$G$9="",0,'Upto Month COPPY'!$G$9)</f>
        <v>0</v>
      </c>
      <c r="I62" s="9">
        <f>IF('Upto Month COPPY'!$G$10="",0,'Upto Month COPPY'!$G$10)</f>
        <v>0</v>
      </c>
      <c r="J62" s="9">
        <f>IF('Upto Month COPPY'!$G$11="",0,'Upto Month COPPY'!$G$11)</f>
        <v>315754</v>
      </c>
      <c r="K62" s="9">
        <f>IF('Upto Month COPPY'!$G$12="",0,'Upto Month COPPY'!$G$12)</f>
        <v>567</v>
      </c>
      <c r="L62" s="9">
        <f>IF('Upto Month COPPY'!$G$13="",0,'Upto Month COPPY'!$G$13)</f>
        <v>28036</v>
      </c>
      <c r="M62" s="9">
        <f>IF('Upto Month COPPY'!$G$14="",0,'Upto Month COPPY'!$G$14)</f>
        <v>54566</v>
      </c>
      <c r="N62" s="9">
        <f>IF('Upto Month COPPY'!$G$15="",0,'Upto Month COPPY'!$G$15)</f>
        <v>20</v>
      </c>
      <c r="O62" s="9">
        <f>IF('Upto Month COPPY'!$G$16="",0,'Upto Month COPPY'!$G$16)</f>
        <v>220</v>
      </c>
      <c r="P62" s="9">
        <f>IF('Upto Month COPPY'!$G$17="",0,'Upto Month COPPY'!$G$17)</f>
        <v>3072</v>
      </c>
      <c r="Q62" s="9">
        <f>IF('Upto Month COPPY'!$G$18="",0,'Upto Month COPPY'!$G$18)</f>
        <v>0</v>
      </c>
      <c r="R62" s="9">
        <f>IF('Upto Month COPPY'!$G$21="",0,'Upto Month COPPY'!$G$21)</f>
        <v>2132</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264">
        <f t="shared" ref="AD62:AD63" si="763">SUM(C62:AC62)</f>
        <v>1908061</v>
      </c>
      <c r="AE62" s="9">
        <f>IF('Upto Month COPPY'!$G$19="",0,'Upto Month COPPY'!$G$19)</f>
        <v>2097</v>
      </c>
      <c r="AF62" s="9">
        <f>IF('Upto Month COPPY'!$G$20="",0,'Upto Month COPPY'!$G$20)</f>
        <v>32</v>
      </c>
      <c r="AG62" s="9">
        <f>IF('Upto Month COPPY'!$G$22="",0,'Upto Month COPPY'!$G$22)</f>
        <v>0</v>
      </c>
      <c r="AH62" s="9">
        <f>IF('Upto Month COPPY'!$G$23="",0,'Upto Month COPPY'!$G$23)</f>
        <v>0</v>
      </c>
      <c r="AI62" s="9">
        <f>IF('Upto Month COPPY'!$G$24="",0,'Upto Month COPPY'!$G$24)</f>
        <v>0</v>
      </c>
      <c r="AJ62" s="9">
        <f>IF('Upto Month COPPY'!$G$25="",0,'Upto Month COPPY'!$G$25)</f>
        <v>748</v>
      </c>
      <c r="AK62" s="9">
        <f>IF('Upto Month COPPY'!$G$28="",0,'Upto Month COPPY'!$G$28)</f>
        <v>1942</v>
      </c>
      <c r="AL62" s="9">
        <f>IF('Upto Month COPPY'!$G$29="",0,'Upto Month COPPY'!$G$29)</f>
        <v>3173</v>
      </c>
      <c r="AM62" s="9">
        <f>IF('Upto Month COPPY'!$G$31="",0,'Upto Month COPPY'!$G$31)</f>
        <v>179677</v>
      </c>
      <c r="AN62" s="9">
        <f>IF('Upto Month COPPY'!$G$32="",0,'Upto Month COPPY'!$G$32)</f>
        <v>18915</v>
      </c>
      <c r="AO62" s="9">
        <f>IF('Upto Month COPPY'!$G$33="",0,'Upto Month COPPY'!$G$33)</f>
        <v>100008</v>
      </c>
      <c r="AP62" s="9">
        <f>IF('Upto Month COPPY'!$G$34="",0,'Upto Month COPPY'!$G$34)</f>
        <v>1463</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189</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925</v>
      </c>
      <c r="BD62" s="9">
        <f>IF('Upto Month COPPY'!$G$54="",0,'Upto Month COPPY'!$G$54)</f>
        <v>925</v>
      </c>
      <c r="BE62" s="9">
        <f>IF('Upto Month COPPY'!$G$55="",0,'Upto Month COPPY'!$G$55)</f>
        <v>0</v>
      </c>
      <c r="BF62" s="9">
        <f>IF('Upto Month COPPY'!$G$56="",0,'Upto Month COPPY'!$G$56)</f>
        <v>591</v>
      </c>
      <c r="BG62" s="9">
        <f>IF('Upto Month COPPY'!$G$58="",0,'Upto Month COPPY'!$G$58)</f>
        <v>52</v>
      </c>
      <c r="BH62" s="9">
        <f>SUM(AE62:BG62)</f>
        <v>310737</v>
      </c>
      <c r="BI62" s="258">
        <f>AD62+BH62</f>
        <v>2218798</v>
      </c>
      <c r="BJ62" s="9">
        <f>IF('Upto Month COPPY'!$G$60="",0,'Upto Month COPPY'!$G$60)</f>
        <v>25523</v>
      </c>
      <c r="BK62" s="49">
        <f t="shared" ref="BK62:BK63" si="764">BI62-BJ62</f>
        <v>2193275</v>
      </c>
      <c r="BL62">
        <f>'Upto Month COPPY'!$G$61</f>
        <v>2193272</v>
      </c>
      <c r="BM62" s="30">
        <f t="shared" ref="BM62:BM66" si="765">BK62-AD62</f>
        <v>285214</v>
      </c>
    </row>
    <row r="63" spans="1:65">
      <c r="A63" s="128"/>
      <c r="B63" s="180" t="s">
        <v>342</v>
      </c>
      <c r="C63" s="9">
        <f>IF('Upto Month Current'!$G$4="",0,'Upto Month Current'!$G$4)</f>
        <v>858724</v>
      </c>
      <c r="D63" s="9">
        <f>IF('Upto Month Current'!$G$5="",0,'Upto Month Current'!$G$5)</f>
        <v>483084</v>
      </c>
      <c r="E63" s="9">
        <f>IF('Upto Month Current'!$G$6="",0,'Upto Month Current'!$G$6)</f>
        <v>31696</v>
      </c>
      <c r="F63" s="9">
        <f>IF('Upto Month Current'!$G$7="",0,'Upto Month Current'!$G$7)</f>
        <v>179787</v>
      </c>
      <c r="G63" s="9">
        <f>IF('Upto Month Current'!$G$8="",0,'Upto Month Current'!$G$8)</f>
        <v>53588</v>
      </c>
      <c r="H63" s="9">
        <f>IF('Upto Month Current'!$G$9="",0,'Upto Month Current'!$G$9)</f>
        <v>0</v>
      </c>
      <c r="I63" s="9">
        <f>IF('Upto Month Current'!$G$10="",0,'Upto Month Current'!$G$10)</f>
        <v>0</v>
      </c>
      <c r="J63" s="9">
        <f>IF('Upto Month Current'!$G$11="",0,'Upto Month Current'!$G$11)</f>
        <v>297947</v>
      </c>
      <c r="K63" s="9">
        <f>IF('Upto Month Current'!$G$12="",0,'Upto Month Current'!$G$12)</f>
        <v>261</v>
      </c>
      <c r="L63" s="9">
        <f>IF('Upto Month Current'!$G$13="",0,'Upto Month Current'!$G$13)</f>
        <v>40143</v>
      </c>
      <c r="M63" s="9">
        <f>IF('Upto Month Current'!$G$14="",0,'Upto Month Current'!$G$14)</f>
        <v>51325</v>
      </c>
      <c r="N63" s="9">
        <f>IF('Upto Month Current'!$G$15="",0,'Upto Month Current'!$G$15)</f>
        <v>237</v>
      </c>
      <c r="O63" s="9">
        <f>IF('Upto Month Current'!$G$16="",0,'Upto Month Current'!$G$16)</f>
        <v>1212</v>
      </c>
      <c r="P63" s="9">
        <f>IF('Upto Month Current'!$G$17="",0,'Upto Month Current'!$G$17)</f>
        <v>3103</v>
      </c>
      <c r="Q63" s="9">
        <f>IF('Upto Month Current'!$G$18="",0,'Upto Month Current'!$G$18)</f>
        <v>0</v>
      </c>
      <c r="R63" s="9">
        <f>IF('Upto Month Current'!$G$21="",0,'Upto Month Current'!$G$21)</f>
        <v>3209</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264">
        <f t="shared" si="763"/>
        <v>2004316</v>
      </c>
      <c r="AE63" s="9">
        <f>IF('Upto Month Current'!$G$19="",0,'Upto Month Current'!$G$19)</f>
        <v>2989</v>
      </c>
      <c r="AF63" s="9">
        <f>IF('Upto Month Current'!$G$20="",0,'Upto Month Current'!$G$20)</f>
        <v>34</v>
      </c>
      <c r="AG63" s="9">
        <f>IF('Upto Month Current'!$G$22="",0,'Upto Month Current'!$G$22)</f>
        <v>0</v>
      </c>
      <c r="AH63" s="9">
        <f>IF('Upto Month Current'!$G$23="",0,'Upto Month Current'!$G$23)</f>
        <v>0</v>
      </c>
      <c r="AI63" s="9">
        <f>IF('Upto Month Current'!$G$24="",0,'Upto Month Current'!$G$24)</f>
        <v>0</v>
      </c>
      <c r="AJ63" s="9">
        <f>IF('Upto Month Current'!$G$25="",0,'Upto Month Current'!$G$25)</f>
        <v>113</v>
      </c>
      <c r="AK63" s="9">
        <f>IF('Upto Month Current'!$G$28="",0,'Upto Month Current'!$G$28)</f>
        <v>945</v>
      </c>
      <c r="AL63" s="9">
        <f>IF('Upto Month Current'!$G$29="",0,'Upto Month Current'!$G$29)</f>
        <v>4272</v>
      </c>
      <c r="AM63" s="9">
        <f>IF('Upto Month Current'!$G$31="",0,'Upto Month Current'!$G$31)</f>
        <v>127178</v>
      </c>
      <c r="AN63" s="9">
        <f>IF('Upto Month Current'!$G$32="",0,'Upto Month Current'!$G$32)</f>
        <v>38069</v>
      </c>
      <c r="AO63" s="9">
        <f>IF('Upto Month Current'!$G$33="",0,'Upto Month Current'!$G$33)</f>
        <v>135542</v>
      </c>
      <c r="AP63" s="9">
        <f>IF('Upto Month Current'!$G$34="",0,'Upto Month Current'!$G$34)</f>
        <v>1410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42</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3907</v>
      </c>
      <c r="BD63" s="9">
        <f>IF('Upto Month Current'!$G$54="",0,'Upto Month Current'!$G$54)</f>
        <v>3907</v>
      </c>
      <c r="BE63" s="9">
        <f>IF('Upto Month Current'!$G$55="",0,'Upto Month Current'!$G$55)</f>
        <v>0</v>
      </c>
      <c r="BF63" s="9">
        <f>IF('Upto Month Current'!$G$56="",0,'Upto Month Current'!$G$56)</f>
        <v>5201</v>
      </c>
      <c r="BG63" s="9">
        <f>IF('Upto Month Current'!$G$58="",0,'Upto Month Current'!$G$58)</f>
        <v>32</v>
      </c>
      <c r="BH63" s="9">
        <f>SUM(AE63:BG63)</f>
        <v>323641</v>
      </c>
      <c r="BI63" s="258">
        <f>AD63+BH63</f>
        <v>2327957</v>
      </c>
      <c r="BJ63" s="9">
        <f>IF('Upto Month Current'!$G$60="",0,'Upto Month Current'!$G$60)</f>
        <v>24207</v>
      </c>
      <c r="BK63" s="49">
        <f t="shared" si="764"/>
        <v>2303750</v>
      </c>
      <c r="BL63">
        <f>'Upto Month Current'!$G$61</f>
        <v>2303750</v>
      </c>
      <c r="BM63" s="30">
        <f t="shared" si="765"/>
        <v>299434</v>
      </c>
    </row>
    <row r="64" spans="1:65">
      <c r="A64" s="128"/>
      <c r="B64" s="5" t="s">
        <v>126</v>
      </c>
      <c r="C64" s="11">
        <f>C63-C61</f>
        <v>-1595</v>
      </c>
      <c r="D64" s="11">
        <f t="shared" ref="D64" si="766">D63-D61</f>
        <v>-898</v>
      </c>
      <c r="E64" s="11">
        <f t="shared" ref="E64" si="767">E63-E61</f>
        <v>-59</v>
      </c>
      <c r="F64" s="11">
        <f t="shared" ref="F64" si="768">F63-F61</f>
        <v>-334</v>
      </c>
      <c r="G64" s="11">
        <f t="shared" ref="G64" si="769">G63-G61</f>
        <v>-100</v>
      </c>
      <c r="H64" s="11">
        <f t="shared" ref="H64" si="770">H63-H61</f>
        <v>0</v>
      </c>
      <c r="I64" s="11">
        <f t="shared" ref="I64" si="771">I63-I61</f>
        <v>0</v>
      </c>
      <c r="J64" s="11">
        <f t="shared" ref="J64" si="772">J63-J61</f>
        <v>-553</v>
      </c>
      <c r="K64" s="11">
        <f t="shared" ref="K64" si="773">K63-K61</f>
        <v>-1</v>
      </c>
      <c r="L64" s="11">
        <f t="shared" ref="L64" si="774">L63-L61</f>
        <v>-74</v>
      </c>
      <c r="M64" s="11">
        <f t="shared" ref="M64" si="775">M63-M61</f>
        <v>-96</v>
      </c>
      <c r="N64" s="11">
        <f t="shared" ref="N64" si="776">N63-N61</f>
        <v>0</v>
      </c>
      <c r="O64" s="11">
        <f t="shared" ref="O64" si="777">O63-O61</f>
        <v>-2</v>
      </c>
      <c r="P64" s="11">
        <f t="shared" ref="P64" si="778">P63-P61</f>
        <v>-5</v>
      </c>
      <c r="Q64" s="11">
        <f t="shared" ref="Q64" si="779">Q63-Q61</f>
        <v>0</v>
      </c>
      <c r="R64" s="11">
        <f t="shared" ref="R64" si="780">R63-R61</f>
        <v>-7</v>
      </c>
      <c r="S64" s="11">
        <f t="shared" ref="S64" si="781">S63-S61</f>
        <v>0</v>
      </c>
      <c r="T64" s="11">
        <f t="shared" ref="T64:U64" si="782">T63-T61</f>
        <v>0</v>
      </c>
      <c r="U64" s="11">
        <f t="shared" si="782"/>
        <v>0</v>
      </c>
      <c r="V64" s="9">
        <f t="shared" ref="V64" si="783">V63-V61</f>
        <v>0</v>
      </c>
      <c r="W64" s="11">
        <f t="shared" ref="W64" si="784">W63-W61</f>
        <v>0</v>
      </c>
      <c r="X64" s="11">
        <f t="shared" ref="X64" si="785">X63-X61</f>
        <v>0</v>
      </c>
      <c r="Y64" s="11">
        <f t="shared" ref="Y64" si="786">Y63-Y61</f>
        <v>0</v>
      </c>
      <c r="Z64" s="11">
        <f t="shared" ref="Z64" si="787">Z63-Z61</f>
        <v>0</v>
      </c>
      <c r="AA64" s="11">
        <f t="shared" ref="AA64:AD64" si="788">AA63-AA61</f>
        <v>0</v>
      </c>
      <c r="AB64" s="11">
        <f t="shared" ref="AB64" si="789">AB63-AB61</f>
        <v>0</v>
      </c>
      <c r="AC64" s="9">
        <f t="shared" si="788"/>
        <v>0</v>
      </c>
      <c r="AD64" s="9">
        <f t="shared" si="788"/>
        <v>-3724</v>
      </c>
      <c r="AE64" s="11">
        <f t="shared" ref="AE64" si="790">AE63-AE61</f>
        <v>-6</v>
      </c>
      <c r="AF64" s="11">
        <f t="shared" ref="AF64" si="791">AF63-AF61</f>
        <v>0</v>
      </c>
      <c r="AG64" s="11">
        <f t="shared" ref="AG64" si="792">AG63-AG61</f>
        <v>0</v>
      </c>
      <c r="AH64" s="11">
        <f t="shared" ref="AH64" si="793">AH63-AH61</f>
        <v>0</v>
      </c>
      <c r="AI64" s="11">
        <f t="shared" ref="AI64" si="794">AI63-AI61</f>
        <v>0</v>
      </c>
      <c r="AJ64" s="11">
        <f t="shared" ref="AJ64" si="795">AJ63-AJ61</f>
        <v>-1</v>
      </c>
      <c r="AK64" s="11">
        <f t="shared" ref="AK64" si="796">AK63-AK61</f>
        <v>-2</v>
      </c>
      <c r="AL64" s="11">
        <f t="shared" ref="AL64" si="797">AL63-AL61</f>
        <v>-7</v>
      </c>
      <c r="AM64" s="11">
        <f t="shared" ref="AM64" si="798">AM63-AM61</f>
        <v>-236</v>
      </c>
      <c r="AN64" s="11">
        <f t="shared" ref="AN64" si="799">AN63-AN61</f>
        <v>-70</v>
      </c>
      <c r="AO64" s="9">
        <f t="shared" ref="AO64" si="800">AO63-AO61</f>
        <v>-251</v>
      </c>
      <c r="AP64" s="11">
        <f t="shared" ref="AP64" si="801">AP63-AP61</f>
        <v>-3</v>
      </c>
      <c r="AQ64" s="9">
        <f t="shared" ref="AQ64" si="802">AQ63-AQ61</f>
        <v>0</v>
      </c>
      <c r="AR64" s="11">
        <f t="shared" ref="AR64" si="803">AR63-AR61</f>
        <v>0</v>
      </c>
      <c r="AS64" s="11">
        <f t="shared" ref="AS64" si="804">AS63-AS61</f>
        <v>0</v>
      </c>
      <c r="AT64" s="11">
        <f t="shared" ref="AT64" si="805">AT63-AT61</f>
        <v>0</v>
      </c>
      <c r="AU64" s="11">
        <f t="shared" ref="AU64" si="806">AU63-AU61</f>
        <v>0</v>
      </c>
      <c r="AV64" s="11">
        <f t="shared" ref="AV64" si="807">AV63-AV61</f>
        <v>0</v>
      </c>
      <c r="AW64" s="11">
        <f t="shared" ref="AW64" si="808">AW63-AW61</f>
        <v>0</v>
      </c>
      <c r="AX64" s="11">
        <f t="shared" ref="AX64" si="809">AX63-AX61</f>
        <v>0</v>
      </c>
      <c r="AY64" s="11">
        <f t="shared" ref="AY64" si="810">AY63-AY61</f>
        <v>0</v>
      </c>
      <c r="AZ64" s="11">
        <f t="shared" ref="AZ64" si="811">AZ63-AZ61</f>
        <v>0</v>
      </c>
      <c r="BA64" s="11">
        <f t="shared" ref="BA64" si="812">BA63-BA61</f>
        <v>0</v>
      </c>
      <c r="BB64" s="9">
        <f t="shared" ref="BB64" si="813">BB63-BB61</f>
        <v>0</v>
      </c>
      <c r="BC64" s="11">
        <f t="shared" ref="BC64" si="814">BC63-BC61</f>
        <v>-7</v>
      </c>
      <c r="BD64" s="11">
        <f t="shared" ref="BD64" si="815">BD63-BD61</f>
        <v>-7</v>
      </c>
      <c r="BE64" s="11">
        <f t="shared" ref="BE64" si="816">BE63-BE61</f>
        <v>0</v>
      </c>
      <c r="BF64" s="11">
        <f t="shared" ref="BF64" si="817">BF63-BF61</f>
        <v>-10</v>
      </c>
      <c r="BG64" s="11">
        <f t="shared" ref="BG64:BH64" si="818">BG63-BG61</f>
        <v>0</v>
      </c>
      <c r="BH64" s="9">
        <f t="shared" si="818"/>
        <v>-600</v>
      </c>
      <c r="BI64" s="9">
        <f t="shared" ref="BI64" si="819">BI63-BI61</f>
        <v>-4324</v>
      </c>
      <c r="BJ64" s="11">
        <f t="shared" ref="BJ64:BK64" si="820">BJ63-BJ61</f>
        <v>0</v>
      </c>
      <c r="BK64" s="49">
        <f t="shared" si="820"/>
        <v>-4324</v>
      </c>
      <c r="BM64" s="30">
        <f t="shared" si="765"/>
        <v>-600</v>
      </c>
    </row>
    <row r="65" spans="1:65">
      <c r="A65" s="129"/>
      <c r="B65" s="5" t="s">
        <v>127</v>
      </c>
      <c r="C65" s="13">
        <f>C64/C61</f>
        <v>-1.8539634716889899E-3</v>
      </c>
      <c r="D65" s="13">
        <f t="shared" ref="D65" si="821">D64/D61</f>
        <v>-1.8554409048270391E-3</v>
      </c>
      <c r="E65" s="13">
        <f t="shared" ref="E65" si="822">E64/E61</f>
        <v>-1.857975122028027E-3</v>
      </c>
      <c r="F65" s="13">
        <f t="shared" ref="F65" si="823">F64/F61</f>
        <v>-1.8543090478067522E-3</v>
      </c>
      <c r="G65" s="13">
        <f t="shared" ref="G65" si="824">G64/G61</f>
        <v>-1.8626136194307853E-3</v>
      </c>
      <c r="H65" s="13" t="e">
        <f t="shared" ref="H65" si="825">H64/H61</f>
        <v>#DIV/0!</v>
      </c>
      <c r="I65" s="13" t="e">
        <f t="shared" ref="I65" si="826">I64/I61</f>
        <v>#DIV/0!</v>
      </c>
      <c r="J65" s="13">
        <f t="shared" ref="J65" si="827">J64/J61</f>
        <v>-1.8525963149078728E-3</v>
      </c>
      <c r="K65" s="13">
        <f t="shared" ref="K65" si="828">K64/K61</f>
        <v>-3.8167938931297708E-3</v>
      </c>
      <c r="L65" s="13">
        <f t="shared" ref="L65" si="829">L64/L61</f>
        <v>-1.8400179028768928E-3</v>
      </c>
      <c r="M65" s="13">
        <f t="shared" ref="M65" si="830">M64/M61</f>
        <v>-1.8669415219462865E-3</v>
      </c>
      <c r="N65" s="13">
        <f t="shared" ref="N65" si="831">N64/N61</f>
        <v>0</v>
      </c>
      <c r="O65" s="13">
        <f t="shared" ref="O65" si="832">O64/O61</f>
        <v>-1.6474464579901153E-3</v>
      </c>
      <c r="P65" s="13">
        <f t="shared" ref="P65" si="833">P64/P61</f>
        <v>-1.6087516087516086E-3</v>
      </c>
      <c r="Q65" s="13" t="e">
        <f t="shared" ref="Q65" si="834">Q64/Q61</f>
        <v>#DIV/0!</v>
      </c>
      <c r="R65" s="13">
        <f t="shared" ref="R65" si="835">R64/R61</f>
        <v>-2.1766169154228856E-3</v>
      </c>
      <c r="S65" s="13" t="e">
        <f t="shared" ref="S65" si="836">S64/S61</f>
        <v>#DIV/0!</v>
      </c>
      <c r="T65" s="13" t="e">
        <f t="shared" ref="T65:U65" si="837">T64/T61</f>
        <v>#DIV/0!</v>
      </c>
      <c r="U65" s="13" t="e">
        <f t="shared" si="837"/>
        <v>#DIV/0!</v>
      </c>
      <c r="V65" s="160" t="e">
        <f t="shared" ref="V65" si="838">V64/V61</f>
        <v>#DIV/0!</v>
      </c>
      <c r="W65" s="13" t="e">
        <f t="shared" ref="W65" si="839">W64/W61</f>
        <v>#DIV/0!</v>
      </c>
      <c r="X65" s="13" t="e">
        <f t="shared" ref="X65" si="840">X64/X61</f>
        <v>#DIV/0!</v>
      </c>
      <c r="Y65" s="13" t="e">
        <f t="shared" ref="Y65" si="841">Y64/Y61</f>
        <v>#DIV/0!</v>
      </c>
      <c r="Z65" s="13" t="e">
        <f t="shared" ref="Z65" si="842">Z64/Z61</f>
        <v>#DIV/0!</v>
      </c>
      <c r="AA65" s="13" t="e">
        <f t="shared" ref="AA65:AD65" si="843">AA64/AA61</f>
        <v>#DIV/0!</v>
      </c>
      <c r="AB65" s="13" t="e">
        <f t="shared" ref="AB65" si="844">AB64/AB61</f>
        <v>#DIV/0!</v>
      </c>
      <c r="AC65" s="160" t="e">
        <f t="shared" si="843"/>
        <v>#DIV/0!</v>
      </c>
      <c r="AD65" s="160">
        <f t="shared" si="843"/>
        <v>-1.8545447301846576E-3</v>
      </c>
      <c r="AE65" s="13">
        <f t="shared" ref="AE65" si="845">AE64/AE61</f>
        <v>-2.0033388981636059E-3</v>
      </c>
      <c r="AF65" s="13">
        <f t="shared" ref="AF65" si="846">AF64/AF61</f>
        <v>0</v>
      </c>
      <c r="AG65" s="13" t="e">
        <f t="shared" ref="AG65" si="847">AG64/AG61</f>
        <v>#DIV/0!</v>
      </c>
      <c r="AH65" s="13" t="e">
        <f t="shared" ref="AH65" si="848">AH64/AH61</f>
        <v>#DIV/0!</v>
      </c>
      <c r="AI65" s="13" t="e">
        <f t="shared" ref="AI65" si="849">AI64/AI61</f>
        <v>#DIV/0!</v>
      </c>
      <c r="AJ65" s="13">
        <f t="shared" ref="AJ65" si="850">AJ64/AJ61</f>
        <v>-8.771929824561403E-3</v>
      </c>
      <c r="AK65" s="13">
        <f t="shared" ref="AK65" si="851">AK64/AK61</f>
        <v>-2.1119324181626186E-3</v>
      </c>
      <c r="AL65" s="13">
        <f t="shared" ref="AL65" si="852">AL64/AL61</f>
        <v>-1.635896237438654E-3</v>
      </c>
      <c r="AM65" s="13">
        <f t="shared" ref="AM65" si="853">AM64/AM61</f>
        <v>-1.8522297392751189E-3</v>
      </c>
      <c r="AN65" s="13">
        <f t="shared" ref="AN65" si="854">AN64/AN61</f>
        <v>-1.8353915939065E-3</v>
      </c>
      <c r="AO65" s="160">
        <f t="shared" ref="AO65" si="855">AO64/AO61</f>
        <v>-1.8484016112759862E-3</v>
      </c>
      <c r="AP65" s="13">
        <f t="shared" ref="AP65" si="856">AP64/AP61</f>
        <v>-2.1231422505307855E-3</v>
      </c>
      <c r="AQ65" s="160" t="e">
        <f t="shared" ref="AQ65" si="857">AQ64/AQ61</f>
        <v>#DIV/0!</v>
      </c>
      <c r="AR65" s="13" t="e">
        <f t="shared" ref="AR65" si="858">AR64/AR61</f>
        <v>#DIV/0!</v>
      </c>
      <c r="AS65" s="13" t="e">
        <f t="shared" ref="AS65" si="859">AS64/AS61</f>
        <v>#DIV/0!</v>
      </c>
      <c r="AT65" s="13" t="e">
        <f t="shared" ref="AT65" si="860">AT64/AT61</f>
        <v>#DIV/0!</v>
      </c>
      <c r="AU65" s="13" t="e">
        <f t="shared" ref="AU65" si="861">AU64/AU61</f>
        <v>#DIV/0!</v>
      </c>
      <c r="AV65" s="13" t="e">
        <f t="shared" ref="AV65" si="862">AV64/AV61</f>
        <v>#DIV/0!</v>
      </c>
      <c r="AW65" s="13" t="e">
        <f t="shared" ref="AW65" si="863">AW64/AW61</f>
        <v>#DIV/0!</v>
      </c>
      <c r="AX65" s="13">
        <f t="shared" ref="AX65" si="864">AX64/AX61</f>
        <v>0</v>
      </c>
      <c r="AY65" s="13" t="e">
        <f t="shared" ref="AY65" si="865">AY64/AY61</f>
        <v>#DIV/0!</v>
      </c>
      <c r="AZ65" s="13" t="e">
        <f t="shared" ref="AZ65" si="866">AZ64/AZ61</f>
        <v>#DIV/0!</v>
      </c>
      <c r="BA65" s="13" t="e">
        <f t="shared" ref="BA65" si="867">BA64/BA61</f>
        <v>#DIV/0!</v>
      </c>
      <c r="BB65" s="160" t="e">
        <f t="shared" ref="BB65" si="868">BB64/BB61</f>
        <v>#DIV/0!</v>
      </c>
      <c r="BC65" s="13">
        <f t="shared" ref="BC65" si="869">BC64/BC61</f>
        <v>-1.7884517118037812E-3</v>
      </c>
      <c r="BD65" s="13">
        <f t="shared" ref="BD65" si="870">BD64/BD61</f>
        <v>-1.7884517118037812E-3</v>
      </c>
      <c r="BE65" s="13" t="e">
        <f t="shared" ref="BE65" si="871">BE64/BE61</f>
        <v>#DIV/0!</v>
      </c>
      <c r="BF65" s="13">
        <f t="shared" ref="BF65" si="872">BF64/BF61</f>
        <v>-1.9190174630589138E-3</v>
      </c>
      <c r="BG65" s="13">
        <f t="shared" ref="BG65:BH65" si="873">BG64/BG61</f>
        <v>0</v>
      </c>
      <c r="BH65" s="160">
        <f t="shared" si="873"/>
        <v>-1.8504754179761351E-3</v>
      </c>
      <c r="BI65" s="160">
        <f t="shared" ref="BI65" si="874">BI64/BI61</f>
        <v>-1.8539790016726114E-3</v>
      </c>
      <c r="BJ65" s="13">
        <f t="shared" ref="BJ65:BK65" si="875">BJ64/BJ61</f>
        <v>0</v>
      </c>
      <c r="BK65" s="50">
        <f t="shared" si="875"/>
        <v>-1.8734234690915455E-3</v>
      </c>
      <c r="BM65" s="160" t="e">
        <f t="shared" ref="BM65" si="876">BM64/BM61</f>
        <v>#DIV/0!</v>
      </c>
    </row>
    <row r="66" spans="1:65">
      <c r="A66" s="128"/>
      <c r="B66" s="5" t="s">
        <v>128</v>
      </c>
      <c r="C66" s="11">
        <f>C63-C62</f>
        <v>5867</v>
      </c>
      <c r="D66" s="11">
        <f t="shared" ref="D66:BK66" si="877">D63-D62</f>
        <v>90998</v>
      </c>
      <c r="E66" s="11">
        <f t="shared" si="877"/>
        <v>-344</v>
      </c>
      <c r="F66" s="11">
        <f t="shared" si="877"/>
        <v>1108</v>
      </c>
      <c r="G66" s="11">
        <f t="shared" si="877"/>
        <v>5556</v>
      </c>
      <c r="H66" s="11">
        <f t="shared" si="877"/>
        <v>0</v>
      </c>
      <c r="I66" s="11">
        <f t="shared" si="877"/>
        <v>0</v>
      </c>
      <c r="J66" s="11">
        <f t="shared" si="877"/>
        <v>-17807</v>
      </c>
      <c r="K66" s="11">
        <f t="shared" si="877"/>
        <v>-306</v>
      </c>
      <c r="L66" s="11">
        <f t="shared" si="877"/>
        <v>12107</v>
      </c>
      <c r="M66" s="11">
        <f t="shared" si="877"/>
        <v>-3241</v>
      </c>
      <c r="N66" s="11">
        <f t="shared" si="877"/>
        <v>217</v>
      </c>
      <c r="O66" s="11">
        <f t="shared" si="877"/>
        <v>992</v>
      </c>
      <c r="P66" s="11">
        <f t="shared" si="877"/>
        <v>31</v>
      </c>
      <c r="Q66" s="11">
        <f t="shared" si="877"/>
        <v>0</v>
      </c>
      <c r="R66" s="11">
        <f t="shared" si="877"/>
        <v>1077</v>
      </c>
      <c r="S66" s="11">
        <f t="shared" si="877"/>
        <v>0</v>
      </c>
      <c r="T66" s="11">
        <f t="shared" si="877"/>
        <v>0</v>
      </c>
      <c r="U66" s="11">
        <f t="shared" ref="U66" si="878">U63-U62</f>
        <v>0</v>
      </c>
      <c r="V66" s="9">
        <f t="shared" si="877"/>
        <v>0</v>
      </c>
      <c r="W66" s="11">
        <f t="shared" si="877"/>
        <v>0</v>
      </c>
      <c r="X66" s="11">
        <f t="shared" si="877"/>
        <v>0</v>
      </c>
      <c r="Y66" s="11">
        <f t="shared" si="877"/>
        <v>0</v>
      </c>
      <c r="Z66" s="11">
        <f t="shared" si="877"/>
        <v>0</v>
      </c>
      <c r="AA66" s="11">
        <f t="shared" si="877"/>
        <v>0</v>
      </c>
      <c r="AB66" s="11">
        <f t="shared" ref="AB66" si="879">AB63-AB62</f>
        <v>0</v>
      </c>
      <c r="AC66" s="9">
        <f t="shared" ref="AC66:AD66" si="880">AC63-AC62</f>
        <v>0</v>
      </c>
      <c r="AD66" s="9">
        <f t="shared" si="880"/>
        <v>96255</v>
      </c>
      <c r="AE66" s="11">
        <f t="shared" si="877"/>
        <v>892</v>
      </c>
      <c r="AF66" s="11">
        <f t="shared" si="877"/>
        <v>2</v>
      </c>
      <c r="AG66" s="11">
        <f t="shared" si="877"/>
        <v>0</v>
      </c>
      <c r="AH66" s="11">
        <f t="shared" si="877"/>
        <v>0</v>
      </c>
      <c r="AI66" s="11">
        <f t="shared" si="877"/>
        <v>0</v>
      </c>
      <c r="AJ66" s="11">
        <f t="shared" si="877"/>
        <v>-635</v>
      </c>
      <c r="AK66" s="11">
        <f t="shared" si="877"/>
        <v>-997</v>
      </c>
      <c r="AL66" s="11">
        <f t="shared" si="877"/>
        <v>1099</v>
      </c>
      <c r="AM66" s="11">
        <f t="shared" si="877"/>
        <v>-52499</v>
      </c>
      <c r="AN66" s="11">
        <f t="shared" si="877"/>
        <v>19154</v>
      </c>
      <c r="AO66" s="9">
        <f t="shared" si="877"/>
        <v>35534</v>
      </c>
      <c r="AP66" s="11">
        <f t="shared" si="877"/>
        <v>-53</v>
      </c>
      <c r="AQ66" s="9">
        <f t="shared" si="877"/>
        <v>0</v>
      </c>
      <c r="AR66" s="11">
        <f t="shared" si="877"/>
        <v>0</v>
      </c>
      <c r="AS66" s="11">
        <f t="shared" si="877"/>
        <v>0</v>
      </c>
      <c r="AT66" s="11">
        <f t="shared" si="877"/>
        <v>0</v>
      </c>
      <c r="AU66" s="11">
        <f t="shared" si="877"/>
        <v>0</v>
      </c>
      <c r="AV66" s="11">
        <f t="shared" si="877"/>
        <v>0</v>
      </c>
      <c r="AW66" s="11">
        <f t="shared" si="877"/>
        <v>-189</v>
      </c>
      <c r="AX66" s="11">
        <f t="shared" si="877"/>
        <v>42</v>
      </c>
      <c r="AY66" s="11">
        <f t="shared" si="877"/>
        <v>0</v>
      </c>
      <c r="AZ66" s="11">
        <f t="shared" si="877"/>
        <v>0</v>
      </c>
      <c r="BA66" s="11">
        <f t="shared" si="877"/>
        <v>0</v>
      </c>
      <c r="BB66" s="9">
        <f t="shared" si="877"/>
        <v>0</v>
      </c>
      <c r="BC66" s="11">
        <f t="shared" si="877"/>
        <v>2982</v>
      </c>
      <c r="BD66" s="11">
        <f t="shared" si="877"/>
        <v>2982</v>
      </c>
      <c r="BE66" s="11">
        <f t="shared" si="877"/>
        <v>0</v>
      </c>
      <c r="BF66" s="11">
        <f t="shared" si="877"/>
        <v>4610</v>
      </c>
      <c r="BG66" s="11">
        <f t="shared" si="877"/>
        <v>-20</v>
      </c>
      <c r="BH66" s="9">
        <f t="shared" si="877"/>
        <v>12904</v>
      </c>
      <c r="BI66" s="9">
        <f t="shared" si="877"/>
        <v>109159</v>
      </c>
      <c r="BJ66" s="11">
        <f t="shared" si="877"/>
        <v>-1316</v>
      </c>
      <c r="BK66" s="49">
        <f t="shared" si="877"/>
        <v>110475</v>
      </c>
      <c r="BM66" s="30">
        <f t="shared" si="765"/>
        <v>14220</v>
      </c>
    </row>
    <row r="67" spans="1:65">
      <c r="A67" s="128"/>
      <c r="B67" s="5" t="s">
        <v>129</v>
      </c>
      <c r="C67" s="13">
        <f>C66/C62</f>
        <v>6.8792306330369571E-3</v>
      </c>
      <c r="D67" s="13">
        <f t="shared" ref="D67" si="881">D66/D62</f>
        <v>0.23208683809164316</v>
      </c>
      <c r="E67" s="13">
        <f t="shared" ref="E67" si="882">E66/E62</f>
        <v>-1.0736579275905118E-2</v>
      </c>
      <c r="F67" s="13">
        <f t="shared" ref="F67" si="883">F66/F62</f>
        <v>6.201064478757996E-3</v>
      </c>
      <c r="G67" s="13">
        <f t="shared" ref="G67" si="884">G66/G62</f>
        <v>0.11567288474350433</v>
      </c>
      <c r="H67" s="13" t="e">
        <f t="shared" ref="H67" si="885">H66/H62</f>
        <v>#DIV/0!</v>
      </c>
      <c r="I67" s="13" t="e">
        <f t="shared" ref="I67" si="886">I66/I62</f>
        <v>#DIV/0!</v>
      </c>
      <c r="J67" s="13">
        <f t="shared" ref="J67" si="887">J66/J62</f>
        <v>-5.6395168390582541E-2</v>
      </c>
      <c r="K67" s="13">
        <f t="shared" ref="K67" si="888">K66/K62</f>
        <v>-0.53968253968253965</v>
      </c>
      <c r="L67" s="13">
        <f t="shared" ref="L67" si="889">L66/L62</f>
        <v>0.43183763732344127</v>
      </c>
      <c r="M67" s="13">
        <f t="shared" ref="M67" si="890">M66/M62</f>
        <v>-5.939596085474471E-2</v>
      </c>
      <c r="N67" s="13">
        <f t="shared" ref="N67" si="891">N66/N62</f>
        <v>10.85</v>
      </c>
      <c r="O67" s="13">
        <f t="shared" ref="O67" si="892">O66/O62</f>
        <v>4.5090909090909088</v>
      </c>
      <c r="P67" s="13">
        <f t="shared" ref="P67" si="893">P66/P62</f>
        <v>1.0091145833333334E-2</v>
      </c>
      <c r="Q67" s="13" t="e">
        <f t="shared" ref="Q67" si="894">Q66/Q62</f>
        <v>#DIV/0!</v>
      </c>
      <c r="R67" s="13">
        <f t="shared" ref="R67" si="895">R66/R62</f>
        <v>0.50515947467166977</v>
      </c>
      <c r="S67" s="13" t="e">
        <f t="shared" ref="S67" si="896">S66/S62</f>
        <v>#DIV/0!</v>
      </c>
      <c r="T67" s="13" t="e">
        <f t="shared" ref="T67:U67" si="897">T66/T62</f>
        <v>#DIV/0!</v>
      </c>
      <c r="U67" s="13" t="e">
        <f t="shared" si="897"/>
        <v>#DIV/0!</v>
      </c>
      <c r="V67" s="160" t="e">
        <f t="shared" ref="V67" si="898">V66/V62</f>
        <v>#DIV/0!</v>
      </c>
      <c r="W67" s="13" t="e">
        <f t="shared" ref="W67" si="899">W66/W62</f>
        <v>#DIV/0!</v>
      </c>
      <c r="X67" s="13" t="e">
        <f t="shared" ref="X67" si="900">X66/X62</f>
        <v>#DIV/0!</v>
      </c>
      <c r="Y67" s="13" t="e">
        <f t="shared" ref="Y67" si="901">Y66/Y62</f>
        <v>#DIV/0!</v>
      </c>
      <c r="Z67" s="13" t="e">
        <f t="shared" ref="Z67" si="902">Z66/Z62</f>
        <v>#DIV/0!</v>
      </c>
      <c r="AA67" s="13" t="e">
        <f t="shared" ref="AA67:AD67" si="903">AA66/AA62</f>
        <v>#DIV/0!</v>
      </c>
      <c r="AB67" s="13" t="e">
        <f t="shared" ref="AB67" si="904">AB66/AB62</f>
        <v>#DIV/0!</v>
      </c>
      <c r="AC67" s="160" t="e">
        <f t="shared" si="903"/>
        <v>#DIV/0!</v>
      </c>
      <c r="AD67" s="160">
        <f t="shared" si="903"/>
        <v>5.0446500400144437E-2</v>
      </c>
      <c r="AE67" s="13">
        <f t="shared" ref="AE67" si="905">AE66/AE62</f>
        <v>0.42536957558416788</v>
      </c>
      <c r="AF67" s="13">
        <f t="shared" ref="AF67" si="906">AF66/AF62</f>
        <v>6.25E-2</v>
      </c>
      <c r="AG67" s="13" t="e">
        <f t="shared" ref="AG67" si="907">AG66/AG62</f>
        <v>#DIV/0!</v>
      </c>
      <c r="AH67" s="13" t="e">
        <f t="shared" ref="AH67" si="908">AH66/AH62</f>
        <v>#DIV/0!</v>
      </c>
      <c r="AI67" s="13" t="e">
        <f t="shared" ref="AI67" si="909">AI66/AI62</f>
        <v>#DIV/0!</v>
      </c>
      <c r="AJ67" s="13">
        <f t="shared" ref="AJ67" si="910">AJ66/AJ62</f>
        <v>-0.84893048128342241</v>
      </c>
      <c r="AK67" s="13">
        <f t="shared" ref="AK67" si="911">AK66/AK62</f>
        <v>-0.51338825952626155</v>
      </c>
      <c r="AL67" s="13">
        <f t="shared" ref="AL67" si="912">AL66/AL62</f>
        <v>0.34635991175543651</v>
      </c>
      <c r="AM67" s="13">
        <f t="shared" ref="AM67" si="913">AM66/AM62</f>
        <v>-0.29218542161768063</v>
      </c>
      <c r="AN67" s="13">
        <f t="shared" ref="AN67" si="914">AN66/AN62</f>
        <v>1.0126354744911445</v>
      </c>
      <c r="AO67" s="160">
        <f t="shared" ref="AO67" si="915">AO66/AO62</f>
        <v>0.35531157507399408</v>
      </c>
      <c r="AP67" s="13">
        <f t="shared" ref="AP67" si="916">AP66/AP62</f>
        <v>-3.6226930963773066E-2</v>
      </c>
      <c r="AQ67" s="160" t="e">
        <f t="shared" ref="AQ67" si="917">AQ66/AQ62</f>
        <v>#DIV/0!</v>
      </c>
      <c r="AR67" s="13" t="e">
        <f t="shared" ref="AR67" si="918">AR66/AR62</f>
        <v>#DIV/0!</v>
      </c>
      <c r="AS67" s="13" t="e">
        <f t="shared" ref="AS67" si="919">AS66/AS62</f>
        <v>#DIV/0!</v>
      </c>
      <c r="AT67" s="13" t="e">
        <f t="shared" ref="AT67" si="920">AT66/AT62</f>
        <v>#DIV/0!</v>
      </c>
      <c r="AU67" s="13" t="e">
        <f t="shared" ref="AU67" si="921">AU66/AU62</f>
        <v>#DIV/0!</v>
      </c>
      <c r="AV67" s="13" t="e">
        <f t="shared" ref="AV67" si="922">AV66/AV62</f>
        <v>#DIV/0!</v>
      </c>
      <c r="AW67" s="13">
        <f t="shared" ref="AW67" si="923">AW66/AW62</f>
        <v>-1</v>
      </c>
      <c r="AX67" s="13" t="e">
        <f t="shared" ref="AX67" si="924">AX66/AX62</f>
        <v>#DIV/0!</v>
      </c>
      <c r="AY67" s="13" t="e">
        <f t="shared" ref="AY67" si="925">AY66/AY62</f>
        <v>#DIV/0!</v>
      </c>
      <c r="AZ67" s="13" t="e">
        <f t="shared" ref="AZ67" si="926">AZ66/AZ62</f>
        <v>#DIV/0!</v>
      </c>
      <c r="BA67" s="13" t="e">
        <f t="shared" ref="BA67" si="927">BA66/BA62</f>
        <v>#DIV/0!</v>
      </c>
      <c r="BB67" s="160" t="e">
        <f t="shared" ref="BB67" si="928">BB66/BB62</f>
        <v>#DIV/0!</v>
      </c>
      <c r="BC67" s="13">
        <f t="shared" ref="BC67" si="929">BC66/BC62</f>
        <v>3.2237837837837837</v>
      </c>
      <c r="BD67" s="13">
        <f t="shared" ref="BD67" si="930">BD66/BD62</f>
        <v>3.2237837837837837</v>
      </c>
      <c r="BE67" s="13" t="e">
        <f t="shared" ref="BE67" si="931">BE66/BE62</f>
        <v>#DIV/0!</v>
      </c>
      <c r="BF67" s="13">
        <f t="shared" ref="BF67" si="932">BF66/BF62</f>
        <v>7.8003384094754651</v>
      </c>
      <c r="BG67" s="13">
        <f t="shared" ref="BG67:BH67" si="933">BG66/BG62</f>
        <v>-0.38461538461538464</v>
      </c>
      <c r="BH67" s="160">
        <f t="shared" si="933"/>
        <v>4.1527079169844598E-2</v>
      </c>
      <c r="BI67" s="160">
        <f t="shared" ref="BI67" si="934">BI66/BI62</f>
        <v>4.9197358209264658E-2</v>
      </c>
      <c r="BJ67" s="13">
        <f t="shared" ref="BJ67:BK67" si="935">BJ66/BJ62</f>
        <v>-5.1561336833444348E-2</v>
      </c>
      <c r="BK67" s="50">
        <f t="shared" si="935"/>
        <v>5.0369880657920231E-2</v>
      </c>
      <c r="BM67" s="14">
        <f t="shared" ref="BM67" si="936">BM66/BM62</f>
        <v>4.9857300132532062E-2</v>
      </c>
    </row>
    <row r="68" spans="1:65">
      <c r="A68" s="128"/>
      <c r="B68" s="5" t="s">
        <v>326</v>
      </c>
      <c r="C68" s="126">
        <f>C63/C60</f>
        <v>0.99814603652831102</v>
      </c>
      <c r="D68" s="126">
        <f t="shared" ref="D68:BK68" si="937">D63/D60</f>
        <v>0.99814455909517297</v>
      </c>
      <c r="E68" s="126">
        <f t="shared" si="937"/>
        <v>0.99814202487797199</v>
      </c>
      <c r="F68" s="126">
        <f t="shared" si="937"/>
        <v>0.9981456909521933</v>
      </c>
      <c r="G68" s="126">
        <f t="shared" si="937"/>
        <v>0.99813738638056926</v>
      </c>
      <c r="H68" s="126" t="e">
        <f t="shared" si="937"/>
        <v>#DIV/0!</v>
      </c>
      <c r="I68" s="126" t="e">
        <f t="shared" si="937"/>
        <v>#DIV/0!</v>
      </c>
      <c r="J68" s="126">
        <f t="shared" si="937"/>
        <v>0.99814740368509214</v>
      </c>
      <c r="K68" s="126">
        <f t="shared" si="937"/>
        <v>0.99618320610687028</v>
      </c>
      <c r="L68" s="126">
        <f t="shared" si="937"/>
        <v>0.99815998209712309</v>
      </c>
      <c r="M68" s="126">
        <f t="shared" si="937"/>
        <v>0.99813305847805367</v>
      </c>
      <c r="N68" s="126">
        <f t="shared" si="937"/>
        <v>1</v>
      </c>
      <c r="O68" s="126">
        <f t="shared" si="937"/>
        <v>0.99835255354200991</v>
      </c>
      <c r="P68" s="126">
        <f t="shared" si="937"/>
        <v>0.99839124839124838</v>
      </c>
      <c r="Q68" s="126" t="e">
        <f t="shared" si="937"/>
        <v>#DIV/0!</v>
      </c>
      <c r="R68" s="126">
        <f t="shared" si="937"/>
        <v>0.99782338308457708</v>
      </c>
      <c r="S68" s="126" t="e">
        <f t="shared" si="937"/>
        <v>#DIV/0!</v>
      </c>
      <c r="T68" s="126" t="e">
        <f t="shared" si="937"/>
        <v>#DIV/0!</v>
      </c>
      <c r="U68" s="126" t="e">
        <f t="shared" si="937"/>
        <v>#DIV/0!</v>
      </c>
      <c r="V68" s="175" t="e">
        <f t="shared" si="937"/>
        <v>#DIV/0!</v>
      </c>
      <c r="W68" s="126" t="e">
        <f t="shared" si="937"/>
        <v>#DIV/0!</v>
      </c>
      <c r="X68" s="126" t="e">
        <f t="shared" si="937"/>
        <v>#DIV/0!</v>
      </c>
      <c r="Y68" s="126" t="e">
        <f t="shared" si="937"/>
        <v>#DIV/0!</v>
      </c>
      <c r="Z68" s="126" t="e">
        <f t="shared" si="937"/>
        <v>#DIV/0!</v>
      </c>
      <c r="AA68" s="126" t="e">
        <f t="shared" si="937"/>
        <v>#DIV/0!</v>
      </c>
      <c r="AB68" s="126" t="e">
        <f t="shared" ref="AB68" si="938">AB63/AB60</f>
        <v>#DIV/0!</v>
      </c>
      <c r="AC68" s="175" t="e">
        <f t="shared" si="937"/>
        <v>#DIV/0!</v>
      </c>
      <c r="AD68" s="175">
        <f t="shared" si="937"/>
        <v>0.99814545526981535</v>
      </c>
      <c r="AE68" s="126">
        <f t="shared" si="937"/>
        <v>0.99799666110183638</v>
      </c>
      <c r="AF68" s="126">
        <f t="shared" si="937"/>
        <v>1</v>
      </c>
      <c r="AG68" s="126" t="e">
        <f t="shared" si="937"/>
        <v>#DIV/0!</v>
      </c>
      <c r="AH68" s="126" t="e">
        <f t="shared" si="937"/>
        <v>#DIV/0!</v>
      </c>
      <c r="AI68" s="126" t="e">
        <f t="shared" si="937"/>
        <v>#DIV/0!</v>
      </c>
      <c r="AJ68" s="126">
        <f t="shared" si="937"/>
        <v>0.99122807017543857</v>
      </c>
      <c r="AK68" s="126">
        <f t="shared" si="937"/>
        <v>0.99788806758183735</v>
      </c>
      <c r="AL68" s="126">
        <f t="shared" si="937"/>
        <v>0.99836410376256135</v>
      </c>
      <c r="AM68" s="126">
        <f t="shared" si="937"/>
        <v>0.99814777026072488</v>
      </c>
      <c r="AN68" s="126">
        <f t="shared" si="937"/>
        <v>0.99816460840609345</v>
      </c>
      <c r="AO68" s="175">
        <f t="shared" si="937"/>
        <v>0.99815159838872403</v>
      </c>
      <c r="AP68" s="126">
        <f t="shared" si="937"/>
        <v>0.99787685774946921</v>
      </c>
      <c r="AQ68" s="175" t="e">
        <f t="shared" si="937"/>
        <v>#DIV/0!</v>
      </c>
      <c r="AR68" s="126" t="e">
        <f t="shared" si="937"/>
        <v>#DIV/0!</v>
      </c>
      <c r="AS68" s="126" t="e">
        <f t="shared" si="937"/>
        <v>#DIV/0!</v>
      </c>
      <c r="AT68" s="126" t="e">
        <f t="shared" si="937"/>
        <v>#DIV/0!</v>
      </c>
      <c r="AU68" s="126" t="e">
        <f t="shared" si="937"/>
        <v>#DIV/0!</v>
      </c>
      <c r="AV68" s="126" t="e">
        <f t="shared" si="937"/>
        <v>#DIV/0!</v>
      </c>
      <c r="AW68" s="126" t="e">
        <f t="shared" si="937"/>
        <v>#DIV/0!</v>
      </c>
      <c r="AX68" s="126">
        <f t="shared" si="937"/>
        <v>1</v>
      </c>
      <c r="AY68" s="126" t="e">
        <f t="shared" si="937"/>
        <v>#DIV/0!</v>
      </c>
      <c r="AZ68" s="126" t="e">
        <f t="shared" si="937"/>
        <v>#DIV/0!</v>
      </c>
      <c r="BA68" s="126" t="e">
        <f t="shared" si="937"/>
        <v>#DIV/0!</v>
      </c>
      <c r="BB68" s="175" t="e">
        <f t="shared" si="937"/>
        <v>#DIV/0!</v>
      </c>
      <c r="BC68" s="126">
        <f t="shared" si="937"/>
        <v>0.99821154828819625</v>
      </c>
      <c r="BD68" s="126">
        <f t="shared" si="937"/>
        <v>0.99821154828819625</v>
      </c>
      <c r="BE68" s="126" t="e">
        <f t="shared" si="937"/>
        <v>#DIV/0!</v>
      </c>
      <c r="BF68" s="126">
        <f t="shared" si="937"/>
        <v>0.99808098253694111</v>
      </c>
      <c r="BG68" s="126">
        <f t="shared" si="937"/>
        <v>1</v>
      </c>
      <c r="BH68" s="175">
        <f t="shared" si="937"/>
        <v>0.99814952458202388</v>
      </c>
      <c r="BI68" s="175">
        <f t="shared" si="937"/>
        <v>0.99814602099832739</v>
      </c>
      <c r="BJ68" s="126">
        <f t="shared" si="937"/>
        <v>1</v>
      </c>
      <c r="BK68" s="126">
        <f t="shared" si="937"/>
        <v>0.99812657653090842</v>
      </c>
      <c r="BM68" s="126" t="e">
        <f t="shared" ref="BM68" si="939">BM63/BM60</f>
        <v>#DIV/0!</v>
      </c>
    </row>
    <row r="69" spans="1:65" s="178" customFormat="1">
      <c r="A69" s="128"/>
      <c r="B69" s="5" t="s">
        <v>327</v>
      </c>
      <c r="C69" s="11">
        <f>C60-C63</f>
        <v>1595</v>
      </c>
      <c r="D69" s="11">
        <f t="shared" ref="D69:BK69" si="940">D60-D63</f>
        <v>898</v>
      </c>
      <c r="E69" s="11">
        <f t="shared" si="940"/>
        <v>59</v>
      </c>
      <c r="F69" s="11">
        <f t="shared" si="940"/>
        <v>334</v>
      </c>
      <c r="G69" s="11">
        <f t="shared" si="940"/>
        <v>100</v>
      </c>
      <c r="H69" s="11">
        <f t="shared" si="940"/>
        <v>0</v>
      </c>
      <c r="I69" s="11">
        <f t="shared" si="940"/>
        <v>0</v>
      </c>
      <c r="J69" s="11">
        <f t="shared" si="940"/>
        <v>553</v>
      </c>
      <c r="K69" s="11">
        <f t="shared" si="940"/>
        <v>1</v>
      </c>
      <c r="L69" s="11">
        <f t="shared" si="940"/>
        <v>74</v>
      </c>
      <c r="M69" s="11">
        <f t="shared" si="940"/>
        <v>96</v>
      </c>
      <c r="N69" s="11">
        <f t="shared" si="940"/>
        <v>0</v>
      </c>
      <c r="O69" s="11">
        <f t="shared" si="940"/>
        <v>2</v>
      </c>
      <c r="P69" s="11">
        <f t="shared" si="940"/>
        <v>5</v>
      </c>
      <c r="Q69" s="11">
        <f t="shared" si="940"/>
        <v>0</v>
      </c>
      <c r="R69" s="11">
        <f t="shared" si="940"/>
        <v>7</v>
      </c>
      <c r="S69" s="11">
        <f t="shared" si="940"/>
        <v>0</v>
      </c>
      <c r="T69" s="11">
        <f t="shared" si="940"/>
        <v>0</v>
      </c>
      <c r="U69" s="11">
        <f t="shared" si="940"/>
        <v>0</v>
      </c>
      <c r="V69" s="11">
        <f t="shared" si="940"/>
        <v>0</v>
      </c>
      <c r="W69" s="11">
        <f t="shared" si="940"/>
        <v>0</v>
      </c>
      <c r="X69" s="11">
        <f t="shared" si="940"/>
        <v>0</v>
      </c>
      <c r="Y69" s="11">
        <f t="shared" si="940"/>
        <v>0</v>
      </c>
      <c r="Z69" s="11">
        <f t="shared" si="940"/>
        <v>0</v>
      </c>
      <c r="AA69" s="11">
        <f t="shared" si="940"/>
        <v>0</v>
      </c>
      <c r="AB69" s="11">
        <f t="shared" si="940"/>
        <v>0</v>
      </c>
      <c r="AC69" s="11">
        <f t="shared" si="940"/>
        <v>0</v>
      </c>
      <c r="AD69" s="11">
        <f t="shared" si="940"/>
        <v>3724</v>
      </c>
      <c r="AE69" s="11">
        <f t="shared" si="940"/>
        <v>6</v>
      </c>
      <c r="AF69" s="11">
        <f t="shared" si="940"/>
        <v>0</v>
      </c>
      <c r="AG69" s="11">
        <f t="shared" si="940"/>
        <v>0</v>
      </c>
      <c r="AH69" s="11">
        <f t="shared" si="940"/>
        <v>0</v>
      </c>
      <c r="AI69" s="11">
        <f t="shared" si="940"/>
        <v>0</v>
      </c>
      <c r="AJ69" s="11">
        <f t="shared" si="940"/>
        <v>1</v>
      </c>
      <c r="AK69" s="11">
        <f t="shared" si="940"/>
        <v>2</v>
      </c>
      <c r="AL69" s="11">
        <f t="shared" si="940"/>
        <v>7</v>
      </c>
      <c r="AM69" s="11">
        <f t="shared" si="940"/>
        <v>236</v>
      </c>
      <c r="AN69" s="11">
        <f t="shared" si="940"/>
        <v>70</v>
      </c>
      <c r="AO69" s="11">
        <f t="shared" si="940"/>
        <v>251</v>
      </c>
      <c r="AP69" s="11">
        <f t="shared" si="940"/>
        <v>3</v>
      </c>
      <c r="AQ69" s="11">
        <f t="shared" si="940"/>
        <v>0</v>
      </c>
      <c r="AR69" s="11">
        <f t="shared" si="940"/>
        <v>0</v>
      </c>
      <c r="AS69" s="11">
        <f t="shared" si="940"/>
        <v>0</v>
      </c>
      <c r="AT69" s="11">
        <f t="shared" si="940"/>
        <v>0</v>
      </c>
      <c r="AU69" s="11">
        <f t="shared" si="940"/>
        <v>0</v>
      </c>
      <c r="AV69" s="11">
        <f t="shared" si="940"/>
        <v>0</v>
      </c>
      <c r="AW69" s="11">
        <f t="shared" si="940"/>
        <v>0</v>
      </c>
      <c r="AX69" s="11">
        <f t="shared" si="940"/>
        <v>0</v>
      </c>
      <c r="AY69" s="11">
        <f t="shared" si="940"/>
        <v>0</v>
      </c>
      <c r="AZ69" s="11">
        <f t="shared" si="940"/>
        <v>0</v>
      </c>
      <c r="BA69" s="11">
        <f t="shared" si="940"/>
        <v>0</v>
      </c>
      <c r="BB69" s="11">
        <f t="shared" si="940"/>
        <v>0</v>
      </c>
      <c r="BC69" s="11">
        <f t="shared" si="940"/>
        <v>7</v>
      </c>
      <c r="BD69" s="11">
        <f t="shared" si="940"/>
        <v>7</v>
      </c>
      <c r="BE69" s="11">
        <f t="shared" si="940"/>
        <v>0</v>
      </c>
      <c r="BF69" s="11">
        <f t="shared" si="940"/>
        <v>10</v>
      </c>
      <c r="BG69" s="11">
        <f t="shared" si="940"/>
        <v>0</v>
      </c>
      <c r="BH69" s="11">
        <f t="shared" si="940"/>
        <v>600</v>
      </c>
      <c r="BI69" s="11">
        <f t="shared" si="940"/>
        <v>4324</v>
      </c>
      <c r="BJ69" s="11">
        <f t="shared" si="940"/>
        <v>0</v>
      </c>
      <c r="BK69" s="11">
        <f t="shared" si="940"/>
        <v>4324</v>
      </c>
      <c r="BL69" s="11">
        <f t="shared" ref="BL69:BM69" si="941">BL63-BL60</f>
        <v>2303744</v>
      </c>
      <c r="BM69" s="11">
        <f t="shared" si="941"/>
        <v>299434</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15"/>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4"/>
      <c r="BJ70" s="5"/>
      <c r="BK70" s="48"/>
    </row>
    <row r="71" spans="1:65" s="176" customFormat="1">
      <c r="A71" s="15" t="s">
        <v>135</v>
      </c>
      <c r="B71" s="9" t="s">
        <v>344</v>
      </c>
      <c r="C71" s="256">
        <v>1142518</v>
      </c>
      <c r="D71" s="256">
        <v>526504</v>
      </c>
      <c r="E71" s="256">
        <v>39499</v>
      </c>
      <c r="F71" s="256">
        <v>159808</v>
      </c>
      <c r="G71" s="256">
        <v>63836</v>
      </c>
      <c r="H71" s="256">
        <v>0</v>
      </c>
      <c r="I71" s="256">
        <v>0</v>
      </c>
      <c r="J71" s="256">
        <v>89730</v>
      </c>
      <c r="K71" s="256">
        <v>6341</v>
      </c>
      <c r="L71" s="256">
        <v>52421</v>
      </c>
      <c r="M71" s="256">
        <v>38690</v>
      </c>
      <c r="N71" s="256">
        <v>104</v>
      </c>
      <c r="O71" s="256">
        <v>3019</v>
      </c>
      <c r="P71" s="256">
        <v>44509</v>
      </c>
      <c r="Q71" s="256">
        <v>0</v>
      </c>
      <c r="R71" s="256">
        <v>7196</v>
      </c>
      <c r="S71" s="256">
        <v>0</v>
      </c>
      <c r="T71" s="256">
        <v>0</v>
      </c>
      <c r="U71" s="256">
        <v>0</v>
      </c>
      <c r="V71" s="256">
        <v>0</v>
      </c>
      <c r="W71" s="256">
        <v>0</v>
      </c>
      <c r="X71" s="256">
        <v>0</v>
      </c>
      <c r="Y71" s="256">
        <v>0</v>
      </c>
      <c r="Z71" s="256">
        <v>0</v>
      </c>
      <c r="AA71" s="256">
        <v>0</v>
      </c>
      <c r="AB71" s="256">
        <v>0</v>
      </c>
      <c r="AC71" s="256">
        <v>0</v>
      </c>
      <c r="AD71" s="264">
        <f t="shared" ref="AD71" si="942">SUM(C71:AC71)</f>
        <v>2174175</v>
      </c>
      <c r="AE71" s="256">
        <v>10937</v>
      </c>
      <c r="AF71" s="256">
        <v>305</v>
      </c>
      <c r="AG71" s="256">
        <v>12537</v>
      </c>
      <c r="AH71" s="256">
        <v>0</v>
      </c>
      <c r="AI71" s="256">
        <v>0</v>
      </c>
      <c r="AJ71" s="256">
        <v>2283</v>
      </c>
      <c r="AK71" s="256">
        <v>6173</v>
      </c>
      <c r="AL71" s="256">
        <v>12586</v>
      </c>
      <c r="AM71" s="256">
        <v>0</v>
      </c>
      <c r="AN71" s="256">
        <v>0</v>
      </c>
      <c r="AO71" s="256">
        <v>92604</v>
      </c>
      <c r="AP71" s="256">
        <v>0</v>
      </c>
      <c r="AQ71" s="256">
        <v>0</v>
      </c>
      <c r="AR71" s="256">
        <v>0</v>
      </c>
      <c r="AS71" s="256">
        <v>0</v>
      </c>
      <c r="AT71" s="256">
        <v>0</v>
      </c>
      <c r="AU71" s="256">
        <v>0</v>
      </c>
      <c r="AV71" s="256">
        <v>0</v>
      </c>
      <c r="AW71" s="256">
        <v>0</v>
      </c>
      <c r="AX71" s="256">
        <v>942</v>
      </c>
      <c r="AY71" s="256">
        <v>0</v>
      </c>
      <c r="AZ71" s="256">
        <v>0</v>
      </c>
      <c r="BA71" s="256">
        <v>0</v>
      </c>
      <c r="BB71" s="256">
        <v>0</v>
      </c>
      <c r="BC71" s="256">
        <v>919</v>
      </c>
      <c r="BD71" s="256">
        <v>919</v>
      </c>
      <c r="BE71" s="256">
        <v>0</v>
      </c>
      <c r="BF71" s="256">
        <v>690</v>
      </c>
      <c r="BG71" s="256">
        <v>12400</v>
      </c>
      <c r="BH71" s="262">
        <f>SUM(AE71:BG71)</f>
        <v>153295</v>
      </c>
      <c r="BI71" s="123">
        <f>AD71+BH71</f>
        <v>2327470</v>
      </c>
      <c r="BJ71" s="263">
        <v>132</v>
      </c>
      <c r="BK71" s="264">
        <f t="shared" ref="BK71" si="943">BI71-BJ71</f>
        <v>2327338</v>
      </c>
      <c r="BL71" s="176">
        <v>7</v>
      </c>
      <c r="BM71" s="261">
        <f>BK71-AD71</f>
        <v>153163</v>
      </c>
    </row>
    <row r="72" spans="1:65" s="41" customFormat="1">
      <c r="A72" s="134"/>
      <c r="B72" s="207" t="s">
        <v>341</v>
      </c>
      <c r="C72" s="302">
        <v>1142518</v>
      </c>
      <c r="D72" s="302">
        <v>526504</v>
      </c>
      <c r="E72" s="302">
        <v>39499</v>
      </c>
      <c r="F72" s="302">
        <v>159808</v>
      </c>
      <c r="G72" s="302">
        <v>63836</v>
      </c>
      <c r="H72" s="302">
        <v>0</v>
      </c>
      <c r="I72" s="302">
        <v>0</v>
      </c>
      <c r="J72" s="302">
        <v>89730</v>
      </c>
      <c r="K72" s="302">
        <v>6341</v>
      </c>
      <c r="L72" s="302">
        <v>52421</v>
      </c>
      <c r="M72" s="302">
        <v>38690</v>
      </c>
      <c r="N72" s="302">
        <v>104</v>
      </c>
      <c r="O72" s="302">
        <v>3019</v>
      </c>
      <c r="P72" s="302">
        <v>44509</v>
      </c>
      <c r="Q72" s="302">
        <v>0</v>
      </c>
      <c r="R72" s="302">
        <v>7196</v>
      </c>
      <c r="S72" s="302">
        <v>0</v>
      </c>
      <c r="T72" s="302">
        <v>0</v>
      </c>
      <c r="U72" s="302">
        <v>0</v>
      </c>
      <c r="V72" s="302">
        <v>0</v>
      </c>
      <c r="W72" s="302">
        <v>0</v>
      </c>
      <c r="X72" s="302">
        <v>0</v>
      </c>
      <c r="Y72" s="302">
        <v>0</v>
      </c>
      <c r="Z72" s="302">
        <v>0</v>
      </c>
      <c r="AA72" s="302">
        <v>0</v>
      </c>
      <c r="AB72" s="302">
        <v>0</v>
      </c>
      <c r="AC72" s="302">
        <v>0</v>
      </c>
      <c r="AD72" s="121">
        <f t="shared" ref="AD72" si="944">SUM(C72:AC72)</f>
        <v>2174175</v>
      </c>
      <c r="AE72" s="302">
        <v>10937</v>
      </c>
      <c r="AF72" s="302">
        <v>305</v>
      </c>
      <c r="AG72" s="302">
        <v>12537</v>
      </c>
      <c r="AH72" s="302">
        <v>0</v>
      </c>
      <c r="AI72" s="302">
        <v>0</v>
      </c>
      <c r="AJ72" s="302">
        <v>2283</v>
      </c>
      <c r="AK72" s="302">
        <v>6173</v>
      </c>
      <c r="AL72" s="302">
        <v>12586</v>
      </c>
      <c r="AM72" s="302">
        <v>0</v>
      </c>
      <c r="AN72" s="302">
        <v>0</v>
      </c>
      <c r="AO72" s="302">
        <v>92604</v>
      </c>
      <c r="AP72" s="302">
        <v>0</v>
      </c>
      <c r="AQ72" s="302">
        <v>0</v>
      </c>
      <c r="AR72" s="302">
        <v>0</v>
      </c>
      <c r="AS72" s="302">
        <v>0</v>
      </c>
      <c r="AT72" s="302">
        <v>0</v>
      </c>
      <c r="AU72" s="302">
        <v>0</v>
      </c>
      <c r="AV72" s="302">
        <v>0</v>
      </c>
      <c r="AW72" s="302">
        <v>0</v>
      </c>
      <c r="AX72" s="302">
        <v>942</v>
      </c>
      <c r="AY72" s="302">
        <v>0</v>
      </c>
      <c r="AZ72" s="302">
        <v>0</v>
      </c>
      <c r="BA72" s="302">
        <v>0</v>
      </c>
      <c r="BB72" s="302">
        <v>0</v>
      </c>
      <c r="BC72" s="302">
        <v>919</v>
      </c>
      <c r="BD72" s="302">
        <v>919</v>
      </c>
      <c r="BE72" s="302">
        <v>0</v>
      </c>
      <c r="BF72" s="302">
        <v>690</v>
      </c>
      <c r="BG72" s="302">
        <v>12400</v>
      </c>
      <c r="BH72" s="122">
        <f>SUM(AE72:BG72)</f>
        <v>153295</v>
      </c>
      <c r="BI72" s="257">
        <f>AD72+BH72</f>
        <v>2327470</v>
      </c>
      <c r="BJ72" s="305">
        <v>132</v>
      </c>
      <c r="BK72" s="121">
        <f t="shared" ref="BK72" si="945">BI72-BJ72</f>
        <v>2327338</v>
      </c>
      <c r="BL72" s="41">
        <f>'[1]Upto Month Current'!$H$61</f>
        <v>441592</v>
      </c>
      <c r="BM72" s="208">
        <f t="shared" ref="BM72" si="946">BK72-AD72</f>
        <v>153163</v>
      </c>
    </row>
    <row r="73" spans="1:65">
      <c r="A73" s="128"/>
      <c r="B73" s="12" t="s">
        <v>340</v>
      </c>
      <c r="C73" s="9">
        <f>IF('Upto Month COPPY'!$H$4="",0,'Upto Month COPPY'!$H$4)</f>
        <v>1101802</v>
      </c>
      <c r="D73" s="9">
        <f>IF('Upto Month COPPY'!$H$5="",0,'Upto Month COPPY'!$H$5)</f>
        <v>412449</v>
      </c>
      <c r="E73" s="9">
        <f>IF('Upto Month COPPY'!$H$6="",0,'Upto Month COPPY'!$H$6)</f>
        <v>39847</v>
      </c>
      <c r="F73" s="9">
        <f>IF('Upto Month COPPY'!$H$7="",0,'Upto Month COPPY'!$H$7)</f>
        <v>151468</v>
      </c>
      <c r="G73" s="9">
        <f>IF('Upto Month COPPY'!$H$8="",0,'Upto Month COPPY'!$H$8)</f>
        <v>59378</v>
      </c>
      <c r="H73" s="9">
        <f>IF('Upto Month COPPY'!$H$9="",0,'Upto Month COPPY'!$H$9)</f>
        <v>0</v>
      </c>
      <c r="I73" s="9">
        <f>IF('Upto Month COPPY'!$H$10="",0,'Upto Month COPPY'!$H$10)</f>
        <v>0</v>
      </c>
      <c r="J73" s="9">
        <f>IF('Upto Month COPPY'!$H$11="",0,'Upto Month COPPY'!$H$11)</f>
        <v>87648</v>
      </c>
      <c r="K73" s="9">
        <f>IF('Upto Month COPPY'!$H$12="",0,'Upto Month COPPY'!$H$12)</f>
        <v>9362</v>
      </c>
      <c r="L73" s="9">
        <f>IF('Upto Month COPPY'!$H$13="",0,'Upto Month COPPY'!$H$13)</f>
        <v>37771</v>
      </c>
      <c r="M73" s="9">
        <f>IF('Upto Month COPPY'!$H$14="",0,'Upto Month COPPY'!$H$14)</f>
        <v>38063</v>
      </c>
      <c r="N73" s="9">
        <f>IF('Upto Month COPPY'!$H$15="",0,'Upto Month COPPY'!$H$15)</f>
        <v>52</v>
      </c>
      <c r="O73" s="9">
        <f>IF('Upto Month COPPY'!$H$16="",0,'Upto Month COPPY'!$H$16)</f>
        <v>3391</v>
      </c>
      <c r="P73" s="9">
        <f>IF('Upto Month COPPY'!$H$17="",0,'Upto Month COPPY'!$H$17)</f>
        <v>47196</v>
      </c>
      <c r="Q73" s="9">
        <f>IF('Upto Month COPPY'!$H$18="",0,'Upto Month COPPY'!$H$18)</f>
        <v>0</v>
      </c>
      <c r="R73" s="9">
        <f>IF('Upto Month COPPY'!$H$21="",0,'Upto Month COPPY'!$H$21)</f>
        <v>3831</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264">
        <f t="shared" ref="AD73:AD74" si="947">SUM(C73:AC73)</f>
        <v>1992258</v>
      </c>
      <c r="AE73" s="9">
        <f>IF('Upto Month COPPY'!$H$19="",0,'Upto Month COPPY'!$H$19)</f>
        <v>10367</v>
      </c>
      <c r="AF73" s="9">
        <f>IF('Upto Month COPPY'!$H$20="",0,'Upto Month COPPY'!$H$20)</f>
        <v>180</v>
      </c>
      <c r="AG73" s="9">
        <f>IF('Upto Month COPPY'!$H$22="",0,'Upto Month COPPY'!$H$22)</f>
        <v>12472</v>
      </c>
      <c r="AH73" s="9">
        <f>IF('Upto Month COPPY'!$H$23="",0,'Upto Month COPPY'!$H$23)</f>
        <v>0</v>
      </c>
      <c r="AI73" s="9">
        <f>IF('Upto Month COPPY'!$H$24="",0,'Upto Month COPPY'!$H$24)</f>
        <v>0</v>
      </c>
      <c r="AJ73" s="9">
        <f>IF('Upto Month COPPY'!$H$25="",0,'Upto Month COPPY'!$H$25)</f>
        <v>1457</v>
      </c>
      <c r="AK73" s="9">
        <f>IF('Upto Month COPPY'!$H$28="",0,'Upto Month COPPY'!$H$28)</f>
        <v>4780</v>
      </c>
      <c r="AL73" s="9">
        <f>IF('Upto Month COPPY'!$H$29="",0,'Upto Month COPPY'!$H$29)</f>
        <v>2647</v>
      </c>
      <c r="AM73" s="9">
        <f>IF('Upto Month COPPY'!$H$31="",0,'Upto Month COPPY'!$H$31)</f>
        <v>0</v>
      </c>
      <c r="AN73" s="9">
        <f>IF('Upto Month COPPY'!$H$32="",0,'Upto Month COPPY'!$H$32)</f>
        <v>0</v>
      </c>
      <c r="AO73" s="9">
        <f>IF('Upto Month COPPY'!$H$33="",0,'Upto Month COPPY'!$H$33)</f>
        <v>80294</v>
      </c>
      <c r="AP73" s="9">
        <f>IF('Upto Month COPPY'!$H$34="",0,'Upto Month COPPY'!$H$34)</f>
        <v>155</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748</v>
      </c>
      <c r="AX73" s="9">
        <f>IF('Upto Month COPPY'!$H$46="",0,'Upto Month COPPY'!$H$46)</f>
        <v>938</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597</v>
      </c>
      <c r="BD73" s="9">
        <f>IF('Upto Month COPPY'!$H$54="",0,'Upto Month COPPY'!$H$54)</f>
        <v>597</v>
      </c>
      <c r="BE73" s="9">
        <f>IF('Upto Month COPPY'!$H$55="",0,'Upto Month COPPY'!$H$55)</f>
        <v>0</v>
      </c>
      <c r="BF73" s="9">
        <f>IF('Upto Month COPPY'!$H$56="",0,'Upto Month COPPY'!$H$56)</f>
        <v>654</v>
      </c>
      <c r="BG73" s="9">
        <f>IF('Upto Month COPPY'!$H$58="",0,'Upto Month COPPY'!$H$58)</f>
        <v>7011</v>
      </c>
      <c r="BH73" s="9">
        <f>SUM(AE73:BG73)</f>
        <v>122897</v>
      </c>
      <c r="BI73" s="258">
        <f>AD73+BH73</f>
        <v>2115155</v>
      </c>
      <c r="BJ73" s="9">
        <f>IF('Upto Month COPPY'!$H$60="",0,'Upto Month COPPY'!$H$60)</f>
        <v>72</v>
      </c>
      <c r="BK73" s="49">
        <f t="shared" ref="BK73:BK74" si="948">BI73-BJ73</f>
        <v>2115083</v>
      </c>
      <c r="BL73">
        <f>'Upto Month COPPY'!$H$61</f>
        <v>2115085</v>
      </c>
      <c r="BM73" s="30">
        <f t="shared" ref="BM73:BM77" si="949">BK73-AD73</f>
        <v>122825</v>
      </c>
    </row>
    <row r="74" spans="1:65">
      <c r="A74" s="128"/>
      <c r="B74" s="180" t="s">
        <v>342</v>
      </c>
      <c r="C74" s="9">
        <f>IF('Upto Month Current'!$H$4="",0,'Upto Month Current'!$H$4)</f>
        <v>1141202</v>
      </c>
      <c r="D74" s="9">
        <f>IF('Upto Month Current'!$H$5="",0,'Upto Month Current'!$H$5)</f>
        <v>525899</v>
      </c>
      <c r="E74" s="9">
        <f>IF('Upto Month Current'!$H$6="",0,'Upto Month Current'!$H$6)</f>
        <v>39455</v>
      </c>
      <c r="F74" s="9">
        <f>IF('Upto Month Current'!$H$7="",0,'Upto Month Current'!$H$7)</f>
        <v>159626</v>
      </c>
      <c r="G74" s="9">
        <f>IF('Upto Month Current'!$H$8="",0,'Upto Month Current'!$H$8)</f>
        <v>63765</v>
      </c>
      <c r="H74" s="9">
        <f>IF('Upto Month Current'!$H$9="",0,'Upto Month Current'!$H$9)</f>
        <v>0</v>
      </c>
      <c r="I74" s="9">
        <f>IF('Upto Month Current'!$H$10="",0,'Upto Month Current'!$H$10)</f>
        <v>0</v>
      </c>
      <c r="J74" s="9">
        <f>IF('Upto Month Current'!$H$11="",0,'Upto Month Current'!$H$11)</f>
        <v>89627</v>
      </c>
      <c r="K74" s="9">
        <f>IF('Upto Month Current'!$H$12="",0,'Upto Month Current'!$H$12)</f>
        <v>6334</v>
      </c>
      <c r="L74" s="9">
        <f>IF('Upto Month Current'!$H$13="",0,'Upto Month Current'!$H$13)</f>
        <v>52363</v>
      </c>
      <c r="M74" s="9">
        <f>IF('Upto Month Current'!$H$14="",0,'Upto Month Current'!$H$14)</f>
        <v>38649</v>
      </c>
      <c r="N74" s="9">
        <f>IF('Upto Month Current'!$H$15="",0,'Upto Month Current'!$H$15)</f>
        <v>105</v>
      </c>
      <c r="O74" s="9">
        <f>IF('Upto Month Current'!$H$16="",0,'Upto Month Current'!$H$16)</f>
        <v>3017</v>
      </c>
      <c r="P74" s="9">
        <f>IF('Upto Month Current'!$H$17="",0,'Upto Month Current'!$H$17)</f>
        <v>44460</v>
      </c>
      <c r="Q74" s="9">
        <f>IF('Upto Month Current'!$H$18="",0,'Upto Month Current'!$H$18)</f>
        <v>0</v>
      </c>
      <c r="R74" s="9">
        <f>IF('Upto Month Current'!$H$21="",0,'Upto Month Current'!$H$21)</f>
        <v>7188</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264">
        <f t="shared" si="947"/>
        <v>2171690</v>
      </c>
      <c r="AE74" s="9">
        <f>IF('Upto Month Current'!$H$19="",0,'Upto Month Current'!$H$19)</f>
        <v>10922</v>
      </c>
      <c r="AF74" s="9">
        <f>IF('Upto Month Current'!$H$20="",0,'Upto Month Current'!$H$20)</f>
        <v>305</v>
      </c>
      <c r="AG74" s="9">
        <f>IF('Upto Month Current'!$H$22="",0,'Upto Month Current'!$H$22)</f>
        <v>12522</v>
      </c>
      <c r="AH74" s="9">
        <f>IF('Upto Month Current'!$H$23="",0,'Upto Month Current'!$H$23)</f>
        <v>0</v>
      </c>
      <c r="AI74" s="9">
        <f>IF('Upto Month Current'!$H$24="",0,'Upto Month Current'!$H$24)</f>
        <v>0</v>
      </c>
      <c r="AJ74" s="9">
        <f>IF('Upto Month Current'!$H$25="",0,'Upto Month Current'!$H$25)</f>
        <v>2282</v>
      </c>
      <c r="AK74" s="9">
        <f>IF('Upto Month Current'!$H$28="",0,'Upto Month Current'!$H$28)</f>
        <v>6167</v>
      </c>
      <c r="AL74" s="9">
        <f>IF('Upto Month Current'!$H$29="",0,'Upto Month Current'!$H$29)</f>
        <v>12573</v>
      </c>
      <c r="AM74" s="9">
        <f>IF('Upto Month Current'!$H$31="",0,'Upto Month Current'!$H$31)</f>
        <v>0</v>
      </c>
      <c r="AN74" s="9">
        <f>IF('Upto Month Current'!$H$32="",0,'Upto Month Current'!$H$32)</f>
        <v>0</v>
      </c>
      <c r="AO74" s="9">
        <f>IF('Upto Month Current'!$H$33="",0,'Upto Month Current'!$H$33)</f>
        <v>92500</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942</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920</v>
      </c>
      <c r="BD74" s="9">
        <f>IF('Upto Month Current'!$H$54="",0,'Upto Month Current'!$H$54)</f>
        <v>920</v>
      </c>
      <c r="BE74" s="9">
        <f>IF('Upto Month Current'!$H$55="",0,'Upto Month Current'!$H$55)</f>
        <v>0</v>
      </c>
      <c r="BF74" s="9">
        <f>IF('Upto Month Current'!$H$56="",0,'Upto Month Current'!$H$56)</f>
        <v>691</v>
      </c>
      <c r="BG74" s="9">
        <f>IF('Upto Month Current'!$H$58="",0,'Upto Month Current'!$H$58)</f>
        <v>12386</v>
      </c>
      <c r="BH74" s="9">
        <f>SUM(AE74:BG74)</f>
        <v>153130</v>
      </c>
      <c r="BI74" s="258">
        <f>AD74+BH74</f>
        <v>2324820</v>
      </c>
      <c r="BJ74" s="9">
        <f>IF('Upto Month Current'!$H$60="",0,'Upto Month Current'!$H$60)</f>
        <v>132</v>
      </c>
      <c r="BK74" s="49">
        <f t="shared" si="948"/>
        <v>2324688</v>
      </c>
      <c r="BL74">
        <f>'Upto Month Current'!$H$61</f>
        <v>2324687</v>
      </c>
      <c r="BM74" s="30">
        <f t="shared" si="949"/>
        <v>152998</v>
      </c>
    </row>
    <row r="75" spans="1:65">
      <c r="A75" s="128"/>
      <c r="B75" s="5" t="s">
        <v>126</v>
      </c>
      <c r="C75" s="11">
        <f>C74-C72</f>
        <v>-1316</v>
      </c>
      <c r="D75" s="11">
        <f t="shared" ref="D75" si="950">D74-D72</f>
        <v>-605</v>
      </c>
      <c r="E75" s="11">
        <f t="shared" ref="E75" si="951">E74-E72</f>
        <v>-44</v>
      </c>
      <c r="F75" s="11">
        <f t="shared" ref="F75" si="952">F74-F72</f>
        <v>-182</v>
      </c>
      <c r="G75" s="11">
        <f t="shared" ref="G75" si="953">G74-G72</f>
        <v>-71</v>
      </c>
      <c r="H75" s="11">
        <f t="shared" ref="H75" si="954">H74-H72</f>
        <v>0</v>
      </c>
      <c r="I75" s="11">
        <f t="shared" ref="I75" si="955">I74-I72</f>
        <v>0</v>
      </c>
      <c r="J75" s="11">
        <f t="shared" ref="J75" si="956">J74-J72</f>
        <v>-103</v>
      </c>
      <c r="K75" s="11">
        <f t="shared" ref="K75" si="957">K74-K72</f>
        <v>-7</v>
      </c>
      <c r="L75" s="11">
        <f t="shared" ref="L75" si="958">L74-L72</f>
        <v>-58</v>
      </c>
      <c r="M75" s="11">
        <f t="shared" ref="M75" si="959">M74-M72</f>
        <v>-41</v>
      </c>
      <c r="N75" s="11">
        <f t="shared" ref="N75" si="960">N74-N72</f>
        <v>1</v>
      </c>
      <c r="O75" s="11">
        <f t="shared" ref="O75" si="961">O74-O72</f>
        <v>-2</v>
      </c>
      <c r="P75" s="11">
        <f t="shared" ref="P75" si="962">P74-P72</f>
        <v>-49</v>
      </c>
      <c r="Q75" s="11">
        <f t="shared" ref="Q75" si="963">Q74-Q72</f>
        <v>0</v>
      </c>
      <c r="R75" s="11">
        <f t="shared" ref="R75" si="964">R74-R72</f>
        <v>-8</v>
      </c>
      <c r="S75" s="11">
        <f t="shared" ref="S75" si="965">S74-S72</f>
        <v>0</v>
      </c>
      <c r="T75" s="11">
        <f t="shared" ref="T75:U75" si="966">T74-T72</f>
        <v>0</v>
      </c>
      <c r="U75" s="11">
        <f t="shared" si="966"/>
        <v>0</v>
      </c>
      <c r="V75" s="9">
        <f t="shared" ref="V75" si="967">V74-V72</f>
        <v>0</v>
      </c>
      <c r="W75" s="11">
        <f t="shared" ref="W75" si="968">W74-W72</f>
        <v>0</v>
      </c>
      <c r="X75" s="11">
        <f t="shared" ref="X75" si="969">X74-X72</f>
        <v>0</v>
      </c>
      <c r="Y75" s="11">
        <f t="shared" ref="Y75" si="970">Y74-Y72</f>
        <v>0</v>
      </c>
      <c r="Z75" s="11">
        <f t="shared" ref="Z75" si="971">Z74-Z72</f>
        <v>0</v>
      </c>
      <c r="AA75" s="11">
        <f t="shared" ref="AA75:AD75" si="972">AA74-AA72</f>
        <v>0</v>
      </c>
      <c r="AB75" s="11">
        <f t="shared" ref="AB75" si="973">AB74-AB72</f>
        <v>0</v>
      </c>
      <c r="AC75" s="9">
        <f t="shared" si="972"/>
        <v>0</v>
      </c>
      <c r="AD75" s="9">
        <f t="shared" si="972"/>
        <v>-2485</v>
      </c>
      <c r="AE75" s="11">
        <f t="shared" ref="AE75" si="974">AE74-AE72</f>
        <v>-15</v>
      </c>
      <c r="AF75" s="11">
        <f t="shared" ref="AF75" si="975">AF74-AF72</f>
        <v>0</v>
      </c>
      <c r="AG75" s="11">
        <f t="shared" ref="AG75" si="976">AG74-AG72</f>
        <v>-15</v>
      </c>
      <c r="AH75" s="11">
        <f t="shared" ref="AH75" si="977">AH74-AH72</f>
        <v>0</v>
      </c>
      <c r="AI75" s="11">
        <f t="shared" ref="AI75" si="978">AI74-AI72</f>
        <v>0</v>
      </c>
      <c r="AJ75" s="11">
        <f t="shared" ref="AJ75" si="979">AJ74-AJ72</f>
        <v>-1</v>
      </c>
      <c r="AK75" s="11">
        <f t="shared" ref="AK75" si="980">AK74-AK72</f>
        <v>-6</v>
      </c>
      <c r="AL75" s="11">
        <f t="shared" ref="AL75" si="981">AL74-AL72</f>
        <v>-13</v>
      </c>
      <c r="AM75" s="11">
        <f t="shared" ref="AM75" si="982">AM74-AM72</f>
        <v>0</v>
      </c>
      <c r="AN75" s="11">
        <f t="shared" ref="AN75" si="983">AN74-AN72</f>
        <v>0</v>
      </c>
      <c r="AO75" s="9">
        <f t="shared" ref="AO75" si="984">AO74-AO72</f>
        <v>-104</v>
      </c>
      <c r="AP75" s="11">
        <f t="shared" ref="AP75" si="985">AP74-AP72</f>
        <v>0</v>
      </c>
      <c r="AQ75" s="9">
        <f t="shared" ref="AQ75" si="986">AQ74-AQ72</f>
        <v>0</v>
      </c>
      <c r="AR75" s="11">
        <f t="shared" ref="AR75" si="987">AR74-AR72</f>
        <v>0</v>
      </c>
      <c r="AS75" s="11">
        <f t="shared" ref="AS75" si="988">AS74-AS72</f>
        <v>0</v>
      </c>
      <c r="AT75" s="11">
        <f t="shared" ref="AT75" si="989">AT74-AT72</f>
        <v>0</v>
      </c>
      <c r="AU75" s="11">
        <f t="shared" ref="AU75" si="990">AU74-AU72</f>
        <v>0</v>
      </c>
      <c r="AV75" s="11">
        <f t="shared" ref="AV75" si="991">AV74-AV72</f>
        <v>0</v>
      </c>
      <c r="AW75" s="11">
        <f t="shared" ref="AW75" si="992">AW74-AW72</f>
        <v>0</v>
      </c>
      <c r="AX75" s="11">
        <f t="shared" ref="AX75" si="993">AX74-AX72</f>
        <v>0</v>
      </c>
      <c r="AY75" s="11">
        <f t="shared" ref="AY75" si="994">AY74-AY72</f>
        <v>0</v>
      </c>
      <c r="AZ75" s="11">
        <f t="shared" ref="AZ75" si="995">AZ74-AZ72</f>
        <v>0</v>
      </c>
      <c r="BA75" s="11">
        <f t="shared" ref="BA75" si="996">BA74-BA72</f>
        <v>0</v>
      </c>
      <c r="BB75" s="9">
        <f t="shared" ref="BB75" si="997">BB74-BB72</f>
        <v>0</v>
      </c>
      <c r="BC75" s="11">
        <f t="shared" ref="BC75" si="998">BC74-BC72</f>
        <v>1</v>
      </c>
      <c r="BD75" s="11">
        <f t="shared" ref="BD75" si="999">BD74-BD72</f>
        <v>1</v>
      </c>
      <c r="BE75" s="11">
        <f t="shared" ref="BE75" si="1000">BE74-BE72</f>
        <v>0</v>
      </c>
      <c r="BF75" s="11">
        <f t="shared" ref="BF75" si="1001">BF74-BF72</f>
        <v>1</v>
      </c>
      <c r="BG75" s="11">
        <f t="shared" ref="BG75:BH75" si="1002">BG74-BG72</f>
        <v>-14</v>
      </c>
      <c r="BH75" s="9">
        <f t="shared" si="1002"/>
        <v>-165</v>
      </c>
      <c r="BI75" s="9">
        <f t="shared" ref="BI75" si="1003">BI74-BI72</f>
        <v>-2650</v>
      </c>
      <c r="BJ75" s="11">
        <f t="shared" ref="BJ75:BK75" si="1004">BJ74-BJ72</f>
        <v>0</v>
      </c>
      <c r="BK75" s="49">
        <f t="shared" si="1004"/>
        <v>-2650</v>
      </c>
      <c r="BM75" s="30">
        <f t="shared" si="949"/>
        <v>-165</v>
      </c>
    </row>
    <row r="76" spans="1:65">
      <c r="A76" s="128"/>
      <c r="B76" s="5" t="s">
        <v>127</v>
      </c>
      <c r="C76" s="13">
        <f>C75/C72</f>
        <v>-1.1518418090568376E-3</v>
      </c>
      <c r="D76" s="13">
        <f t="shared" ref="D76" si="1005">D75/D72</f>
        <v>-1.1490890857429384E-3</v>
      </c>
      <c r="E76" s="13">
        <f t="shared" ref="E76" si="1006">E75/E72</f>
        <v>-1.1139522519557456E-3</v>
      </c>
      <c r="F76" s="13">
        <f t="shared" ref="F76" si="1007">F75/F72</f>
        <v>-1.1388666399679615E-3</v>
      </c>
      <c r="G76" s="13">
        <f t="shared" ref="G76" si="1008">G75/G72</f>
        <v>-1.1122250767591955E-3</v>
      </c>
      <c r="H76" s="13" t="e">
        <f t="shared" ref="H76" si="1009">H75/H72</f>
        <v>#DIV/0!</v>
      </c>
      <c r="I76" s="13" t="e">
        <f t="shared" ref="I76" si="1010">I75/I72</f>
        <v>#DIV/0!</v>
      </c>
      <c r="J76" s="13">
        <f t="shared" ref="J76" si="1011">J75/J72</f>
        <v>-1.1478881087707566E-3</v>
      </c>
      <c r="K76" s="13">
        <f t="shared" ref="K76" si="1012">K75/K72</f>
        <v>-1.1039268254218577E-3</v>
      </c>
      <c r="L76" s="13">
        <f t="shared" ref="L76" si="1013">L75/L72</f>
        <v>-1.1064268136815399E-3</v>
      </c>
      <c r="M76" s="13">
        <f t="shared" ref="M76" si="1014">M75/M72</f>
        <v>-1.059705350219695E-3</v>
      </c>
      <c r="N76" s="13">
        <f t="shared" ref="N76" si="1015">N75/N72</f>
        <v>9.6153846153846159E-3</v>
      </c>
      <c r="O76" s="13">
        <f t="shared" ref="O76" si="1016">O75/O72</f>
        <v>-6.6247101689301095E-4</v>
      </c>
      <c r="P76" s="13">
        <f t="shared" ref="P76" si="1017">P75/P72</f>
        <v>-1.1009009413826417E-3</v>
      </c>
      <c r="Q76" s="13" t="e">
        <f t="shared" ref="Q76" si="1018">Q75/Q72</f>
        <v>#DIV/0!</v>
      </c>
      <c r="R76" s="13">
        <f t="shared" ref="R76" si="1019">R75/R72</f>
        <v>-1.1117287381878821E-3</v>
      </c>
      <c r="S76" s="13" t="e">
        <f t="shared" ref="S76" si="1020">S75/S72</f>
        <v>#DIV/0!</v>
      </c>
      <c r="T76" s="13" t="e">
        <f t="shared" ref="T76:U76" si="1021">T75/T72</f>
        <v>#DIV/0!</v>
      </c>
      <c r="U76" s="13" t="e">
        <f t="shared" si="1021"/>
        <v>#DIV/0!</v>
      </c>
      <c r="V76" s="160" t="e">
        <f t="shared" ref="V76" si="1022">V75/V72</f>
        <v>#DIV/0!</v>
      </c>
      <c r="W76" s="13" t="e">
        <f t="shared" ref="W76" si="1023">W75/W72</f>
        <v>#DIV/0!</v>
      </c>
      <c r="X76" s="13" t="e">
        <f t="shared" ref="X76" si="1024">X75/X72</f>
        <v>#DIV/0!</v>
      </c>
      <c r="Y76" s="13" t="e">
        <f t="shared" ref="Y76" si="1025">Y75/Y72</f>
        <v>#DIV/0!</v>
      </c>
      <c r="Z76" s="13" t="e">
        <f t="shared" ref="Z76" si="1026">Z75/Z72</f>
        <v>#DIV/0!</v>
      </c>
      <c r="AA76" s="13" t="e">
        <f t="shared" ref="AA76:AD76" si="1027">AA75/AA72</f>
        <v>#DIV/0!</v>
      </c>
      <c r="AB76" s="13" t="e">
        <f t="shared" ref="AB76" si="1028">AB75/AB72</f>
        <v>#DIV/0!</v>
      </c>
      <c r="AC76" s="160" t="e">
        <f t="shared" si="1027"/>
        <v>#DIV/0!</v>
      </c>
      <c r="AD76" s="160">
        <f t="shared" si="1027"/>
        <v>-1.1429622730460979E-3</v>
      </c>
      <c r="AE76" s="13">
        <f t="shared" ref="AE76" si="1029">AE75/AE72</f>
        <v>-1.3714912681722592E-3</v>
      </c>
      <c r="AF76" s="13">
        <f t="shared" ref="AF76" si="1030">AF75/AF72</f>
        <v>0</v>
      </c>
      <c r="AG76" s="13">
        <f t="shared" ref="AG76" si="1031">AG75/AG72</f>
        <v>-1.1964584828906438E-3</v>
      </c>
      <c r="AH76" s="13" t="e">
        <f t="shared" ref="AH76" si="1032">AH75/AH72</f>
        <v>#DIV/0!</v>
      </c>
      <c r="AI76" s="13" t="e">
        <f t="shared" ref="AI76" si="1033">AI75/AI72</f>
        <v>#DIV/0!</v>
      </c>
      <c r="AJ76" s="13">
        <f t="shared" ref="AJ76" si="1034">AJ75/AJ72</f>
        <v>-4.3802014892685063E-4</v>
      </c>
      <c r="AK76" s="13">
        <f t="shared" ref="AK76" si="1035">AK75/AK72</f>
        <v>-9.7197472865705496E-4</v>
      </c>
      <c r="AL76" s="13">
        <f t="shared" ref="AL76" si="1036">AL75/AL72</f>
        <v>-1.0328936914031463E-3</v>
      </c>
      <c r="AM76" s="13" t="e">
        <f t="shared" ref="AM76" si="1037">AM75/AM72</f>
        <v>#DIV/0!</v>
      </c>
      <c r="AN76" s="13" t="e">
        <f t="shared" ref="AN76" si="1038">AN75/AN72</f>
        <v>#DIV/0!</v>
      </c>
      <c r="AO76" s="160">
        <f t="shared" ref="AO76" si="1039">AO75/AO72</f>
        <v>-1.123061638806099E-3</v>
      </c>
      <c r="AP76" s="13" t="e">
        <f t="shared" ref="AP76" si="1040">AP75/AP72</f>
        <v>#DIV/0!</v>
      </c>
      <c r="AQ76" s="160" t="e">
        <f t="shared" ref="AQ76" si="1041">AQ75/AQ72</f>
        <v>#DIV/0!</v>
      </c>
      <c r="AR76" s="13" t="e">
        <f t="shared" ref="AR76" si="1042">AR75/AR72</f>
        <v>#DIV/0!</v>
      </c>
      <c r="AS76" s="13" t="e">
        <f t="shared" ref="AS76" si="1043">AS75/AS72</f>
        <v>#DIV/0!</v>
      </c>
      <c r="AT76" s="13" t="e">
        <f t="shared" ref="AT76" si="1044">AT75/AT72</f>
        <v>#DIV/0!</v>
      </c>
      <c r="AU76" s="13" t="e">
        <f t="shared" ref="AU76" si="1045">AU75/AU72</f>
        <v>#DIV/0!</v>
      </c>
      <c r="AV76" s="13" t="e">
        <f t="shared" ref="AV76" si="1046">AV75/AV72</f>
        <v>#DIV/0!</v>
      </c>
      <c r="AW76" s="13" t="e">
        <f t="shared" ref="AW76" si="1047">AW75/AW72</f>
        <v>#DIV/0!</v>
      </c>
      <c r="AX76" s="13">
        <f t="shared" ref="AX76" si="1048">AX75/AX72</f>
        <v>0</v>
      </c>
      <c r="AY76" s="13" t="e">
        <f t="shared" ref="AY76" si="1049">AY75/AY72</f>
        <v>#DIV/0!</v>
      </c>
      <c r="AZ76" s="13" t="e">
        <f t="shared" ref="AZ76" si="1050">AZ75/AZ72</f>
        <v>#DIV/0!</v>
      </c>
      <c r="BA76" s="13" t="e">
        <f t="shared" ref="BA76" si="1051">BA75/BA72</f>
        <v>#DIV/0!</v>
      </c>
      <c r="BB76" s="160" t="e">
        <f t="shared" ref="BB76" si="1052">BB75/BB72</f>
        <v>#DIV/0!</v>
      </c>
      <c r="BC76" s="13">
        <f t="shared" ref="BC76" si="1053">BC75/BC72</f>
        <v>1.088139281828074E-3</v>
      </c>
      <c r="BD76" s="13">
        <f t="shared" ref="BD76" si="1054">BD75/BD72</f>
        <v>1.088139281828074E-3</v>
      </c>
      <c r="BE76" s="13" t="e">
        <f t="shared" ref="BE76" si="1055">BE75/BE72</f>
        <v>#DIV/0!</v>
      </c>
      <c r="BF76" s="13">
        <f t="shared" ref="BF76" si="1056">BF75/BF72</f>
        <v>1.4492753623188406E-3</v>
      </c>
      <c r="BG76" s="13">
        <f t="shared" ref="BG76:BH76" si="1057">BG75/BG72</f>
        <v>-1.1290322580645162E-3</v>
      </c>
      <c r="BH76" s="160">
        <f t="shared" si="1057"/>
        <v>-1.0763560455331225E-3</v>
      </c>
      <c r="BI76" s="160">
        <f t="shared" ref="BI76" si="1058">BI75/BI72</f>
        <v>-1.1385753629477502E-3</v>
      </c>
      <c r="BJ76" s="13">
        <f t="shared" ref="BJ76:BK76" si="1059">BJ75/BJ72</f>
        <v>0</v>
      </c>
      <c r="BK76" s="50">
        <f t="shared" si="1059"/>
        <v>-1.1386399397079409E-3</v>
      </c>
      <c r="BM76" s="160">
        <f t="shared" ref="BM76" si="1060">BM75/BM72</f>
        <v>-1.0772836781729269E-3</v>
      </c>
    </row>
    <row r="77" spans="1:65">
      <c r="A77" s="128"/>
      <c r="B77" s="5" t="s">
        <v>128</v>
      </c>
      <c r="C77" s="11">
        <f>C74-C73</f>
        <v>39400</v>
      </c>
      <c r="D77" s="11">
        <f t="shared" ref="D77:BK77" si="1061">D74-D73</f>
        <v>113450</v>
      </c>
      <c r="E77" s="11">
        <f t="shared" si="1061"/>
        <v>-392</v>
      </c>
      <c r="F77" s="11">
        <f t="shared" si="1061"/>
        <v>8158</v>
      </c>
      <c r="G77" s="11">
        <f t="shared" si="1061"/>
        <v>4387</v>
      </c>
      <c r="H77" s="11">
        <f t="shared" si="1061"/>
        <v>0</v>
      </c>
      <c r="I77" s="11">
        <f t="shared" si="1061"/>
        <v>0</v>
      </c>
      <c r="J77" s="11">
        <f t="shared" si="1061"/>
        <v>1979</v>
      </c>
      <c r="K77" s="11">
        <f t="shared" si="1061"/>
        <v>-3028</v>
      </c>
      <c r="L77" s="11">
        <f t="shared" si="1061"/>
        <v>14592</v>
      </c>
      <c r="M77" s="11">
        <f t="shared" si="1061"/>
        <v>586</v>
      </c>
      <c r="N77" s="11">
        <f t="shared" si="1061"/>
        <v>53</v>
      </c>
      <c r="O77" s="11">
        <f t="shared" si="1061"/>
        <v>-374</v>
      </c>
      <c r="P77" s="11">
        <f t="shared" si="1061"/>
        <v>-2736</v>
      </c>
      <c r="Q77" s="11">
        <f t="shared" si="1061"/>
        <v>0</v>
      </c>
      <c r="R77" s="11">
        <f t="shared" si="1061"/>
        <v>3357</v>
      </c>
      <c r="S77" s="11">
        <f t="shared" si="1061"/>
        <v>0</v>
      </c>
      <c r="T77" s="11">
        <f t="shared" si="1061"/>
        <v>0</v>
      </c>
      <c r="U77" s="11">
        <f t="shared" ref="U77" si="1062">U74-U73</f>
        <v>0</v>
      </c>
      <c r="V77" s="9">
        <f t="shared" si="1061"/>
        <v>0</v>
      </c>
      <c r="W77" s="11">
        <f t="shared" si="1061"/>
        <v>0</v>
      </c>
      <c r="X77" s="11">
        <f t="shared" si="1061"/>
        <v>0</v>
      </c>
      <c r="Y77" s="11">
        <f t="shared" si="1061"/>
        <v>0</v>
      </c>
      <c r="Z77" s="11">
        <f t="shared" si="1061"/>
        <v>0</v>
      </c>
      <c r="AA77" s="11">
        <f t="shared" si="1061"/>
        <v>0</v>
      </c>
      <c r="AB77" s="11">
        <f t="shared" ref="AB77" si="1063">AB74-AB73</f>
        <v>0</v>
      </c>
      <c r="AC77" s="9">
        <f t="shared" ref="AC77:AD77" si="1064">AC74-AC73</f>
        <v>0</v>
      </c>
      <c r="AD77" s="9">
        <f t="shared" si="1064"/>
        <v>179432</v>
      </c>
      <c r="AE77" s="11">
        <f t="shared" si="1061"/>
        <v>555</v>
      </c>
      <c r="AF77" s="11">
        <f t="shared" si="1061"/>
        <v>125</v>
      </c>
      <c r="AG77" s="11">
        <f t="shared" si="1061"/>
        <v>50</v>
      </c>
      <c r="AH77" s="11">
        <f t="shared" si="1061"/>
        <v>0</v>
      </c>
      <c r="AI77" s="11">
        <f t="shared" si="1061"/>
        <v>0</v>
      </c>
      <c r="AJ77" s="11">
        <f t="shared" si="1061"/>
        <v>825</v>
      </c>
      <c r="AK77" s="11">
        <f t="shared" si="1061"/>
        <v>1387</v>
      </c>
      <c r="AL77" s="11">
        <f t="shared" si="1061"/>
        <v>9926</v>
      </c>
      <c r="AM77" s="11">
        <f t="shared" si="1061"/>
        <v>0</v>
      </c>
      <c r="AN77" s="11">
        <f t="shared" si="1061"/>
        <v>0</v>
      </c>
      <c r="AO77" s="9">
        <f t="shared" si="1061"/>
        <v>12206</v>
      </c>
      <c r="AP77" s="11">
        <f t="shared" si="1061"/>
        <v>-155</v>
      </c>
      <c r="AQ77" s="9">
        <f t="shared" si="1061"/>
        <v>0</v>
      </c>
      <c r="AR77" s="11">
        <f t="shared" si="1061"/>
        <v>0</v>
      </c>
      <c r="AS77" s="11">
        <f t="shared" si="1061"/>
        <v>0</v>
      </c>
      <c r="AT77" s="11">
        <f t="shared" si="1061"/>
        <v>0</v>
      </c>
      <c r="AU77" s="11">
        <f t="shared" si="1061"/>
        <v>0</v>
      </c>
      <c r="AV77" s="11">
        <f t="shared" si="1061"/>
        <v>0</v>
      </c>
      <c r="AW77" s="11">
        <f t="shared" si="1061"/>
        <v>-748</v>
      </c>
      <c r="AX77" s="11">
        <f t="shared" si="1061"/>
        <v>4</v>
      </c>
      <c r="AY77" s="11">
        <f t="shared" si="1061"/>
        <v>0</v>
      </c>
      <c r="AZ77" s="11">
        <f t="shared" si="1061"/>
        <v>0</v>
      </c>
      <c r="BA77" s="11">
        <f t="shared" si="1061"/>
        <v>0</v>
      </c>
      <c r="BB77" s="9">
        <f t="shared" si="1061"/>
        <v>0</v>
      </c>
      <c r="BC77" s="11">
        <f t="shared" si="1061"/>
        <v>323</v>
      </c>
      <c r="BD77" s="11">
        <f t="shared" si="1061"/>
        <v>323</v>
      </c>
      <c r="BE77" s="11">
        <f t="shared" si="1061"/>
        <v>0</v>
      </c>
      <c r="BF77" s="11">
        <f t="shared" si="1061"/>
        <v>37</v>
      </c>
      <c r="BG77" s="11">
        <f t="shared" si="1061"/>
        <v>5375</v>
      </c>
      <c r="BH77" s="9">
        <f t="shared" si="1061"/>
        <v>30233</v>
      </c>
      <c r="BI77" s="9">
        <f t="shared" si="1061"/>
        <v>209665</v>
      </c>
      <c r="BJ77" s="11">
        <f t="shared" si="1061"/>
        <v>60</v>
      </c>
      <c r="BK77" s="49">
        <f t="shared" si="1061"/>
        <v>209605</v>
      </c>
      <c r="BM77" s="30">
        <f t="shared" si="949"/>
        <v>30173</v>
      </c>
    </row>
    <row r="78" spans="1:65">
      <c r="A78" s="128"/>
      <c r="B78" s="5" t="s">
        <v>129</v>
      </c>
      <c r="C78" s="13">
        <f>C77/C73</f>
        <v>3.575960108985099E-2</v>
      </c>
      <c r="D78" s="13">
        <f t="shared" ref="D78" si="1065">D77/D73</f>
        <v>0.27506431098147893</v>
      </c>
      <c r="E78" s="13">
        <f t="shared" ref="E78" si="1066">E77/E73</f>
        <v>-9.8376289306597742E-3</v>
      </c>
      <c r="F78" s="13">
        <f t="shared" ref="F78" si="1067">F77/F73</f>
        <v>5.3859561095412893E-2</v>
      </c>
      <c r="G78" s="13">
        <f t="shared" ref="G78" si="1068">G77/G73</f>
        <v>7.388258277476506E-2</v>
      </c>
      <c r="H78" s="13" t="e">
        <f t="shared" ref="H78" si="1069">H77/H73</f>
        <v>#DIV/0!</v>
      </c>
      <c r="I78" s="13" t="e">
        <f t="shared" ref="I78" si="1070">I77/I73</f>
        <v>#DIV/0!</v>
      </c>
      <c r="J78" s="13">
        <f t="shared" ref="J78" si="1071">J77/J73</f>
        <v>2.2578952172325667E-2</v>
      </c>
      <c r="K78" s="13">
        <f t="shared" ref="K78" si="1072">K77/K73</f>
        <v>-0.32343516342661827</v>
      </c>
      <c r="L78" s="13">
        <f t="shared" ref="L78" si="1073">L77/L73</f>
        <v>0.386328135341929</v>
      </c>
      <c r="M78" s="13">
        <f t="shared" ref="M78" si="1074">M77/M73</f>
        <v>1.5395528465964323E-2</v>
      </c>
      <c r="N78" s="13">
        <f t="shared" ref="N78" si="1075">N77/N73</f>
        <v>1.0192307692307692</v>
      </c>
      <c r="O78" s="13">
        <f t="shared" ref="O78" si="1076">O77/O73</f>
        <v>-0.11029194927749926</v>
      </c>
      <c r="P78" s="13">
        <f t="shared" ref="P78" si="1077">P77/P73</f>
        <v>-5.7971014492753624E-2</v>
      </c>
      <c r="Q78" s="13" t="e">
        <f t="shared" ref="Q78" si="1078">Q77/Q73</f>
        <v>#DIV/0!</v>
      </c>
      <c r="R78" s="13">
        <f t="shared" ref="R78" si="1079">R77/R73</f>
        <v>0.87627251370399373</v>
      </c>
      <c r="S78" s="13" t="e">
        <f t="shared" ref="S78" si="1080">S77/S73</f>
        <v>#DIV/0!</v>
      </c>
      <c r="T78" s="13" t="e">
        <f t="shared" ref="T78:U78" si="1081">T77/T73</f>
        <v>#DIV/0!</v>
      </c>
      <c r="U78" s="13" t="e">
        <f t="shared" si="1081"/>
        <v>#DIV/0!</v>
      </c>
      <c r="V78" s="160" t="e">
        <f t="shared" ref="V78" si="1082">V77/V73</f>
        <v>#DIV/0!</v>
      </c>
      <c r="W78" s="13" t="e">
        <f t="shared" ref="W78" si="1083">W77/W73</f>
        <v>#DIV/0!</v>
      </c>
      <c r="X78" s="13" t="e">
        <f t="shared" ref="X78" si="1084">X77/X73</f>
        <v>#DIV/0!</v>
      </c>
      <c r="Y78" s="13" t="e">
        <f t="shared" ref="Y78" si="1085">Y77/Y73</f>
        <v>#DIV/0!</v>
      </c>
      <c r="Z78" s="13" t="e">
        <f t="shared" ref="Z78" si="1086">Z77/Z73</f>
        <v>#DIV/0!</v>
      </c>
      <c r="AA78" s="13" t="e">
        <f t="shared" ref="AA78:AD78" si="1087">AA77/AA73</f>
        <v>#DIV/0!</v>
      </c>
      <c r="AB78" s="13" t="e">
        <f t="shared" ref="AB78" si="1088">AB77/AB73</f>
        <v>#DIV/0!</v>
      </c>
      <c r="AC78" s="160" t="e">
        <f t="shared" si="1087"/>
        <v>#DIV/0!</v>
      </c>
      <c r="AD78" s="160">
        <f t="shared" si="1087"/>
        <v>9.0064640222300527E-2</v>
      </c>
      <c r="AE78" s="13">
        <f t="shared" ref="AE78" si="1089">AE77/AE73</f>
        <v>5.3535256101089994E-2</v>
      </c>
      <c r="AF78" s="13">
        <f t="shared" ref="AF78" si="1090">AF77/AF73</f>
        <v>0.69444444444444442</v>
      </c>
      <c r="AG78" s="13">
        <f t="shared" ref="AG78" si="1091">AG77/AG73</f>
        <v>4.0089801154586276E-3</v>
      </c>
      <c r="AH78" s="13" t="e">
        <f t="shared" ref="AH78" si="1092">AH77/AH73</f>
        <v>#DIV/0!</v>
      </c>
      <c r="AI78" s="13" t="e">
        <f t="shared" ref="AI78" si="1093">AI77/AI73</f>
        <v>#DIV/0!</v>
      </c>
      <c r="AJ78" s="13">
        <f t="shared" ref="AJ78" si="1094">AJ77/AJ73</f>
        <v>0.5662319835277968</v>
      </c>
      <c r="AK78" s="13">
        <f t="shared" ref="AK78" si="1095">AK77/AK73</f>
        <v>0.29016736401673643</v>
      </c>
      <c r="AL78" s="13">
        <f t="shared" ref="AL78" si="1096">AL77/AL73</f>
        <v>3.7499055534567436</v>
      </c>
      <c r="AM78" s="13" t="e">
        <f t="shared" ref="AM78" si="1097">AM77/AM73</f>
        <v>#DIV/0!</v>
      </c>
      <c r="AN78" s="13" t="e">
        <f t="shared" ref="AN78" si="1098">AN77/AN73</f>
        <v>#DIV/0!</v>
      </c>
      <c r="AO78" s="160">
        <f t="shared" ref="AO78" si="1099">AO77/AO73</f>
        <v>0.15201633995068126</v>
      </c>
      <c r="AP78" s="13">
        <f t="shared" ref="AP78" si="1100">AP77/AP73</f>
        <v>-1</v>
      </c>
      <c r="AQ78" s="160" t="e">
        <f t="shared" ref="AQ78" si="1101">AQ77/AQ73</f>
        <v>#DIV/0!</v>
      </c>
      <c r="AR78" s="13" t="e">
        <f t="shared" ref="AR78" si="1102">AR77/AR73</f>
        <v>#DIV/0!</v>
      </c>
      <c r="AS78" s="13" t="e">
        <f t="shared" ref="AS78" si="1103">AS77/AS73</f>
        <v>#DIV/0!</v>
      </c>
      <c r="AT78" s="13" t="e">
        <f t="shared" ref="AT78" si="1104">AT77/AT73</f>
        <v>#DIV/0!</v>
      </c>
      <c r="AU78" s="13" t="e">
        <f t="shared" ref="AU78" si="1105">AU77/AU73</f>
        <v>#DIV/0!</v>
      </c>
      <c r="AV78" s="13" t="e">
        <f t="shared" ref="AV78" si="1106">AV77/AV73</f>
        <v>#DIV/0!</v>
      </c>
      <c r="AW78" s="13">
        <f t="shared" ref="AW78" si="1107">AW77/AW73</f>
        <v>-1</v>
      </c>
      <c r="AX78" s="13">
        <f t="shared" ref="AX78" si="1108">AX77/AX73</f>
        <v>4.2643923240938165E-3</v>
      </c>
      <c r="AY78" s="13" t="e">
        <f t="shared" ref="AY78" si="1109">AY77/AY73</f>
        <v>#DIV/0!</v>
      </c>
      <c r="AZ78" s="13" t="e">
        <f t="shared" ref="AZ78" si="1110">AZ77/AZ73</f>
        <v>#DIV/0!</v>
      </c>
      <c r="BA78" s="13" t="e">
        <f t="shared" ref="BA78" si="1111">BA77/BA73</f>
        <v>#DIV/0!</v>
      </c>
      <c r="BB78" s="160" t="e">
        <f t="shared" ref="BB78" si="1112">BB77/BB73</f>
        <v>#DIV/0!</v>
      </c>
      <c r="BC78" s="13">
        <f t="shared" ref="BC78" si="1113">BC77/BC73</f>
        <v>0.54103852596314905</v>
      </c>
      <c r="BD78" s="13">
        <f t="shared" ref="BD78" si="1114">BD77/BD73</f>
        <v>0.54103852596314905</v>
      </c>
      <c r="BE78" s="13" t="e">
        <f t="shared" ref="BE78" si="1115">BE77/BE73</f>
        <v>#DIV/0!</v>
      </c>
      <c r="BF78" s="13">
        <f t="shared" ref="BF78" si="1116">BF77/BF73</f>
        <v>5.657492354740061E-2</v>
      </c>
      <c r="BG78" s="13">
        <f t="shared" ref="BG78:BH78" si="1117">BG77/BG73</f>
        <v>0.76665240336613893</v>
      </c>
      <c r="BH78" s="160">
        <f t="shared" si="1117"/>
        <v>0.24600275027055177</v>
      </c>
      <c r="BI78" s="160">
        <f t="shared" ref="BI78" si="1118">BI77/BI73</f>
        <v>9.9125123217920205E-2</v>
      </c>
      <c r="BJ78" s="13">
        <f t="shared" ref="BJ78:BK78" si="1119">BJ77/BJ73</f>
        <v>0.83333333333333337</v>
      </c>
      <c r="BK78" s="50">
        <f t="shared" si="1119"/>
        <v>9.9100129876699874E-2</v>
      </c>
      <c r="BM78" s="14">
        <f t="shared" ref="BM78" si="1120">BM77/BM73</f>
        <v>0.24565845715448809</v>
      </c>
    </row>
    <row r="79" spans="1:65">
      <c r="A79" s="128"/>
      <c r="B79" s="5" t="s">
        <v>326</v>
      </c>
      <c r="C79" s="126">
        <f>C74/C71</f>
        <v>0.99884815819094319</v>
      </c>
      <c r="D79" s="126">
        <f t="shared" ref="D79:BK79" si="1121">D74/D71</f>
        <v>0.99885091091425704</v>
      </c>
      <c r="E79" s="126">
        <f t="shared" si="1121"/>
        <v>0.99888604774804424</v>
      </c>
      <c r="F79" s="126">
        <f t="shared" si="1121"/>
        <v>0.99886113336003202</v>
      </c>
      <c r="G79" s="126">
        <f t="shared" si="1121"/>
        <v>0.99888777492324077</v>
      </c>
      <c r="H79" s="126" t="e">
        <f t="shared" si="1121"/>
        <v>#DIV/0!</v>
      </c>
      <c r="I79" s="126" t="e">
        <f t="shared" si="1121"/>
        <v>#DIV/0!</v>
      </c>
      <c r="J79" s="126">
        <f t="shared" si="1121"/>
        <v>0.99885211189122924</v>
      </c>
      <c r="K79" s="126">
        <f t="shared" si="1121"/>
        <v>0.99889607317457818</v>
      </c>
      <c r="L79" s="126">
        <f t="shared" si="1121"/>
        <v>0.99889357318631844</v>
      </c>
      <c r="M79" s="126">
        <f t="shared" si="1121"/>
        <v>0.99894029464978029</v>
      </c>
      <c r="N79" s="126">
        <f t="shared" si="1121"/>
        <v>1.0096153846153846</v>
      </c>
      <c r="O79" s="126">
        <f t="shared" si="1121"/>
        <v>0.99933752898310702</v>
      </c>
      <c r="P79" s="126">
        <f t="shared" si="1121"/>
        <v>0.9988990990586174</v>
      </c>
      <c r="Q79" s="126" t="e">
        <f t="shared" si="1121"/>
        <v>#DIV/0!</v>
      </c>
      <c r="R79" s="126">
        <f t="shared" si="1121"/>
        <v>0.99888827126181212</v>
      </c>
      <c r="S79" s="126" t="e">
        <f t="shared" si="1121"/>
        <v>#DIV/0!</v>
      </c>
      <c r="T79" s="126" t="e">
        <f t="shared" si="1121"/>
        <v>#DIV/0!</v>
      </c>
      <c r="U79" s="126" t="e">
        <f t="shared" si="1121"/>
        <v>#DIV/0!</v>
      </c>
      <c r="V79" s="175" t="e">
        <f t="shared" si="1121"/>
        <v>#DIV/0!</v>
      </c>
      <c r="W79" s="126" t="e">
        <f t="shared" si="1121"/>
        <v>#DIV/0!</v>
      </c>
      <c r="X79" s="126" t="e">
        <f t="shared" si="1121"/>
        <v>#DIV/0!</v>
      </c>
      <c r="Y79" s="126" t="e">
        <f t="shared" si="1121"/>
        <v>#DIV/0!</v>
      </c>
      <c r="Z79" s="126" t="e">
        <f t="shared" si="1121"/>
        <v>#DIV/0!</v>
      </c>
      <c r="AA79" s="126" t="e">
        <f t="shared" si="1121"/>
        <v>#DIV/0!</v>
      </c>
      <c r="AB79" s="126" t="e">
        <f t="shared" ref="AB79" si="1122">AB74/AB71</f>
        <v>#DIV/0!</v>
      </c>
      <c r="AC79" s="175" t="e">
        <f t="shared" si="1121"/>
        <v>#DIV/0!</v>
      </c>
      <c r="AD79" s="175">
        <f t="shared" si="1121"/>
        <v>0.99885703772695389</v>
      </c>
      <c r="AE79" s="126">
        <f t="shared" si="1121"/>
        <v>0.99862850873182774</v>
      </c>
      <c r="AF79" s="126">
        <f t="shared" si="1121"/>
        <v>1</v>
      </c>
      <c r="AG79" s="126">
        <f t="shared" si="1121"/>
        <v>0.99880354151710937</v>
      </c>
      <c r="AH79" s="126" t="e">
        <f t="shared" si="1121"/>
        <v>#DIV/0!</v>
      </c>
      <c r="AI79" s="126" t="e">
        <f t="shared" si="1121"/>
        <v>#DIV/0!</v>
      </c>
      <c r="AJ79" s="126">
        <f t="shared" si="1121"/>
        <v>0.9995619798510732</v>
      </c>
      <c r="AK79" s="126">
        <f t="shared" si="1121"/>
        <v>0.99902802527134293</v>
      </c>
      <c r="AL79" s="126">
        <f t="shared" si="1121"/>
        <v>0.99896710630859686</v>
      </c>
      <c r="AM79" s="126" t="e">
        <f t="shared" si="1121"/>
        <v>#DIV/0!</v>
      </c>
      <c r="AN79" s="126" t="e">
        <f t="shared" si="1121"/>
        <v>#DIV/0!</v>
      </c>
      <c r="AO79" s="175">
        <f t="shared" si="1121"/>
        <v>0.99887693836119396</v>
      </c>
      <c r="AP79" s="126" t="e">
        <f t="shared" si="1121"/>
        <v>#DIV/0!</v>
      </c>
      <c r="AQ79" s="175" t="e">
        <f t="shared" si="1121"/>
        <v>#DIV/0!</v>
      </c>
      <c r="AR79" s="126" t="e">
        <f t="shared" si="1121"/>
        <v>#DIV/0!</v>
      </c>
      <c r="AS79" s="126" t="e">
        <f t="shared" si="1121"/>
        <v>#DIV/0!</v>
      </c>
      <c r="AT79" s="126" t="e">
        <f t="shared" si="1121"/>
        <v>#DIV/0!</v>
      </c>
      <c r="AU79" s="126" t="e">
        <f t="shared" si="1121"/>
        <v>#DIV/0!</v>
      </c>
      <c r="AV79" s="126" t="e">
        <f t="shared" si="1121"/>
        <v>#DIV/0!</v>
      </c>
      <c r="AW79" s="126" t="e">
        <f t="shared" si="1121"/>
        <v>#DIV/0!</v>
      </c>
      <c r="AX79" s="126">
        <f t="shared" si="1121"/>
        <v>1</v>
      </c>
      <c r="AY79" s="126" t="e">
        <f t="shared" si="1121"/>
        <v>#DIV/0!</v>
      </c>
      <c r="AZ79" s="126" t="e">
        <f t="shared" si="1121"/>
        <v>#DIV/0!</v>
      </c>
      <c r="BA79" s="126" t="e">
        <f t="shared" si="1121"/>
        <v>#DIV/0!</v>
      </c>
      <c r="BB79" s="175" t="e">
        <f t="shared" si="1121"/>
        <v>#DIV/0!</v>
      </c>
      <c r="BC79" s="126">
        <f t="shared" si="1121"/>
        <v>1.001088139281828</v>
      </c>
      <c r="BD79" s="126">
        <f t="shared" si="1121"/>
        <v>1.001088139281828</v>
      </c>
      <c r="BE79" s="126" t="e">
        <f t="shared" si="1121"/>
        <v>#DIV/0!</v>
      </c>
      <c r="BF79" s="126">
        <f t="shared" si="1121"/>
        <v>1.0014492753623188</v>
      </c>
      <c r="BG79" s="126">
        <f t="shared" si="1121"/>
        <v>0.99887096774193551</v>
      </c>
      <c r="BH79" s="175">
        <f t="shared" si="1121"/>
        <v>0.99892364395446687</v>
      </c>
      <c r="BI79" s="175">
        <f t="shared" si="1121"/>
        <v>0.9988614246370523</v>
      </c>
      <c r="BJ79" s="126">
        <f t="shared" si="1121"/>
        <v>1</v>
      </c>
      <c r="BK79" s="126">
        <f t="shared" si="1121"/>
        <v>0.99886136006029203</v>
      </c>
      <c r="BM79" s="126">
        <f t="shared" ref="BM79" si="1123">BM74/BM71</f>
        <v>0.99892271632182705</v>
      </c>
    </row>
    <row r="80" spans="1:65" s="178" customFormat="1">
      <c r="A80" s="128"/>
      <c r="B80" s="5" t="s">
        <v>327</v>
      </c>
      <c r="C80" s="11">
        <f>C71-C74</f>
        <v>1316</v>
      </c>
      <c r="D80" s="11">
        <f t="shared" ref="D80:BK80" si="1124">D71-D74</f>
        <v>605</v>
      </c>
      <c r="E80" s="11">
        <f t="shared" si="1124"/>
        <v>44</v>
      </c>
      <c r="F80" s="11">
        <f t="shared" si="1124"/>
        <v>182</v>
      </c>
      <c r="G80" s="11">
        <f t="shared" si="1124"/>
        <v>71</v>
      </c>
      <c r="H80" s="11">
        <f t="shared" si="1124"/>
        <v>0</v>
      </c>
      <c r="I80" s="11">
        <f t="shared" si="1124"/>
        <v>0</v>
      </c>
      <c r="J80" s="11">
        <f t="shared" si="1124"/>
        <v>103</v>
      </c>
      <c r="K80" s="11">
        <f t="shared" si="1124"/>
        <v>7</v>
      </c>
      <c r="L80" s="11">
        <f t="shared" si="1124"/>
        <v>58</v>
      </c>
      <c r="M80" s="11">
        <f t="shared" si="1124"/>
        <v>41</v>
      </c>
      <c r="N80" s="11">
        <f t="shared" si="1124"/>
        <v>-1</v>
      </c>
      <c r="O80" s="11">
        <f t="shared" si="1124"/>
        <v>2</v>
      </c>
      <c r="P80" s="11">
        <f t="shared" si="1124"/>
        <v>49</v>
      </c>
      <c r="Q80" s="11">
        <f t="shared" si="1124"/>
        <v>0</v>
      </c>
      <c r="R80" s="11">
        <f t="shared" si="1124"/>
        <v>8</v>
      </c>
      <c r="S80" s="11">
        <f t="shared" si="1124"/>
        <v>0</v>
      </c>
      <c r="T80" s="11">
        <f t="shared" si="1124"/>
        <v>0</v>
      </c>
      <c r="U80" s="11">
        <f t="shared" si="1124"/>
        <v>0</v>
      </c>
      <c r="V80" s="11">
        <f t="shared" si="1124"/>
        <v>0</v>
      </c>
      <c r="W80" s="11">
        <f t="shared" si="1124"/>
        <v>0</v>
      </c>
      <c r="X80" s="11">
        <f t="shared" si="1124"/>
        <v>0</v>
      </c>
      <c r="Y80" s="11">
        <f t="shared" si="1124"/>
        <v>0</v>
      </c>
      <c r="Z80" s="11">
        <f t="shared" si="1124"/>
        <v>0</v>
      </c>
      <c r="AA80" s="11">
        <f t="shared" si="1124"/>
        <v>0</v>
      </c>
      <c r="AB80" s="11">
        <f t="shared" si="1124"/>
        <v>0</v>
      </c>
      <c r="AC80" s="11">
        <f t="shared" si="1124"/>
        <v>0</v>
      </c>
      <c r="AD80" s="11">
        <f t="shared" si="1124"/>
        <v>2485</v>
      </c>
      <c r="AE80" s="11">
        <f t="shared" si="1124"/>
        <v>15</v>
      </c>
      <c r="AF80" s="11">
        <f t="shared" si="1124"/>
        <v>0</v>
      </c>
      <c r="AG80" s="11">
        <f t="shared" si="1124"/>
        <v>15</v>
      </c>
      <c r="AH80" s="11">
        <f t="shared" si="1124"/>
        <v>0</v>
      </c>
      <c r="AI80" s="11">
        <f t="shared" si="1124"/>
        <v>0</v>
      </c>
      <c r="AJ80" s="11">
        <f t="shared" si="1124"/>
        <v>1</v>
      </c>
      <c r="AK80" s="11">
        <f t="shared" si="1124"/>
        <v>6</v>
      </c>
      <c r="AL80" s="11">
        <f t="shared" si="1124"/>
        <v>13</v>
      </c>
      <c r="AM80" s="11">
        <f t="shared" si="1124"/>
        <v>0</v>
      </c>
      <c r="AN80" s="11">
        <f t="shared" si="1124"/>
        <v>0</v>
      </c>
      <c r="AO80" s="11">
        <f t="shared" si="1124"/>
        <v>104</v>
      </c>
      <c r="AP80" s="11">
        <f t="shared" si="1124"/>
        <v>0</v>
      </c>
      <c r="AQ80" s="11">
        <f t="shared" si="1124"/>
        <v>0</v>
      </c>
      <c r="AR80" s="11">
        <f t="shared" si="1124"/>
        <v>0</v>
      </c>
      <c r="AS80" s="11">
        <f t="shared" si="1124"/>
        <v>0</v>
      </c>
      <c r="AT80" s="11">
        <f t="shared" si="1124"/>
        <v>0</v>
      </c>
      <c r="AU80" s="11">
        <f t="shared" si="1124"/>
        <v>0</v>
      </c>
      <c r="AV80" s="11">
        <f t="shared" si="1124"/>
        <v>0</v>
      </c>
      <c r="AW80" s="11">
        <f t="shared" si="1124"/>
        <v>0</v>
      </c>
      <c r="AX80" s="11">
        <f t="shared" si="1124"/>
        <v>0</v>
      </c>
      <c r="AY80" s="11">
        <f t="shared" si="1124"/>
        <v>0</v>
      </c>
      <c r="AZ80" s="11">
        <f t="shared" si="1124"/>
        <v>0</v>
      </c>
      <c r="BA80" s="11">
        <f t="shared" si="1124"/>
        <v>0</v>
      </c>
      <c r="BB80" s="11">
        <f t="shared" si="1124"/>
        <v>0</v>
      </c>
      <c r="BC80" s="11">
        <f t="shared" si="1124"/>
        <v>-1</v>
      </c>
      <c r="BD80" s="11">
        <f t="shared" si="1124"/>
        <v>-1</v>
      </c>
      <c r="BE80" s="11">
        <f t="shared" si="1124"/>
        <v>0</v>
      </c>
      <c r="BF80" s="11">
        <f t="shared" si="1124"/>
        <v>-1</v>
      </c>
      <c r="BG80" s="11">
        <f t="shared" si="1124"/>
        <v>14</v>
      </c>
      <c r="BH80" s="11">
        <f t="shared" si="1124"/>
        <v>165</v>
      </c>
      <c r="BI80" s="11">
        <f t="shared" si="1124"/>
        <v>2650</v>
      </c>
      <c r="BJ80" s="11">
        <f t="shared" si="1124"/>
        <v>0</v>
      </c>
      <c r="BK80" s="11">
        <f t="shared" si="1124"/>
        <v>2650</v>
      </c>
      <c r="BL80" s="11">
        <f t="shared" ref="BL80:BM80" si="1125">BL74-BL71</f>
        <v>2324680</v>
      </c>
      <c r="BM80" s="11">
        <f t="shared" si="1125"/>
        <v>-165</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4"/>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4"/>
      <c r="BJ81" s="5"/>
      <c r="BK81" s="48"/>
    </row>
    <row r="82" spans="1:66" s="176" customFormat="1">
      <c r="A82" s="15" t="s">
        <v>32</v>
      </c>
      <c r="B82" s="9" t="s">
        <v>344</v>
      </c>
      <c r="C82" s="256">
        <v>0</v>
      </c>
      <c r="D82" s="256">
        <v>0</v>
      </c>
      <c r="E82" s="256">
        <v>0</v>
      </c>
      <c r="F82" s="256">
        <v>0</v>
      </c>
      <c r="G82" s="256">
        <v>0</v>
      </c>
      <c r="H82" s="256">
        <v>0</v>
      </c>
      <c r="I82" s="256">
        <v>0</v>
      </c>
      <c r="J82" s="256">
        <v>0</v>
      </c>
      <c r="K82" s="256">
        <v>0</v>
      </c>
      <c r="L82" s="256">
        <v>0</v>
      </c>
      <c r="M82" s="256">
        <v>0</v>
      </c>
      <c r="N82" s="256">
        <v>0</v>
      </c>
      <c r="O82" s="256">
        <v>0</v>
      </c>
      <c r="P82" s="256">
        <v>0</v>
      </c>
      <c r="Q82" s="256">
        <v>0</v>
      </c>
      <c r="R82" s="256">
        <v>0</v>
      </c>
      <c r="S82" s="256">
        <v>0</v>
      </c>
      <c r="T82" s="256">
        <v>0</v>
      </c>
      <c r="U82" s="256">
        <v>0</v>
      </c>
      <c r="V82" s="256">
        <v>0</v>
      </c>
      <c r="W82" s="256">
        <v>0</v>
      </c>
      <c r="X82" s="256">
        <v>0</v>
      </c>
      <c r="Y82" s="256">
        <v>0</v>
      </c>
      <c r="Z82" s="256">
        <v>0</v>
      </c>
      <c r="AA82" s="256">
        <v>0</v>
      </c>
      <c r="AB82" s="256">
        <v>0</v>
      </c>
      <c r="AC82" s="256">
        <v>0</v>
      </c>
      <c r="AD82" s="264">
        <f t="shared" ref="AD82" si="1126">SUM(C82:AC82)</f>
        <v>0</v>
      </c>
      <c r="AE82" s="256">
        <v>0</v>
      </c>
      <c r="AF82" s="256">
        <v>0</v>
      </c>
      <c r="AG82" s="256">
        <v>0</v>
      </c>
      <c r="AH82" s="256">
        <v>0</v>
      </c>
      <c r="AI82" s="256">
        <v>0</v>
      </c>
      <c r="AJ82" s="256">
        <v>0</v>
      </c>
      <c r="AK82" s="256">
        <v>4305</v>
      </c>
      <c r="AL82" s="256">
        <v>0</v>
      </c>
      <c r="AM82" s="256">
        <v>2417112</v>
      </c>
      <c r="AN82" s="256">
        <v>0</v>
      </c>
      <c r="AO82" s="256">
        <v>0</v>
      </c>
      <c r="AP82" s="256">
        <v>0</v>
      </c>
      <c r="AQ82" s="256">
        <v>0</v>
      </c>
      <c r="AR82" s="256">
        <v>9812</v>
      </c>
      <c r="AS82" s="256">
        <v>0</v>
      </c>
      <c r="AT82" s="256">
        <v>0</v>
      </c>
      <c r="AU82" s="256">
        <v>8299</v>
      </c>
      <c r="AV82" s="256">
        <v>0</v>
      </c>
      <c r="AW82" s="256">
        <v>0</v>
      </c>
      <c r="AX82" s="256">
        <v>0</v>
      </c>
      <c r="AY82" s="256">
        <v>0</v>
      </c>
      <c r="AZ82" s="256">
        <v>0</v>
      </c>
      <c r="BA82" s="256">
        <v>393295</v>
      </c>
      <c r="BB82" s="256">
        <v>0</v>
      </c>
      <c r="BC82" s="256">
        <v>0</v>
      </c>
      <c r="BD82" s="256">
        <v>0</v>
      </c>
      <c r="BE82" s="256">
        <v>0</v>
      </c>
      <c r="BF82" s="256">
        <v>0</v>
      </c>
      <c r="BG82" s="256">
        <v>3279</v>
      </c>
      <c r="BH82" s="262">
        <f>SUM(AE82:BG82)</f>
        <v>2836102</v>
      </c>
      <c r="BI82" s="123">
        <f>AD82+BH82</f>
        <v>2836102</v>
      </c>
      <c r="BJ82" s="264">
        <v>125267</v>
      </c>
      <c r="BK82" s="264">
        <f t="shared" ref="BK82" si="1127">BI82-BJ82</f>
        <v>2710835</v>
      </c>
      <c r="BL82" s="176">
        <v>8</v>
      </c>
      <c r="BM82" s="261"/>
    </row>
    <row r="83" spans="1:66" s="41" customFormat="1">
      <c r="A83" s="134"/>
      <c r="B83" s="207" t="s">
        <v>341</v>
      </c>
      <c r="C83" s="302">
        <v>0</v>
      </c>
      <c r="D83" s="302">
        <v>0</v>
      </c>
      <c r="E83" s="302">
        <v>0</v>
      </c>
      <c r="F83" s="302">
        <v>0</v>
      </c>
      <c r="G83" s="302">
        <v>0</v>
      </c>
      <c r="H83" s="302">
        <v>0</v>
      </c>
      <c r="I83" s="302">
        <v>0</v>
      </c>
      <c r="J83" s="302">
        <v>0</v>
      </c>
      <c r="K83" s="302">
        <v>0</v>
      </c>
      <c r="L83" s="302">
        <v>0</v>
      </c>
      <c r="M83" s="302">
        <v>0</v>
      </c>
      <c r="N83" s="302">
        <v>0</v>
      </c>
      <c r="O83" s="302">
        <v>0</v>
      </c>
      <c r="P83" s="302">
        <v>0</v>
      </c>
      <c r="Q83" s="302">
        <v>0</v>
      </c>
      <c r="R83" s="302">
        <v>0</v>
      </c>
      <c r="S83" s="302">
        <v>0</v>
      </c>
      <c r="T83" s="302">
        <v>0</v>
      </c>
      <c r="U83" s="302">
        <v>0</v>
      </c>
      <c r="V83" s="302">
        <v>0</v>
      </c>
      <c r="W83" s="302">
        <v>0</v>
      </c>
      <c r="X83" s="302">
        <v>0</v>
      </c>
      <c r="Y83" s="302">
        <v>0</v>
      </c>
      <c r="Z83" s="302">
        <v>0</v>
      </c>
      <c r="AA83" s="302">
        <v>0</v>
      </c>
      <c r="AB83" s="302">
        <v>0</v>
      </c>
      <c r="AC83" s="302">
        <v>0</v>
      </c>
      <c r="AD83" s="121">
        <f t="shared" ref="AD83" si="1128">SUM(C83:AC83)</f>
        <v>0</v>
      </c>
      <c r="AE83" s="302">
        <v>0</v>
      </c>
      <c r="AF83" s="302">
        <v>0</v>
      </c>
      <c r="AG83" s="302">
        <v>0</v>
      </c>
      <c r="AH83" s="302">
        <v>0</v>
      </c>
      <c r="AI83" s="302">
        <v>0</v>
      </c>
      <c r="AJ83" s="302">
        <v>0</v>
      </c>
      <c r="AK83" s="302">
        <v>4305</v>
      </c>
      <c r="AL83" s="302">
        <v>0</v>
      </c>
      <c r="AM83" s="302">
        <v>2417112</v>
      </c>
      <c r="AN83" s="302">
        <v>0</v>
      </c>
      <c r="AO83" s="302">
        <v>0</v>
      </c>
      <c r="AP83" s="302">
        <v>0</v>
      </c>
      <c r="AQ83" s="302">
        <v>0</v>
      </c>
      <c r="AR83" s="302">
        <v>9812</v>
      </c>
      <c r="AS83" s="302">
        <v>0</v>
      </c>
      <c r="AT83" s="302">
        <v>0</v>
      </c>
      <c r="AU83" s="302">
        <v>8299</v>
      </c>
      <c r="AV83" s="302">
        <v>0</v>
      </c>
      <c r="AW83" s="302">
        <v>0</v>
      </c>
      <c r="AX83" s="302">
        <v>0</v>
      </c>
      <c r="AY83" s="302">
        <v>0</v>
      </c>
      <c r="AZ83" s="302">
        <v>0</v>
      </c>
      <c r="BA83" s="302">
        <v>393295</v>
      </c>
      <c r="BB83" s="302">
        <v>0</v>
      </c>
      <c r="BC83" s="302">
        <v>0</v>
      </c>
      <c r="BD83" s="302">
        <v>0</v>
      </c>
      <c r="BE83" s="302">
        <v>0</v>
      </c>
      <c r="BF83" s="302">
        <v>0</v>
      </c>
      <c r="BG83" s="302">
        <v>3279</v>
      </c>
      <c r="BH83" s="122">
        <f>SUM(AE83:BG83)</f>
        <v>2836102</v>
      </c>
      <c r="BI83" s="257">
        <f>AD83+BH83</f>
        <v>2836102</v>
      </c>
      <c r="BJ83" s="121">
        <v>125267</v>
      </c>
      <c r="BK83" s="121">
        <f t="shared" ref="BK83" si="1129">BI83-BJ83</f>
        <v>2710835</v>
      </c>
      <c r="BM83" s="208"/>
    </row>
    <row r="84" spans="1:66">
      <c r="A84" s="128"/>
      <c r="B84" s="12" t="s">
        <v>340</v>
      </c>
      <c r="C84" s="9">
        <f>IF('Upto Month COPPY'!$I$4="",0,'Upto Month COPPY'!$I$4)</f>
        <v>0</v>
      </c>
      <c r="D84" s="9">
        <f>IF('Upto Month COPPY'!$I$5="",0,'Upto Month COPPY'!$I$5)</f>
        <v>0</v>
      </c>
      <c r="E84" s="9">
        <f>IF('Upto Month COPPY'!$I$6="",0,'Upto Month COPPY'!$I$6)</f>
        <v>0</v>
      </c>
      <c r="F84" s="9">
        <f>IF('Upto Month COPPY'!$I$7="",0,'Upto Month COPPY'!$I$7)</f>
        <v>0</v>
      </c>
      <c r="G84" s="9">
        <f>IF('Upto Month COPPY'!$I$8="",0,'Upto Month COPPY'!$I$8)</f>
        <v>0</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64">
        <f t="shared" ref="AD84:AD85" si="1130">SUM(C84:AC84)</f>
        <v>0</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28773</v>
      </c>
      <c r="AL84" s="9">
        <f>IF('Upto Month COPPY'!$I$29="",0,'Upto Month COPPY'!$I$29)</f>
        <v>0</v>
      </c>
      <c r="AM84" s="9">
        <f>IF('Upto Month COPPY'!$I$31="",0,'Upto Month COPPY'!$I$31)</f>
        <v>2674168</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6753</v>
      </c>
      <c r="AS84" s="9">
        <f>IF('Upto Month COPPY'!$I$38="",0,'Upto Month COPPY'!$I$38)</f>
        <v>0</v>
      </c>
      <c r="AT84" s="9">
        <f>IF('Upto Month COPPY'!$I$38="",0,'Upto Month COPPY'!$I$38)</f>
        <v>0</v>
      </c>
      <c r="AU84" s="9">
        <f>IF('Upto Month COPPY'!$I$41="",0,'Upto Month COPPY'!$I$41)</f>
        <v>-11474</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844387</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716</v>
      </c>
      <c r="BH84" s="9">
        <f>SUM(AE84:BG84)</f>
        <v>3543323</v>
      </c>
      <c r="BI84" s="258">
        <f>AD84+BH84</f>
        <v>3543323</v>
      </c>
      <c r="BJ84" s="9">
        <f>IF('Upto Month COPPY'!$I$60="",0,'Upto Month COPPY'!$I$60)-'Upto Month COPPY'!I57</f>
        <v>114363</v>
      </c>
      <c r="BK84" s="49">
        <f t="shared" ref="BK84:BK85" si="1131">BI84-BJ84</f>
        <v>3428960</v>
      </c>
      <c r="BL84">
        <f>'Upto Month COPPY'!$I$61</f>
        <v>3428960</v>
      </c>
      <c r="BM84" s="30">
        <f t="shared" ref="BM84:BM88" si="1132">BK84-AD84</f>
        <v>3428960</v>
      </c>
      <c r="BN84" s="68">
        <f>-------------------Sheet1!H8</f>
        <v>0</v>
      </c>
    </row>
    <row r="85" spans="1:66">
      <c r="A85" s="128"/>
      <c r="B85" s="180" t="s">
        <v>342</v>
      </c>
      <c r="C85" s="9">
        <f>IF('Upto Month Current'!$I$4="",0,'Upto Month Current'!$I$4)</f>
        <v>0</v>
      </c>
      <c r="D85" s="9">
        <f>IF('Upto Month Current'!$I$5="",0,'Upto Month Current'!$I$5)</f>
        <v>0</v>
      </c>
      <c r="E85" s="9">
        <f>IF('Upto Month Current'!$I$6="",0,'Upto Month Current'!$I$6)</f>
        <v>0</v>
      </c>
      <c r="F85" s="9">
        <f>IF('Upto Month Current'!$I$7="",0,'Upto Month Current'!$I$7)</f>
        <v>0</v>
      </c>
      <c r="G85" s="9">
        <f>IF('Upto Month Current'!$I$8="",0,'Upto Month Current'!$I$8)</f>
        <v>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0</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264">
        <f t="shared" si="1130"/>
        <v>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4297</v>
      </c>
      <c r="AL85" s="9">
        <f>IF('Upto Month Current'!$I$29="",0,'Upto Month Current'!$I$29)</f>
        <v>0</v>
      </c>
      <c r="AM85" s="9">
        <f>IF('Upto Month Current'!$I$31="",0,'Upto Month Current'!$I$31)</f>
        <v>2412756</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9792</v>
      </c>
      <c r="AS85" s="9">
        <v>0</v>
      </c>
      <c r="AT85" s="9">
        <f>IF('Upto Month Current'!$I$38="",0,'Upto Month Current'!$I$38)</f>
        <v>0</v>
      </c>
      <c r="AU85" s="9">
        <f>IF('Upto Month Current'!$I$41="",0,'Upto Month Current'!$I$41)</f>
        <v>8284</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392587</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3272</v>
      </c>
      <c r="BH85" s="9">
        <f>SUM(AE85:BG85)</f>
        <v>2830988</v>
      </c>
      <c r="BI85" s="258">
        <f>AD85+BH85</f>
        <v>2830988</v>
      </c>
      <c r="BJ85" s="9">
        <f>IF('Upto Month Current'!$I$60="",0,'Upto Month Current'!$I$60)-'Upto Month Current'!I57</f>
        <v>125268</v>
      </c>
      <c r="BK85" s="49">
        <f t="shared" si="1131"/>
        <v>2705720</v>
      </c>
      <c r="BL85" s="99">
        <f>'Upto Month Current'!$I$61</f>
        <v>2705720</v>
      </c>
      <c r="BM85" s="30">
        <f t="shared" si="1132"/>
        <v>2705720</v>
      </c>
    </row>
    <row r="86" spans="1:66">
      <c r="A86" s="128"/>
      <c r="B86" s="5" t="s">
        <v>126</v>
      </c>
      <c r="C86" s="11">
        <f>C85-C83</f>
        <v>0</v>
      </c>
      <c r="D86" s="11">
        <f t="shared" ref="D86" si="1133">D85-D83</f>
        <v>0</v>
      </c>
      <c r="E86" s="11">
        <f t="shared" ref="E86" si="1134">E85-E83</f>
        <v>0</v>
      </c>
      <c r="F86" s="11">
        <f t="shared" ref="F86" si="1135">F85-F83</f>
        <v>0</v>
      </c>
      <c r="G86" s="11">
        <f t="shared" ref="G86" si="1136">G85-G83</f>
        <v>0</v>
      </c>
      <c r="H86" s="11">
        <f t="shared" ref="H86" si="1137">H85-H83</f>
        <v>0</v>
      </c>
      <c r="I86" s="11">
        <f t="shared" ref="I86" si="1138">I85-I83</f>
        <v>0</v>
      </c>
      <c r="J86" s="11">
        <f t="shared" ref="J86" si="1139">J85-J83</f>
        <v>0</v>
      </c>
      <c r="K86" s="11">
        <f t="shared" ref="K86" si="1140">K85-K83</f>
        <v>0</v>
      </c>
      <c r="L86" s="11">
        <f t="shared" ref="L86" si="1141">L85-L83</f>
        <v>0</v>
      </c>
      <c r="M86" s="11">
        <f t="shared" ref="M86" si="1142">M85-M83</f>
        <v>0</v>
      </c>
      <c r="N86" s="11">
        <f t="shared" ref="N86" si="1143">N85-N83</f>
        <v>0</v>
      </c>
      <c r="O86" s="11">
        <f t="shared" ref="O86" si="1144">O85-O83</f>
        <v>0</v>
      </c>
      <c r="P86" s="11">
        <f t="shared" ref="P86" si="1145">P85-P83</f>
        <v>0</v>
      </c>
      <c r="Q86" s="11">
        <f t="shared" ref="Q86" si="1146">Q85-Q83</f>
        <v>0</v>
      </c>
      <c r="R86" s="11">
        <f t="shared" ref="R86" si="1147">R85-R83</f>
        <v>0</v>
      </c>
      <c r="S86" s="11">
        <f t="shared" ref="S86" si="1148">S85-S83</f>
        <v>0</v>
      </c>
      <c r="T86" s="11">
        <f t="shared" ref="T86:U86" si="1149">T85-T83</f>
        <v>0</v>
      </c>
      <c r="U86" s="11">
        <f t="shared" si="1149"/>
        <v>0</v>
      </c>
      <c r="V86" s="9">
        <f t="shared" ref="V86" si="1150">V85-V83</f>
        <v>0</v>
      </c>
      <c r="W86" s="11">
        <f t="shared" ref="W86" si="1151">W85-W83</f>
        <v>0</v>
      </c>
      <c r="X86" s="11">
        <f t="shared" ref="X86" si="1152">X85-X83</f>
        <v>0</v>
      </c>
      <c r="Y86" s="11">
        <f t="shared" ref="Y86" si="1153">Y85-Y83</f>
        <v>0</v>
      </c>
      <c r="Z86" s="11">
        <f t="shared" ref="Z86" si="1154">Z85-Z83</f>
        <v>0</v>
      </c>
      <c r="AA86" s="11">
        <f t="shared" ref="AA86:AD86" si="1155">AA85-AA83</f>
        <v>0</v>
      </c>
      <c r="AB86" s="11">
        <f t="shared" ref="AB86" si="1156">AB85-AB83</f>
        <v>0</v>
      </c>
      <c r="AC86" s="9">
        <f t="shared" si="1155"/>
        <v>0</v>
      </c>
      <c r="AD86" s="9">
        <f t="shared" si="1155"/>
        <v>0</v>
      </c>
      <c r="AE86" s="11">
        <f t="shared" ref="AE86" si="1157">AE85-AE83</f>
        <v>0</v>
      </c>
      <c r="AF86" s="11">
        <f t="shared" ref="AF86" si="1158">AF85-AF83</f>
        <v>0</v>
      </c>
      <c r="AG86" s="11">
        <f t="shared" ref="AG86" si="1159">AG85-AG83</f>
        <v>0</v>
      </c>
      <c r="AH86" s="11">
        <f t="shared" ref="AH86" si="1160">AH85-AH83</f>
        <v>0</v>
      </c>
      <c r="AI86" s="11">
        <f t="shared" ref="AI86" si="1161">AI85-AI83</f>
        <v>0</v>
      </c>
      <c r="AJ86" s="11">
        <f t="shared" ref="AJ86" si="1162">AJ85-AJ83</f>
        <v>0</v>
      </c>
      <c r="AK86" s="11">
        <f t="shared" ref="AK86" si="1163">AK85-AK83</f>
        <v>-8</v>
      </c>
      <c r="AL86" s="11">
        <f t="shared" ref="AL86" si="1164">AL85-AL83</f>
        <v>0</v>
      </c>
      <c r="AM86" s="11">
        <f t="shared" ref="AM86" si="1165">AM85-AM83</f>
        <v>-4356</v>
      </c>
      <c r="AN86" s="11">
        <f t="shared" ref="AN86" si="1166">AN85-AN83</f>
        <v>0</v>
      </c>
      <c r="AO86" s="9">
        <f t="shared" ref="AO86" si="1167">AO85-AO83</f>
        <v>0</v>
      </c>
      <c r="AP86" s="11">
        <f t="shared" ref="AP86" si="1168">AP85-AP83</f>
        <v>0</v>
      </c>
      <c r="AQ86" s="9">
        <f t="shared" ref="AQ86" si="1169">AQ85-AQ83</f>
        <v>0</v>
      </c>
      <c r="AR86" s="11">
        <f t="shared" ref="AR86" si="1170">AR85-AR83</f>
        <v>-20</v>
      </c>
      <c r="AS86" s="11">
        <f t="shared" ref="AS86" si="1171">AS85-AS83</f>
        <v>0</v>
      </c>
      <c r="AT86" s="11">
        <f t="shared" ref="AT86" si="1172">AT85-AT83</f>
        <v>0</v>
      </c>
      <c r="AU86" s="11">
        <f t="shared" ref="AU86" si="1173">AU85-AU83</f>
        <v>-15</v>
      </c>
      <c r="AV86" s="11">
        <f t="shared" ref="AV86" si="1174">AV85-AV83</f>
        <v>0</v>
      </c>
      <c r="AW86" s="11">
        <f t="shared" ref="AW86" si="1175">AW85-AW83</f>
        <v>0</v>
      </c>
      <c r="AX86" s="11">
        <f t="shared" ref="AX86" si="1176">AX85-AX83</f>
        <v>0</v>
      </c>
      <c r="AY86" s="11">
        <f t="shared" ref="AY86" si="1177">AY85-AY83</f>
        <v>0</v>
      </c>
      <c r="AZ86" s="11">
        <f t="shared" ref="AZ86" si="1178">AZ85-AZ83</f>
        <v>0</v>
      </c>
      <c r="BA86" s="11">
        <f t="shared" ref="BA86" si="1179">BA85-BA83</f>
        <v>-708</v>
      </c>
      <c r="BB86" s="9">
        <f t="shared" ref="BB86" si="1180">BB85-BB83</f>
        <v>0</v>
      </c>
      <c r="BC86" s="11">
        <f t="shared" ref="BC86" si="1181">BC85-BC83</f>
        <v>0</v>
      </c>
      <c r="BD86" s="11">
        <f t="shared" ref="BD86" si="1182">BD85-BD83</f>
        <v>0</v>
      </c>
      <c r="BE86" s="11">
        <f t="shared" ref="BE86" si="1183">BE85-BE83</f>
        <v>0</v>
      </c>
      <c r="BF86" s="11">
        <f t="shared" ref="BF86" si="1184">BF85-BF83</f>
        <v>0</v>
      </c>
      <c r="BG86" s="11">
        <f t="shared" ref="BG86:BH86" si="1185">BG85-BG83</f>
        <v>-7</v>
      </c>
      <c r="BH86" s="9">
        <f t="shared" si="1185"/>
        <v>-5114</v>
      </c>
      <c r="BI86" s="9">
        <f t="shared" ref="BI86" si="1186">BI85-BI83</f>
        <v>-5114</v>
      </c>
      <c r="BJ86" s="11">
        <f t="shared" ref="BJ86:BK86" si="1187">BJ85-BJ83</f>
        <v>1</v>
      </c>
      <c r="BK86" s="49">
        <f t="shared" si="1187"/>
        <v>-5115</v>
      </c>
      <c r="BM86" s="30">
        <f t="shared" si="1132"/>
        <v>-5115</v>
      </c>
    </row>
    <row r="87" spans="1:66">
      <c r="A87" s="128"/>
      <c r="B87" s="5" t="s">
        <v>127</v>
      </c>
      <c r="C87" s="13" t="e">
        <f>C86/C83</f>
        <v>#DIV/0!</v>
      </c>
      <c r="D87" s="13" t="e">
        <f t="shared" ref="D87" si="1188">D86/D83</f>
        <v>#DIV/0!</v>
      </c>
      <c r="E87" s="13" t="e">
        <f t="shared" ref="E87" si="1189">E86/E83</f>
        <v>#DIV/0!</v>
      </c>
      <c r="F87" s="13" t="e">
        <f t="shared" ref="F87" si="1190">F86/F83</f>
        <v>#DIV/0!</v>
      </c>
      <c r="G87" s="13" t="e">
        <f t="shared" ref="G87" si="1191">G86/G83</f>
        <v>#DIV/0!</v>
      </c>
      <c r="H87" s="13" t="e">
        <f t="shared" ref="H87" si="1192">H86/H83</f>
        <v>#DIV/0!</v>
      </c>
      <c r="I87" s="13" t="e">
        <f t="shared" ref="I87" si="1193">I86/I83</f>
        <v>#DIV/0!</v>
      </c>
      <c r="J87" s="13" t="e">
        <f t="shared" ref="J87" si="1194">J86/J83</f>
        <v>#DIV/0!</v>
      </c>
      <c r="K87" s="13" t="e">
        <f t="shared" ref="K87" si="1195">K86/K83</f>
        <v>#DIV/0!</v>
      </c>
      <c r="L87" s="13" t="e">
        <f t="shared" ref="L87" si="1196">L86/L83</f>
        <v>#DIV/0!</v>
      </c>
      <c r="M87" s="13" t="e">
        <f t="shared" ref="M87" si="1197">M86/M83</f>
        <v>#DIV/0!</v>
      </c>
      <c r="N87" s="13" t="e">
        <f t="shared" ref="N87" si="1198">N86/N83</f>
        <v>#DIV/0!</v>
      </c>
      <c r="O87" s="13" t="e">
        <f t="shared" ref="O87" si="1199">O86/O83</f>
        <v>#DIV/0!</v>
      </c>
      <c r="P87" s="13" t="e">
        <f t="shared" ref="P87" si="1200">P86/P83</f>
        <v>#DIV/0!</v>
      </c>
      <c r="Q87" s="13" t="e">
        <f t="shared" ref="Q87" si="1201">Q86/Q83</f>
        <v>#DIV/0!</v>
      </c>
      <c r="R87" s="13" t="e">
        <f t="shared" ref="R87" si="1202">R86/R83</f>
        <v>#DIV/0!</v>
      </c>
      <c r="S87" s="13" t="e">
        <f t="shared" ref="S87" si="1203">S86/S83</f>
        <v>#DIV/0!</v>
      </c>
      <c r="T87" s="13" t="e">
        <f t="shared" ref="T87:U87" si="1204">T86/T83</f>
        <v>#DIV/0!</v>
      </c>
      <c r="U87" s="13" t="e">
        <f t="shared" si="1204"/>
        <v>#DIV/0!</v>
      </c>
      <c r="V87" s="160" t="e">
        <f t="shared" ref="V87" si="1205">V86/V83</f>
        <v>#DIV/0!</v>
      </c>
      <c r="W87" s="13" t="e">
        <f t="shared" ref="W87" si="1206">W86/W83</f>
        <v>#DIV/0!</v>
      </c>
      <c r="X87" s="13" t="e">
        <f t="shared" ref="X87" si="1207">X86/X83</f>
        <v>#DIV/0!</v>
      </c>
      <c r="Y87" s="13" t="e">
        <f t="shared" ref="Y87" si="1208">Y86/Y83</f>
        <v>#DIV/0!</v>
      </c>
      <c r="Z87" s="13" t="e">
        <f t="shared" ref="Z87" si="1209">Z86/Z83</f>
        <v>#DIV/0!</v>
      </c>
      <c r="AA87" s="13" t="e">
        <f t="shared" ref="AA87:AD87" si="1210">AA86/AA83</f>
        <v>#DIV/0!</v>
      </c>
      <c r="AB87" s="13" t="e">
        <f t="shared" ref="AB87" si="1211">AB86/AB83</f>
        <v>#DIV/0!</v>
      </c>
      <c r="AC87" s="160" t="e">
        <f t="shared" si="1210"/>
        <v>#DIV/0!</v>
      </c>
      <c r="AD87" s="160" t="e">
        <f t="shared" si="1210"/>
        <v>#DIV/0!</v>
      </c>
      <c r="AE87" s="13" t="e">
        <f t="shared" ref="AE87" si="1212">AE86/AE83</f>
        <v>#DIV/0!</v>
      </c>
      <c r="AF87" s="13" t="e">
        <f t="shared" ref="AF87" si="1213">AF86/AF83</f>
        <v>#DIV/0!</v>
      </c>
      <c r="AG87" s="13" t="e">
        <f t="shared" ref="AG87" si="1214">AG86/AG83</f>
        <v>#DIV/0!</v>
      </c>
      <c r="AH87" s="13" t="e">
        <f t="shared" ref="AH87" si="1215">AH86/AH83</f>
        <v>#DIV/0!</v>
      </c>
      <c r="AI87" s="13" t="e">
        <f t="shared" ref="AI87" si="1216">AI86/AI83</f>
        <v>#DIV/0!</v>
      </c>
      <c r="AJ87" s="13" t="e">
        <f t="shared" ref="AJ87" si="1217">AJ86/AJ83</f>
        <v>#DIV/0!</v>
      </c>
      <c r="AK87" s="13">
        <f t="shared" ref="AK87" si="1218">AK86/AK83</f>
        <v>-1.8583042973286876E-3</v>
      </c>
      <c r="AL87" s="13" t="e">
        <f t="shared" ref="AL87" si="1219">AL86/AL83</f>
        <v>#DIV/0!</v>
      </c>
      <c r="AM87" s="13">
        <f t="shared" ref="AM87" si="1220">AM86/AM83</f>
        <v>-1.8021506657531798E-3</v>
      </c>
      <c r="AN87" s="13" t="e">
        <f t="shared" ref="AN87" si="1221">AN86/AN83</f>
        <v>#DIV/0!</v>
      </c>
      <c r="AO87" s="160" t="e">
        <f t="shared" ref="AO87" si="1222">AO86/AO83</f>
        <v>#DIV/0!</v>
      </c>
      <c r="AP87" s="13" t="e">
        <f t="shared" ref="AP87" si="1223">AP86/AP83</f>
        <v>#DIV/0!</v>
      </c>
      <c r="AQ87" s="160" t="e">
        <f t="shared" ref="AQ87" si="1224">AQ86/AQ83</f>
        <v>#DIV/0!</v>
      </c>
      <c r="AR87" s="13">
        <f t="shared" ref="AR87" si="1225">AR86/AR83</f>
        <v>-2.0383204239706482E-3</v>
      </c>
      <c r="AS87" s="13" t="e">
        <f t="shared" ref="AS87" si="1226">AS86/AS83</f>
        <v>#DIV/0!</v>
      </c>
      <c r="AT87" s="13" t="e">
        <f t="shared" ref="AT87" si="1227">AT86/AT83</f>
        <v>#DIV/0!</v>
      </c>
      <c r="AU87" s="13">
        <f t="shared" ref="AU87" si="1228">AU86/AU83</f>
        <v>-1.8074466803229305E-3</v>
      </c>
      <c r="AV87" s="13" t="e">
        <f t="shared" ref="AV87" si="1229">AV86/AV83</f>
        <v>#DIV/0!</v>
      </c>
      <c r="AW87" s="13" t="e">
        <f t="shared" ref="AW87" si="1230">AW86/AW83</f>
        <v>#DIV/0!</v>
      </c>
      <c r="AX87" s="13" t="e">
        <f t="shared" ref="AX87" si="1231">AX86/AX83</f>
        <v>#DIV/0!</v>
      </c>
      <c r="AY87" s="13" t="e">
        <f t="shared" ref="AY87" si="1232">AY86/AY83</f>
        <v>#DIV/0!</v>
      </c>
      <c r="AZ87" s="13" t="e">
        <f t="shared" ref="AZ87" si="1233">AZ86/AZ83</f>
        <v>#DIV/0!</v>
      </c>
      <c r="BA87" s="13">
        <f t="shared" ref="BA87" si="1234">BA86/BA83</f>
        <v>-1.8001754408268603E-3</v>
      </c>
      <c r="BB87" s="160" t="e">
        <f t="shared" ref="BB87" si="1235">BB86/BB83</f>
        <v>#DIV/0!</v>
      </c>
      <c r="BC87" s="13" t="e">
        <f t="shared" ref="BC87" si="1236">BC86/BC83</f>
        <v>#DIV/0!</v>
      </c>
      <c r="BD87" s="13" t="e">
        <f t="shared" ref="BD87" si="1237">BD86/BD83</f>
        <v>#DIV/0!</v>
      </c>
      <c r="BE87" s="13" t="e">
        <f t="shared" ref="BE87" si="1238">BE86/BE83</f>
        <v>#DIV/0!</v>
      </c>
      <c r="BF87" s="13" t="e">
        <f t="shared" ref="BF87" si="1239">BF86/BF83</f>
        <v>#DIV/0!</v>
      </c>
      <c r="BG87" s="13">
        <f t="shared" ref="BG87:BH87" si="1240">BG86/BG83</f>
        <v>-2.1347971942665446E-3</v>
      </c>
      <c r="BH87" s="160">
        <f t="shared" si="1240"/>
        <v>-1.8031791522307731E-3</v>
      </c>
      <c r="BI87" s="160">
        <f t="shared" ref="BI87" si="1241">BI86/BI83</f>
        <v>-1.8031791522307731E-3</v>
      </c>
      <c r="BJ87" s="13">
        <f t="shared" ref="BJ87:BK87" si="1242">BJ86/BJ83</f>
        <v>7.9829484221702442E-6</v>
      </c>
      <c r="BK87" s="50">
        <f t="shared" si="1242"/>
        <v>-1.8868724950061512E-3</v>
      </c>
      <c r="BM87" s="160" t="e">
        <f t="shared" ref="BM87" si="1243">BM86/BM83</f>
        <v>#DIV/0!</v>
      </c>
    </row>
    <row r="88" spans="1:66">
      <c r="A88" s="128"/>
      <c r="B88" s="5" t="s">
        <v>128</v>
      </c>
      <c r="C88" s="11">
        <f>C85-C84</f>
        <v>0</v>
      </c>
      <c r="D88" s="11">
        <f t="shared" ref="D88:BK88" si="1244">D85-D84</f>
        <v>0</v>
      </c>
      <c r="E88" s="11">
        <f t="shared" si="1244"/>
        <v>0</v>
      </c>
      <c r="F88" s="11">
        <f t="shared" si="1244"/>
        <v>0</v>
      </c>
      <c r="G88" s="11">
        <f t="shared" si="1244"/>
        <v>0</v>
      </c>
      <c r="H88" s="11">
        <f t="shared" si="1244"/>
        <v>0</v>
      </c>
      <c r="I88" s="11">
        <f t="shared" si="1244"/>
        <v>0</v>
      </c>
      <c r="J88" s="11">
        <f t="shared" si="1244"/>
        <v>0</v>
      </c>
      <c r="K88" s="11">
        <f t="shared" si="1244"/>
        <v>0</v>
      </c>
      <c r="L88" s="11">
        <f t="shared" si="1244"/>
        <v>0</v>
      </c>
      <c r="M88" s="11">
        <f t="shared" si="1244"/>
        <v>0</v>
      </c>
      <c r="N88" s="11">
        <f t="shared" si="1244"/>
        <v>0</v>
      </c>
      <c r="O88" s="11">
        <f t="shared" si="1244"/>
        <v>0</v>
      </c>
      <c r="P88" s="11">
        <f t="shared" si="1244"/>
        <v>0</v>
      </c>
      <c r="Q88" s="11">
        <f t="shared" si="1244"/>
        <v>0</v>
      </c>
      <c r="R88" s="11">
        <f t="shared" si="1244"/>
        <v>0</v>
      </c>
      <c r="S88" s="11">
        <f t="shared" si="1244"/>
        <v>0</v>
      </c>
      <c r="T88" s="11">
        <f t="shared" si="1244"/>
        <v>0</v>
      </c>
      <c r="U88" s="11">
        <f t="shared" ref="U88" si="1245">U85-U84</f>
        <v>0</v>
      </c>
      <c r="V88" s="9">
        <f t="shared" si="1244"/>
        <v>0</v>
      </c>
      <c r="W88" s="11">
        <f t="shared" si="1244"/>
        <v>0</v>
      </c>
      <c r="X88" s="11">
        <f t="shared" si="1244"/>
        <v>0</v>
      </c>
      <c r="Y88" s="11">
        <f t="shared" si="1244"/>
        <v>0</v>
      </c>
      <c r="Z88" s="11">
        <f t="shared" si="1244"/>
        <v>0</v>
      </c>
      <c r="AA88" s="11">
        <f t="shared" si="1244"/>
        <v>0</v>
      </c>
      <c r="AB88" s="11">
        <f t="shared" ref="AB88" si="1246">AB85-AB84</f>
        <v>0</v>
      </c>
      <c r="AC88" s="9">
        <f t="shared" ref="AC88:AD88" si="1247">AC85-AC84</f>
        <v>0</v>
      </c>
      <c r="AD88" s="9">
        <f t="shared" si="1247"/>
        <v>0</v>
      </c>
      <c r="AE88" s="11">
        <f t="shared" si="1244"/>
        <v>0</v>
      </c>
      <c r="AF88" s="11">
        <f t="shared" si="1244"/>
        <v>0</v>
      </c>
      <c r="AG88" s="11">
        <f t="shared" si="1244"/>
        <v>0</v>
      </c>
      <c r="AH88" s="11">
        <f t="shared" si="1244"/>
        <v>0</v>
      </c>
      <c r="AI88" s="11">
        <f t="shared" si="1244"/>
        <v>0</v>
      </c>
      <c r="AJ88" s="11">
        <f t="shared" si="1244"/>
        <v>0</v>
      </c>
      <c r="AK88" s="11">
        <f t="shared" si="1244"/>
        <v>-24476</v>
      </c>
      <c r="AL88" s="11">
        <f t="shared" si="1244"/>
        <v>0</v>
      </c>
      <c r="AM88" s="11">
        <f t="shared" si="1244"/>
        <v>-261412</v>
      </c>
      <c r="AN88" s="11">
        <f t="shared" si="1244"/>
        <v>0</v>
      </c>
      <c r="AO88" s="9">
        <f t="shared" si="1244"/>
        <v>0</v>
      </c>
      <c r="AP88" s="11">
        <f t="shared" si="1244"/>
        <v>0</v>
      </c>
      <c r="AQ88" s="9">
        <f t="shared" si="1244"/>
        <v>0</v>
      </c>
      <c r="AR88" s="11">
        <f t="shared" si="1244"/>
        <v>3039</v>
      </c>
      <c r="AS88" s="11">
        <f t="shared" si="1244"/>
        <v>0</v>
      </c>
      <c r="AT88" s="11">
        <f t="shared" si="1244"/>
        <v>0</v>
      </c>
      <c r="AU88" s="11">
        <f t="shared" si="1244"/>
        <v>19758</v>
      </c>
      <c r="AV88" s="11">
        <f t="shared" si="1244"/>
        <v>0</v>
      </c>
      <c r="AW88" s="11">
        <f t="shared" si="1244"/>
        <v>0</v>
      </c>
      <c r="AX88" s="11">
        <f t="shared" si="1244"/>
        <v>0</v>
      </c>
      <c r="AY88" s="11">
        <f t="shared" si="1244"/>
        <v>0</v>
      </c>
      <c r="AZ88" s="11">
        <f t="shared" si="1244"/>
        <v>0</v>
      </c>
      <c r="BA88" s="11">
        <f t="shared" si="1244"/>
        <v>-451800</v>
      </c>
      <c r="BB88" s="9">
        <f t="shared" si="1244"/>
        <v>0</v>
      </c>
      <c r="BC88" s="11">
        <f t="shared" si="1244"/>
        <v>0</v>
      </c>
      <c r="BD88" s="11">
        <f t="shared" si="1244"/>
        <v>0</v>
      </c>
      <c r="BE88" s="11">
        <f t="shared" si="1244"/>
        <v>0</v>
      </c>
      <c r="BF88" s="11">
        <f t="shared" si="1244"/>
        <v>0</v>
      </c>
      <c r="BG88" s="11">
        <f t="shared" si="1244"/>
        <v>2556</v>
      </c>
      <c r="BH88" s="9">
        <f t="shared" si="1244"/>
        <v>-712335</v>
      </c>
      <c r="BI88" s="9">
        <f t="shared" si="1244"/>
        <v>-712335</v>
      </c>
      <c r="BJ88" s="11">
        <f t="shared" si="1244"/>
        <v>10905</v>
      </c>
      <c r="BK88" s="49">
        <f t="shared" si="1244"/>
        <v>-723240</v>
      </c>
      <c r="BM88" s="30">
        <f t="shared" si="1132"/>
        <v>-723240</v>
      </c>
    </row>
    <row r="89" spans="1:66">
      <c r="A89" s="128"/>
      <c r="B89" s="5" t="s">
        <v>129</v>
      </c>
      <c r="C89" s="13" t="e">
        <f>C88/C84</f>
        <v>#DIV/0!</v>
      </c>
      <c r="D89" s="13" t="e">
        <f t="shared" ref="D89" si="1248">D88/D84</f>
        <v>#DIV/0!</v>
      </c>
      <c r="E89" s="13" t="e">
        <f t="shared" ref="E89" si="1249">E88/E84</f>
        <v>#DIV/0!</v>
      </c>
      <c r="F89" s="13" t="e">
        <f t="shared" ref="F89" si="1250">F88/F84</f>
        <v>#DIV/0!</v>
      </c>
      <c r="G89" s="13" t="e">
        <f t="shared" ref="G89" si="1251">G88/G84</f>
        <v>#DIV/0!</v>
      </c>
      <c r="H89" s="13" t="e">
        <f t="shared" ref="H89" si="1252">H88/H84</f>
        <v>#DIV/0!</v>
      </c>
      <c r="I89" s="13" t="e">
        <f t="shared" ref="I89" si="1253">I88/I84</f>
        <v>#DIV/0!</v>
      </c>
      <c r="J89" s="13" t="e">
        <f t="shared" ref="J89" si="1254">J88/J84</f>
        <v>#DIV/0!</v>
      </c>
      <c r="K89" s="13" t="e">
        <f t="shared" ref="K89" si="1255">K88/K84</f>
        <v>#DIV/0!</v>
      </c>
      <c r="L89" s="13" t="e">
        <f t="shared" ref="L89" si="1256">L88/L84</f>
        <v>#DIV/0!</v>
      </c>
      <c r="M89" s="13" t="e">
        <f t="shared" ref="M89" si="1257">M88/M84</f>
        <v>#DIV/0!</v>
      </c>
      <c r="N89" s="13" t="e">
        <f t="shared" ref="N89" si="1258">N88/N84</f>
        <v>#DIV/0!</v>
      </c>
      <c r="O89" s="13" t="e">
        <f t="shared" ref="O89" si="1259">O88/O84</f>
        <v>#DIV/0!</v>
      </c>
      <c r="P89" s="13" t="e">
        <f t="shared" ref="P89" si="1260">P88/P84</f>
        <v>#DIV/0!</v>
      </c>
      <c r="Q89" s="13" t="e">
        <f t="shared" ref="Q89" si="1261">Q88/Q84</f>
        <v>#DIV/0!</v>
      </c>
      <c r="R89" s="13" t="e">
        <f t="shared" ref="R89" si="1262">R88/R84</f>
        <v>#DIV/0!</v>
      </c>
      <c r="S89" s="13" t="e">
        <f t="shared" ref="S89" si="1263">S88/S84</f>
        <v>#DIV/0!</v>
      </c>
      <c r="T89" s="13" t="e">
        <f t="shared" ref="T89:U89" si="1264">T88/T84</f>
        <v>#DIV/0!</v>
      </c>
      <c r="U89" s="13" t="e">
        <f t="shared" si="1264"/>
        <v>#DIV/0!</v>
      </c>
      <c r="V89" s="160" t="e">
        <f t="shared" ref="V89" si="1265">V88/V84</f>
        <v>#DIV/0!</v>
      </c>
      <c r="W89" s="13" t="e">
        <f t="shared" ref="W89" si="1266">W88/W84</f>
        <v>#DIV/0!</v>
      </c>
      <c r="X89" s="13" t="e">
        <f t="shared" ref="X89" si="1267">X88/X84</f>
        <v>#DIV/0!</v>
      </c>
      <c r="Y89" s="13" t="e">
        <f t="shared" ref="Y89" si="1268">Y88/Y84</f>
        <v>#DIV/0!</v>
      </c>
      <c r="Z89" s="13" t="e">
        <f t="shared" ref="Z89" si="1269">Z88/Z84</f>
        <v>#DIV/0!</v>
      </c>
      <c r="AA89" s="13" t="e">
        <f t="shared" ref="AA89:AD89" si="1270">AA88/AA84</f>
        <v>#DIV/0!</v>
      </c>
      <c r="AB89" s="13" t="e">
        <f t="shared" ref="AB89" si="1271">AB88/AB84</f>
        <v>#DIV/0!</v>
      </c>
      <c r="AC89" s="160" t="e">
        <f t="shared" si="1270"/>
        <v>#DIV/0!</v>
      </c>
      <c r="AD89" s="160" t="e">
        <f t="shared" si="1270"/>
        <v>#DIV/0!</v>
      </c>
      <c r="AE89" s="13" t="e">
        <f t="shared" ref="AE89" si="1272">AE88/AE84</f>
        <v>#DIV/0!</v>
      </c>
      <c r="AF89" s="13" t="e">
        <f t="shared" ref="AF89" si="1273">AF88/AF84</f>
        <v>#DIV/0!</v>
      </c>
      <c r="AG89" s="13" t="e">
        <f t="shared" ref="AG89" si="1274">AG88/AG84</f>
        <v>#DIV/0!</v>
      </c>
      <c r="AH89" s="13" t="e">
        <f t="shared" ref="AH89" si="1275">AH88/AH84</f>
        <v>#DIV/0!</v>
      </c>
      <c r="AI89" s="13" t="e">
        <f t="shared" ref="AI89" si="1276">AI88/AI84</f>
        <v>#DIV/0!</v>
      </c>
      <c r="AJ89" s="13" t="e">
        <f t="shared" ref="AJ89" si="1277">AJ88/AJ84</f>
        <v>#DIV/0!</v>
      </c>
      <c r="AK89" s="13">
        <f t="shared" ref="AK89" si="1278">AK88/AK84</f>
        <v>-0.85065860355194101</v>
      </c>
      <c r="AL89" s="13" t="e">
        <f t="shared" ref="AL89" si="1279">AL88/AL84</f>
        <v>#DIV/0!</v>
      </c>
      <c r="AM89" s="13">
        <f t="shared" ref="AM89" si="1280">AM88/AM84</f>
        <v>-9.7754516544959036E-2</v>
      </c>
      <c r="AN89" s="13" t="e">
        <f t="shared" ref="AN89" si="1281">AN88/AN84</f>
        <v>#DIV/0!</v>
      </c>
      <c r="AO89" s="160" t="e">
        <f t="shared" ref="AO89" si="1282">AO88/AO84</f>
        <v>#DIV/0!</v>
      </c>
      <c r="AP89" s="13" t="e">
        <f t="shared" ref="AP89" si="1283">AP88/AP84</f>
        <v>#DIV/0!</v>
      </c>
      <c r="AQ89" s="160" t="e">
        <f t="shared" ref="AQ89" si="1284">AQ88/AQ84</f>
        <v>#DIV/0!</v>
      </c>
      <c r="AR89" s="13">
        <f t="shared" ref="AR89" si="1285">AR88/AR84</f>
        <v>0.45002221235006662</v>
      </c>
      <c r="AS89" s="13" t="e">
        <f t="shared" ref="AS89" si="1286">AS88/AS84</f>
        <v>#DIV/0!</v>
      </c>
      <c r="AT89" s="13" t="e">
        <f t="shared" ref="AT89" si="1287">AT88/AT84</f>
        <v>#DIV/0!</v>
      </c>
      <c r="AU89" s="13">
        <f t="shared" ref="AU89" si="1288">AU88/AU84</f>
        <v>-1.7219801289872756</v>
      </c>
      <c r="AV89" s="13" t="e">
        <f t="shared" ref="AV89" si="1289">AV88/AV84</f>
        <v>#DIV/0!</v>
      </c>
      <c r="AW89" s="13" t="e">
        <f t="shared" ref="AW89" si="1290">AW88/AW84</f>
        <v>#DIV/0!</v>
      </c>
      <c r="AX89" s="13" t="e">
        <f t="shared" ref="AX89" si="1291">AX88/AX84</f>
        <v>#DIV/0!</v>
      </c>
      <c r="AY89" s="13" t="e">
        <f t="shared" ref="AY89" si="1292">AY88/AY84</f>
        <v>#DIV/0!</v>
      </c>
      <c r="AZ89" s="13" t="e">
        <f t="shared" ref="AZ89" si="1293">AZ88/AZ84</f>
        <v>#DIV/0!</v>
      </c>
      <c r="BA89" s="13">
        <f t="shared" ref="BA89" si="1294">BA88/BA84</f>
        <v>-0.53506271413463258</v>
      </c>
      <c r="BB89" s="160" t="e">
        <f t="shared" ref="BB89" si="1295">BB88/BB84</f>
        <v>#DIV/0!</v>
      </c>
      <c r="BC89" s="13" t="e">
        <f t="shared" ref="BC89" si="1296">BC88/BC84</f>
        <v>#DIV/0!</v>
      </c>
      <c r="BD89" s="13" t="e">
        <f t="shared" ref="BD89" si="1297">BD88/BD84</f>
        <v>#DIV/0!</v>
      </c>
      <c r="BE89" s="13" t="e">
        <f t="shared" ref="BE89" si="1298">BE88/BE84</f>
        <v>#DIV/0!</v>
      </c>
      <c r="BF89" s="13" t="e">
        <f t="shared" ref="BF89" si="1299">BF88/BF84</f>
        <v>#DIV/0!</v>
      </c>
      <c r="BG89" s="13">
        <f t="shared" ref="BG89:BH89" si="1300">BG88/BG84</f>
        <v>3.569832402234637</v>
      </c>
      <c r="BH89" s="160">
        <f t="shared" si="1300"/>
        <v>-0.20103586379226507</v>
      </c>
      <c r="BI89" s="160">
        <f t="shared" ref="BI89" si="1301">BI88/BI84</f>
        <v>-0.20103586379226507</v>
      </c>
      <c r="BJ89" s="13">
        <f t="shared" ref="BJ89:BK89" si="1302">BJ88/BJ84</f>
        <v>9.5354266677159571E-2</v>
      </c>
      <c r="BK89" s="50">
        <f t="shared" si="1302"/>
        <v>-0.21092109560916431</v>
      </c>
      <c r="BM89" s="14">
        <f t="shared" ref="BM89" si="1303">BM88/BM84</f>
        <v>-0.21092109560916431</v>
      </c>
    </row>
    <row r="90" spans="1:66">
      <c r="A90" s="128"/>
      <c r="B90" s="5" t="s">
        <v>326</v>
      </c>
      <c r="C90" s="126" t="e">
        <f>C85/C82</f>
        <v>#DIV/0!</v>
      </c>
      <c r="D90" s="126" t="e">
        <f t="shared" ref="D90:BK90" si="1304">D85/D82</f>
        <v>#DIV/0!</v>
      </c>
      <c r="E90" s="126" t="e">
        <f t="shared" si="1304"/>
        <v>#DIV/0!</v>
      </c>
      <c r="F90" s="126" t="e">
        <f t="shared" si="1304"/>
        <v>#DIV/0!</v>
      </c>
      <c r="G90" s="126" t="e">
        <f t="shared" si="1304"/>
        <v>#DIV/0!</v>
      </c>
      <c r="H90" s="126" t="e">
        <f t="shared" si="1304"/>
        <v>#DIV/0!</v>
      </c>
      <c r="I90" s="126" t="e">
        <f t="shared" si="1304"/>
        <v>#DIV/0!</v>
      </c>
      <c r="J90" s="126" t="e">
        <f t="shared" si="1304"/>
        <v>#DIV/0!</v>
      </c>
      <c r="K90" s="126" t="e">
        <f t="shared" si="1304"/>
        <v>#DIV/0!</v>
      </c>
      <c r="L90" s="126" t="e">
        <f t="shared" si="1304"/>
        <v>#DIV/0!</v>
      </c>
      <c r="M90" s="126" t="e">
        <f t="shared" si="1304"/>
        <v>#DIV/0!</v>
      </c>
      <c r="N90" s="126" t="e">
        <f t="shared" si="1304"/>
        <v>#DIV/0!</v>
      </c>
      <c r="O90" s="126" t="e">
        <f t="shared" si="1304"/>
        <v>#DIV/0!</v>
      </c>
      <c r="P90" s="126" t="e">
        <f t="shared" si="1304"/>
        <v>#DIV/0!</v>
      </c>
      <c r="Q90" s="126" t="e">
        <f t="shared" si="1304"/>
        <v>#DIV/0!</v>
      </c>
      <c r="R90" s="126" t="e">
        <f t="shared" si="1304"/>
        <v>#DIV/0!</v>
      </c>
      <c r="S90" s="126" t="e">
        <f t="shared" si="1304"/>
        <v>#DIV/0!</v>
      </c>
      <c r="T90" s="126" t="e">
        <f t="shared" si="1304"/>
        <v>#DIV/0!</v>
      </c>
      <c r="U90" s="126" t="e">
        <f t="shared" si="1304"/>
        <v>#DIV/0!</v>
      </c>
      <c r="V90" s="175" t="e">
        <f t="shared" si="1304"/>
        <v>#DIV/0!</v>
      </c>
      <c r="W90" s="126" t="e">
        <f t="shared" si="1304"/>
        <v>#DIV/0!</v>
      </c>
      <c r="X90" s="126" t="e">
        <f t="shared" si="1304"/>
        <v>#DIV/0!</v>
      </c>
      <c r="Y90" s="126" t="e">
        <f t="shared" si="1304"/>
        <v>#DIV/0!</v>
      </c>
      <c r="Z90" s="126" t="e">
        <f t="shared" si="1304"/>
        <v>#DIV/0!</v>
      </c>
      <c r="AA90" s="126" t="e">
        <f t="shared" si="1304"/>
        <v>#DIV/0!</v>
      </c>
      <c r="AB90" s="126" t="e">
        <f t="shared" ref="AB90" si="1305">AB85/AB82</f>
        <v>#DIV/0!</v>
      </c>
      <c r="AC90" s="175" t="e">
        <f t="shared" si="1304"/>
        <v>#DIV/0!</v>
      </c>
      <c r="AD90" s="175" t="e">
        <f t="shared" si="1304"/>
        <v>#DIV/0!</v>
      </c>
      <c r="AE90" s="126" t="e">
        <f t="shared" si="1304"/>
        <v>#DIV/0!</v>
      </c>
      <c r="AF90" s="126" t="e">
        <f t="shared" si="1304"/>
        <v>#DIV/0!</v>
      </c>
      <c r="AG90" s="126" t="e">
        <f t="shared" si="1304"/>
        <v>#DIV/0!</v>
      </c>
      <c r="AH90" s="126" t="e">
        <f t="shared" si="1304"/>
        <v>#DIV/0!</v>
      </c>
      <c r="AI90" s="126" t="e">
        <f t="shared" si="1304"/>
        <v>#DIV/0!</v>
      </c>
      <c r="AJ90" s="126" t="e">
        <f t="shared" si="1304"/>
        <v>#DIV/0!</v>
      </c>
      <c r="AK90" s="126">
        <f t="shared" si="1304"/>
        <v>0.99814169570267131</v>
      </c>
      <c r="AL90" s="126" t="e">
        <f t="shared" si="1304"/>
        <v>#DIV/0!</v>
      </c>
      <c r="AM90" s="126">
        <f t="shared" si="1304"/>
        <v>0.99819784933424682</v>
      </c>
      <c r="AN90" s="126" t="e">
        <f t="shared" si="1304"/>
        <v>#DIV/0!</v>
      </c>
      <c r="AO90" s="175" t="e">
        <f t="shared" si="1304"/>
        <v>#DIV/0!</v>
      </c>
      <c r="AP90" s="126" t="e">
        <f t="shared" si="1304"/>
        <v>#DIV/0!</v>
      </c>
      <c r="AQ90" s="175" t="e">
        <f t="shared" si="1304"/>
        <v>#DIV/0!</v>
      </c>
      <c r="AR90" s="126">
        <f t="shared" si="1304"/>
        <v>0.99796167957602933</v>
      </c>
      <c r="AS90" s="126" t="e">
        <f t="shared" si="1304"/>
        <v>#DIV/0!</v>
      </c>
      <c r="AT90" s="126" t="e">
        <f t="shared" si="1304"/>
        <v>#DIV/0!</v>
      </c>
      <c r="AU90" s="126">
        <f t="shared" si="1304"/>
        <v>0.99819255331967705</v>
      </c>
      <c r="AV90" s="126" t="e">
        <f t="shared" si="1304"/>
        <v>#DIV/0!</v>
      </c>
      <c r="AW90" s="126" t="e">
        <f t="shared" si="1304"/>
        <v>#DIV/0!</v>
      </c>
      <c r="AX90" s="126" t="e">
        <f t="shared" si="1304"/>
        <v>#DIV/0!</v>
      </c>
      <c r="AY90" s="126" t="e">
        <f t="shared" si="1304"/>
        <v>#DIV/0!</v>
      </c>
      <c r="AZ90" s="126" t="e">
        <f t="shared" si="1304"/>
        <v>#DIV/0!</v>
      </c>
      <c r="BA90" s="126">
        <f t="shared" si="1304"/>
        <v>0.99819982455917311</v>
      </c>
      <c r="BB90" s="175" t="e">
        <f t="shared" si="1304"/>
        <v>#DIV/0!</v>
      </c>
      <c r="BC90" s="126" t="e">
        <f t="shared" si="1304"/>
        <v>#DIV/0!</v>
      </c>
      <c r="BD90" s="126" t="e">
        <f t="shared" si="1304"/>
        <v>#DIV/0!</v>
      </c>
      <c r="BE90" s="126" t="e">
        <f t="shared" si="1304"/>
        <v>#DIV/0!</v>
      </c>
      <c r="BF90" s="126" t="e">
        <f t="shared" si="1304"/>
        <v>#DIV/0!</v>
      </c>
      <c r="BG90" s="126">
        <f t="shared" si="1304"/>
        <v>0.99786520280573343</v>
      </c>
      <c r="BH90" s="175">
        <f t="shared" si="1304"/>
        <v>0.99819682084776917</v>
      </c>
      <c r="BI90" s="175">
        <f t="shared" si="1304"/>
        <v>0.99819682084776917</v>
      </c>
      <c r="BJ90" s="126">
        <f t="shared" si="1304"/>
        <v>1.0000079829484221</v>
      </c>
      <c r="BK90" s="126">
        <f t="shared" si="1304"/>
        <v>0.99811312750499381</v>
      </c>
      <c r="BM90" s="126" t="e">
        <f t="shared" ref="BM90" si="1306">BM85/BM82</f>
        <v>#DIV/0!</v>
      </c>
    </row>
    <row r="91" spans="1:66" s="178" customFormat="1">
      <c r="A91" s="128"/>
      <c r="B91" s="5" t="s">
        <v>327</v>
      </c>
      <c r="C91" s="11">
        <f>C82-C85</f>
        <v>0</v>
      </c>
      <c r="D91" s="11">
        <f t="shared" ref="D91:BK91" si="1307">D82-D85</f>
        <v>0</v>
      </c>
      <c r="E91" s="11">
        <f t="shared" si="1307"/>
        <v>0</v>
      </c>
      <c r="F91" s="11">
        <f t="shared" si="1307"/>
        <v>0</v>
      </c>
      <c r="G91" s="11">
        <f t="shared" si="1307"/>
        <v>0</v>
      </c>
      <c r="H91" s="11">
        <f t="shared" si="1307"/>
        <v>0</v>
      </c>
      <c r="I91" s="11">
        <f t="shared" si="1307"/>
        <v>0</v>
      </c>
      <c r="J91" s="11">
        <f t="shared" si="1307"/>
        <v>0</v>
      </c>
      <c r="K91" s="11">
        <f t="shared" si="1307"/>
        <v>0</v>
      </c>
      <c r="L91" s="11">
        <f t="shared" si="1307"/>
        <v>0</v>
      </c>
      <c r="M91" s="11">
        <f t="shared" si="1307"/>
        <v>0</v>
      </c>
      <c r="N91" s="11">
        <f t="shared" si="1307"/>
        <v>0</v>
      </c>
      <c r="O91" s="11">
        <f t="shared" si="1307"/>
        <v>0</v>
      </c>
      <c r="P91" s="11">
        <f t="shared" si="1307"/>
        <v>0</v>
      </c>
      <c r="Q91" s="11">
        <f t="shared" si="1307"/>
        <v>0</v>
      </c>
      <c r="R91" s="11">
        <f t="shared" si="1307"/>
        <v>0</v>
      </c>
      <c r="S91" s="11">
        <f t="shared" si="1307"/>
        <v>0</v>
      </c>
      <c r="T91" s="11">
        <f t="shared" si="1307"/>
        <v>0</v>
      </c>
      <c r="U91" s="11">
        <f t="shared" si="1307"/>
        <v>0</v>
      </c>
      <c r="V91" s="11">
        <f t="shared" si="1307"/>
        <v>0</v>
      </c>
      <c r="W91" s="11">
        <f t="shared" si="1307"/>
        <v>0</v>
      </c>
      <c r="X91" s="11">
        <f t="shared" si="1307"/>
        <v>0</v>
      </c>
      <c r="Y91" s="11">
        <f t="shared" si="1307"/>
        <v>0</v>
      </c>
      <c r="Z91" s="11">
        <f t="shared" si="1307"/>
        <v>0</v>
      </c>
      <c r="AA91" s="11">
        <f t="shared" si="1307"/>
        <v>0</v>
      </c>
      <c r="AB91" s="11">
        <f t="shared" si="1307"/>
        <v>0</v>
      </c>
      <c r="AC91" s="11">
        <f t="shared" si="1307"/>
        <v>0</v>
      </c>
      <c r="AD91" s="11">
        <f t="shared" si="1307"/>
        <v>0</v>
      </c>
      <c r="AE91" s="11">
        <f t="shared" si="1307"/>
        <v>0</v>
      </c>
      <c r="AF91" s="11">
        <f t="shared" si="1307"/>
        <v>0</v>
      </c>
      <c r="AG91" s="11">
        <f t="shared" si="1307"/>
        <v>0</v>
      </c>
      <c r="AH91" s="11">
        <f t="shared" si="1307"/>
        <v>0</v>
      </c>
      <c r="AI91" s="11">
        <f t="shared" si="1307"/>
        <v>0</v>
      </c>
      <c r="AJ91" s="11">
        <f t="shared" si="1307"/>
        <v>0</v>
      </c>
      <c r="AK91" s="11">
        <f t="shared" si="1307"/>
        <v>8</v>
      </c>
      <c r="AL91" s="11">
        <f t="shared" si="1307"/>
        <v>0</v>
      </c>
      <c r="AM91" s="11">
        <f t="shared" si="1307"/>
        <v>4356</v>
      </c>
      <c r="AN91" s="11">
        <f t="shared" si="1307"/>
        <v>0</v>
      </c>
      <c r="AO91" s="11">
        <f t="shared" si="1307"/>
        <v>0</v>
      </c>
      <c r="AP91" s="11">
        <f t="shared" si="1307"/>
        <v>0</v>
      </c>
      <c r="AQ91" s="11">
        <f t="shared" si="1307"/>
        <v>0</v>
      </c>
      <c r="AR91" s="11">
        <f t="shared" si="1307"/>
        <v>20</v>
      </c>
      <c r="AS91" s="11">
        <f t="shared" si="1307"/>
        <v>0</v>
      </c>
      <c r="AT91" s="11">
        <f t="shared" si="1307"/>
        <v>0</v>
      </c>
      <c r="AU91" s="11">
        <f t="shared" si="1307"/>
        <v>15</v>
      </c>
      <c r="AV91" s="11">
        <f t="shared" si="1307"/>
        <v>0</v>
      </c>
      <c r="AW91" s="11">
        <f t="shared" si="1307"/>
        <v>0</v>
      </c>
      <c r="AX91" s="11">
        <f t="shared" si="1307"/>
        <v>0</v>
      </c>
      <c r="AY91" s="11">
        <f t="shared" si="1307"/>
        <v>0</v>
      </c>
      <c r="AZ91" s="11">
        <f t="shared" si="1307"/>
        <v>0</v>
      </c>
      <c r="BA91" s="11">
        <f t="shared" si="1307"/>
        <v>708</v>
      </c>
      <c r="BB91" s="11">
        <f t="shared" si="1307"/>
        <v>0</v>
      </c>
      <c r="BC91" s="11">
        <f t="shared" si="1307"/>
        <v>0</v>
      </c>
      <c r="BD91" s="11">
        <f t="shared" si="1307"/>
        <v>0</v>
      </c>
      <c r="BE91" s="11">
        <f t="shared" si="1307"/>
        <v>0</v>
      </c>
      <c r="BF91" s="11">
        <f t="shared" si="1307"/>
        <v>0</v>
      </c>
      <c r="BG91" s="11">
        <f t="shared" si="1307"/>
        <v>7</v>
      </c>
      <c r="BH91" s="11">
        <f t="shared" si="1307"/>
        <v>5114</v>
      </c>
      <c r="BI91" s="11">
        <f t="shared" si="1307"/>
        <v>5114</v>
      </c>
      <c r="BJ91" s="11">
        <f t="shared" si="1307"/>
        <v>-1</v>
      </c>
      <c r="BK91" s="11">
        <f t="shared" si="1307"/>
        <v>5115</v>
      </c>
      <c r="BL91" s="11">
        <f t="shared" ref="BL91:BM91" si="1308">BL85-BL82</f>
        <v>2705712</v>
      </c>
      <c r="BM91" s="11">
        <f t="shared" si="1308"/>
        <v>2705720</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4"/>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4"/>
      <c r="BJ92" s="5"/>
      <c r="BK92" s="48"/>
    </row>
    <row r="93" spans="1:66" s="176" customFormat="1">
      <c r="A93" s="15" t="s">
        <v>136</v>
      </c>
      <c r="B93" s="9" t="s">
        <v>344</v>
      </c>
      <c r="C93" s="256">
        <v>115303</v>
      </c>
      <c r="D93" s="256">
        <v>53168</v>
      </c>
      <c r="E93" s="256">
        <v>3852</v>
      </c>
      <c r="F93" s="256">
        <v>11704</v>
      </c>
      <c r="G93" s="256">
        <v>6757</v>
      </c>
      <c r="H93" s="256">
        <v>0</v>
      </c>
      <c r="I93" s="256">
        <v>0</v>
      </c>
      <c r="J93" s="256">
        <v>11</v>
      </c>
      <c r="K93" s="256">
        <v>0</v>
      </c>
      <c r="L93" s="256">
        <v>471</v>
      </c>
      <c r="M93" s="256">
        <v>6998</v>
      </c>
      <c r="N93" s="256">
        <v>5836</v>
      </c>
      <c r="O93" s="256">
        <v>957</v>
      </c>
      <c r="P93" s="256">
        <v>3612</v>
      </c>
      <c r="Q93" s="256">
        <v>0</v>
      </c>
      <c r="R93" s="256">
        <v>560</v>
      </c>
      <c r="S93" s="256">
        <v>190642</v>
      </c>
      <c r="T93" s="256">
        <v>347853</v>
      </c>
      <c r="U93" s="256">
        <v>0</v>
      </c>
      <c r="V93" s="256">
        <v>0</v>
      </c>
      <c r="W93" s="256">
        <v>0</v>
      </c>
      <c r="X93" s="256">
        <v>0</v>
      </c>
      <c r="Y93" s="256">
        <v>0</v>
      </c>
      <c r="Z93" s="256">
        <v>0</v>
      </c>
      <c r="AA93" s="256">
        <v>0</v>
      </c>
      <c r="AB93" s="256">
        <v>0</v>
      </c>
      <c r="AC93" s="256">
        <v>0</v>
      </c>
      <c r="AD93" s="264">
        <f t="shared" ref="AD93" si="1309">SUM(C93:AC93)</f>
        <v>747724</v>
      </c>
      <c r="AE93" s="256">
        <v>485</v>
      </c>
      <c r="AF93" s="256">
        <v>3</v>
      </c>
      <c r="AG93" s="256">
        <v>689</v>
      </c>
      <c r="AH93" s="256">
        <v>0</v>
      </c>
      <c r="AI93" s="256">
        <v>0</v>
      </c>
      <c r="AJ93" s="256">
        <v>164</v>
      </c>
      <c r="AK93" s="256">
        <v>157</v>
      </c>
      <c r="AL93" s="256">
        <v>27652</v>
      </c>
      <c r="AM93" s="256">
        <v>28517</v>
      </c>
      <c r="AN93" s="256">
        <v>132</v>
      </c>
      <c r="AO93" s="256">
        <v>75303</v>
      </c>
      <c r="AP93" s="256">
        <v>0</v>
      </c>
      <c r="AQ93" s="256">
        <v>0</v>
      </c>
      <c r="AR93" s="256">
        <v>0</v>
      </c>
      <c r="AS93" s="256">
        <v>0</v>
      </c>
      <c r="AT93" s="256">
        <v>0</v>
      </c>
      <c r="AU93" s="256">
        <v>0</v>
      </c>
      <c r="AV93" s="256">
        <v>0</v>
      </c>
      <c r="AW93" s="256">
        <v>0</v>
      </c>
      <c r="AX93" s="256">
        <v>0</v>
      </c>
      <c r="AY93" s="256">
        <v>0</v>
      </c>
      <c r="AZ93" s="256">
        <v>0</v>
      </c>
      <c r="BA93" s="256">
        <v>0</v>
      </c>
      <c r="BB93" s="256">
        <v>0</v>
      </c>
      <c r="BC93" s="256">
        <v>6630</v>
      </c>
      <c r="BD93" s="256">
        <v>6630</v>
      </c>
      <c r="BE93" s="256">
        <v>0</v>
      </c>
      <c r="BF93" s="256">
        <v>1761</v>
      </c>
      <c r="BG93" s="256">
        <v>4949</v>
      </c>
      <c r="BH93" s="262">
        <f>SUM(AE93:BG93)</f>
        <v>153072</v>
      </c>
      <c r="BI93" s="123">
        <f>AD93+BH93</f>
        <v>900796</v>
      </c>
      <c r="BJ93" s="263">
        <v>0</v>
      </c>
      <c r="BK93" s="264">
        <f t="shared" ref="BK93" si="1310">BI93-BJ93</f>
        <v>900796</v>
      </c>
      <c r="BL93" s="176">
        <v>9</v>
      </c>
      <c r="BM93" s="261"/>
    </row>
    <row r="94" spans="1:66" s="41" customFormat="1">
      <c r="A94" s="134"/>
      <c r="B94" s="207" t="s">
        <v>341</v>
      </c>
      <c r="C94" s="302">
        <v>115303</v>
      </c>
      <c r="D94" s="302">
        <v>53168</v>
      </c>
      <c r="E94" s="302">
        <v>3852</v>
      </c>
      <c r="F94" s="302">
        <v>11704</v>
      </c>
      <c r="G94" s="302">
        <v>6757</v>
      </c>
      <c r="H94" s="302">
        <v>0</v>
      </c>
      <c r="I94" s="302">
        <v>0</v>
      </c>
      <c r="J94" s="302">
        <v>11</v>
      </c>
      <c r="K94" s="302">
        <v>0</v>
      </c>
      <c r="L94" s="302">
        <v>471</v>
      </c>
      <c r="M94" s="302">
        <v>6998</v>
      </c>
      <c r="N94" s="302">
        <v>5836</v>
      </c>
      <c r="O94" s="302">
        <v>957</v>
      </c>
      <c r="P94" s="302">
        <v>3612</v>
      </c>
      <c r="Q94" s="302">
        <v>0</v>
      </c>
      <c r="R94" s="302">
        <v>560</v>
      </c>
      <c r="S94" s="302">
        <v>190642</v>
      </c>
      <c r="T94" s="302">
        <v>347853</v>
      </c>
      <c r="U94" s="302">
        <v>0</v>
      </c>
      <c r="V94" s="302">
        <v>0</v>
      </c>
      <c r="W94" s="302">
        <v>0</v>
      </c>
      <c r="X94" s="302">
        <v>0</v>
      </c>
      <c r="Y94" s="302">
        <v>0</v>
      </c>
      <c r="Z94" s="302">
        <v>0</v>
      </c>
      <c r="AA94" s="302">
        <v>0</v>
      </c>
      <c r="AB94" s="302">
        <v>0</v>
      </c>
      <c r="AC94" s="302">
        <v>0</v>
      </c>
      <c r="AD94" s="121">
        <f t="shared" ref="AD94" si="1311">SUM(C94:AC94)</f>
        <v>747724</v>
      </c>
      <c r="AE94" s="302">
        <v>485</v>
      </c>
      <c r="AF94" s="302">
        <v>3</v>
      </c>
      <c r="AG94" s="302">
        <v>689</v>
      </c>
      <c r="AH94" s="302">
        <v>0</v>
      </c>
      <c r="AI94" s="302">
        <v>0</v>
      </c>
      <c r="AJ94" s="302">
        <v>164</v>
      </c>
      <c r="AK94" s="302">
        <v>157</v>
      </c>
      <c r="AL94" s="302">
        <v>27652</v>
      </c>
      <c r="AM94" s="302">
        <v>28517</v>
      </c>
      <c r="AN94" s="302">
        <v>132</v>
      </c>
      <c r="AO94" s="302">
        <v>75303</v>
      </c>
      <c r="AP94" s="302">
        <v>0</v>
      </c>
      <c r="AQ94" s="302">
        <v>0</v>
      </c>
      <c r="AR94" s="302">
        <v>0</v>
      </c>
      <c r="AS94" s="302">
        <v>0</v>
      </c>
      <c r="AT94" s="302">
        <v>0</v>
      </c>
      <c r="AU94" s="302">
        <v>0</v>
      </c>
      <c r="AV94" s="302">
        <v>0</v>
      </c>
      <c r="AW94" s="302">
        <v>0</v>
      </c>
      <c r="AX94" s="302">
        <v>0</v>
      </c>
      <c r="AY94" s="302">
        <v>0</v>
      </c>
      <c r="AZ94" s="302">
        <v>0</v>
      </c>
      <c r="BA94" s="302">
        <v>0</v>
      </c>
      <c r="BB94" s="302">
        <v>0</v>
      </c>
      <c r="BC94" s="302">
        <v>6630</v>
      </c>
      <c r="BD94" s="302">
        <v>6630</v>
      </c>
      <c r="BE94" s="302">
        <v>0</v>
      </c>
      <c r="BF94" s="302">
        <v>1761</v>
      </c>
      <c r="BG94" s="302">
        <v>4949</v>
      </c>
      <c r="BH94" s="122">
        <f>SUM(AE94:BG94)</f>
        <v>153072</v>
      </c>
      <c r="BI94" s="257">
        <f>AD94+BH94</f>
        <v>900796</v>
      </c>
      <c r="BJ94" s="305">
        <v>0</v>
      </c>
      <c r="BK94" s="121">
        <f t="shared" ref="BK94" si="1312">BI94-BJ94</f>
        <v>900796</v>
      </c>
      <c r="BM94" s="208"/>
    </row>
    <row r="95" spans="1:66">
      <c r="A95" s="128"/>
      <c r="B95" s="12" t="s">
        <v>340</v>
      </c>
      <c r="C95" s="9">
        <f>IF('Upto Month COPPY'!$J$4="",0,'Upto Month COPPY'!$J$4)</f>
        <v>119072</v>
      </c>
      <c r="D95" s="9">
        <f>IF('Upto Month COPPY'!$J$5="",0,'Upto Month COPPY'!$J$5)</f>
        <v>45342</v>
      </c>
      <c r="E95" s="9">
        <f>IF('Upto Month COPPY'!$J$6="",0,'Upto Month COPPY'!$J$6)</f>
        <v>4272</v>
      </c>
      <c r="F95" s="9">
        <f>IF('Upto Month COPPY'!$J$7="",0,'Upto Month COPPY'!$J$7)</f>
        <v>11153</v>
      </c>
      <c r="G95" s="9">
        <f>IF('Upto Month COPPY'!$J$8="",0,'Upto Month COPPY'!$J$8)</f>
        <v>6686</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357</v>
      </c>
      <c r="M95" s="9">
        <f>IF('Upto Month COPPY'!$J$14="",0,'Upto Month COPPY'!$J$14)</f>
        <v>7303</v>
      </c>
      <c r="N95" s="9">
        <f>IF('Upto Month COPPY'!$J$15="",0,'Upto Month COPPY'!$J$15)</f>
        <v>4660</v>
      </c>
      <c r="O95" s="9">
        <f>IF('Upto Month COPPY'!$J$16="",0,'Upto Month COPPY'!$J$16)</f>
        <v>800</v>
      </c>
      <c r="P95" s="9">
        <f>IF('Upto Month COPPY'!$J$17="",0,'Upto Month COPPY'!$J$17)</f>
        <v>4140</v>
      </c>
      <c r="Q95" s="9">
        <f>IF('Upto Month COPPY'!$J$18="",0,'Upto Month COPPY'!$J$18)</f>
        <v>0</v>
      </c>
      <c r="R95" s="9">
        <f>IF('Upto Month COPPY'!$J$21="",0,'Upto Month COPPY'!$J$21)</f>
        <v>796</v>
      </c>
      <c r="S95" s="9">
        <f>IF('Upto Month COPPY'!$J$26="",0,'Upto Month COPPY'!$J$26)</f>
        <v>173405</v>
      </c>
      <c r="T95" s="9">
        <f>IF('Upto Month COPPY'!$J$27="",0,'Upto Month COPPY'!$J$27)</f>
        <v>199136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264">
        <f t="shared" ref="AD95:AD96" si="1313">SUM(C95:AC95)</f>
        <v>577122</v>
      </c>
      <c r="AE95" s="9">
        <f>IF('Upto Month COPPY'!$J$19="",0,'Upto Month COPPY'!$J$19)</f>
        <v>121</v>
      </c>
      <c r="AF95" s="9">
        <f>IF('Upto Month COPPY'!$J$20="",0,'Upto Month COPPY'!$J$20)</f>
        <v>5</v>
      </c>
      <c r="AG95" s="9">
        <f>IF('Upto Month COPPY'!$J$22="",0,'Upto Month COPPY'!$J$22)</f>
        <v>460</v>
      </c>
      <c r="AH95" s="9">
        <f>IF('Upto Month COPPY'!$J$23="",0,'Upto Month COPPY'!$J$23)</f>
        <v>0</v>
      </c>
      <c r="AI95" s="9">
        <f>IF('Upto Month COPPY'!$J$24="",0,'Upto Month COPPY'!$J$24)</f>
        <v>0</v>
      </c>
      <c r="AJ95" s="9">
        <f>IF('Upto Month COPPY'!$J$25="",0,'Upto Month COPPY'!$J$25)</f>
        <v>37</v>
      </c>
      <c r="AK95" s="9">
        <f>IF('Upto Month COPPY'!$J$28="",0,'Upto Month COPPY'!$J$28)</f>
        <v>92</v>
      </c>
      <c r="AL95" s="9">
        <f>IF('Upto Month COPPY'!$J$29="",0,'Upto Month COPPY'!$J$29)</f>
        <v>26026</v>
      </c>
      <c r="AM95" s="9">
        <f>IF('Upto Month COPPY'!$J$31="",0,'Upto Month COPPY'!$J$31)</f>
        <v>-4277</v>
      </c>
      <c r="AN95" s="9">
        <f>IF('Upto Month COPPY'!$J$32="",0,'Upto Month COPPY'!$J$32)</f>
        <v>0</v>
      </c>
      <c r="AO95" s="9">
        <f>IF('Upto Month COPPY'!$J$33="",0,'Upto Month COPPY'!$J$33)</f>
        <v>52089</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1492</v>
      </c>
      <c r="AX95" s="9">
        <f>IF('Upto Month COPPY'!$J$46="",0,'Upto Month COPPY'!$J$46)</f>
        <v>0</v>
      </c>
      <c r="AY95" s="9">
        <f>IF('Upto Month COPPY'!$J$47="",0,'Upto Month COPPY'!$J$47)</f>
        <v>207</v>
      </c>
      <c r="AZ95" s="9">
        <f>IF('Upto Month COPPY'!$J$49="",0,'Upto Month COPPY'!$J$49)</f>
        <v>0</v>
      </c>
      <c r="BA95" s="9">
        <f>IF('Upto Month COPPY'!$J$50="",0,'Upto Month COPPY'!$J$50)</f>
        <v>0</v>
      </c>
      <c r="BB95" s="9">
        <f>IF('Upto Month COPPY'!$J$52="",0,'Upto Month COPPY'!$J$52)</f>
        <v>0</v>
      </c>
      <c r="BC95" s="9">
        <f>IF('Upto Month COPPY'!$J$53="",0,'Upto Month COPPY'!$J$53)</f>
        <v>3229</v>
      </c>
      <c r="BD95" s="9">
        <f>IF('Upto Month COPPY'!$J$54="",0,'Upto Month COPPY'!$J$54)</f>
        <v>3222</v>
      </c>
      <c r="BE95" s="9">
        <f>IF('Upto Month COPPY'!$J$55="",0,'Upto Month COPPY'!$J$55)</f>
        <v>0</v>
      </c>
      <c r="BF95" s="9">
        <f>IF('Upto Month COPPY'!$J$56="",0,'Upto Month COPPY'!$J$56)</f>
        <v>2396</v>
      </c>
      <c r="BG95" s="9">
        <f>IF('Upto Month COPPY'!$J$58="",0,'Upto Month COPPY'!$J$58)</f>
        <v>-18723</v>
      </c>
      <c r="BH95" s="9">
        <f>SUM(AE95:BG95)</f>
        <v>66376</v>
      </c>
      <c r="BI95" s="258">
        <f>AD95+BH95</f>
        <v>643498</v>
      </c>
      <c r="BJ95" s="9">
        <f>IF('Upto Month COPPY'!$J$60="",0,'Upto Month COPPY'!$J$60)</f>
        <v>36</v>
      </c>
      <c r="BK95" s="49">
        <f t="shared" ref="BK95:BK96" si="1314">BI95-BJ95</f>
        <v>643462</v>
      </c>
      <c r="BL95">
        <f>'Upto Month COPPY'!$J$61</f>
        <v>643461</v>
      </c>
      <c r="BM95" s="30">
        <f t="shared" ref="BM95:BM99" si="1315">BK95-AD95</f>
        <v>66340</v>
      </c>
    </row>
    <row r="96" spans="1:66">
      <c r="A96" s="128"/>
      <c r="B96" s="180" t="s">
        <v>342</v>
      </c>
      <c r="C96" s="9">
        <f>IF('Upto Month Current'!$J$4="",0,'Upto Month Current'!$J$4)</f>
        <v>115091</v>
      </c>
      <c r="D96" s="9">
        <f>IF('Upto Month Current'!$J$5="",0,'Upto Month Current'!$J$5)</f>
        <v>53070</v>
      </c>
      <c r="E96" s="9">
        <f>IF('Upto Month Current'!$J$6="",0,'Upto Month Current'!$J$6)</f>
        <v>3848</v>
      </c>
      <c r="F96" s="9">
        <f>IF('Upto Month Current'!$J$7="",0,'Upto Month Current'!$J$7)</f>
        <v>11684</v>
      </c>
      <c r="G96" s="9">
        <f>IF('Upto Month Current'!$J$8="",0,'Upto Month Current'!$J$8)</f>
        <v>6746</v>
      </c>
      <c r="H96" s="9">
        <f>IF('Upto Month Current'!$J$9="",0,'Upto Month Current'!$J$9)</f>
        <v>0</v>
      </c>
      <c r="I96" s="9">
        <f>IF('Upto Month Current'!$J$10="",0,'Upto Month Current'!$J$10)</f>
        <v>0</v>
      </c>
      <c r="J96" s="9">
        <f>IF('Upto Month Current'!$J$11="",0,'Upto Month Current'!$J$11)</f>
        <v>11</v>
      </c>
      <c r="K96" s="9">
        <f>IF('Upto Month Current'!$J$12="",0,'Upto Month Current'!$J$12)</f>
        <v>0</v>
      </c>
      <c r="L96" s="9">
        <f>IF('Upto Month Current'!$J$13="",0,'Upto Month Current'!$J$13)</f>
        <v>470</v>
      </c>
      <c r="M96" s="9">
        <f>IF('Upto Month Current'!$J$14="",0,'Upto Month Current'!$J$14)</f>
        <v>6986</v>
      </c>
      <c r="N96" s="9">
        <f>IF('Upto Month Current'!$J$15="",0,'Upto Month Current'!$J$15)</f>
        <v>5825</v>
      </c>
      <c r="O96" s="9">
        <f>IF('Upto Month Current'!$J$16="",0,'Upto Month Current'!$J$16)</f>
        <v>954</v>
      </c>
      <c r="P96" s="9">
        <f>IF('Upto Month Current'!$J$17="",0,'Upto Month Current'!$J$17)</f>
        <v>3607</v>
      </c>
      <c r="Q96" s="9">
        <f>IF('Upto Month Current'!$J$18="",0,'Upto Month Current'!$J$18)</f>
        <v>0</v>
      </c>
      <c r="R96" s="9">
        <f>IF('Upto Month Current'!$J$21="",0,'Upto Month Current'!$J$21)</f>
        <v>561</v>
      </c>
      <c r="S96" s="9">
        <f>IF('Upto Month Current'!$J$26="",0,'Upto Month Current'!$J$26)</f>
        <v>190292</v>
      </c>
      <c r="T96" s="9">
        <f>IF('Upto Month Current'!$J$27="",0,'Upto Month Current'!$J$27)</f>
        <v>347206</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264">
        <f t="shared" si="1313"/>
        <v>746351</v>
      </c>
      <c r="AE96" s="9">
        <f>IF('Upto Month Current'!$J$19="",0,'Upto Month Current'!$J$19)</f>
        <v>483</v>
      </c>
      <c r="AF96" s="9">
        <f>IF('Upto Month Current'!$J$20="",0,'Upto Month Current'!$J$20)</f>
        <v>4</v>
      </c>
      <c r="AG96" s="9">
        <f>IF('Upto Month Current'!$J$22="",0,'Upto Month Current'!$J$22)</f>
        <v>687</v>
      </c>
      <c r="AH96" s="9">
        <f>IF('Upto Month Current'!$J$23="",0,'Upto Month Current'!$J$23)</f>
        <v>0</v>
      </c>
      <c r="AI96" s="9">
        <f>IF('Upto Month Current'!$J$24="",0,'Upto Month Current'!$J$24)</f>
        <v>0</v>
      </c>
      <c r="AJ96" s="9">
        <f>IF('Upto Month Current'!$J$25="",0,'Upto Month Current'!$J$25)</f>
        <v>164</v>
      </c>
      <c r="AK96" s="9">
        <f>IF('Upto Month Current'!$J$28="",0,'Upto Month Current'!$J$28)</f>
        <v>157</v>
      </c>
      <c r="AL96" s="9">
        <f>IF('Upto Month Current'!$J$29="",0,'Upto Month Current'!$J$29)</f>
        <v>27603</v>
      </c>
      <c r="AM96" s="9">
        <f>IF('Upto Month Current'!$J$31="",0,'Upto Month Current'!$J$31)</f>
        <v>28465</v>
      </c>
      <c r="AN96" s="9">
        <f>IF('Upto Month Current'!$J$32="",0,'Upto Month Current'!$J$32)</f>
        <v>132</v>
      </c>
      <c r="AO96" s="9">
        <f>IF('Upto Month Current'!$J$33="",0,'Upto Month Current'!$J$33)</f>
        <v>75168</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6621</v>
      </c>
      <c r="BD96" s="9">
        <f>IF('Upto Month Current'!$J$54="",0,'Upto Month Current'!$J$54)</f>
        <v>6621</v>
      </c>
      <c r="BE96" s="9">
        <f>IF('Upto Month Current'!$J$55="",0,'Upto Month Current'!$J$55)</f>
        <v>0</v>
      </c>
      <c r="BF96" s="9">
        <f>IF('Upto Month Current'!$J$56="",0,'Upto Month Current'!$J$56)</f>
        <v>1757</v>
      </c>
      <c r="BG96" s="9">
        <f>IF('Upto Month Current'!$J$58="",0,'Upto Month Current'!$J$58)</f>
        <v>4939</v>
      </c>
      <c r="BH96" s="9">
        <f>SUM(AE96:BG96)</f>
        <v>152801</v>
      </c>
      <c r="BI96" s="258">
        <f>AD96+BH96</f>
        <v>899152</v>
      </c>
      <c r="BJ96" s="9">
        <f>IF('Upto Month Current'!$J$60="",0,'Upto Month Current'!$J$60)</f>
        <v>0</v>
      </c>
      <c r="BK96" s="49">
        <f t="shared" si="1314"/>
        <v>899152</v>
      </c>
      <c r="BL96">
        <f>'Upto Month Current'!$J$61</f>
        <v>899151</v>
      </c>
      <c r="BM96" s="30">
        <f t="shared" si="1315"/>
        <v>152801</v>
      </c>
    </row>
    <row r="97" spans="1:65">
      <c r="A97" s="128"/>
      <c r="B97" s="5" t="s">
        <v>126</v>
      </c>
      <c r="C97" s="11">
        <f>C96-C94</f>
        <v>-212</v>
      </c>
      <c r="D97" s="11">
        <f t="shared" ref="D97" si="1316">D96-D94</f>
        <v>-98</v>
      </c>
      <c r="E97" s="11">
        <f t="shared" ref="E97" si="1317">E96-E94</f>
        <v>-4</v>
      </c>
      <c r="F97" s="11">
        <f t="shared" ref="F97" si="1318">F96-F94</f>
        <v>-20</v>
      </c>
      <c r="G97" s="11">
        <f t="shared" ref="G97" si="1319">G96-G94</f>
        <v>-11</v>
      </c>
      <c r="H97" s="11">
        <f t="shared" ref="H97" si="1320">H96-H94</f>
        <v>0</v>
      </c>
      <c r="I97" s="11">
        <f t="shared" ref="I97" si="1321">I96-I94</f>
        <v>0</v>
      </c>
      <c r="J97" s="11">
        <f t="shared" ref="J97" si="1322">J96-J94</f>
        <v>0</v>
      </c>
      <c r="K97" s="11">
        <f t="shared" ref="K97" si="1323">K96-K94</f>
        <v>0</v>
      </c>
      <c r="L97" s="11">
        <f t="shared" ref="L97" si="1324">L96-L94</f>
        <v>-1</v>
      </c>
      <c r="M97" s="11">
        <f t="shared" ref="M97" si="1325">M96-M94</f>
        <v>-12</v>
      </c>
      <c r="N97" s="11">
        <f t="shared" ref="N97" si="1326">N96-N94</f>
        <v>-11</v>
      </c>
      <c r="O97" s="11">
        <f t="shared" ref="O97" si="1327">O96-O94</f>
        <v>-3</v>
      </c>
      <c r="P97" s="11">
        <f t="shared" ref="P97" si="1328">P96-P94</f>
        <v>-5</v>
      </c>
      <c r="Q97" s="11">
        <f t="shared" ref="Q97" si="1329">Q96-Q94</f>
        <v>0</v>
      </c>
      <c r="R97" s="11">
        <f t="shared" ref="R97" si="1330">R96-R94</f>
        <v>1</v>
      </c>
      <c r="S97" s="11">
        <f t="shared" ref="S97" si="1331">S96-S94</f>
        <v>-350</v>
      </c>
      <c r="T97" s="11">
        <f t="shared" ref="T97:U97" si="1332">T96-T94</f>
        <v>-647</v>
      </c>
      <c r="U97" s="11">
        <f t="shared" si="1332"/>
        <v>0</v>
      </c>
      <c r="V97" s="9">
        <f t="shared" ref="V97" si="1333">V96-V94</f>
        <v>0</v>
      </c>
      <c r="W97" s="11">
        <f t="shared" ref="W97" si="1334">W96-W94</f>
        <v>0</v>
      </c>
      <c r="X97" s="11">
        <f t="shared" ref="X97" si="1335">X96-X94</f>
        <v>0</v>
      </c>
      <c r="Y97" s="11">
        <f t="shared" ref="Y97" si="1336">Y96-Y94</f>
        <v>0</v>
      </c>
      <c r="Z97" s="11">
        <f t="shared" ref="Z97" si="1337">Z96-Z94</f>
        <v>0</v>
      </c>
      <c r="AA97" s="11">
        <f t="shared" ref="AA97:AD97" si="1338">AA96-AA94</f>
        <v>0</v>
      </c>
      <c r="AB97" s="11">
        <f t="shared" ref="AB97" si="1339">AB96-AB94</f>
        <v>0</v>
      </c>
      <c r="AC97" s="9">
        <f t="shared" si="1338"/>
        <v>0</v>
      </c>
      <c r="AD97" s="9">
        <f t="shared" si="1338"/>
        <v>-1373</v>
      </c>
      <c r="AE97" s="11">
        <f t="shared" ref="AE97" si="1340">AE96-AE94</f>
        <v>-2</v>
      </c>
      <c r="AF97" s="11">
        <f t="shared" ref="AF97" si="1341">AF96-AF94</f>
        <v>1</v>
      </c>
      <c r="AG97" s="11">
        <f t="shared" ref="AG97" si="1342">AG96-AG94</f>
        <v>-2</v>
      </c>
      <c r="AH97" s="11">
        <f t="shared" ref="AH97" si="1343">AH96-AH94</f>
        <v>0</v>
      </c>
      <c r="AI97" s="11">
        <f t="shared" ref="AI97" si="1344">AI96-AI94</f>
        <v>0</v>
      </c>
      <c r="AJ97" s="11">
        <f t="shared" ref="AJ97" si="1345">AJ96-AJ94</f>
        <v>0</v>
      </c>
      <c r="AK97" s="11">
        <f t="shared" ref="AK97" si="1346">AK96-AK94</f>
        <v>0</v>
      </c>
      <c r="AL97" s="11">
        <f t="shared" ref="AL97" si="1347">AL96-AL94</f>
        <v>-49</v>
      </c>
      <c r="AM97" s="11">
        <f t="shared" ref="AM97" si="1348">AM96-AM94</f>
        <v>-52</v>
      </c>
      <c r="AN97" s="11">
        <f t="shared" ref="AN97" si="1349">AN96-AN94</f>
        <v>0</v>
      </c>
      <c r="AO97" s="9">
        <f t="shared" ref="AO97" si="1350">AO96-AO94</f>
        <v>-135</v>
      </c>
      <c r="AP97" s="11">
        <f t="shared" ref="AP97" si="1351">AP96-AP94</f>
        <v>0</v>
      </c>
      <c r="AQ97" s="9">
        <f t="shared" ref="AQ97" si="1352">AQ96-AQ94</f>
        <v>0</v>
      </c>
      <c r="AR97" s="11">
        <f t="shared" ref="AR97" si="1353">AR96-AR94</f>
        <v>0</v>
      </c>
      <c r="AS97" s="11">
        <f t="shared" ref="AS97" si="1354">AS96-AS94</f>
        <v>0</v>
      </c>
      <c r="AT97" s="11">
        <f t="shared" ref="AT97" si="1355">AT96-AT94</f>
        <v>0</v>
      </c>
      <c r="AU97" s="11">
        <f t="shared" ref="AU97" si="1356">AU96-AU94</f>
        <v>0</v>
      </c>
      <c r="AV97" s="11">
        <f t="shared" ref="AV97" si="1357">AV96-AV94</f>
        <v>0</v>
      </c>
      <c r="AW97" s="11">
        <f t="shared" ref="AW97" si="1358">AW96-AW94</f>
        <v>0</v>
      </c>
      <c r="AX97" s="11">
        <f t="shared" ref="AX97" si="1359">AX96-AX94</f>
        <v>0</v>
      </c>
      <c r="AY97" s="11">
        <f t="shared" ref="AY97" si="1360">AY96-AY94</f>
        <v>0</v>
      </c>
      <c r="AZ97" s="11">
        <f t="shared" ref="AZ97" si="1361">AZ96-AZ94</f>
        <v>0</v>
      </c>
      <c r="BA97" s="11">
        <f t="shared" ref="BA97" si="1362">BA96-BA94</f>
        <v>0</v>
      </c>
      <c r="BB97" s="9">
        <f t="shared" ref="BB97" si="1363">BB96-BB94</f>
        <v>0</v>
      </c>
      <c r="BC97" s="11">
        <f t="shared" ref="BC97" si="1364">BC96-BC94</f>
        <v>-9</v>
      </c>
      <c r="BD97" s="11">
        <f t="shared" ref="BD97" si="1365">BD96-BD94</f>
        <v>-9</v>
      </c>
      <c r="BE97" s="11">
        <f t="shared" ref="BE97" si="1366">BE96-BE94</f>
        <v>0</v>
      </c>
      <c r="BF97" s="11">
        <f t="shared" ref="BF97" si="1367">BF96-BF94</f>
        <v>-4</v>
      </c>
      <c r="BG97" s="11">
        <f t="shared" ref="BG97:BH97" si="1368">BG96-BG94</f>
        <v>-10</v>
      </c>
      <c r="BH97" s="9">
        <f t="shared" si="1368"/>
        <v>-271</v>
      </c>
      <c r="BI97" s="9">
        <f t="shared" ref="BI97" si="1369">BI96-BI94</f>
        <v>-1644</v>
      </c>
      <c r="BJ97" s="11">
        <f t="shared" ref="BJ97:BK97" si="1370">BJ96-BJ94</f>
        <v>0</v>
      </c>
      <c r="BK97" s="49">
        <f t="shared" si="1370"/>
        <v>-1644</v>
      </c>
      <c r="BM97" s="30">
        <f t="shared" si="1315"/>
        <v>-271</v>
      </c>
    </row>
    <row r="98" spans="1:65">
      <c r="A98" s="128"/>
      <c r="B98" s="5" t="s">
        <v>127</v>
      </c>
      <c r="C98" s="13">
        <f>C97/C94</f>
        <v>-1.8386338603505546E-3</v>
      </c>
      <c r="D98" s="13">
        <f t="shared" ref="D98" si="1371">D97/D94</f>
        <v>-1.8432139632861872E-3</v>
      </c>
      <c r="E98" s="13">
        <f t="shared" ref="E98" si="1372">E97/E94</f>
        <v>-1.0384215991692627E-3</v>
      </c>
      <c r="F98" s="13">
        <f t="shared" ref="F98" si="1373">F97/F94</f>
        <v>-1.7088174982911825E-3</v>
      </c>
      <c r="G98" s="13">
        <f t="shared" ref="G98" si="1374">G97/G94</f>
        <v>-1.627941394109812E-3</v>
      </c>
      <c r="H98" s="13" t="e">
        <f t="shared" ref="H98" si="1375">H97/H94</f>
        <v>#DIV/0!</v>
      </c>
      <c r="I98" s="13" t="e">
        <f t="shared" ref="I98" si="1376">I97/I94</f>
        <v>#DIV/0!</v>
      </c>
      <c r="J98" s="13">
        <f t="shared" ref="J98" si="1377">J97/J94</f>
        <v>0</v>
      </c>
      <c r="K98" s="13" t="e">
        <f t="shared" ref="K98" si="1378">K97/K94</f>
        <v>#DIV/0!</v>
      </c>
      <c r="L98" s="13">
        <f t="shared" ref="L98" si="1379">L97/L94</f>
        <v>-2.1231422505307855E-3</v>
      </c>
      <c r="M98" s="13">
        <f t="shared" ref="M98" si="1380">M97/M94</f>
        <v>-1.7147756501857674E-3</v>
      </c>
      <c r="N98" s="13">
        <f t="shared" ref="N98" si="1381">N97/N94</f>
        <v>-1.8848526387936944E-3</v>
      </c>
      <c r="O98" s="13">
        <f t="shared" ref="O98" si="1382">O97/O94</f>
        <v>-3.134796238244514E-3</v>
      </c>
      <c r="P98" s="13">
        <f t="shared" ref="P98" si="1383">P97/P94</f>
        <v>-1.3842746400885937E-3</v>
      </c>
      <c r="Q98" s="13" t="e">
        <f t="shared" ref="Q98" si="1384">Q97/Q94</f>
        <v>#DIV/0!</v>
      </c>
      <c r="R98" s="13">
        <f t="shared" ref="R98" si="1385">R97/R94</f>
        <v>1.7857142857142857E-3</v>
      </c>
      <c r="S98" s="13">
        <f t="shared" ref="S98" si="1386">S97/S94</f>
        <v>-1.8359018474418019E-3</v>
      </c>
      <c r="T98" s="13">
        <f t="shared" ref="T98:U98" si="1387">T97/T94</f>
        <v>-1.8599810839636283E-3</v>
      </c>
      <c r="U98" s="13" t="e">
        <f t="shared" si="1387"/>
        <v>#DIV/0!</v>
      </c>
      <c r="V98" s="160" t="e">
        <f t="shared" ref="V98" si="1388">V97/V94</f>
        <v>#DIV/0!</v>
      </c>
      <c r="W98" s="13" t="e">
        <f t="shared" ref="W98" si="1389">W97/W94</f>
        <v>#DIV/0!</v>
      </c>
      <c r="X98" s="13" t="e">
        <f t="shared" ref="X98" si="1390">X97/X94</f>
        <v>#DIV/0!</v>
      </c>
      <c r="Y98" s="13" t="e">
        <f t="shared" ref="Y98" si="1391">Y97/Y94</f>
        <v>#DIV/0!</v>
      </c>
      <c r="Z98" s="13" t="e">
        <f t="shared" ref="Z98" si="1392">Z97/Z94</f>
        <v>#DIV/0!</v>
      </c>
      <c r="AA98" s="13" t="e">
        <f t="shared" ref="AA98:AD98" si="1393">AA97/AA94</f>
        <v>#DIV/0!</v>
      </c>
      <c r="AB98" s="13" t="e">
        <f t="shared" ref="AB98" si="1394">AB97/AB94</f>
        <v>#DIV/0!</v>
      </c>
      <c r="AC98" s="160" t="e">
        <f t="shared" si="1393"/>
        <v>#DIV/0!</v>
      </c>
      <c r="AD98" s="160">
        <f t="shared" si="1393"/>
        <v>-1.8362390400736102E-3</v>
      </c>
      <c r="AE98" s="13">
        <f t="shared" ref="AE98" si="1395">AE97/AE94</f>
        <v>-4.1237113402061857E-3</v>
      </c>
      <c r="AF98" s="13">
        <f t="shared" ref="AF98" si="1396">AF97/AF94</f>
        <v>0.33333333333333331</v>
      </c>
      <c r="AG98" s="13">
        <f t="shared" ref="AG98" si="1397">AG97/AG94</f>
        <v>-2.9027576197387518E-3</v>
      </c>
      <c r="AH98" s="13" t="e">
        <f t="shared" ref="AH98" si="1398">AH97/AH94</f>
        <v>#DIV/0!</v>
      </c>
      <c r="AI98" s="13" t="e">
        <f t="shared" ref="AI98" si="1399">AI97/AI94</f>
        <v>#DIV/0!</v>
      </c>
      <c r="AJ98" s="13">
        <f t="shared" ref="AJ98" si="1400">AJ97/AJ94</f>
        <v>0</v>
      </c>
      <c r="AK98" s="13">
        <f t="shared" ref="AK98" si="1401">AK97/AK94</f>
        <v>0</v>
      </c>
      <c r="AL98" s="13">
        <f t="shared" ref="AL98" si="1402">AL97/AL94</f>
        <v>-1.7720237234196442E-3</v>
      </c>
      <c r="AM98" s="13">
        <f t="shared" ref="AM98" si="1403">AM97/AM94</f>
        <v>-1.8234737174317075E-3</v>
      </c>
      <c r="AN98" s="13">
        <f t="shared" ref="AN98" si="1404">AN97/AN94</f>
        <v>0</v>
      </c>
      <c r="AO98" s="160">
        <f t="shared" ref="AO98" si="1405">AO97/AO94</f>
        <v>-1.7927572606669057E-3</v>
      </c>
      <c r="AP98" s="13" t="e">
        <f t="shared" ref="AP98" si="1406">AP97/AP94</f>
        <v>#DIV/0!</v>
      </c>
      <c r="AQ98" s="160" t="e">
        <f t="shared" ref="AQ98" si="1407">AQ97/AQ94</f>
        <v>#DIV/0!</v>
      </c>
      <c r="AR98" s="13" t="e">
        <f t="shared" ref="AR98" si="1408">AR97/AR94</f>
        <v>#DIV/0!</v>
      </c>
      <c r="AS98" s="13" t="e">
        <f t="shared" ref="AS98" si="1409">AS97/AS94</f>
        <v>#DIV/0!</v>
      </c>
      <c r="AT98" s="13" t="e">
        <f t="shared" ref="AT98" si="1410">AT97/AT94</f>
        <v>#DIV/0!</v>
      </c>
      <c r="AU98" s="13" t="e">
        <f t="shared" ref="AU98" si="1411">AU97/AU94</f>
        <v>#DIV/0!</v>
      </c>
      <c r="AV98" s="13" t="e">
        <f t="shared" ref="AV98" si="1412">AV97/AV94</f>
        <v>#DIV/0!</v>
      </c>
      <c r="AW98" s="13" t="e">
        <f t="shared" ref="AW98" si="1413">AW97/AW94</f>
        <v>#DIV/0!</v>
      </c>
      <c r="AX98" s="13" t="e">
        <f t="shared" ref="AX98" si="1414">AX97/AX94</f>
        <v>#DIV/0!</v>
      </c>
      <c r="AY98" s="13" t="e">
        <f t="shared" ref="AY98" si="1415">AY97/AY94</f>
        <v>#DIV/0!</v>
      </c>
      <c r="AZ98" s="13" t="e">
        <f t="shared" ref="AZ98" si="1416">AZ97/AZ94</f>
        <v>#DIV/0!</v>
      </c>
      <c r="BA98" s="13" t="e">
        <f t="shared" ref="BA98" si="1417">BA97/BA94</f>
        <v>#DIV/0!</v>
      </c>
      <c r="BB98" s="160" t="e">
        <f t="shared" ref="BB98" si="1418">BB97/BB94</f>
        <v>#DIV/0!</v>
      </c>
      <c r="BC98" s="13">
        <f t="shared" ref="BC98" si="1419">BC97/BC94</f>
        <v>-1.3574660633484162E-3</v>
      </c>
      <c r="BD98" s="13">
        <f t="shared" ref="BD98" si="1420">BD97/BD94</f>
        <v>-1.3574660633484162E-3</v>
      </c>
      <c r="BE98" s="13" t="e">
        <f t="shared" ref="BE98" si="1421">BE97/BE94</f>
        <v>#DIV/0!</v>
      </c>
      <c r="BF98" s="13">
        <f t="shared" ref="BF98" si="1422">BF97/BF94</f>
        <v>-2.2714366837024418E-3</v>
      </c>
      <c r="BG98" s="13">
        <f t="shared" ref="BG98:BH98" si="1423">BG97/BG94</f>
        <v>-2.020610224287735E-3</v>
      </c>
      <c r="BH98" s="160">
        <f t="shared" si="1423"/>
        <v>-1.7704086965610955E-3</v>
      </c>
      <c r="BI98" s="160">
        <f t="shared" ref="BI98" si="1424">BI97/BI94</f>
        <v>-1.8250525091141612E-3</v>
      </c>
      <c r="BJ98" s="13" t="e">
        <f t="shared" ref="BJ98:BK98" si="1425">BJ97/BJ94</f>
        <v>#DIV/0!</v>
      </c>
      <c r="BK98" s="50">
        <f t="shared" si="1425"/>
        <v>-1.8250525091141612E-3</v>
      </c>
      <c r="BM98" s="160" t="e">
        <f t="shared" ref="BM98" si="1426">BM97/BM94</f>
        <v>#DIV/0!</v>
      </c>
    </row>
    <row r="99" spans="1:65">
      <c r="A99" s="128"/>
      <c r="B99" s="5" t="s">
        <v>128</v>
      </c>
      <c r="C99" s="11">
        <f>C96-C95</f>
        <v>-3981</v>
      </c>
      <c r="D99" s="11">
        <f t="shared" ref="D99:BK99" si="1427">D96-D95</f>
        <v>7728</v>
      </c>
      <c r="E99" s="11">
        <f t="shared" si="1427"/>
        <v>-424</v>
      </c>
      <c r="F99" s="11">
        <f t="shared" si="1427"/>
        <v>531</v>
      </c>
      <c r="G99" s="11">
        <f t="shared" si="1427"/>
        <v>60</v>
      </c>
      <c r="H99" s="11">
        <f t="shared" si="1427"/>
        <v>0</v>
      </c>
      <c r="I99" s="11">
        <f t="shared" si="1427"/>
        <v>0</v>
      </c>
      <c r="J99" s="11">
        <f t="shared" si="1427"/>
        <v>11</v>
      </c>
      <c r="K99" s="11">
        <f t="shared" si="1427"/>
        <v>0</v>
      </c>
      <c r="L99" s="11">
        <f t="shared" si="1427"/>
        <v>113</v>
      </c>
      <c r="M99" s="11">
        <f t="shared" si="1427"/>
        <v>-317</v>
      </c>
      <c r="N99" s="11">
        <f t="shared" si="1427"/>
        <v>1165</v>
      </c>
      <c r="O99" s="11">
        <f t="shared" si="1427"/>
        <v>154</v>
      </c>
      <c r="P99" s="11">
        <f t="shared" si="1427"/>
        <v>-533</v>
      </c>
      <c r="Q99" s="11">
        <f t="shared" si="1427"/>
        <v>0</v>
      </c>
      <c r="R99" s="11">
        <f t="shared" si="1427"/>
        <v>-235</v>
      </c>
      <c r="S99" s="11">
        <f t="shared" si="1427"/>
        <v>16887</v>
      </c>
      <c r="T99" s="11">
        <f t="shared" si="1427"/>
        <v>148070</v>
      </c>
      <c r="U99" s="11">
        <f t="shared" ref="U99" si="1428">U96-U95</f>
        <v>0</v>
      </c>
      <c r="V99" s="9">
        <f t="shared" si="1427"/>
        <v>0</v>
      </c>
      <c r="W99" s="11">
        <f t="shared" si="1427"/>
        <v>0</v>
      </c>
      <c r="X99" s="11">
        <f t="shared" si="1427"/>
        <v>0</v>
      </c>
      <c r="Y99" s="11">
        <f t="shared" si="1427"/>
        <v>0</v>
      </c>
      <c r="Z99" s="11">
        <f t="shared" si="1427"/>
        <v>0</v>
      </c>
      <c r="AA99" s="11">
        <f t="shared" si="1427"/>
        <v>0</v>
      </c>
      <c r="AB99" s="11">
        <f t="shared" ref="AB99" si="1429">AB96-AB95</f>
        <v>0</v>
      </c>
      <c r="AC99" s="9">
        <f t="shared" ref="AC99:AD99" si="1430">AC96-AC95</f>
        <v>0</v>
      </c>
      <c r="AD99" s="9">
        <f t="shared" si="1430"/>
        <v>169229</v>
      </c>
      <c r="AE99" s="11">
        <f t="shared" si="1427"/>
        <v>362</v>
      </c>
      <c r="AF99" s="11">
        <f t="shared" si="1427"/>
        <v>-1</v>
      </c>
      <c r="AG99" s="11">
        <f t="shared" si="1427"/>
        <v>227</v>
      </c>
      <c r="AH99" s="11">
        <f t="shared" si="1427"/>
        <v>0</v>
      </c>
      <c r="AI99" s="11">
        <f t="shared" si="1427"/>
        <v>0</v>
      </c>
      <c r="AJ99" s="11">
        <f t="shared" si="1427"/>
        <v>127</v>
      </c>
      <c r="AK99" s="11">
        <f t="shared" si="1427"/>
        <v>65</v>
      </c>
      <c r="AL99" s="11">
        <f t="shared" si="1427"/>
        <v>1577</v>
      </c>
      <c r="AM99" s="11">
        <f t="shared" si="1427"/>
        <v>32742</v>
      </c>
      <c r="AN99" s="11">
        <f t="shared" si="1427"/>
        <v>132</v>
      </c>
      <c r="AO99" s="9">
        <f t="shared" si="1427"/>
        <v>23079</v>
      </c>
      <c r="AP99" s="11">
        <f t="shared" si="1427"/>
        <v>0</v>
      </c>
      <c r="AQ99" s="9">
        <f t="shared" si="1427"/>
        <v>0</v>
      </c>
      <c r="AR99" s="11">
        <f t="shared" si="1427"/>
        <v>0</v>
      </c>
      <c r="AS99" s="11">
        <f t="shared" si="1427"/>
        <v>0</v>
      </c>
      <c r="AT99" s="11">
        <f t="shared" si="1427"/>
        <v>0</v>
      </c>
      <c r="AU99" s="11">
        <f t="shared" si="1427"/>
        <v>0</v>
      </c>
      <c r="AV99" s="11">
        <f t="shared" si="1427"/>
        <v>0</v>
      </c>
      <c r="AW99" s="11">
        <f t="shared" si="1427"/>
        <v>-1492</v>
      </c>
      <c r="AX99" s="11">
        <f t="shared" si="1427"/>
        <v>0</v>
      </c>
      <c r="AY99" s="11">
        <f t="shared" si="1427"/>
        <v>-207</v>
      </c>
      <c r="AZ99" s="11">
        <f t="shared" si="1427"/>
        <v>0</v>
      </c>
      <c r="BA99" s="11">
        <f t="shared" si="1427"/>
        <v>0</v>
      </c>
      <c r="BB99" s="9">
        <f t="shared" si="1427"/>
        <v>0</v>
      </c>
      <c r="BC99" s="11">
        <f t="shared" si="1427"/>
        <v>3392</v>
      </c>
      <c r="BD99" s="11">
        <f t="shared" si="1427"/>
        <v>3399</v>
      </c>
      <c r="BE99" s="11">
        <f t="shared" si="1427"/>
        <v>0</v>
      </c>
      <c r="BF99" s="11">
        <f t="shared" si="1427"/>
        <v>-639</v>
      </c>
      <c r="BG99" s="11">
        <f t="shared" si="1427"/>
        <v>23662</v>
      </c>
      <c r="BH99" s="9">
        <f t="shared" si="1427"/>
        <v>86425</v>
      </c>
      <c r="BI99" s="9">
        <f t="shared" si="1427"/>
        <v>255654</v>
      </c>
      <c r="BJ99" s="11">
        <f t="shared" si="1427"/>
        <v>-36</v>
      </c>
      <c r="BK99" s="49">
        <f t="shared" si="1427"/>
        <v>255690</v>
      </c>
      <c r="BM99" s="30">
        <f t="shared" si="1315"/>
        <v>86461</v>
      </c>
    </row>
    <row r="100" spans="1:65">
      <c r="A100" s="128"/>
      <c r="B100" s="5" t="s">
        <v>129</v>
      </c>
      <c r="C100" s="13">
        <f>C99/C95</f>
        <v>-3.3433552808384844E-2</v>
      </c>
      <c r="D100" s="13">
        <f t="shared" ref="D100" si="1431">D99/D95</f>
        <v>0.17043800449913987</v>
      </c>
      <c r="E100" s="13">
        <f t="shared" ref="E100" si="1432">E99/E95</f>
        <v>-9.9250936329588021E-2</v>
      </c>
      <c r="F100" s="13">
        <f t="shared" ref="F100" si="1433">F99/F95</f>
        <v>4.7610508383394604E-2</v>
      </c>
      <c r="G100" s="13">
        <f t="shared" ref="G100" si="1434">G99/G95</f>
        <v>8.9739754711337123E-3</v>
      </c>
      <c r="H100" s="13" t="e">
        <f t="shared" ref="H100" si="1435">H99/H95</f>
        <v>#DIV/0!</v>
      </c>
      <c r="I100" s="13" t="e">
        <f t="shared" ref="I100" si="1436">I99/I95</f>
        <v>#DIV/0!</v>
      </c>
      <c r="J100" s="13" t="e">
        <f t="shared" ref="J100" si="1437">J99/J95</f>
        <v>#DIV/0!</v>
      </c>
      <c r="K100" s="13" t="e">
        <f t="shared" ref="K100" si="1438">K99/K95</f>
        <v>#DIV/0!</v>
      </c>
      <c r="L100" s="13">
        <f t="shared" ref="L100" si="1439">L99/L95</f>
        <v>0.31652661064425769</v>
      </c>
      <c r="M100" s="13">
        <f t="shared" ref="M100" si="1440">M99/M95</f>
        <v>-4.3406819115432017E-2</v>
      </c>
      <c r="N100" s="13">
        <f t="shared" ref="N100" si="1441">N99/N95</f>
        <v>0.25</v>
      </c>
      <c r="O100" s="13">
        <f t="shared" ref="O100" si="1442">O99/O95</f>
        <v>0.1925</v>
      </c>
      <c r="P100" s="13">
        <f t="shared" ref="P100" si="1443">P99/P95</f>
        <v>-0.128743961352657</v>
      </c>
      <c r="Q100" s="13" t="e">
        <f t="shared" ref="Q100" si="1444">Q99/Q95</f>
        <v>#DIV/0!</v>
      </c>
      <c r="R100" s="13">
        <f t="shared" ref="R100" si="1445">R99/R95</f>
        <v>-0.29522613065326631</v>
      </c>
      <c r="S100" s="13">
        <f t="shared" ref="S100" si="1446">S99/S95</f>
        <v>9.7384735157579075E-2</v>
      </c>
      <c r="T100" s="13">
        <f t="shared" ref="T100:U100" si="1447">T99/T95</f>
        <v>0.74356218865498958</v>
      </c>
      <c r="U100" s="13" t="e">
        <f t="shared" si="1447"/>
        <v>#DIV/0!</v>
      </c>
      <c r="V100" s="160" t="e">
        <f t="shared" ref="V100" si="1448">V99/V95</f>
        <v>#DIV/0!</v>
      </c>
      <c r="W100" s="13" t="e">
        <f t="shared" ref="W100" si="1449">W99/W95</f>
        <v>#DIV/0!</v>
      </c>
      <c r="X100" s="13" t="e">
        <f t="shared" ref="X100" si="1450">X99/X95</f>
        <v>#DIV/0!</v>
      </c>
      <c r="Y100" s="13" t="e">
        <f t="shared" ref="Y100" si="1451">Y99/Y95</f>
        <v>#DIV/0!</v>
      </c>
      <c r="Z100" s="13" t="e">
        <f t="shared" ref="Z100" si="1452">Z99/Z95</f>
        <v>#DIV/0!</v>
      </c>
      <c r="AA100" s="13" t="e">
        <f t="shared" ref="AA100:AD100" si="1453">AA99/AA95</f>
        <v>#DIV/0!</v>
      </c>
      <c r="AB100" s="13" t="e">
        <f t="shared" ref="AB100" si="1454">AB99/AB95</f>
        <v>#DIV/0!</v>
      </c>
      <c r="AC100" s="160" t="e">
        <f t="shared" si="1453"/>
        <v>#DIV/0!</v>
      </c>
      <c r="AD100" s="160">
        <f t="shared" si="1453"/>
        <v>0.29322916125186704</v>
      </c>
      <c r="AE100" s="13">
        <f t="shared" ref="AE100" si="1455">AE99/AE95</f>
        <v>2.9917355371900825</v>
      </c>
      <c r="AF100" s="13">
        <f t="shared" ref="AF100" si="1456">AF99/AF95</f>
        <v>-0.2</v>
      </c>
      <c r="AG100" s="13">
        <f t="shared" ref="AG100" si="1457">AG99/AG95</f>
        <v>0.4934782608695652</v>
      </c>
      <c r="AH100" s="13" t="e">
        <f t="shared" ref="AH100" si="1458">AH99/AH95</f>
        <v>#DIV/0!</v>
      </c>
      <c r="AI100" s="13" t="e">
        <f t="shared" ref="AI100" si="1459">AI99/AI95</f>
        <v>#DIV/0!</v>
      </c>
      <c r="AJ100" s="13">
        <f t="shared" ref="AJ100" si="1460">AJ99/AJ95</f>
        <v>3.4324324324324325</v>
      </c>
      <c r="AK100" s="13">
        <f t="shared" ref="AK100" si="1461">AK99/AK95</f>
        <v>0.70652173913043481</v>
      </c>
      <c r="AL100" s="13">
        <f t="shared" ref="AL100" si="1462">AL99/AL95</f>
        <v>6.0593252900945208E-2</v>
      </c>
      <c r="AM100" s="13">
        <f t="shared" ref="AM100" si="1463">AM99/AM95</f>
        <v>-7.6553659106850596</v>
      </c>
      <c r="AN100" s="13" t="e">
        <f t="shared" ref="AN100" si="1464">AN99/AN95</f>
        <v>#DIV/0!</v>
      </c>
      <c r="AO100" s="160">
        <f t="shared" ref="AO100" si="1465">AO99/AO95</f>
        <v>0.44306859413695787</v>
      </c>
      <c r="AP100" s="13" t="e">
        <f t="shared" ref="AP100" si="1466">AP99/AP95</f>
        <v>#DIV/0!</v>
      </c>
      <c r="AQ100" s="160" t="e">
        <f t="shared" ref="AQ100" si="1467">AQ99/AQ95</f>
        <v>#DIV/0!</v>
      </c>
      <c r="AR100" s="13" t="e">
        <f t="shared" ref="AR100" si="1468">AR99/AR95</f>
        <v>#DIV/0!</v>
      </c>
      <c r="AS100" s="13" t="e">
        <f t="shared" ref="AS100" si="1469">AS99/AS95</f>
        <v>#DIV/0!</v>
      </c>
      <c r="AT100" s="13" t="e">
        <f t="shared" ref="AT100" si="1470">AT99/AT95</f>
        <v>#DIV/0!</v>
      </c>
      <c r="AU100" s="13" t="e">
        <f t="shared" ref="AU100" si="1471">AU99/AU95</f>
        <v>#DIV/0!</v>
      </c>
      <c r="AV100" s="13" t="e">
        <f t="shared" ref="AV100" si="1472">AV99/AV95</f>
        <v>#DIV/0!</v>
      </c>
      <c r="AW100" s="13">
        <f t="shared" ref="AW100" si="1473">AW99/AW95</f>
        <v>-1</v>
      </c>
      <c r="AX100" s="13" t="e">
        <f t="shared" ref="AX100" si="1474">AX99/AX95</f>
        <v>#DIV/0!</v>
      </c>
      <c r="AY100" s="13">
        <f t="shared" ref="AY100" si="1475">AY99/AY95</f>
        <v>-1</v>
      </c>
      <c r="AZ100" s="13" t="e">
        <f t="shared" ref="AZ100" si="1476">AZ99/AZ95</f>
        <v>#DIV/0!</v>
      </c>
      <c r="BA100" s="13" t="e">
        <f t="shared" ref="BA100" si="1477">BA99/BA95</f>
        <v>#DIV/0!</v>
      </c>
      <c r="BB100" s="160" t="e">
        <f t="shared" ref="BB100" si="1478">BB99/BB95</f>
        <v>#DIV/0!</v>
      </c>
      <c r="BC100" s="13">
        <f t="shared" ref="BC100" si="1479">BC99/BC95</f>
        <v>1.0504800247754722</v>
      </c>
      <c r="BD100" s="13">
        <f t="shared" ref="BD100" si="1480">BD99/BD95</f>
        <v>1.0549348230912476</v>
      </c>
      <c r="BE100" s="13" t="e">
        <f t="shared" ref="BE100" si="1481">BE99/BE95</f>
        <v>#DIV/0!</v>
      </c>
      <c r="BF100" s="13">
        <f t="shared" ref="BF100" si="1482">BF99/BF95</f>
        <v>-0.26669449081803004</v>
      </c>
      <c r="BG100" s="13">
        <f t="shared" ref="BG100:BH100" si="1483">BG99/BG95</f>
        <v>-1.2637931955349035</v>
      </c>
      <c r="BH100" s="160">
        <f t="shared" si="1483"/>
        <v>1.302051946486682</v>
      </c>
      <c r="BI100" s="160">
        <f t="shared" ref="BI100" si="1484">BI99/BI95</f>
        <v>0.39728794805889062</v>
      </c>
      <c r="BJ100" s="13">
        <f t="shared" ref="BJ100:BK100" si="1485">BJ99/BJ95</f>
        <v>-1</v>
      </c>
      <c r="BK100" s="50">
        <f t="shared" si="1485"/>
        <v>0.39736612263039622</v>
      </c>
      <c r="BM100" s="14">
        <f t="shared" ref="BM100" si="1486">BM99/BM95</f>
        <v>1.3033011757612301</v>
      </c>
    </row>
    <row r="101" spans="1:65">
      <c r="A101" s="128"/>
      <c r="B101" s="5" t="s">
        <v>326</v>
      </c>
      <c r="C101" s="126">
        <f>C96/C93</f>
        <v>0.99816136613964945</v>
      </c>
      <c r="D101" s="126">
        <f t="shared" ref="D101:BK101" si="1487">D96/D93</f>
        <v>0.99815678603671376</v>
      </c>
      <c r="E101" s="126">
        <f t="shared" si="1487"/>
        <v>0.99896157840083077</v>
      </c>
      <c r="F101" s="126">
        <f t="shared" si="1487"/>
        <v>0.99829118250170878</v>
      </c>
      <c r="G101" s="126">
        <f t="shared" si="1487"/>
        <v>0.99837205860589018</v>
      </c>
      <c r="H101" s="126" t="e">
        <f t="shared" si="1487"/>
        <v>#DIV/0!</v>
      </c>
      <c r="I101" s="126" t="e">
        <f t="shared" si="1487"/>
        <v>#DIV/0!</v>
      </c>
      <c r="J101" s="126">
        <f t="shared" si="1487"/>
        <v>1</v>
      </c>
      <c r="K101" s="126" t="e">
        <f t="shared" si="1487"/>
        <v>#DIV/0!</v>
      </c>
      <c r="L101" s="126">
        <f t="shared" si="1487"/>
        <v>0.99787685774946921</v>
      </c>
      <c r="M101" s="126">
        <f t="shared" si="1487"/>
        <v>0.99828522434981426</v>
      </c>
      <c r="N101" s="126">
        <f t="shared" si="1487"/>
        <v>0.99811514736120632</v>
      </c>
      <c r="O101" s="126">
        <f t="shared" si="1487"/>
        <v>0.99686520376175547</v>
      </c>
      <c r="P101" s="126">
        <f t="shared" si="1487"/>
        <v>0.99861572535991139</v>
      </c>
      <c r="Q101" s="126" t="e">
        <f t="shared" si="1487"/>
        <v>#DIV/0!</v>
      </c>
      <c r="R101" s="126">
        <f t="shared" si="1487"/>
        <v>1.0017857142857143</v>
      </c>
      <c r="S101" s="126">
        <f t="shared" si="1487"/>
        <v>0.99816409815255824</v>
      </c>
      <c r="T101" s="126">
        <f t="shared" si="1487"/>
        <v>0.99814001891603632</v>
      </c>
      <c r="U101" s="126" t="e">
        <f t="shared" si="1487"/>
        <v>#DIV/0!</v>
      </c>
      <c r="V101" s="175" t="e">
        <f t="shared" si="1487"/>
        <v>#DIV/0!</v>
      </c>
      <c r="W101" s="126" t="e">
        <f t="shared" si="1487"/>
        <v>#DIV/0!</v>
      </c>
      <c r="X101" s="126" t="e">
        <f t="shared" si="1487"/>
        <v>#DIV/0!</v>
      </c>
      <c r="Y101" s="126" t="e">
        <f t="shared" si="1487"/>
        <v>#DIV/0!</v>
      </c>
      <c r="Z101" s="126" t="e">
        <f t="shared" si="1487"/>
        <v>#DIV/0!</v>
      </c>
      <c r="AA101" s="126" t="e">
        <f t="shared" si="1487"/>
        <v>#DIV/0!</v>
      </c>
      <c r="AB101" s="126" t="e">
        <f t="shared" ref="AB101" si="1488">AB96/AB93</f>
        <v>#DIV/0!</v>
      </c>
      <c r="AC101" s="175" t="e">
        <f t="shared" si="1487"/>
        <v>#DIV/0!</v>
      </c>
      <c r="AD101" s="213">
        <f t="shared" si="1487"/>
        <v>0.99816376095992643</v>
      </c>
      <c r="AE101" s="126">
        <f t="shared" si="1487"/>
        <v>0.99587628865979383</v>
      </c>
      <c r="AF101" s="126">
        <f t="shared" si="1487"/>
        <v>1.3333333333333333</v>
      </c>
      <c r="AG101" s="126">
        <f t="shared" si="1487"/>
        <v>0.99709724238026121</v>
      </c>
      <c r="AH101" s="126" t="e">
        <f t="shared" si="1487"/>
        <v>#DIV/0!</v>
      </c>
      <c r="AI101" s="126" t="e">
        <f t="shared" si="1487"/>
        <v>#DIV/0!</v>
      </c>
      <c r="AJ101" s="126">
        <f t="shared" si="1487"/>
        <v>1</v>
      </c>
      <c r="AK101" s="126">
        <f t="shared" si="1487"/>
        <v>1</v>
      </c>
      <c r="AL101" s="126">
        <f t="shared" si="1487"/>
        <v>0.99822797627658033</v>
      </c>
      <c r="AM101" s="126">
        <f t="shared" si="1487"/>
        <v>0.99817652628256825</v>
      </c>
      <c r="AN101" s="126">
        <f t="shared" si="1487"/>
        <v>1</v>
      </c>
      <c r="AO101" s="175">
        <f t="shared" si="1487"/>
        <v>0.99820724273933314</v>
      </c>
      <c r="AP101" s="126" t="e">
        <f t="shared" si="1487"/>
        <v>#DIV/0!</v>
      </c>
      <c r="AQ101" s="175" t="e">
        <f t="shared" si="1487"/>
        <v>#DIV/0!</v>
      </c>
      <c r="AR101" s="126" t="e">
        <f t="shared" si="1487"/>
        <v>#DIV/0!</v>
      </c>
      <c r="AS101" s="126" t="e">
        <f t="shared" si="1487"/>
        <v>#DIV/0!</v>
      </c>
      <c r="AT101" s="126" t="e">
        <f t="shared" si="1487"/>
        <v>#DIV/0!</v>
      </c>
      <c r="AU101" s="126" t="e">
        <f t="shared" si="1487"/>
        <v>#DIV/0!</v>
      </c>
      <c r="AV101" s="126" t="e">
        <f t="shared" si="1487"/>
        <v>#DIV/0!</v>
      </c>
      <c r="AW101" s="126" t="e">
        <f t="shared" si="1487"/>
        <v>#DIV/0!</v>
      </c>
      <c r="AX101" s="126" t="e">
        <f t="shared" si="1487"/>
        <v>#DIV/0!</v>
      </c>
      <c r="AY101" s="126" t="e">
        <f t="shared" si="1487"/>
        <v>#DIV/0!</v>
      </c>
      <c r="AZ101" s="126" t="e">
        <f t="shared" si="1487"/>
        <v>#DIV/0!</v>
      </c>
      <c r="BA101" s="126" t="e">
        <f t="shared" si="1487"/>
        <v>#DIV/0!</v>
      </c>
      <c r="BB101" s="175" t="e">
        <f t="shared" si="1487"/>
        <v>#DIV/0!</v>
      </c>
      <c r="BC101" s="126">
        <f t="shared" si="1487"/>
        <v>0.99864253393665159</v>
      </c>
      <c r="BD101" s="126">
        <f t="shared" si="1487"/>
        <v>0.99864253393665159</v>
      </c>
      <c r="BE101" s="126" t="e">
        <f t="shared" si="1487"/>
        <v>#DIV/0!</v>
      </c>
      <c r="BF101" s="126">
        <f t="shared" si="1487"/>
        <v>0.99772856331629756</v>
      </c>
      <c r="BG101" s="126">
        <f t="shared" si="1487"/>
        <v>0.99797938977571221</v>
      </c>
      <c r="BH101" s="175">
        <f t="shared" si="1487"/>
        <v>0.99822959130343891</v>
      </c>
      <c r="BI101" s="175">
        <f t="shared" si="1487"/>
        <v>0.99817494749088587</v>
      </c>
      <c r="BJ101" s="126" t="e">
        <f t="shared" si="1487"/>
        <v>#DIV/0!</v>
      </c>
      <c r="BK101" s="126">
        <f t="shared" si="1487"/>
        <v>0.99817494749088587</v>
      </c>
      <c r="BM101" s="126" t="e">
        <f t="shared" ref="BM101" si="1489">BM96/BM93</f>
        <v>#DIV/0!</v>
      </c>
    </row>
    <row r="102" spans="1:65" s="178" customFormat="1">
      <c r="A102" s="128"/>
      <c r="B102" s="5" t="s">
        <v>327</v>
      </c>
      <c r="C102" s="11">
        <f>C93-C96</f>
        <v>212</v>
      </c>
      <c r="D102" s="11">
        <f t="shared" ref="D102:BJ102" si="1490">D93-D96</f>
        <v>98</v>
      </c>
      <c r="E102" s="11">
        <f t="shared" si="1490"/>
        <v>4</v>
      </c>
      <c r="F102" s="11">
        <f t="shared" si="1490"/>
        <v>20</v>
      </c>
      <c r="G102" s="11">
        <f t="shared" si="1490"/>
        <v>11</v>
      </c>
      <c r="H102" s="11">
        <f t="shared" si="1490"/>
        <v>0</v>
      </c>
      <c r="I102" s="11">
        <f t="shared" si="1490"/>
        <v>0</v>
      </c>
      <c r="J102" s="11">
        <f t="shared" si="1490"/>
        <v>0</v>
      </c>
      <c r="K102" s="11">
        <f t="shared" si="1490"/>
        <v>0</v>
      </c>
      <c r="L102" s="11">
        <f t="shared" si="1490"/>
        <v>1</v>
      </c>
      <c r="M102" s="11">
        <f t="shared" si="1490"/>
        <v>12</v>
      </c>
      <c r="N102" s="11">
        <f t="shared" si="1490"/>
        <v>11</v>
      </c>
      <c r="O102" s="11">
        <f t="shared" si="1490"/>
        <v>3</v>
      </c>
      <c r="P102" s="11">
        <f t="shared" si="1490"/>
        <v>5</v>
      </c>
      <c r="Q102" s="11">
        <f t="shared" si="1490"/>
        <v>0</v>
      </c>
      <c r="R102" s="11">
        <f t="shared" si="1490"/>
        <v>-1</v>
      </c>
      <c r="S102" s="11">
        <f t="shared" si="1490"/>
        <v>350</v>
      </c>
      <c r="T102" s="11">
        <f t="shared" si="1490"/>
        <v>647</v>
      </c>
      <c r="U102" s="11">
        <f t="shared" si="1490"/>
        <v>0</v>
      </c>
      <c r="V102" s="11">
        <f t="shared" si="1490"/>
        <v>0</v>
      </c>
      <c r="W102" s="11">
        <f t="shared" si="1490"/>
        <v>0</v>
      </c>
      <c r="X102" s="11">
        <f t="shared" si="1490"/>
        <v>0</v>
      </c>
      <c r="Y102" s="11">
        <f t="shared" si="1490"/>
        <v>0</v>
      </c>
      <c r="Z102" s="11">
        <f t="shared" si="1490"/>
        <v>0</v>
      </c>
      <c r="AA102" s="11">
        <f t="shared" si="1490"/>
        <v>0</v>
      </c>
      <c r="AB102" s="11">
        <f t="shared" si="1490"/>
        <v>0</v>
      </c>
      <c r="AC102" s="11">
        <f t="shared" si="1490"/>
        <v>0</v>
      </c>
      <c r="AD102" s="11">
        <f t="shared" si="1490"/>
        <v>1373</v>
      </c>
      <c r="AE102" s="11">
        <f t="shared" si="1490"/>
        <v>2</v>
      </c>
      <c r="AF102" s="11">
        <f t="shared" si="1490"/>
        <v>-1</v>
      </c>
      <c r="AG102" s="11">
        <f t="shared" si="1490"/>
        <v>2</v>
      </c>
      <c r="AH102" s="11">
        <f t="shared" si="1490"/>
        <v>0</v>
      </c>
      <c r="AI102" s="11">
        <f t="shared" si="1490"/>
        <v>0</v>
      </c>
      <c r="AJ102" s="11">
        <f t="shared" si="1490"/>
        <v>0</v>
      </c>
      <c r="AK102" s="11">
        <f t="shared" si="1490"/>
        <v>0</v>
      </c>
      <c r="AL102" s="11">
        <f t="shared" si="1490"/>
        <v>49</v>
      </c>
      <c r="AM102" s="11">
        <f t="shared" si="1490"/>
        <v>52</v>
      </c>
      <c r="AN102" s="11">
        <f t="shared" si="1490"/>
        <v>0</v>
      </c>
      <c r="AO102" s="11">
        <f t="shared" si="1490"/>
        <v>135</v>
      </c>
      <c r="AP102" s="11">
        <f t="shared" si="1490"/>
        <v>0</v>
      </c>
      <c r="AQ102" s="11">
        <f t="shared" si="1490"/>
        <v>0</v>
      </c>
      <c r="AR102" s="11">
        <f t="shared" si="1490"/>
        <v>0</v>
      </c>
      <c r="AS102" s="11">
        <f t="shared" si="1490"/>
        <v>0</v>
      </c>
      <c r="AT102" s="11">
        <f t="shared" si="1490"/>
        <v>0</v>
      </c>
      <c r="AU102" s="11">
        <f t="shared" si="1490"/>
        <v>0</v>
      </c>
      <c r="AV102" s="11">
        <f t="shared" si="1490"/>
        <v>0</v>
      </c>
      <c r="AW102" s="11">
        <f t="shared" si="1490"/>
        <v>0</v>
      </c>
      <c r="AX102" s="11">
        <f t="shared" si="1490"/>
        <v>0</v>
      </c>
      <c r="AY102" s="11">
        <f t="shared" si="1490"/>
        <v>0</v>
      </c>
      <c r="AZ102" s="11">
        <f t="shared" si="1490"/>
        <v>0</v>
      </c>
      <c r="BA102" s="11">
        <f t="shared" si="1490"/>
        <v>0</v>
      </c>
      <c r="BB102" s="11">
        <f t="shared" si="1490"/>
        <v>0</v>
      </c>
      <c r="BC102" s="11">
        <f t="shared" si="1490"/>
        <v>9</v>
      </c>
      <c r="BD102" s="11">
        <f t="shared" si="1490"/>
        <v>9</v>
      </c>
      <c r="BE102" s="11">
        <f t="shared" si="1490"/>
        <v>0</v>
      </c>
      <c r="BF102" s="11">
        <f t="shared" si="1490"/>
        <v>4</v>
      </c>
      <c r="BG102" s="11">
        <f t="shared" si="1490"/>
        <v>10</v>
      </c>
      <c r="BH102" s="11">
        <f t="shared" si="1490"/>
        <v>271</v>
      </c>
      <c r="BI102" s="11">
        <f t="shared" si="1490"/>
        <v>1644</v>
      </c>
      <c r="BJ102" s="11">
        <f t="shared" si="1490"/>
        <v>0</v>
      </c>
      <c r="BK102" s="11">
        <f t="shared" ref="BK102" si="1491">BK93-BK96</f>
        <v>1644</v>
      </c>
      <c r="BL102" s="11">
        <f t="shared" ref="BL102:BM102" si="1492">BL96-BL93</f>
        <v>899142</v>
      </c>
      <c r="BM102" s="11">
        <f t="shared" si="1492"/>
        <v>152801</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4"/>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4"/>
      <c r="BJ103" s="5"/>
      <c r="BK103" s="48"/>
    </row>
    <row r="104" spans="1:65" s="176" customFormat="1">
      <c r="A104" s="15" t="s">
        <v>39</v>
      </c>
      <c r="B104" s="9" t="s">
        <v>344</v>
      </c>
      <c r="C104" s="256">
        <v>284003</v>
      </c>
      <c r="D104" s="256">
        <v>128231</v>
      </c>
      <c r="E104" s="256">
        <v>3699</v>
      </c>
      <c r="F104" s="256">
        <v>35288</v>
      </c>
      <c r="G104" s="256">
        <v>16420</v>
      </c>
      <c r="H104" s="256">
        <v>0</v>
      </c>
      <c r="I104" s="256">
        <v>0</v>
      </c>
      <c r="J104" s="256">
        <v>0</v>
      </c>
      <c r="K104" s="256">
        <v>0</v>
      </c>
      <c r="L104" s="256">
        <v>0</v>
      </c>
      <c r="M104" s="256">
        <v>30221</v>
      </c>
      <c r="N104" s="256">
        <v>59</v>
      </c>
      <c r="O104" s="256">
        <v>2833</v>
      </c>
      <c r="P104" s="256">
        <v>27949</v>
      </c>
      <c r="Q104" s="256">
        <v>0</v>
      </c>
      <c r="R104" s="256">
        <v>1293</v>
      </c>
      <c r="S104" s="256">
        <v>0</v>
      </c>
      <c r="T104" s="256">
        <v>0</v>
      </c>
      <c r="U104" s="256">
        <v>0</v>
      </c>
      <c r="V104" s="256">
        <v>0</v>
      </c>
      <c r="W104" s="256">
        <v>0</v>
      </c>
      <c r="X104" s="256">
        <v>0</v>
      </c>
      <c r="Y104" s="256">
        <v>0</v>
      </c>
      <c r="Z104" s="256">
        <v>0</v>
      </c>
      <c r="AA104" s="256">
        <v>0</v>
      </c>
      <c r="AB104" s="256">
        <v>61</v>
      </c>
      <c r="AC104" s="256">
        <v>0</v>
      </c>
      <c r="AD104" s="264">
        <f t="shared" ref="AD104" si="1493">SUM(C104:AC104)</f>
        <v>530057</v>
      </c>
      <c r="AE104" s="256">
        <v>1367</v>
      </c>
      <c r="AF104" s="256">
        <v>18</v>
      </c>
      <c r="AG104" s="256">
        <v>0</v>
      </c>
      <c r="AH104" s="256">
        <v>0</v>
      </c>
      <c r="AI104" s="256">
        <v>0</v>
      </c>
      <c r="AJ104" s="256">
        <v>112</v>
      </c>
      <c r="AK104" s="256">
        <v>1275</v>
      </c>
      <c r="AL104" s="256">
        <v>4227</v>
      </c>
      <c r="AM104" s="256">
        <v>0</v>
      </c>
      <c r="AN104" s="256">
        <v>707</v>
      </c>
      <c r="AO104" s="256">
        <v>12854</v>
      </c>
      <c r="AP104" s="256">
        <v>0</v>
      </c>
      <c r="AQ104" s="256">
        <v>0</v>
      </c>
      <c r="AR104" s="256">
        <v>0</v>
      </c>
      <c r="AS104" s="256">
        <v>0</v>
      </c>
      <c r="AT104" s="256">
        <v>0</v>
      </c>
      <c r="AU104" s="256">
        <v>0</v>
      </c>
      <c r="AV104" s="256">
        <v>0</v>
      </c>
      <c r="AW104" s="256">
        <v>0</v>
      </c>
      <c r="AX104" s="256">
        <v>148</v>
      </c>
      <c r="AY104" s="256">
        <v>0</v>
      </c>
      <c r="AZ104" s="256">
        <v>0</v>
      </c>
      <c r="BA104" s="256">
        <v>0</v>
      </c>
      <c r="BB104" s="256">
        <v>0</v>
      </c>
      <c r="BC104" s="256">
        <v>478</v>
      </c>
      <c r="BD104" s="256">
        <v>478</v>
      </c>
      <c r="BE104" s="256">
        <v>0</v>
      </c>
      <c r="BF104" s="256">
        <v>682</v>
      </c>
      <c r="BG104" s="265">
        <v>98925</v>
      </c>
      <c r="BH104" s="264">
        <f>SUM(AE104:BG104)</f>
        <v>121271</v>
      </c>
      <c r="BI104" s="123">
        <f>AD104+BH104</f>
        <v>651328</v>
      </c>
      <c r="BJ104" s="263">
        <v>943</v>
      </c>
      <c r="BK104" s="264">
        <f t="shared" ref="BK104" si="1494">BI104-BJ104</f>
        <v>650385</v>
      </c>
      <c r="BL104" s="176">
        <v>10</v>
      </c>
      <c r="BM104" s="261"/>
    </row>
    <row r="105" spans="1:65" s="41" customFormat="1">
      <c r="A105" s="134"/>
      <c r="B105" s="207" t="s">
        <v>341</v>
      </c>
      <c r="C105" s="302">
        <v>284003</v>
      </c>
      <c r="D105" s="302">
        <v>128231</v>
      </c>
      <c r="E105" s="302">
        <v>3699</v>
      </c>
      <c r="F105" s="302">
        <v>35288</v>
      </c>
      <c r="G105" s="302">
        <v>16420</v>
      </c>
      <c r="H105" s="302">
        <v>0</v>
      </c>
      <c r="I105" s="302">
        <v>0</v>
      </c>
      <c r="J105" s="302">
        <v>0</v>
      </c>
      <c r="K105" s="302">
        <v>0</v>
      </c>
      <c r="L105" s="302">
        <v>0</v>
      </c>
      <c r="M105" s="302">
        <v>30221</v>
      </c>
      <c r="N105" s="302">
        <v>59</v>
      </c>
      <c r="O105" s="302">
        <v>2833</v>
      </c>
      <c r="P105" s="302">
        <v>27949</v>
      </c>
      <c r="Q105" s="302">
        <v>0</v>
      </c>
      <c r="R105" s="302">
        <v>1293</v>
      </c>
      <c r="S105" s="302">
        <v>0</v>
      </c>
      <c r="T105" s="302">
        <v>0</v>
      </c>
      <c r="U105" s="302">
        <v>0</v>
      </c>
      <c r="V105" s="302">
        <v>0</v>
      </c>
      <c r="W105" s="302">
        <v>0</v>
      </c>
      <c r="X105" s="302">
        <v>0</v>
      </c>
      <c r="Y105" s="302">
        <v>0</v>
      </c>
      <c r="Z105" s="302">
        <v>0</v>
      </c>
      <c r="AA105" s="302">
        <v>0</v>
      </c>
      <c r="AB105" s="302">
        <v>61</v>
      </c>
      <c r="AC105" s="302">
        <v>0</v>
      </c>
      <c r="AD105" s="121">
        <f t="shared" ref="AD105" si="1495">SUM(C105:AC105)</f>
        <v>530057</v>
      </c>
      <c r="AE105" s="302">
        <v>1367</v>
      </c>
      <c r="AF105" s="302">
        <v>18</v>
      </c>
      <c r="AG105" s="302">
        <v>0</v>
      </c>
      <c r="AH105" s="302">
        <v>0</v>
      </c>
      <c r="AI105" s="302">
        <v>0</v>
      </c>
      <c r="AJ105" s="302">
        <v>112</v>
      </c>
      <c r="AK105" s="302">
        <v>1275</v>
      </c>
      <c r="AL105" s="302">
        <v>4227</v>
      </c>
      <c r="AM105" s="302">
        <v>0</v>
      </c>
      <c r="AN105" s="302">
        <v>707</v>
      </c>
      <c r="AO105" s="302">
        <v>12854</v>
      </c>
      <c r="AP105" s="302">
        <v>0</v>
      </c>
      <c r="AQ105" s="302">
        <v>0</v>
      </c>
      <c r="AR105" s="302">
        <v>0</v>
      </c>
      <c r="AS105" s="302">
        <v>0</v>
      </c>
      <c r="AT105" s="302">
        <v>0</v>
      </c>
      <c r="AU105" s="302">
        <v>0</v>
      </c>
      <c r="AV105" s="302">
        <v>0</v>
      </c>
      <c r="AW105" s="302">
        <v>0</v>
      </c>
      <c r="AX105" s="302">
        <v>148</v>
      </c>
      <c r="AY105" s="302">
        <v>0</v>
      </c>
      <c r="AZ105" s="302">
        <v>0</v>
      </c>
      <c r="BA105" s="302">
        <v>0</v>
      </c>
      <c r="BB105" s="302">
        <v>0</v>
      </c>
      <c r="BC105" s="302">
        <v>478</v>
      </c>
      <c r="BD105" s="302">
        <v>478</v>
      </c>
      <c r="BE105" s="302">
        <v>0</v>
      </c>
      <c r="BF105" s="302">
        <v>682</v>
      </c>
      <c r="BG105" s="306">
        <v>98925</v>
      </c>
      <c r="BH105" s="121">
        <f>SUM(AE105:BG105)</f>
        <v>121271</v>
      </c>
      <c r="BI105" s="257">
        <f>AD105+BH105</f>
        <v>651328</v>
      </c>
      <c r="BJ105" s="305">
        <v>943</v>
      </c>
      <c r="BK105" s="121">
        <f t="shared" ref="BK105" si="1496">BI105-BJ105</f>
        <v>650385</v>
      </c>
      <c r="BM105" s="208"/>
    </row>
    <row r="106" spans="1:65">
      <c r="A106" s="128"/>
      <c r="B106" s="12" t="s">
        <v>340</v>
      </c>
      <c r="C106" s="9">
        <f>IF('Upto Month COPPY'!$K$4="",0,'Upto Month COPPY'!$K$4)</f>
        <v>282416</v>
      </c>
      <c r="D106" s="9">
        <f>IF('Upto Month COPPY'!$K$5="",0,'Upto Month COPPY'!$K$5)</f>
        <v>103648</v>
      </c>
      <c r="E106" s="9">
        <f>IF('Upto Month COPPY'!$K$6="",0,'Upto Month COPPY'!$K$6)</f>
        <v>3918</v>
      </c>
      <c r="F106" s="9">
        <f>IF('Upto Month COPPY'!$K$7="",0,'Upto Month COPPY'!$K$7)</f>
        <v>34308</v>
      </c>
      <c r="G106" s="9">
        <f>IF('Upto Month COPPY'!$K$8="",0,'Upto Month COPPY'!$K$8)</f>
        <v>15743</v>
      </c>
      <c r="H106" s="9">
        <f>IF('Upto Month COPPY'!$K$9="",0,'Upto Month COPPY'!$K$9)</f>
        <v>0</v>
      </c>
      <c r="I106" s="9">
        <f>IF('Upto Month COPPY'!$K$10="",0,'Upto Month COPPY'!$K$10)</f>
        <v>0</v>
      </c>
      <c r="J106" s="9">
        <f>IF('Upto Month COPPY'!$K$11="",0,'Upto Month COPPY'!$K$11)</f>
        <v>0</v>
      </c>
      <c r="K106" s="9">
        <f>IF('Upto Month COPPY'!$K$12="",0,'Upto Month COPPY'!$K$12)</f>
        <v>11</v>
      </c>
      <c r="L106" s="9">
        <f>IF('Upto Month COPPY'!$K$13="",0,'Upto Month COPPY'!$K$13)</f>
        <v>0</v>
      </c>
      <c r="M106" s="9">
        <f>IF('Upto Month COPPY'!$K$14="",0,'Upto Month COPPY'!$K$14)</f>
        <v>34250</v>
      </c>
      <c r="N106" s="9">
        <f>IF('Upto Month COPPY'!$K$15="",0,'Upto Month COPPY'!$K$15)</f>
        <v>126</v>
      </c>
      <c r="O106" s="9">
        <f>IF('Upto Month COPPY'!$K$16="",0,'Upto Month COPPY'!$K$16)</f>
        <v>2455</v>
      </c>
      <c r="P106" s="9">
        <f>IF('Upto Month COPPY'!$K$17="",0,'Upto Month COPPY'!$K$17)</f>
        <v>32114</v>
      </c>
      <c r="Q106" s="9">
        <f>IF('Upto Month COPPY'!$K$18="",0,'Upto Month COPPY'!$K$18)</f>
        <v>0</v>
      </c>
      <c r="R106" s="9">
        <f>IF('Upto Month COPPY'!$K$21="",0,'Upto Month COPPY'!$K$21)</f>
        <v>1014</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264">
        <f t="shared" ref="AD106:AD107" si="1497">SUM(C106:AC106)</f>
        <v>510003</v>
      </c>
      <c r="AE106" s="9">
        <f>IF('Upto Month COPPY'!$K$19="",0,'Upto Month COPPY'!$K$19)</f>
        <v>1072</v>
      </c>
      <c r="AF106" s="9">
        <f>IF('Upto Month COPPY'!$K$20="",0,'Upto Month COPPY'!$K$20)</f>
        <v>33</v>
      </c>
      <c r="AG106" s="9">
        <f>IF('Upto Month COPPY'!$K$22="",0,'Upto Month COPPY'!$K$22)</f>
        <v>0</v>
      </c>
      <c r="AH106" s="9">
        <f>IF('Upto Month COPPY'!$K$23="",0,'Upto Month COPPY'!$K$23)</f>
        <v>0</v>
      </c>
      <c r="AI106" s="9">
        <f>IF('Upto Month COPPY'!$K$24="",0,'Upto Month COPPY'!$K$24)</f>
        <v>0</v>
      </c>
      <c r="AJ106" s="9">
        <f>IF('Upto Month COPPY'!$K$25="",0,'Upto Month COPPY'!$K$25)</f>
        <v>110</v>
      </c>
      <c r="AK106" s="9">
        <f>IF('Upto Month COPPY'!$K$28="",0,'Upto Month COPPY'!$K$28)</f>
        <v>165</v>
      </c>
      <c r="AL106" s="9">
        <f>IF('Upto Month COPPY'!$K$29="",0,'Upto Month COPPY'!$K$29)</f>
        <v>1149</v>
      </c>
      <c r="AM106" s="9">
        <f>IF('Upto Month COPPY'!$K$31="",0,'Upto Month COPPY'!$K$31)</f>
        <v>0</v>
      </c>
      <c r="AN106" s="9">
        <f>IF('Upto Month COPPY'!$K$32="",0,'Upto Month COPPY'!$K$32)</f>
        <v>656</v>
      </c>
      <c r="AO106" s="9">
        <f>IF('Upto Month COPPY'!$K$33="",0,'Upto Month COPPY'!$K$33)</f>
        <v>5066</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359</v>
      </c>
      <c r="AX106" s="9">
        <f>IF('Upto Month COPPY'!$K$46="",0,'Upto Month COPPY'!$K$46)</f>
        <v>72</v>
      </c>
      <c r="AY106" s="9">
        <f>IF('Upto Month COPPY'!$K$47="",0,'Upto Month COPPY'!$K$47)</f>
        <v>106</v>
      </c>
      <c r="AZ106" s="9">
        <f>IF('Upto Month COPPY'!$K$49="",0,'Upto Month COPPY'!$K$49)</f>
        <v>0</v>
      </c>
      <c r="BA106" s="9">
        <f>IF('Upto Month COPPY'!$K$50="",0,'Upto Month COPPY'!$K$50)</f>
        <v>0</v>
      </c>
      <c r="BB106" s="9">
        <f>IF('Upto Month COPPY'!$K$52="",0,'Upto Month COPPY'!$K$52)</f>
        <v>0</v>
      </c>
      <c r="BC106" s="9">
        <f>IF('Upto Month COPPY'!$K$53="",0,'Upto Month COPPY'!$K$53)</f>
        <v>135</v>
      </c>
      <c r="BD106" s="9">
        <f>IF('Upto Month COPPY'!$K$54="",0,'Upto Month COPPY'!$K$54)</f>
        <v>135</v>
      </c>
      <c r="BE106" s="9">
        <f>IF('Upto Month COPPY'!$K$55="",0,'Upto Month COPPY'!$K$55)</f>
        <v>0</v>
      </c>
      <c r="BF106" s="9">
        <f>IF('Upto Month COPPY'!$K$56="",0,'Upto Month COPPY'!$K$56)</f>
        <v>326</v>
      </c>
      <c r="BG106" s="9">
        <f>IF('Upto Month COPPY'!$K$58="",0,'Upto Month COPPY'!$K$58)</f>
        <v>141728</v>
      </c>
      <c r="BH106" s="9">
        <f>SUM(AE106:BG106)</f>
        <v>151112</v>
      </c>
      <c r="BI106" s="258">
        <f>AD106+BH106</f>
        <v>661115</v>
      </c>
      <c r="BJ106" s="9">
        <f>IF('Upto Month COPPY'!$K$60="",0,'Upto Month COPPY'!$K$60)</f>
        <v>23</v>
      </c>
      <c r="BK106" s="49">
        <f t="shared" ref="BK106:BK107" si="1498">BI106-BJ106</f>
        <v>661092</v>
      </c>
      <c r="BL106">
        <f>'Upto Month COPPY'!$K$61</f>
        <v>661090</v>
      </c>
      <c r="BM106" s="30">
        <f t="shared" ref="BM106:BM110" si="1499">BK106-AD106</f>
        <v>151089</v>
      </c>
    </row>
    <row r="107" spans="1:65">
      <c r="A107" s="128"/>
      <c r="B107" s="180" t="s">
        <v>342</v>
      </c>
      <c r="C107" s="9">
        <f>IF('Upto Month Current'!$K$4="",0,'Upto Month Current'!$K$4)</f>
        <v>283705</v>
      </c>
      <c r="D107" s="9">
        <f>IF('Upto Month Current'!$K$5="",0,'Upto Month Current'!$K$5)</f>
        <v>128097</v>
      </c>
      <c r="E107" s="9">
        <f>IF('Upto Month Current'!$K$6="",0,'Upto Month Current'!$K$6)</f>
        <v>3696</v>
      </c>
      <c r="F107" s="9">
        <f>IF('Upto Month Current'!$K$7="",0,'Upto Month Current'!$K$7)</f>
        <v>35252</v>
      </c>
      <c r="G107" s="9">
        <f>IF('Upto Month Current'!$K$8="",0,'Upto Month Current'!$K$8)</f>
        <v>16404</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0</v>
      </c>
      <c r="M107" s="9">
        <f>IF('Upto Month Current'!$K$14="",0,'Upto Month Current'!$K$14)</f>
        <v>30190</v>
      </c>
      <c r="N107" s="9">
        <f>IF('Upto Month Current'!$K$15="",0,'Upto Month Current'!$K$15)</f>
        <v>59</v>
      </c>
      <c r="O107" s="9">
        <f>IF('Upto Month Current'!$K$16="",0,'Upto Month Current'!$K$16)</f>
        <v>2831</v>
      </c>
      <c r="P107" s="9">
        <f>IF('Upto Month Current'!$K$17="",0,'Upto Month Current'!$K$17)</f>
        <v>27921</v>
      </c>
      <c r="Q107" s="9">
        <f>IF('Upto Month Current'!$K$18="",0,'Upto Month Current'!$K$18)</f>
        <v>0</v>
      </c>
      <c r="R107" s="9">
        <f>IF('Upto Month Current'!$K$21="",0,'Upto Month Current'!$K$21)</f>
        <v>1292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61</v>
      </c>
      <c r="AC107" s="9">
        <f>IF('Upto Month Current'!$K$51="",0,'Upto Month Current'!$K$51)</f>
        <v>0</v>
      </c>
      <c r="AD107" s="264">
        <f t="shared" si="1497"/>
        <v>529508</v>
      </c>
      <c r="AE107" s="9">
        <f>IF('Upto Month Current'!$K$19="",0,'Upto Month Current'!$K$19)</f>
        <v>1366</v>
      </c>
      <c r="AF107" s="9">
        <f>IF('Upto Month Current'!$K$20="",0,'Upto Month Current'!$K$20)</f>
        <v>19</v>
      </c>
      <c r="AG107" s="9">
        <f>IF('Upto Month Current'!$K$22="",0,'Upto Month Current'!$K$22)</f>
        <v>0</v>
      </c>
      <c r="AH107" s="9">
        <f>IF('Upto Month Current'!$K$23="",0,'Upto Month Current'!$K$23)</f>
        <v>0</v>
      </c>
      <c r="AI107" s="9">
        <f>IF('Upto Month Current'!$K$24="",0,'Upto Month Current'!$K$24)</f>
        <v>0</v>
      </c>
      <c r="AJ107" s="9">
        <f>IF('Upto Month Current'!$K$25="",0,'Upto Month Current'!$K$25)</f>
        <v>112</v>
      </c>
      <c r="AK107" s="9">
        <f>IF('Upto Month Current'!$K$28="",0,'Upto Month Current'!$K$28)</f>
        <v>1275</v>
      </c>
      <c r="AL107" s="9">
        <f>IF('Upto Month Current'!$K$29="",0,'Upto Month Current'!$K$29)</f>
        <v>4223</v>
      </c>
      <c r="AM107" s="9">
        <f>IF('Upto Month Current'!$K$31="",0,'Upto Month Current'!$K$31)</f>
        <v>0</v>
      </c>
      <c r="AN107" s="9">
        <f>IF('Upto Month Current'!$K$32="",0,'Upto Month Current'!$K$32)</f>
        <v>706</v>
      </c>
      <c r="AO107" s="9">
        <f>IF('Upto Month Current'!$K$33="",0,'Upto Month Current'!$K$33)</f>
        <v>12841</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149</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478</v>
      </c>
      <c r="BD107" s="9">
        <f>IF('Upto Month Current'!$K$54="",0,'Upto Month Current'!$K$54)</f>
        <v>478</v>
      </c>
      <c r="BE107" s="9">
        <f>IF('Upto Month Current'!$K$55="",0,'Upto Month Current'!$K$55)</f>
        <v>0</v>
      </c>
      <c r="BF107" s="9">
        <f>IF('Upto Month Current'!$K$56="",0,'Upto Month Current'!$K$56)</f>
        <v>680</v>
      </c>
      <c r="BG107" s="9">
        <f>IF('Upto Month Current'!$K$58="",0,'Upto Month Current'!$K$58)</f>
        <v>98966</v>
      </c>
      <c r="BH107" s="9">
        <f>SUM(AE107:BG107)</f>
        <v>121293</v>
      </c>
      <c r="BI107" s="258">
        <f>AD107+BH107</f>
        <v>650801</v>
      </c>
      <c r="BJ107" s="9">
        <f>IF('Upto Month Current'!$K$60="",0,'Upto Month Current'!$K$60)</f>
        <v>943</v>
      </c>
      <c r="BK107" s="49">
        <f t="shared" si="1498"/>
        <v>649858</v>
      </c>
      <c r="BL107">
        <f>'Upto Month Current'!$K$61</f>
        <v>649859</v>
      </c>
      <c r="BM107" s="30">
        <f t="shared" si="1499"/>
        <v>120350</v>
      </c>
    </row>
    <row r="108" spans="1:65">
      <c r="A108" s="128"/>
      <c r="B108" s="5" t="s">
        <v>126</v>
      </c>
      <c r="C108" s="11">
        <f>C107-C105</f>
        <v>-298</v>
      </c>
      <c r="D108" s="11">
        <f t="shared" ref="D108" si="1500">D107-D105</f>
        <v>-134</v>
      </c>
      <c r="E108" s="11">
        <f t="shared" ref="E108" si="1501">E107-E105</f>
        <v>-3</v>
      </c>
      <c r="F108" s="11">
        <f t="shared" ref="F108" si="1502">F107-F105</f>
        <v>-36</v>
      </c>
      <c r="G108" s="11">
        <f t="shared" ref="G108" si="1503">G107-G105</f>
        <v>-16</v>
      </c>
      <c r="H108" s="11">
        <f t="shared" ref="H108" si="1504">H107-H105</f>
        <v>0</v>
      </c>
      <c r="I108" s="11">
        <f t="shared" ref="I108" si="1505">I107-I105</f>
        <v>0</v>
      </c>
      <c r="J108" s="11">
        <f t="shared" ref="J108" si="1506">J107-J105</f>
        <v>0</v>
      </c>
      <c r="K108" s="11">
        <f t="shared" ref="K108" si="1507">K107-K105</f>
        <v>0</v>
      </c>
      <c r="L108" s="11">
        <f t="shared" ref="L108" si="1508">L107-L105</f>
        <v>0</v>
      </c>
      <c r="M108" s="11">
        <f t="shared" ref="M108" si="1509">M107-M105</f>
        <v>-31</v>
      </c>
      <c r="N108" s="11">
        <f t="shared" ref="N108" si="1510">N107-N105</f>
        <v>0</v>
      </c>
      <c r="O108" s="11">
        <f t="shared" ref="O108" si="1511">O107-O105</f>
        <v>-2</v>
      </c>
      <c r="P108" s="11">
        <f t="shared" ref="P108" si="1512">P107-P105</f>
        <v>-28</v>
      </c>
      <c r="Q108" s="11">
        <f t="shared" ref="Q108" si="1513">Q107-Q105</f>
        <v>0</v>
      </c>
      <c r="R108" s="11">
        <f t="shared" ref="R108" si="1514">R107-R105</f>
        <v>-1</v>
      </c>
      <c r="S108" s="11">
        <f t="shared" ref="S108" si="1515">S107-S105</f>
        <v>0</v>
      </c>
      <c r="T108" s="11">
        <f t="shared" ref="T108:U108" si="1516">T107-T105</f>
        <v>0</v>
      </c>
      <c r="U108" s="11">
        <f t="shared" si="1516"/>
        <v>0</v>
      </c>
      <c r="V108" s="9">
        <f t="shared" ref="V108" si="1517">V107-V105</f>
        <v>0</v>
      </c>
      <c r="W108" s="11">
        <f t="shared" ref="W108" si="1518">W107-W105</f>
        <v>0</v>
      </c>
      <c r="X108" s="11">
        <f t="shared" ref="X108" si="1519">X107-X105</f>
        <v>0</v>
      </c>
      <c r="Y108" s="11">
        <f t="shared" ref="Y108" si="1520">Y107-Y105</f>
        <v>0</v>
      </c>
      <c r="Z108" s="11">
        <f t="shared" ref="Z108" si="1521">Z107-Z105</f>
        <v>0</v>
      </c>
      <c r="AA108" s="11">
        <f t="shared" ref="AA108:AD108" si="1522">AA107-AA105</f>
        <v>0</v>
      </c>
      <c r="AB108" s="11">
        <f t="shared" ref="AB108" si="1523">AB107-AB105</f>
        <v>0</v>
      </c>
      <c r="AC108" s="9">
        <f t="shared" si="1522"/>
        <v>0</v>
      </c>
      <c r="AD108" s="9">
        <f t="shared" si="1522"/>
        <v>-549</v>
      </c>
      <c r="AE108" s="11">
        <f t="shared" ref="AE108" si="1524">AE107-AE105</f>
        <v>-1</v>
      </c>
      <c r="AF108" s="11">
        <f t="shared" ref="AF108" si="1525">AF107-AF105</f>
        <v>1</v>
      </c>
      <c r="AG108" s="11">
        <f t="shared" ref="AG108" si="1526">AG107-AG105</f>
        <v>0</v>
      </c>
      <c r="AH108" s="11">
        <f t="shared" ref="AH108" si="1527">AH107-AH105</f>
        <v>0</v>
      </c>
      <c r="AI108" s="11">
        <f t="shared" ref="AI108" si="1528">AI107-AI105</f>
        <v>0</v>
      </c>
      <c r="AJ108" s="11">
        <f t="shared" ref="AJ108" si="1529">AJ107-AJ105</f>
        <v>0</v>
      </c>
      <c r="AK108" s="11">
        <f t="shared" ref="AK108" si="1530">AK107-AK105</f>
        <v>0</v>
      </c>
      <c r="AL108" s="11">
        <f t="shared" ref="AL108" si="1531">AL107-AL105</f>
        <v>-4</v>
      </c>
      <c r="AM108" s="11">
        <f t="shared" ref="AM108" si="1532">AM107-AM105</f>
        <v>0</v>
      </c>
      <c r="AN108" s="11">
        <f t="shared" ref="AN108" si="1533">AN107-AN105</f>
        <v>-1</v>
      </c>
      <c r="AO108" s="9">
        <f t="shared" ref="AO108" si="1534">AO107-AO105</f>
        <v>-13</v>
      </c>
      <c r="AP108" s="11">
        <f t="shared" ref="AP108" si="1535">AP107-AP105</f>
        <v>0</v>
      </c>
      <c r="AQ108" s="9">
        <f t="shared" ref="AQ108" si="1536">AQ107-AQ105</f>
        <v>0</v>
      </c>
      <c r="AR108" s="11">
        <f t="shared" ref="AR108" si="1537">AR107-AR105</f>
        <v>0</v>
      </c>
      <c r="AS108" s="11">
        <f t="shared" ref="AS108" si="1538">AS107-AS105</f>
        <v>0</v>
      </c>
      <c r="AT108" s="11">
        <f t="shared" ref="AT108" si="1539">AT107-AT105</f>
        <v>0</v>
      </c>
      <c r="AU108" s="11">
        <f t="shared" ref="AU108" si="1540">AU107-AU105</f>
        <v>0</v>
      </c>
      <c r="AV108" s="11">
        <f t="shared" ref="AV108" si="1541">AV107-AV105</f>
        <v>0</v>
      </c>
      <c r="AW108" s="11">
        <f t="shared" ref="AW108" si="1542">AW107-AW105</f>
        <v>0</v>
      </c>
      <c r="AX108" s="11">
        <f t="shared" ref="AX108" si="1543">AX107-AX105</f>
        <v>1</v>
      </c>
      <c r="AY108" s="11">
        <f t="shared" ref="AY108" si="1544">AY107-AY105</f>
        <v>0</v>
      </c>
      <c r="AZ108" s="11">
        <f t="shared" ref="AZ108" si="1545">AZ107-AZ105</f>
        <v>0</v>
      </c>
      <c r="BA108" s="11">
        <f t="shared" ref="BA108" si="1546">BA107-BA105</f>
        <v>0</v>
      </c>
      <c r="BB108" s="9">
        <f t="shared" ref="BB108" si="1547">BB107-BB105</f>
        <v>0</v>
      </c>
      <c r="BC108" s="11">
        <f t="shared" ref="BC108" si="1548">BC107-BC105</f>
        <v>0</v>
      </c>
      <c r="BD108" s="11">
        <f t="shared" ref="BD108" si="1549">BD107-BD105</f>
        <v>0</v>
      </c>
      <c r="BE108" s="11">
        <f t="shared" ref="BE108" si="1550">BE107-BE105</f>
        <v>0</v>
      </c>
      <c r="BF108" s="11">
        <f t="shared" ref="BF108" si="1551">BF107-BF105</f>
        <v>-2</v>
      </c>
      <c r="BG108" s="11">
        <f t="shared" ref="BG108:BH108" si="1552">BG107-BG105</f>
        <v>41</v>
      </c>
      <c r="BH108" s="9">
        <f t="shared" si="1552"/>
        <v>22</v>
      </c>
      <c r="BI108" s="9">
        <f t="shared" ref="BI108" si="1553">BI107-BI105</f>
        <v>-527</v>
      </c>
      <c r="BJ108" s="11">
        <f t="shared" ref="BJ108:BK108" si="1554">BJ107-BJ105</f>
        <v>0</v>
      </c>
      <c r="BK108" s="49">
        <f t="shared" si="1554"/>
        <v>-527</v>
      </c>
      <c r="BM108" s="30">
        <f t="shared" si="1499"/>
        <v>22</v>
      </c>
    </row>
    <row r="109" spans="1:65">
      <c r="A109" s="128"/>
      <c r="B109" s="5" t="s">
        <v>127</v>
      </c>
      <c r="C109" s="13">
        <f>C108/C105</f>
        <v>-1.0492846906546762E-3</v>
      </c>
      <c r="D109" s="13">
        <f t="shared" ref="D109" si="1555">D108/D105</f>
        <v>-1.0449891211953427E-3</v>
      </c>
      <c r="E109" s="13">
        <f t="shared" ref="E109" si="1556">E108/E105</f>
        <v>-8.110300081103001E-4</v>
      </c>
      <c r="F109" s="13">
        <f t="shared" ref="F109" si="1557">F108/F105</f>
        <v>-1.0201768306506462E-3</v>
      </c>
      <c r="G109" s="13">
        <f t="shared" ref="G109" si="1558">G108/G105</f>
        <v>-9.7442143727162001E-4</v>
      </c>
      <c r="H109" s="13" t="e">
        <f t="shared" ref="H109" si="1559">H108/H105</f>
        <v>#DIV/0!</v>
      </c>
      <c r="I109" s="13" t="e">
        <f t="shared" ref="I109" si="1560">I108/I105</f>
        <v>#DIV/0!</v>
      </c>
      <c r="J109" s="13" t="e">
        <f t="shared" ref="J109" si="1561">J108/J105</f>
        <v>#DIV/0!</v>
      </c>
      <c r="K109" s="13" t="e">
        <f t="shared" ref="K109" si="1562">K108/K105</f>
        <v>#DIV/0!</v>
      </c>
      <c r="L109" s="13" t="e">
        <f t="shared" ref="L109" si="1563">L108/L105</f>
        <v>#DIV/0!</v>
      </c>
      <c r="M109" s="13">
        <f t="shared" ref="M109" si="1564">M108/M105</f>
        <v>-1.025776777737335E-3</v>
      </c>
      <c r="N109" s="13">
        <f t="shared" ref="N109" si="1565">N108/N105</f>
        <v>0</v>
      </c>
      <c r="O109" s="13">
        <f t="shared" ref="O109" si="1566">O108/O105</f>
        <v>-7.0596540769502295E-4</v>
      </c>
      <c r="P109" s="13">
        <f t="shared" ref="P109" si="1567">P108/P105</f>
        <v>-1.001824752227271E-3</v>
      </c>
      <c r="Q109" s="13" t="e">
        <f t="shared" ref="Q109" si="1568">Q108/Q105</f>
        <v>#DIV/0!</v>
      </c>
      <c r="R109" s="13">
        <f t="shared" ref="R109" si="1569">R108/R105</f>
        <v>-7.7339520494972935E-4</v>
      </c>
      <c r="S109" s="13" t="e">
        <f t="shared" ref="S109" si="1570">S108/S105</f>
        <v>#DIV/0!</v>
      </c>
      <c r="T109" s="13" t="e">
        <f t="shared" ref="T109:U109" si="1571">T108/T105</f>
        <v>#DIV/0!</v>
      </c>
      <c r="U109" s="13" t="e">
        <f t="shared" si="1571"/>
        <v>#DIV/0!</v>
      </c>
      <c r="V109" s="160" t="e">
        <f t="shared" ref="V109" si="1572">V108/V105</f>
        <v>#DIV/0!</v>
      </c>
      <c r="W109" s="13" t="e">
        <f t="shared" ref="W109" si="1573">W108/W105</f>
        <v>#DIV/0!</v>
      </c>
      <c r="X109" s="13" t="e">
        <f t="shared" ref="X109" si="1574">X108/X105</f>
        <v>#DIV/0!</v>
      </c>
      <c r="Y109" s="13" t="e">
        <f t="shared" ref="Y109" si="1575">Y108/Y105</f>
        <v>#DIV/0!</v>
      </c>
      <c r="Z109" s="13" t="e">
        <f t="shared" ref="Z109" si="1576">Z108/Z105</f>
        <v>#DIV/0!</v>
      </c>
      <c r="AA109" s="13" t="e">
        <f t="shared" ref="AA109:AD109" si="1577">AA108/AA105</f>
        <v>#DIV/0!</v>
      </c>
      <c r="AB109" s="13">
        <f t="shared" ref="AB109" si="1578">AB108/AB105</f>
        <v>0</v>
      </c>
      <c r="AC109" s="160" t="e">
        <f t="shared" si="1577"/>
        <v>#DIV/0!</v>
      </c>
      <c r="AD109" s="160">
        <f t="shared" si="1577"/>
        <v>-1.0357376659491338E-3</v>
      </c>
      <c r="AE109" s="13">
        <f t="shared" ref="AE109" si="1579">AE108/AE105</f>
        <v>-7.3152889539136799E-4</v>
      </c>
      <c r="AF109" s="13">
        <f t="shared" ref="AF109" si="1580">AF108/AF105</f>
        <v>5.5555555555555552E-2</v>
      </c>
      <c r="AG109" s="13" t="e">
        <f t="shared" ref="AG109" si="1581">AG108/AG105</f>
        <v>#DIV/0!</v>
      </c>
      <c r="AH109" s="13" t="e">
        <f t="shared" ref="AH109" si="1582">AH108/AH105</f>
        <v>#DIV/0!</v>
      </c>
      <c r="AI109" s="13" t="e">
        <f t="shared" ref="AI109" si="1583">AI108/AI105</f>
        <v>#DIV/0!</v>
      </c>
      <c r="AJ109" s="13">
        <f t="shared" ref="AJ109" si="1584">AJ108/AJ105</f>
        <v>0</v>
      </c>
      <c r="AK109" s="13">
        <f t="shared" ref="AK109" si="1585">AK108/AK105</f>
        <v>0</v>
      </c>
      <c r="AL109" s="13">
        <f t="shared" ref="AL109" si="1586">AL108/AL105</f>
        <v>-9.4629761059853324E-4</v>
      </c>
      <c r="AM109" s="13" t="e">
        <f t="shared" ref="AM109" si="1587">AM108/AM105</f>
        <v>#DIV/0!</v>
      </c>
      <c r="AN109" s="13">
        <f t="shared" ref="AN109" si="1588">AN108/AN105</f>
        <v>-1.4144271570014145E-3</v>
      </c>
      <c r="AO109" s="160">
        <f t="shared" ref="AO109" si="1589">AO108/AO105</f>
        <v>-1.0113583320367201E-3</v>
      </c>
      <c r="AP109" s="13" t="e">
        <f t="shared" ref="AP109" si="1590">AP108/AP105</f>
        <v>#DIV/0!</v>
      </c>
      <c r="AQ109" s="160" t="e">
        <f t="shared" ref="AQ109" si="1591">AQ108/AQ105</f>
        <v>#DIV/0!</v>
      </c>
      <c r="AR109" s="13" t="e">
        <f t="shared" ref="AR109" si="1592">AR108/AR105</f>
        <v>#DIV/0!</v>
      </c>
      <c r="AS109" s="13" t="e">
        <f t="shared" ref="AS109" si="1593">AS108/AS105</f>
        <v>#DIV/0!</v>
      </c>
      <c r="AT109" s="13" t="e">
        <f t="shared" ref="AT109" si="1594">AT108/AT105</f>
        <v>#DIV/0!</v>
      </c>
      <c r="AU109" s="13" t="e">
        <f t="shared" ref="AU109" si="1595">AU108/AU105</f>
        <v>#DIV/0!</v>
      </c>
      <c r="AV109" s="13" t="e">
        <f t="shared" ref="AV109" si="1596">AV108/AV105</f>
        <v>#DIV/0!</v>
      </c>
      <c r="AW109" s="13" t="e">
        <f t="shared" ref="AW109" si="1597">AW108/AW105</f>
        <v>#DIV/0!</v>
      </c>
      <c r="AX109" s="13">
        <f t="shared" ref="AX109" si="1598">AX108/AX105</f>
        <v>6.7567567567567571E-3</v>
      </c>
      <c r="AY109" s="13" t="e">
        <f t="shared" ref="AY109" si="1599">AY108/AY105</f>
        <v>#DIV/0!</v>
      </c>
      <c r="AZ109" s="13" t="e">
        <f t="shared" ref="AZ109" si="1600">AZ108/AZ105</f>
        <v>#DIV/0!</v>
      </c>
      <c r="BA109" s="13" t="e">
        <f t="shared" ref="BA109" si="1601">BA108/BA105</f>
        <v>#DIV/0!</v>
      </c>
      <c r="BB109" s="160" t="e">
        <f t="shared" ref="BB109" si="1602">BB108/BB105</f>
        <v>#DIV/0!</v>
      </c>
      <c r="BC109" s="13">
        <f t="shared" ref="BC109" si="1603">BC108/BC105</f>
        <v>0</v>
      </c>
      <c r="BD109" s="13">
        <f t="shared" ref="BD109" si="1604">BD108/BD105</f>
        <v>0</v>
      </c>
      <c r="BE109" s="13" t="e">
        <f t="shared" ref="BE109" si="1605">BE108/BE105</f>
        <v>#DIV/0!</v>
      </c>
      <c r="BF109" s="13">
        <f t="shared" ref="BF109" si="1606">BF108/BF105</f>
        <v>-2.9325513196480938E-3</v>
      </c>
      <c r="BG109" s="13">
        <f t="shared" ref="BG109:BH109" si="1607">BG108/BG105</f>
        <v>4.1445539550164265E-4</v>
      </c>
      <c r="BH109" s="160">
        <f t="shared" si="1607"/>
        <v>1.8141187917968847E-4</v>
      </c>
      <c r="BI109" s="160">
        <f t="shared" ref="BI109" si="1608">BI108/BI105</f>
        <v>-8.0911614424683108E-4</v>
      </c>
      <c r="BJ109" s="13">
        <f t="shared" ref="BJ109:BK110" si="1609">BJ108/BJ105</f>
        <v>0</v>
      </c>
      <c r="BK109" s="50">
        <f t="shared" si="1609"/>
        <v>-8.1028929018965687E-4</v>
      </c>
      <c r="BM109" s="160" t="e">
        <f t="shared" ref="BM109" si="1610">BM108/BM105</f>
        <v>#DIV/0!</v>
      </c>
    </row>
    <row r="110" spans="1:65">
      <c r="A110" s="128"/>
      <c r="B110" s="5" t="s">
        <v>128</v>
      </c>
      <c r="C110" s="11">
        <f>C107-C106</f>
        <v>1289</v>
      </c>
      <c r="D110" s="11">
        <f t="shared" ref="D110:BK110" si="1611">D107-D106</f>
        <v>24449</v>
      </c>
      <c r="E110" s="11">
        <f t="shared" si="1611"/>
        <v>-222</v>
      </c>
      <c r="F110" s="11">
        <f t="shared" si="1611"/>
        <v>944</v>
      </c>
      <c r="G110" s="11">
        <f t="shared" si="1611"/>
        <v>661</v>
      </c>
      <c r="H110" s="11">
        <f t="shared" si="1611"/>
        <v>0</v>
      </c>
      <c r="I110" s="11">
        <f t="shared" si="1611"/>
        <v>0</v>
      </c>
      <c r="J110" s="11">
        <f t="shared" si="1611"/>
        <v>0</v>
      </c>
      <c r="K110" s="11">
        <f t="shared" si="1611"/>
        <v>-11</v>
      </c>
      <c r="L110" s="11">
        <f t="shared" si="1611"/>
        <v>0</v>
      </c>
      <c r="M110" s="11">
        <f t="shared" si="1611"/>
        <v>-4060</v>
      </c>
      <c r="N110" s="11">
        <f t="shared" si="1611"/>
        <v>-67</v>
      </c>
      <c r="O110" s="11">
        <f t="shared" si="1611"/>
        <v>376</v>
      </c>
      <c r="P110" s="11">
        <f t="shared" si="1611"/>
        <v>-4193</v>
      </c>
      <c r="Q110" s="11">
        <f t="shared" si="1611"/>
        <v>0</v>
      </c>
      <c r="R110" s="11">
        <f t="shared" si="1611"/>
        <v>278</v>
      </c>
      <c r="S110" s="11">
        <f t="shared" si="1611"/>
        <v>0</v>
      </c>
      <c r="T110" s="11">
        <f t="shared" si="1611"/>
        <v>0</v>
      </c>
      <c r="U110" s="11">
        <f t="shared" ref="U110" si="1612">U107-U106</f>
        <v>0</v>
      </c>
      <c r="V110" s="9">
        <f t="shared" si="1611"/>
        <v>0</v>
      </c>
      <c r="W110" s="11">
        <f t="shared" si="1611"/>
        <v>0</v>
      </c>
      <c r="X110" s="11">
        <f t="shared" si="1611"/>
        <v>0</v>
      </c>
      <c r="Y110" s="11">
        <f t="shared" si="1611"/>
        <v>0</v>
      </c>
      <c r="Z110" s="11">
        <f t="shared" si="1611"/>
        <v>0</v>
      </c>
      <c r="AA110" s="11">
        <f t="shared" si="1611"/>
        <v>0</v>
      </c>
      <c r="AB110" s="11">
        <f t="shared" ref="AB110" si="1613">AB107-AB106</f>
        <v>61</v>
      </c>
      <c r="AC110" s="9">
        <f t="shared" ref="AC110:AD110" si="1614">AC107-AC106</f>
        <v>0</v>
      </c>
      <c r="AD110" s="9">
        <f t="shared" si="1614"/>
        <v>19505</v>
      </c>
      <c r="AE110" s="11">
        <f t="shared" si="1611"/>
        <v>294</v>
      </c>
      <c r="AF110" s="11">
        <f t="shared" si="1611"/>
        <v>-14</v>
      </c>
      <c r="AG110" s="11">
        <f t="shared" si="1611"/>
        <v>0</v>
      </c>
      <c r="AH110" s="11">
        <f t="shared" si="1611"/>
        <v>0</v>
      </c>
      <c r="AI110" s="11">
        <f t="shared" si="1611"/>
        <v>0</v>
      </c>
      <c r="AJ110" s="11">
        <f t="shared" si="1611"/>
        <v>2</v>
      </c>
      <c r="AK110" s="11">
        <f t="shared" si="1611"/>
        <v>1110</v>
      </c>
      <c r="AL110" s="11">
        <f t="shared" si="1611"/>
        <v>3074</v>
      </c>
      <c r="AM110" s="11">
        <f t="shared" si="1611"/>
        <v>0</v>
      </c>
      <c r="AN110" s="11">
        <f t="shared" si="1611"/>
        <v>50</v>
      </c>
      <c r="AO110" s="9">
        <f t="shared" si="1611"/>
        <v>7775</v>
      </c>
      <c r="AP110" s="11">
        <f t="shared" si="1611"/>
        <v>0</v>
      </c>
      <c r="AQ110" s="9">
        <f t="shared" si="1611"/>
        <v>0</v>
      </c>
      <c r="AR110" s="11">
        <f t="shared" si="1611"/>
        <v>0</v>
      </c>
      <c r="AS110" s="11">
        <f t="shared" si="1611"/>
        <v>0</v>
      </c>
      <c r="AT110" s="11">
        <f t="shared" si="1611"/>
        <v>0</v>
      </c>
      <c r="AU110" s="11">
        <f t="shared" si="1611"/>
        <v>0</v>
      </c>
      <c r="AV110" s="11">
        <f t="shared" si="1611"/>
        <v>0</v>
      </c>
      <c r="AW110" s="11">
        <f t="shared" si="1611"/>
        <v>-359</v>
      </c>
      <c r="AX110" s="11">
        <f t="shared" si="1611"/>
        <v>77</v>
      </c>
      <c r="AY110" s="11">
        <f t="shared" si="1611"/>
        <v>-106</v>
      </c>
      <c r="AZ110" s="11">
        <f t="shared" si="1611"/>
        <v>0</v>
      </c>
      <c r="BA110" s="11">
        <f t="shared" si="1611"/>
        <v>0</v>
      </c>
      <c r="BB110" s="9">
        <f t="shared" si="1611"/>
        <v>0</v>
      </c>
      <c r="BC110" s="11">
        <f t="shared" si="1611"/>
        <v>343</v>
      </c>
      <c r="BD110" s="11">
        <f t="shared" si="1611"/>
        <v>343</v>
      </c>
      <c r="BE110" s="11">
        <f t="shared" si="1611"/>
        <v>0</v>
      </c>
      <c r="BF110" s="11">
        <f t="shared" si="1611"/>
        <v>354</v>
      </c>
      <c r="BG110" s="11">
        <f t="shared" si="1611"/>
        <v>-42762</v>
      </c>
      <c r="BH110" s="9">
        <f t="shared" si="1611"/>
        <v>-29819</v>
      </c>
      <c r="BI110" s="9">
        <f t="shared" si="1611"/>
        <v>-10314</v>
      </c>
      <c r="BJ110" s="13">
        <f t="shared" si="1609"/>
        <v>0</v>
      </c>
      <c r="BK110" s="49">
        <f t="shared" si="1611"/>
        <v>-11234</v>
      </c>
      <c r="BM110" s="30">
        <f t="shared" si="1499"/>
        <v>-30739</v>
      </c>
    </row>
    <row r="111" spans="1:65">
      <c r="A111" s="128"/>
      <c r="B111" s="5" t="s">
        <v>129</v>
      </c>
      <c r="C111" s="13">
        <f>C110/C106</f>
        <v>4.5641889977904937E-3</v>
      </c>
      <c r="D111" s="13">
        <f t="shared" ref="D111" si="1615">D110/D106</f>
        <v>0.2358849181846249</v>
      </c>
      <c r="E111" s="13">
        <f t="shared" ref="E111" si="1616">E110/E106</f>
        <v>-5.6661562021439509E-2</v>
      </c>
      <c r="F111" s="13">
        <f t="shared" ref="F111" si="1617">F110/F106</f>
        <v>2.7515448291943571E-2</v>
      </c>
      <c r="G111" s="13">
        <f t="shared" ref="G111" si="1618">G110/G106</f>
        <v>4.1986914819284758E-2</v>
      </c>
      <c r="H111" s="13" t="e">
        <f t="shared" ref="H111" si="1619">H110/H106</f>
        <v>#DIV/0!</v>
      </c>
      <c r="I111" s="13" t="e">
        <f t="shared" ref="I111" si="1620">I110/I106</f>
        <v>#DIV/0!</v>
      </c>
      <c r="J111" s="13" t="e">
        <f t="shared" ref="J111" si="1621">J110/J106</f>
        <v>#DIV/0!</v>
      </c>
      <c r="K111" s="13">
        <f t="shared" ref="K111" si="1622">K110/K106</f>
        <v>-1</v>
      </c>
      <c r="L111" s="13" t="e">
        <f t="shared" ref="L111" si="1623">L110/L106</f>
        <v>#DIV/0!</v>
      </c>
      <c r="M111" s="13">
        <f t="shared" ref="M111" si="1624">M110/M106</f>
        <v>-0.11854014598540145</v>
      </c>
      <c r="N111" s="13">
        <f t="shared" ref="N111" si="1625">N110/N106</f>
        <v>-0.53174603174603174</v>
      </c>
      <c r="O111" s="13">
        <f t="shared" ref="O111" si="1626">O110/O106</f>
        <v>0.15315682281059062</v>
      </c>
      <c r="P111" s="13">
        <f t="shared" ref="P111" si="1627">P110/P106</f>
        <v>-0.13056610823939716</v>
      </c>
      <c r="Q111" s="13" t="e">
        <f t="shared" ref="Q111" si="1628">Q110/Q106</f>
        <v>#DIV/0!</v>
      </c>
      <c r="R111" s="13">
        <f t="shared" ref="R111" si="1629">R110/R106</f>
        <v>0.27416173570019725</v>
      </c>
      <c r="S111" s="13" t="e">
        <f t="shared" ref="S111" si="1630">S110/S106</f>
        <v>#DIV/0!</v>
      </c>
      <c r="T111" s="13" t="e">
        <f t="shared" ref="T111:U111" si="1631">T110/T106</f>
        <v>#DIV/0!</v>
      </c>
      <c r="U111" s="13" t="e">
        <f t="shared" si="1631"/>
        <v>#DIV/0!</v>
      </c>
      <c r="V111" s="160" t="e">
        <f t="shared" ref="V111" si="1632">V110/V106</f>
        <v>#DIV/0!</v>
      </c>
      <c r="W111" s="13" t="e">
        <f t="shared" ref="W111" si="1633">W110/W106</f>
        <v>#DIV/0!</v>
      </c>
      <c r="X111" s="13" t="e">
        <f t="shared" ref="X111" si="1634">X110/X106</f>
        <v>#DIV/0!</v>
      </c>
      <c r="Y111" s="13" t="e">
        <f t="shared" ref="Y111" si="1635">Y110/Y106</f>
        <v>#DIV/0!</v>
      </c>
      <c r="Z111" s="13" t="e">
        <f t="shared" ref="Z111" si="1636">Z110/Z106</f>
        <v>#DIV/0!</v>
      </c>
      <c r="AA111" s="13" t="e">
        <f t="shared" ref="AA111:AD111" si="1637">AA110/AA106</f>
        <v>#DIV/0!</v>
      </c>
      <c r="AB111" s="13" t="e">
        <f t="shared" ref="AB111" si="1638">AB110/AB106</f>
        <v>#DIV/0!</v>
      </c>
      <c r="AC111" s="160" t="e">
        <f t="shared" si="1637"/>
        <v>#DIV/0!</v>
      </c>
      <c r="AD111" s="160">
        <f t="shared" si="1637"/>
        <v>3.8244873069374102E-2</v>
      </c>
      <c r="AE111" s="13">
        <f t="shared" ref="AE111" si="1639">AE110/AE106</f>
        <v>0.27425373134328357</v>
      </c>
      <c r="AF111" s="13">
        <f t="shared" ref="AF111" si="1640">AF110/AF106</f>
        <v>-0.42424242424242425</v>
      </c>
      <c r="AG111" s="13" t="e">
        <f t="shared" ref="AG111" si="1641">AG110/AG106</f>
        <v>#DIV/0!</v>
      </c>
      <c r="AH111" s="13" t="e">
        <f t="shared" ref="AH111" si="1642">AH110/AH106</f>
        <v>#DIV/0!</v>
      </c>
      <c r="AI111" s="13" t="e">
        <f t="shared" ref="AI111" si="1643">AI110/AI106</f>
        <v>#DIV/0!</v>
      </c>
      <c r="AJ111" s="13">
        <f t="shared" ref="AJ111" si="1644">AJ110/AJ106</f>
        <v>1.8181818181818181E-2</v>
      </c>
      <c r="AK111" s="13">
        <f t="shared" ref="AK111" si="1645">AK110/AK106</f>
        <v>6.7272727272727275</v>
      </c>
      <c r="AL111" s="13">
        <f t="shared" ref="AL111" si="1646">AL110/AL106</f>
        <v>2.6753698868581375</v>
      </c>
      <c r="AM111" s="13" t="e">
        <f t="shared" ref="AM111" si="1647">AM110/AM106</f>
        <v>#DIV/0!</v>
      </c>
      <c r="AN111" s="13">
        <f t="shared" ref="AN111" si="1648">AN110/AN106</f>
        <v>7.621951219512195E-2</v>
      </c>
      <c r="AO111" s="160">
        <f t="shared" ref="AO111" si="1649">AO110/AO106</f>
        <v>1.534741413343861</v>
      </c>
      <c r="AP111" s="13" t="e">
        <f t="shared" ref="AP111" si="1650">AP110/AP106</f>
        <v>#DIV/0!</v>
      </c>
      <c r="AQ111" s="160" t="e">
        <f t="shared" ref="AQ111" si="1651">AQ110/AQ106</f>
        <v>#DIV/0!</v>
      </c>
      <c r="AR111" s="13" t="e">
        <f t="shared" ref="AR111" si="1652">AR110/AR106</f>
        <v>#DIV/0!</v>
      </c>
      <c r="AS111" s="13" t="e">
        <f t="shared" ref="AS111" si="1653">AS110/AS106</f>
        <v>#DIV/0!</v>
      </c>
      <c r="AT111" s="13" t="e">
        <f t="shared" ref="AT111" si="1654">AT110/AT106</f>
        <v>#DIV/0!</v>
      </c>
      <c r="AU111" s="13" t="e">
        <f t="shared" ref="AU111" si="1655">AU110/AU106</f>
        <v>#DIV/0!</v>
      </c>
      <c r="AV111" s="13" t="e">
        <f t="shared" ref="AV111" si="1656">AV110/AV106</f>
        <v>#DIV/0!</v>
      </c>
      <c r="AW111" s="13">
        <f t="shared" ref="AW111" si="1657">AW110/AW106</f>
        <v>-1</v>
      </c>
      <c r="AX111" s="13">
        <f t="shared" ref="AX111" si="1658">AX110/AX106</f>
        <v>1.0694444444444444</v>
      </c>
      <c r="AY111" s="13">
        <f t="shared" ref="AY111" si="1659">AY110/AY106</f>
        <v>-1</v>
      </c>
      <c r="AZ111" s="13" t="e">
        <f t="shared" ref="AZ111" si="1660">AZ110/AZ106</f>
        <v>#DIV/0!</v>
      </c>
      <c r="BA111" s="13" t="e">
        <f t="shared" ref="BA111" si="1661">BA110/BA106</f>
        <v>#DIV/0!</v>
      </c>
      <c r="BB111" s="160" t="e">
        <f t="shared" ref="BB111" si="1662">BB110/BB106</f>
        <v>#DIV/0!</v>
      </c>
      <c r="BC111" s="13">
        <f t="shared" ref="BC111" si="1663">BC110/BC106</f>
        <v>2.5407407407407407</v>
      </c>
      <c r="BD111" s="13">
        <f t="shared" ref="BD111" si="1664">BD110/BD106</f>
        <v>2.5407407407407407</v>
      </c>
      <c r="BE111" s="13" t="e">
        <f t="shared" ref="BE111" si="1665">BE110/BE106</f>
        <v>#DIV/0!</v>
      </c>
      <c r="BF111" s="13">
        <f t="shared" ref="BF111" si="1666">BF110/BF106</f>
        <v>1.0858895705521472</v>
      </c>
      <c r="BG111" s="13">
        <f t="shared" ref="BG111:BH111" si="1667">BG110/BG106</f>
        <v>-0.30171878527884399</v>
      </c>
      <c r="BH111" s="160">
        <f t="shared" si="1667"/>
        <v>-0.19733045687966541</v>
      </c>
      <c r="BI111" s="160">
        <f t="shared" ref="BI111" si="1668">BI110/BI106</f>
        <v>-1.5600916633263502E-2</v>
      </c>
      <c r="BJ111" s="13">
        <f t="shared" ref="BJ111:BK111" si="1669">BJ110/BJ106</f>
        <v>0</v>
      </c>
      <c r="BK111" s="50">
        <f t="shared" si="1669"/>
        <v>-1.6993096271018256E-2</v>
      </c>
      <c r="BM111" s="14">
        <f t="shared" ref="BM111" si="1670">BM110/BM106</f>
        <v>-0.2034496224079847</v>
      </c>
    </row>
    <row r="112" spans="1:65">
      <c r="A112" s="128"/>
      <c r="B112" s="5" t="s">
        <v>326</v>
      </c>
      <c r="C112" s="126">
        <f>C107/C104</f>
        <v>0.99895071530934532</v>
      </c>
      <c r="D112" s="126">
        <f t="shared" ref="D112:BK112" si="1671">D107/D104</f>
        <v>0.99895501087880467</v>
      </c>
      <c r="E112" s="126">
        <f t="shared" si="1671"/>
        <v>0.99918896999188966</v>
      </c>
      <c r="F112" s="126">
        <f t="shared" si="1671"/>
        <v>0.9989798231693493</v>
      </c>
      <c r="G112" s="126">
        <f t="shared" si="1671"/>
        <v>0.99902557856272833</v>
      </c>
      <c r="H112" s="126" t="e">
        <f t="shared" si="1671"/>
        <v>#DIV/0!</v>
      </c>
      <c r="I112" s="126" t="e">
        <f t="shared" si="1671"/>
        <v>#DIV/0!</v>
      </c>
      <c r="J112" s="126" t="e">
        <f t="shared" si="1671"/>
        <v>#DIV/0!</v>
      </c>
      <c r="K112" s="126" t="e">
        <f t="shared" si="1671"/>
        <v>#DIV/0!</v>
      </c>
      <c r="L112" s="126" t="e">
        <f t="shared" si="1671"/>
        <v>#DIV/0!</v>
      </c>
      <c r="M112" s="126">
        <f t="shared" si="1671"/>
        <v>0.9989742232222627</v>
      </c>
      <c r="N112" s="126">
        <f t="shared" si="1671"/>
        <v>1</v>
      </c>
      <c r="O112" s="126">
        <f t="shared" si="1671"/>
        <v>0.99929403459230493</v>
      </c>
      <c r="P112" s="126">
        <f t="shared" si="1671"/>
        <v>0.99899817524777268</v>
      </c>
      <c r="Q112" s="126" t="e">
        <f t="shared" si="1671"/>
        <v>#DIV/0!</v>
      </c>
      <c r="R112" s="126">
        <f t="shared" si="1671"/>
        <v>0.99922660479505032</v>
      </c>
      <c r="S112" s="126" t="e">
        <f t="shared" si="1671"/>
        <v>#DIV/0!</v>
      </c>
      <c r="T112" s="126" t="e">
        <f t="shared" si="1671"/>
        <v>#DIV/0!</v>
      </c>
      <c r="U112" s="126" t="e">
        <f t="shared" si="1671"/>
        <v>#DIV/0!</v>
      </c>
      <c r="V112" s="175" t="e">
        <f t="shared" si="1671"/>
        <v>#DIV/0!</v>
      </c>
      <c r="W112" s="126" t="e">
        <f t="shared" si="1671"/>
        <v>#DIV/0!</v>
      </c>
      <c r="X112" s="126" t="e">
        <f t="shared" si="1671"/>
        <v>#DIV/0!</v>
      </c>
      <c r="Y112" s="126" t="e">
        <f t="shared" si="1671"/>
        <v>#DIV/0!</v>
      </c>
      <c r="Z112" s="126" t="e">
        <f t="shared" si="1671"/>
        <v>#DIV/0!</v>
      </c>
      <c r="AA112" s="126" t="e">
        <f t="shared" si="1671"/>
        <v>#DIV/0!</v>
      </c>
      <c r="AB112" s="126">
        <f t="shared" ref="AB112" si="1672">AB107/AB104</f>
        <v>1</v>
      </c>
      <c r="AC112" s="175" t="e">
        <f t="shared" si="1671"/>
        <v>#DIV/0!</v>
      </c>
      <c r="AD112" s="213">
        <f t="shared" si="1671"/>
        <v>0.99896426233405089</v>
      </c>
      <c r="AE112" s="126">
        <f t="shared" si="1671"/>
        <v>0.99926847110460859</v>
      </c>
      <c r="AF112" s="126">
        <f t="shared" si="1671"/>
        <v>1.0555555555555556</v>
      </c>
      <c r="AG112" s="126" t="e">
        <f t="shared" si="1671"/>
        <v>#DIV/0!</v>
      </c>
      <c r="AH112" s="126" t="e">
        <f t="shared" si="1671"/>
        <v>#DIV/0!</v>
      </c>
      <c r="AI112" s="126" t="e">
        <f t="shared" si="1671"/>
        <v>#DIV/0!</v>
      </c>
      <c r="AJ112" s="126">
        <f t="shared" si="1671"/>
        <v>1</v>
      </c>
      <c r="AK112" s="126">
        <f t="shared" si="1671"/>
        <v>1</v>
      </c>
      <c r="AL112" s="126">
        <f t="shared" si="1671"/>
        <v>0.9990537023894015</v>
      </c>
      <c r="AM112" s="126" t="e">
        <f t="shared" si="1671"/>
        <v>#DIV/0!</v>
      </c>
      <c r="AN112" s="126">
        <f t="shared" si="1671"/>
        <v>0.99858557284299854</v>
      </c>
      <c r="AO112" s="175">
        <f t="shared" si="1671"/>
        <v>0.99898864166796331</v>
      </c>
      <c r="AP112" s="126" t="e">
        <f t="shared" si="1671"/>
        <v>#DIV/0!</v>
      </c>
      <c r="AQ112" s="175" t="e">
        <f t="shared" si="1671"/>
        <v>#DIV/0!</v>
      </c>
      <c r="AR112" s="126" t="e">
        <f t="shared" si="1671"/>
        <v>#DIV/0!</v>
      </c>
      <c r="AS112" s="126" t="e">
        <f t="shared" si="1671"/>
        <v>#DIV/0!</v>
      </c>
      <c r="AT112" s="126" t="e">
        <f t="shared" si="1671"/>
        <v>#DIV/0!</v>
      </c>
      <c r="AU112" s="126" t="e">
        <f t="shared" si="1671"/>
        <v>#DIV/0!</v>
      </c>
      <c r="AV112" s="126" t="e">
        <f t="shared" si="1671"/>
        <v>#DIV/0!</v>
      </c>
      <c r="AW112" s="126" t="e">
        <f t="shared" si="1671"/>
        <v>#DIV/0!</v>
      </c>
      <c r="AX112" s="126">
        <f t="shared" si="1671"/>
        <v>1.0067567567567568</v>
      </c>
      <c r="AY112" s="126" t="e">
        <f t="shared" si="1671"/>
        <v>#DIV/0!</v>
      </c>
      <c r="AZ112" s="126" t="e">
        <f t="shared" si="1671"/>
        <v>#DIV/0!</v>
      </c>
      <c r="BA112" s="126" t="e">
        <f t="shared" si="1671"/>
        <v>#DIV/0!</v>
      </c>
      <c r="BB112" s="175" t="e">
        <f t="shared" si="1671"/>
        <v>#DIV/0!</v>
      </c>
      <c r="BC112" s="126">
        <f t="shared" si="1671"/>
        <v>1</v>
      </c>
      <c r="BD112" s="126">
        <f t="shared" si="1671"/>
        <v>1</v>
      </c>
      <c r="BE112" s="126" t="e">
        <f t="shared" si="1671"/>
        <v>#DIV/0!</v>
      </c>
      <c r="BF112" s="126">
        <f t="shared" si="1671"/>
        <v>0.99706744868035191</v>
      </c>
      <c r="BG112" s="126">
        <f t="shared" si="1671"/>
        <v>1.0004144553955017</v>
      </c>
      <c r="BH112" s="175">
        <f t="shared" si="1671"/>
        <v>1.0001814118791796</v>
      </c>
      <c r="BI112" s="175">
        <f t="shared" si="1671"/>
        <v>0.99919088385575316</v>
      </c>
      <c r="BJ112" s="126">
        <f t="shared" si="1671"/>
        <v>1</v>
      </c>
      <c r="BK112" s="126">
        <f t="shared" si="1671"/>
        <v>0.99918971070981033</v>
      </c>
      <c r="BM112" s="126" t="e">
        <f t="shared" ref="BM112" si="1673">BM107/BM104</f>
        <v>#DIV/0!</v>
      </c>
    </row>
    <row r="113" spans="1:69" s="178" customFormat="1">
      <c r="A113" s="128"/>
      <c r="B113" s="5" t="s">
        <v>327</v>
      </c>
      <c r="C113" s="11">
        <f>C104-C107</f>
        <v>298</v>
      </c>
      <c r="D113" s="11">
        <f t="shared" ref="D113:BJ113" si="1674">D104-D107</f>
        <v>134</v>
      </c>
      <c r="E113" s="11">
        <f t="shared" si="1674"/>
        <v>3</v>
      </c>
      <c r="F113" s="11">
        <f t="shared" si="1674"/>
        <v>36</v>
      </c>
      <c r="G113" s="11">
        <f t="shared" si="1674"/>
        <v>16</v>
      </c>
      <c r="H113" s="11">
        <f t="shared" si="1674"/>
        <v>0</v>
      </c>
      <c r="I113" s="11">
        <f t="shared" si="1674"/>
        <v>0</v>
      </c>
      <c r="J113" s="11">
        <f t="shared" si="1674"/>
        <v>0</v>
      </c>
      <c r="K113" s="11">
        <f t="shared" si="1674"/>
        <v>0</v>
      </c>
      <c r="L113" s="11">
        <f t="shared" si="1674"/>
        <v>0</v>
      </c>
      <c r="M113" s="11">
        <f t="shared" si="1674"/>
        <v>31</v>
      </c>
      <c r="N113" s="11">
        <f t="shared" si="1674"/>
        <v>0</v>
      </c>
      <c r="O113" s="11">
        <f t="shared" si="1674"/>
        <v>2</v>
      </c>
      <c r="P113" s="11">
        <f t="shared" si="1674"/>
        <v>28</v>
      </c>
      <c r="Q113" s="11">
        <f t="shared" si="1674"/>
        <v>0</v>
      </c>
      <c r="R113" s="11">
        <f t="shared" si="1674"/>
        <v>1</v>
      </c>
      <c r="S113" s="11">
        <f t="shared" si="1674"/>
        <v>0</v>
      </c>
      <c r="T113" s="11">
        <f t="shared" si="1674"/>
        <v>0</v>
      </c>
      <c r="U113" s="11">
        <f t="shared" si="1674"/>
        <v>0</v>
      </c>
      <c r="V113" s="11">
        <f t="shared" si="1674"/>
        <v>0</v>
      </c>
      <c r="W113" s="11">
        <f t="shared" si="1674"/>
        <v>0</v>
      </c>
      <c r="X113" s="11">
        <f t="shared" si="1674"/>
        <v>0</v>
      </c>
      <c r="Y113" s="11">
        <f t="shared" si="1674"/>
        <v>0</v>
      </c>
      <c r="Z113" s="11">
        <f t="shared" si="1674"/>
        <v>0</v>
      </c>
      <c r="AA113" s="11">
        <f t="shared" si="1674"/>
        <v>0</v>
      </c>
      <c r="AB113" s="11">
        <f t="shared" si="1674"/>
        <v>0</v>
      </c>
      <c r="AC113" s="11">
        <f t="shared" si="1674"/>
        <v>0</v>
      </c>
      <c r="AD113" s="11">
        <f t="shared" si="1674"/>
        <v>549</v>
      </c>
      <c r="AE113" s="11">
        <f t="shared" si="1674"/>
        <v>1</v>
      </c>
      <c r="AF113" s="11">
        <f t="shared" si="1674"/>
        <v>-1</v>
      </c>
      <c r="AG113" s="11">
        <f t="shared" si="1674"/>
        <v>0</v>
      </c>
      <c r="AH113" s="11">
        <f t="shared" si="1674"/>
        <v>0</v>
      </c>
      <c r="AI113" s="11">
        <f t="shared" si="1674"/>
        <v>0</v>
      </c>
      <c r="AJ113" s="11">
        <f t="shared" si="1674"/>
        <v>0</v>
      </c>
      <c r="AK113" s="11">
        <f t="shared" si="1674"/>
        <v>0</v>
      </c>
      <c r="AL113" s="11">
        <f t="shared" si="1674"/>
        <v>4</v>
      </c>
      <c r="AM113" s="11">
        <f t="shared" si="1674"/>
        <v>0</v>
      </c>
      <c r="AN113" s="11">
        <f t="shared" si="1674"/>
        <v>1</v>
      </c>
      <c r="AO113" s="11">
        <f t="shared" si="1674"/>
        <v>13</v>
      </c>
      <c r="AP113" s="11">
        <f t="shared" si="1674"/>
        <v>0</v>
      </c>
      <c r="AQ113" s="11">
        <f t="shared" si="1674"/>
        <v>0</v>
      </c>
      <c r="AR113" s="11">
        <f t="shared" si="1674"/>
        <v>0</v>
      </c>
      <c r="AS113" s="11">
        <f t="shared" si="1674"/>
        <v>0</v>
      </c>
      <c r="AT113" s="11">
        <f t="shared" si="1674"/>
        <v>0</v>
      </c>
      <c r="AU113" s="11">
        <f t="shared" si="1674"/>
        <v>0</v>
      </c>
      <c r="AV113" s="11">
        <f t="shared" si="1674"/>
        <v>0</v>
      </c>
      <c r="AW113" s="11">
        <f t="shared" si="1674"/>
        <v>0</v>
      </c>
      <c r="AX113" s="11">
        <f t="shared" si="1674"/>
        <v>-1</v>
      </c>
      <c r="AY113" s="11">
        <f t="shared" si="1674"/>
        <v>0</v>
      </c>
      <c r="AZ113" s="11">
        <f t="shared" si="1674"/>
        <v>0</v>
      </c>
      <c r="BA113" s="11">
        <f t="shared" si="1674"/>
        <v>0</v>
      </c>
      <c r="BB113" s="11">
        <f t="shared" si="1674"/>
        <v>0</v>
      </c>
      <c r="BC113" s="11">
        <f t="shared" si="1674"/>
        <v>0</v>
      </c>
      <c r="BD113" s="11">
        <f t="shared" si="1674"/>
        <v>0</v>
      </c>
      <c r="BE113" s="11">
        <f t="shared" si="1674"/>
        <v>0</v>
      </c>
      <c r="BF113" s="11">
        <f t="shared" si="1674"/>
        <v>2</v>
      </c>
      <c r="BG113" s="11">
        <f t="shared" si="1674"/>
        <v>-41</v>
      </c>
      <c r="BH113" s="11">
        <f t="shared" si="1674"/>
        <v>-22</v>
      </c>
      <c r="BI113" s="11">
        <f t="shared" si="1674"/>
        <v>527</v>
      </c>
      <c r="BJ113" s="11">
        <f t="shared" si="1674"/>
        <v>0</v>
      </c>
      <c r="BK113" s="11">
        <f t="shared" ref="BK113" si="1675">BK104-BK107</f>
        <v>527</v>
      </c>
      <c r="BL113" s="11">
        <f t="shared" ref="BL113:BM113" si="1676">BL107-BL104</f>
        <v>649849</v>
      </c>
      <c r="BM113" s="11">
        <f t="shared" si="1676"/>
        <v>120350</v>
      </c>
    </row>
    <row r="114" spans="1:69"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4"/>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4"/>
      <c r="BJ114" s="5"/>
      <c r="BK114" s="48"/>
    </row>
    <row r="115" spans="1:69" s="176" customFormat="1">
      <c r="A115" s="15" t="s">
        <v>137</v>
      </c>
      <c r="B115" s="9" t="s">
        <v>344</v>
      </c>
      <c r="C115" s="256">
        <v>0</v>
      </c>
      <c r="D115" s="256">
        <v>0</v>
      </c>
      <c r="E115" s="256">
        <v>0</v>
      </c>
      <c r="F115" s="256">
        <v>0</v>
      </c>
      <c r="G115" s="256">
        <v>0</v>
      </c>
      <c r="H115" s="256">
        <v>654055</v>
      </c>
      <c r="I115" s="256">
        <v>0</v>
      </c>
      <c r="J115" s="256">
        <v>0</v>
      </c>
      <c r="K115" s="256">
        <v>0</v>
      </c>
      <c r="L115" s="256">
        <v>0</v>
      </c>
      <c r="M115" s="256">
        <v>0</v>
      </c>
      <c r="N115" s="256">
        <v>0</v>
      </c>
      <c r="O115" s="256">
        <v>0</v>
      </c>
      <c r="P115" s="256">
        <v>0</v>
      </c>
      <c r="Q115" s="256">
        <v>0</v>
      </c>
      <c r="R115" s="256">
        <v>0</v>
      </c>
      <c r="S115" s="256">
        <v>0</v>
      </c>
      <c r="T115" s="256">
        <v>0</v>
      </c>
      <c r="U115" s="256">
        <v>0</v>
      </c>
      <c r="V115" s="256">
        <v>0</v>
      </c>
      <c r="W115" s="256">
        <v>0</v>
      </c>
      <c r="X115" s="256">
        <v>0</v>
      </c>
      <c r="Y115" s="256">
        <v>0</v>
      </c>
      <c r="Z115" s="256">
        <v>0</v>
      </c>
      <c r="AA115" s="256">
        <v>0</v>
      </c>
      <c r="AB115" s="256">
        <v>0</v>
      </c>
      <c r="AC115" s="256">
        <v>0</v>
      </c>
      <c r="AD115" s="264">
        <f t="shared" ref="AD115" si="1677">SUM(C115:AC115)</f>
        <v>654055</v>
      </c>
      <c r="AE115" s="256">
        <v>0</v>
      </c>
      <c r="AF115" s="256">
        <v>0</v>
      </c>
      <c r="AG115" s="256">
        <v>0</v>
      </c>
      <c r="AH115" s="256">
        <v>0</v>
      </c>
      <c r="AI115" s="256">
        <v>0</v>
      </c>
      <c r="AJ115" s="256">
        <v>0</v>
      </c>
      <c r="AK115" s="256">
        <v>0</v>
      </c>
      <c r="AL115" s="256">
        <v>0</v>
      </c>
      <c r="AM115" s="256">
        <v>0</v>
      </c>
      <c r="AN115" s="256">
        <v>0</v>
      </c>
      <c r="AO115" s="256">
        <v>0</v>
      </c>
      <c r="AP115" s="256">
        <v>0</v>
      </c>
      <c r="AQ115" s="256">
        <v>0</v>
      </c>
      <c r="AR115" s="256">
        <v>0</v>
      </c>
      <c r="AS115" s="256">
        <v>0</v>
      </c>
      <c r="AT115" s="256">
        <v>0</v>
      </c>
      <c r="AU115" s="256">
        <v>0</v>
      </c>
      <c r="AV115" s="256">
        <v>0</v>
      </c>
      <c r="AW115" s="256">
        <v>0</v>
      </c>
      <c r="AX115" s="256">
        <v>0</v>
      </c>
      <c r="AY115" s="256">
        <v>0</v>
      </c>
      <c r="AZ115" s="256">
        <v>0</v>
      </c>
      <c r="BA115" s="256">
        <v>0</v>
      </c>
      <c r="BB115" s="256">
        <v>0</v>
      </c>
      <c r="BC115" s="256">
        <v>0</v>
      </c>
      <c r="BD115" s="256">
        <v>0</v>
      </c>
      <c r="BE115" s="256">
        <v>0</v>
      </c>
      <c r="BF115" s="256">
        <v>0</v>
      </c>
      <c r="BG115" s="256">
        <v>928497</v>
      </c>
      <c r="BH115" s="264">
        <f>SUM(AE115:BG115)</f>
        <v>928497</v>
      </c>
      <c r="BI115" s="123">
        <f>AD115+BH115</f>
        <v>1582552</v>
      </c>
      <c r="BJ115" s="264">
        <v>927409</v>
      </c>
      <c r="BK115" s="264">
        <f t="shared" ref="BK115" si="1678">BI115-BJ115</f>
        <v>655143</v>
      </c>
      <c r="BL115" s="176">
        <v>11</v>
      </c>
      <c r="BM115" s="261"/>
      <c r="BP115" s="176">
        <f>3496425-53457</f>
        <v>3442968</v>
      </c>
      <c r="BQ115" s="261">
        <f>+BP115-BK104</f>
        <v>2792583</v>
      </c>
    </row>
    <row r="116" spans="1:69" s="41" customFormat="1">
      <c r="A116" s="134"/>
      <c r="B116" s="207" t="s">
        <v>341</v>
      </c>
      <c r="C116" s="302">
        <v>0</v>
      </c>
      <c r="D116" s="302">
        <v>0</v>
      </c>
      <c r="E116" s="302">
        <v>0</v>
      </c>
      <c r="F116" s="302">
        <v>0</v>
      </c>
      <c r="G116" s="302">
        <v>0</v>
      </c>
      <c r="H116" s="302">
        <v>654055</v>
      </c>
      <c r="I116" s="302">
        <v>0</v>
      </c>
      <c r="J116" s="302">
        <v>0</v>
      </c>
      <c r="K116" s="302">
        <v>0</v>
      </c>
      <c r="L116" s="302">
        <v>0</v>
      </c>
      <c r="M116" s="302">
        <v>0</v>
      </c>
      <c r="N116" s="302">
        <v>0</v>
      </c>
      <c r="O116" s="302">
        <v>0</v>
      </c>
      <c r="P116" s="302">
        <v>0</v>
      </c>
      <c r="Q116" s="302">
        <v>0</v>
      </c>
      <c r="R116" s="302">
        <v>0</v>
      </c>
      <c r="S116" s="302">
        <v>0</v>
      </c>
      <c r="T116" s="302">
        <v>0</v>
      </c>
      <c r="U116" s="302">
        <v>0</v>
      </c>
      <c r="V116" s="302">
        <v>0</v>
      </c>
      <c r="W116" s="302">
        <v>0</v>
      </c>
      <c r="X116" s="302">
        <v>0</v>
      </c>
      <c r="Y116" s="302">
        <v>0</v>
      </c>
      <c r="Z116" s="302">
        <v>0</v>
      </c>
      <c r="AA116" s="302">
        <v>0</v>
      </c>
      <c r="AB116" s="302">
        <v>0</v>
      </c>
      <c r="AC116" s="302">
        <v>0</v>
      </c>
      <c r="AD116" s="121">
        <f t="shared" ref="AD116" si="1679">SUM(C116:AC116)</f>
        <v>654055</v>
      </c>
      <c r="AE116" s="302">
        <v>0</v>
      </c>
      <c r="AF116" s="302">
        <v>0</v>
      </c>
      <c r="AG116" s="302">
        <v>0</v>
      </c>
      <c r="AH116" s="302">
        <v>0</v>
      </c>
      <c r="AI116" s="302">
        <v>0</v>
      </c>
      <c r="AJ116" s="302">
        <v>0</v>
      </c>
      <c r="AK116" s="302">
        <v>0</v>
      </c>
      <c r="AL116" s="302">
        <v>0</v>
      </c>
      <c r="AM116" s="302">
        <v>0</v>
      </c>
      <c r="AN116" s="302">
        <v>0</v>
      </c>
      <c r="AO116" s="302">
        <v>0</v>
      </c>
      <c r="AP116" s="302">
        <v>0</v>
      </c>
      <c r="AQ116" s="302">
        <v>0</v>
      </c>
      <c r="AR116" s="302">
        <v>0</v>
      </c>
      <c r="AS116" s="302">
        <v>0</v>
      </c>
      <c r="AT116" s="302">
        <v>0</v>
      </c>
      <c r="AU116" s="302">
        <v>0</v>
      </c>
      <c r="AV116" s="302">
        <v>0</v>
      </c>
      <c r="AW116" s="302">
        <v>0</v>
      </c>
      <c r="AX116" s="302">
        <v>0</v>
      </c>
      <c r="AY116" s="302">
        <v>0</v>
      </c>
      <c r="AZ116" s="302">
        <v>0</v>
      </c>
      <c r="BA116" s="302">
        <v>0</v>
      </c>
      <c r="BB116" s="302">
        <v>0</v>
      </c>
      <c r="BC116" s="302">
        <v>0</v>
      </c>
      <c r="BD116" s="302">
        <v>0</v>
      </c>
      <c r="BE116" s="302">
        <v>0</v>
      </c>
      <c r="BF116" s="302">
        <v>0</v>
      </c>
      <c r="BG116" s="302">
        <v>928497</v>
      </c>
      <c r="BH116" s="121">
        <f>SUM(AE116:BG116)</f>
        <v>928497</v>
      </c>
      <c r="BI116" s="257">
        <f>AD116+BH116</f>
        <v>1582552</v>
      </c>
      <c r="BJ116" s="121">
        <v>927409</v>
      </c>
      <c r="BK116" s="121">
        <f t="shared" ref="BK116" si="1680">BI116-BJ116</f>
        <v>655143</v>
      </c>
      <c r="BM116" s="208"/>
    </row>
    <row r="117" spans="1:69">
      <c r="A117" s="128"/>
      <c r="B117" s="12" t="s">
        <v>340</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571991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64">
        <f t="shared" ref="AD117:AD118" si="1681">SUM(C117:AC117)</f>
        <v>571991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833052</v>
      </c>
      <c r="BH117" s="9">
        <f>SUM(AE117:BG117)</f>
        <v>833052</v>
      </c>
      <c r="BI117" s="258">
        <f>AD117+BH117</f>
        <v>1405043</v>
      </c>
      <c r="BJ117" s="9">
        <f>IF('Upto Month COPPY'!$L$60="",0,'Upto Month COPPY'!$L$60)</f>
        <v>832520</v>
      </c>
      <c r="BK117" s="49">
        <f t="shared" ref="BK117:BK118" si="1682">BI117-BJ117</f>
        <v>572523</v>
      </c>
      <c r="BL117">
        <f>'Upto Month COPPY'!$L$61</f>
        <v>572522</v>
      </c>
      <c r="BM117" s="30">
        <f t="shared" ref="BM117:BM121" si="1683">BK117-AD117</f>
        <v>532</v>
      </c>
    </row>
    <row r="118" spans="1:69">
      <c r="A118" s="128"/>
      <c r="B118" s="180" t="s">
        <v>342</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654056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64">
        <f t="shared" si="1681"/>
        <v>654056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928519</v>
      </c>
      <c r="BH118" s="9">
        <f>SUM(AE118:BG118)</f>
        <v>928519</v>
      </c>
      <c r="BI118" s="258">
        <f>AD118+BH118</f>
        <v>1582575</v>
      </c>
      <c r="BJ118" s="9">
        <f>IF('Upto Month Current'!$L$60="",0,'Upto Month Current'!$L$60)</f>
        <v>927936</v>
      </c>
      <c r="BK118" s="49">
        <f t="shared" si="1682"/>
        <v>654639</v>
      </c>
      <c r="BL118">
        <f>'Upto Month Current'!$L$61</f>
        <v>654640</v>
      </c>
      <c r="BM118" s="30">
        <f t="shared" si="1683"/>
        <v>583</v>
      </c>
    </row>
    <row r="119" spans="1:69">
      <c r="A119" s="128"/>
      <c r="B119" s="5" t="s">
        <v>126</v>
      </c>
      <c r="C119" s="11">
        <f>C118-C116</f>
        <v>0</v>
      </c>
      <c r="D119" s="11">
        <f t="shared" ref="D119" si="1684">D118-D116</f>
        <v>0</v>
      </c>
      <c r="E119" s="11">
        <f t="shared" ref="E119" si="1685">E118-E116</f>
        <v>0</v>
      </c>
      <c r="F119" s="11">
        <f t="shared" ref="F119" si="1686">F118-F116</f>
        <v>0</v>
      </c>
      <c r="G119" s="11">
        <f t="shared" ref="G119" si="1687">G118-G116</f>
        <v>0</v>
      </c>
      <c r="H119" s="11">
        <f t="shared" ref="H119" si="1688">H118-H116</f>
        <v>1</v>
      </c>
      <c r="I119" s="11">
        <f t="shared" ref="I119" si="1689">I118-I116</f>
        <v>0</v>
      </c>
      <c r="J119" s="11">
        <f t="shared" ref="J119" si="1690">J118-J116</f>
        <v>0</v>
      </c>
      <c r="K119" s="11">
        <f t="shared" ref="K119" si="1691">K118-K116</f>
        <v>0</v>
      </c>
      <c r="L119" s="11">
        <f t="shared" ref="L119" si="1692">L118-L116</f>
        <v>0</v>
      </c>
      <c r="M119" s="11">
        <f t="shared" ref="M119" si="1693">M118-M116</f>
        <v>0</v>
      </c>
      <c r="N119" s="11">
        <f t="shared" ref="N119" si="1694">N118-N116</f>
        <v>0</v>
      </c>
      <c r="O119" s="11">
        <f t="shared" ref="O119" si="1695">O118-O116</f>
        <v>0</v>
      </c>
      <c r="P119" s="11">
        <f t="shared" ref="P119" si="1696">P118-P116</f>
        <v>0</v>
      </c>
      <c r="Q119" s="11">
        <f t="shared" ref="Q119" si="1697">Q118-Q116</f>
        <v>0</v>
      </c>
      <c r="R119" s="11">
        <f t="shared" ref="R119" si="1698">R118-R116</f>
        <v>0</v>
      </c>
      <c r="S119" s="11">
        <f t="shared" ref="S119" si="1699">S118-S116</f>
        <v>0</v>
      </c>
      <c r="T119" s="11">
        <f t="shared" ref="T119:U119" si="1700">T118-T116</f>
        <v>0</v>
      </c>
      <c r="U119" s="11">
        <f t="shared" si="1700"/>
        <v>0</v>
      </c>
      <c r="V119" s="9">
        <f t="shared" ref="V119" si="1701">V118-V116</f>
        <v>0</v>
      </c>
      <c r="W119" s="11">
        <f t="shared" ref="W119" si="1702">W118-W116</f>
        <v>0</v>
      </c>
      <c r="X119" s="11">
        <f t="shared" ref="X119" si="1703">X118-X116</f>
        <v>0</v>
      </c>
      <c r="Y119" s="11">
        <f t="shared" ref="Y119" si="1704">Y118-Y116</f>
        <v>0</v>
      </c>
      <c r="Z119" s="11">
        <f t="shared" ref="Z119" si="1705">Z118-Z116</f>
        <v>0</v>
      </c>
      <c r="AA119" s="11">
        <f t="shared" ref="AA119:AD119" si="1706">AA118-AA116</f>
        <v>0</v>
      </c>
      <c r="AB119" s="11">
        <f t="shared" ref="AB119" si="1707">AB118-AB116</f>
        <v>0</v>
      </c>
      <c r="AC119" s="9">
        <f t="shared" si="1706"/>
        <v>0</v>
      </c>
      <c r="AD119" s="9">
        <f t="shared" si="1706"/>
        <v>1</v>
      </c>
      <c r="AE119" s="11">
        <f t="shared" ref="AE119" si="1708">AE118-AE116</f>
        <v>0</v>
      </c>
      <c r="AF119" s="11">
        <f t="shared" ref="AF119" si="1709">AF118-AF116</f>
        <v>0</v>
      </c>
      <c r="AG119" s="11">
        <f t="shared" ref="AG119" si="1710">AG118-AG116</f>
        <v>0</v>
      </c>
      <c r="AH119" s="11">
        <f t="shared" ref="AH119" si="1711">AH118-AH116</f>
        <v>0</v>
      </c>
      <c r="AI119" s="11">
        <f t="shared" ref="AI119" si="1712">AI118-AI116</f>
        <v>0</v>
      </c>
      <c r="AJ119" s="11">
        <f t="shared" ref="AJ119" si="1713">AJ118-AJ116</f>
        <v>0</v>
      </c>
      <c r="AK119" s="11">
        <f t="shared" ref="AK119" si="1714">AK118-AK116</f>
        <v>0</v>
      </c>
      <c r="AL119" s="11">
        <f t="shared" ref="AL119" si="1715">AL118-AL116</f>
        <v>0</v>
      </c>
      <c r="AM119" s="11">
        <f t="shared" ref="AM119" si="1716">AM118-AM116</f>
        <v>0</v>
      </c>
      <c r="AN119" s="11">
        <f t="shared" ref="AN119" si="1717">AN118-AN116</f>
        <v>0</v>
      </c>
      <c r="AO119" s="9">
        <f t="shared" ref="AO119" si="1718">AO118-AO116</f>
        <v>0</v>
      </c>
      <c r="AP119" s="11">
        <f t="shared" ref="AP119" si="1719">AP118-AP116</f>
        <v>0</v>
      </c>
      <c r="AQ119" s="9">
        <f t="shared" ref="AQ119" si="1720">AQ118-AQ116</f>
        <v>0</v>
      </c>
      <c r="AR119" s="11">
        <f t="shared" ref="AR119" si="1721">AR118-AR116</f>
        <v>0</v>
      </c>
      <c r="AS119" s="11">
        <f t="shared" ref="AS119" si="1722">AS118-AS116</f>
        <v>0</v>
      </c>
      <c r="AT119" s="11">
        <f t="shared" ref="AT119" si="1723">AT118-AT116</f>
        <v>0</v>
      </c>
      <c r="AU119" s="11">
        <f t="shared" ref="AU119" si="1724">AU118-AU116</f>
        <v>0</v>
      </c>
      <c r="AV119" s="11">
        <f t="shared" ref="AV119" si="1725">AV118-AV116</f>
        <v>0</v>
      </c>
      <c r="AW119" s="11">
        <f t="shared" ref="AW119" si="1726">AW118-AW116</f>
        <v>0</v>
      </c>
      <c r="AX119" s="11">
        <f t="shared" ref="AX119" si="1727">AX118-AX116</f>
        <v>0</v>
      </c>
      <c r="AY119" s="11">
        <f t="shared" ref="AY119" si="1728">AY118-AY116</f>
        <v>0</v>
      </c>
      <c r="AZ119" s="11">
        <f t="shared" ref="AZ119" si="1729">AZ118-AZ116</f>
        <v>0</v>
      </c>
      <c r="BA119" s="11">
        <f t="shared" ref="BA119" si="1730">BA118-BA116</f>
        <v>0</v>
      </c>
      <c r="BB119" s="9">
        <f t="shared" ref="BB119" si="1731">BB118-BB116</f>
        <v>0</v>
      </c>
      <c r="BC119" s="11">
        <f t="shared" ref="BC119" si="1732">BC118-BC116</f>
        <v>0</v>
      </c>
      <c r="BD119" s="11">
        <f t="shared" ref="BD119" si="1733">BD118-BD116</f>
        <v>0</v>
      </c>
      <c r="BE119" s="11">
        <f t="shared" ref="BE119" si="1734">BE118-BE116</f>
        <v>0</v>
      </c>
      <c r="BF119" s="11">
        <f t="shared" ref="BF119" si="1735">BF118-BF116</f>
        <v>0</v>
      </c>
      <c r="BG119" s="11">
        <f t="shared" ref="BG119:BH119" si="1736">BG118-BG116</f>
        <v>22</v>
      </c>
      <c r="BH119" s="9">
        <f t="shared" si="1736"/>
        <v>22</v>
      </c>
      <c r="BI119" s="9">
        <f t="shared" ref="BI119" si="1737">BI118-BI116</f>
        <v>23</v>
      </c>
      <c r="BJ119" s="11">
        <f t="shared" ref="BJ119:BK119" si="1738">BJ118-BJ116</f>
        <v>527</v>
      </c>
      <c r="BK119" s="49">
        <f t="shared" si="1738"/>
        <v>-504</v>
      </c>
      <c r="BM119" s="30">
        <f t="shared" si="1683"/>
        <v>-505</v>
      </c>
    </row>
    <row r="120" spans="1:69">
      <c r="A120" s="128"/>
      <c r="B120" s="5" t="s">
        <v>127</v>
      </c>
      <c r="C120" s="13" t="e">
        <f>C119/C116</f>
        <v>#DIV/0!</v>
      </c>
      <c r="D120" s="13" t="e">
        <f t="shared" ref="D120" si="1739">D119/D116</f>
        <v>#DIV/0!</v>
      </c>
      <c r="E120" s="13" t="e">
        <f t="shared" ref="E120" si="1740">E119/E116</f>
        <v>#DIV/0!</v>
      </c>
      <c r="F120" s="13" t="e">
        <f t="shared" ref="F120" si="1741">F119/F116</f>
        <v>#DIV/0!</v>
      </c>
      <c r="G120" s="13" t="e">
        <f t="shared" ref="G120" si="1742">G119/G116</f>
        <v>#DIV/0!</v>
      </c>
      <c r="H120" s="13">
        <f t="shared" ref="H120" si="1743">H119/H116</f>
        <v>1.5289234085818471E-6</v>
      </c>
      <c r="I120" s="13" t="e">
        <f t="shared" ref="I120" si="1744">I119/I116</f>
        <v>#DIV/0!</v>
      </c>
      <c r="J120" s="13" t="e">
        <f t="shared" ref="J120" si="1745">J119/J116</f>
        <v>#DIV/0!</v>
      </c>
      <c r="K120" s="13" t="e">
        <f t="shared" ref="K120" si="1746">K119/K116</f>
        <v>#DIV/0!</v>
      </c>
      <c r="L120" s="13" t="e">
        <f t="shared" ref="L120" si="1747">L119/L116</f>
        <v>#DIV/0!</v>
      </c>
      <c r="M120" s="13" t="e">
        <f t="shared" ref="M120" si="1748">M119/M116</f>
        <v>#DIV/0!</v>
      </c>
      <c r="N120" s="13" t="e">
        <f t="shared" ref="N120" si="1749">N119/N116</f>
        <v>#DIV/0!</v>
      </c>
      <c r="O120" s="13" t="e">
        <f t="shared" ref="O120" si="1750">O119/O116</f>
        <v>#DIV/0!</v>
      </c>
      <c r="P120" s="13" t="e">
        <f t="shared" ref="P120" si="1751">P119/P116</f>
        <v>#DIV/0!</v>
      </c>
      <c r="Q120" s="13" t="e">
        <f t="shared" ref="Q120" si="1752">Q119/Q116</f>
        <v>#DIV/0!</v>
      </c>
      <c r="R120" s="13" t="e">
        <f t="shared" ref="R120" si="1753">R119/R116</f>
        <v>#DIV/0!</v>
      </c>
      <c r="S120" s="13" t="e">
        <f t="shared" ref="S120" si="1754">S119/S116</f>
        <v>#DIV/0!</v>
      </c>
      <c r="T120" s="13" t="e">
        <f t="shared" ref="T120:U120" si="1755">T119/T116</f>
        <v>#DIV/0!</v>
      </c>
      <c r="U120" s="13" t="e">
        <f t="shared" si="1755"/>
        <v>#DIV/0!</v>
      </c>
      <c r="V120" s="160" t="e">
        <f t="shared" ref="V120" si="1756">V119/V116</f>
        <v>#DIV/0!</v>
      </c>
      <c r="W120" s="13" t="e">
        <f t="shared" ref="W120" si="1757">W119/W116</f>
        <v>#DIV/0!</v>
      </c>
      <c r="X120" s="13" t="e">
        <f t="shared" ref="X120" si="1758">X119/X116</f>
        <v>#DIV/0!</v>
      </c>
      <c r="Y120" s="13" t="e">
        <f t="shared" ref="Y120" si="1759">Y119/Y116</f>
        <v>#DIV/0!</v>
      </c>
      <c r="Z120" s="13" t="e">
        <f t="shared" ref="Z120" si="1760">Z119/Z116</f>
        <v>#DIV/0!</v>
      </c>
      <c r="AA120" s="13" t="e">
        <f t="shared" ref="AA120:AD120" si="1761">AA119/AA116</f>
        <v>#DIV/0!</v>
      </c>
      <c r="AB120" s="13" t="e">
        <f t="shared" ref="AB120" si="1762">AB119/AB116</f>
        <v>#DIV/0!</v>
      </c>
      <c r="AC120" s="160" t="e">
        <f t="shared" si="1761"/>
        <v>#DIV/0!</v>
      </c>
      <c r="AD120" s="160">
        <f t="shared" si="1761"/>
        <v>1.5289234085818471E-6</v>
      </c>
      <c r="AE120" s="13" t="e">
        <f t="shared" ref="AE120" si="1763">AE119/AE116</f>
        <v>#DIV/0!</v>
      </c>
      <c r="AF120" s="13" t="e">
        <f t="shared" ref="AF120" si="1764">AF119/AF116</f>
        <v>#DIV/0!</v>
      </c>
      <c r="AG120" s="13" t="e">
        <f t="shared" ref="AG120" si="1765">AG119/AG116</f>
        <v>#DIV/0!</v>
      </c>
      <c r="AH120" s="13" t="e">
        <f t="shared" ref="AH120" si="1766">AH119/AH116</f>
        <v>#DIV/0!</v>
      </c>
      <c r="AI120" s="13" t="e">
        <f t="shared" ref="AI120" si="1767">AI119/AI116</f>
        <v>#DIV/0!</v>
      </c>
      <c r="AJ120" s="13" t="e">
        <f t="shared" ref="AJ120" si="1768">AJ119/AJ116</f>
        <v>#DIV/0!</v>
      </c>
      <c r="AK120" s="13" t="e">
        <f t="shared" ref="AK120" si="1769">AK119/AK116</f>
        <v>#DIV/0!</v>
      </c>
      <c r="AL120" s="13" t="e">
        <f t="shared" ref="AL120" si="1770">AL119/AL116</f>
        <v>#DIV/0!</v>
      </c>
      <c r="AM120" s="13" t="e">
        <f t="shared" ref="AM120" si="1771">AM119/AM116</f>
        <v>#DIV/0!</v>
      </c>
      <c r="AN120" s="13" t="e">
        <f t="shared" ref="AN120" si="1772">AN119/AN116</f>
        <v>#DIV/0!</v>
      </c>
      <c r="AO120" s="160" t="e">
        <f t="shared" ref="AO120" si="1773">AO119/AO116</f>
        <v>#DIV/0!</v>
      </c>
      <c r="AP120" s="13" t="e">
        <f t="shared" ref="AP120" si="1774">AP119/AP116</f>
        <v>#DIV/0!</v>
      </c>
      <c r="AQ120" s="160" t="e">
        <f t="shared" ref="AQ120" si="1775">AQ119/AQ116</f>
        <v>#DIV/0!</v>
      </c>
      <c r="AR120" s="13" t="e">
        <f t="shared" ref="AR120" si="1776">AR119/AR116</f>
        <v>#DIV/0!</v>
      </c>
      <c r="AS120" s="13" t="e">
        <f t="shared" ref="AS120" si="1777">AS119/AS116</f>
        <v>#DIV/0!</v>
      </c>
      <c r="AT120" s="13" t="e">
        <f t="shared" ref="AT120" si="1778">AT119/AT116</f>
        <v>#DIV/0!</v>
      </c>
      <c r="AU120" s="13" t="e">
        <f t="shared" ref="AU120" si="1779">AU119/AU116</f>
        <v>#DIV/0!</v>
      </c>
      <c r="AV120" s="13" t="e">
        <f t="shared" ref="AV120" si="1780">AV119/AV116</f>
        <v>#DIV/0!</v>
      </c>
      <c r="AW120" s="13" t="e">
        <f t="shared" ref="AW120" si="1781">AW119/AW116</f>
        <v>#DIV/0!</v>
      </c>
      <c r="AX120" s="13" t="e">
        <f t="shared" ref="AX120" si="1782">AX119/AX116</f>
        <v>#DIV/0!</v>
      </c>
      <c r="AY120" s="13" t="e">
        <f t="shared" ref="AY120" si="1783">AY119/AY116</f>
        <v>#DIV/0!</v>
      </c>
      <c r="AZ120" s="13" t="e">
        <f t="shared" ref="AZ120" si="1784">AZ119/AZ116</f>
        <v>#DIV/0!</v>
      </c>
      <c r="BA120" s="13" t="e">
        <f t="shared" ref="BA120" si="1785">BA119/BA116</f>
        <v>#DIV/0!</v>
      </c>
      <c r="BB120" s="160" t="e">
        <f t="shared" ref="BB120" si="1786">BB119/BB116</f>
        <v>#DIV/0!</v>
      </c>
      <c r="BC120" s="13" t="e">
        <f t="shared" ref="BC120" si="1787">BC119/BC116</f>
        <v>#DIV/0!</v>
      </c>
      <c r="BD120" s="13" t="e">
        <f t="shared" ref="BD120" si="1788">BD119/BD116</f>
        <v>#DIV/0!</v>
      </c>
      <c r="BE120" s="13" t="e">
        <f t="shared" ref="BE120" si="1789">BE119/BE116</f>
        <v>#DIV/0!</v>
      </c>
      <c r="BF120" s="13" t="e">
        <f t="shared" ref="BF120" si="1790">BF119/BF116</f>
        <v>#DIV/0!</v>
      </c>
      <c r="BG120" s="13">
        <f t="shared" ref="BG120:BH120" si="1791">BG119/BG116</f>
        <v>2.3694206874120218E-5</v>
      </c>
      <c r="BH120" s="160">
        <f t="shared" si="1791"/>
        <v>2.3694206874120218E-5</v>
      </c>
      <c r="BI120" s="160">
        <f t="shared" ref="BI120" si="1792">BI119/BI116</f>
        <v>1.4533487683185134E-5</v>
      </c>
      <c r="BJ120" s="13">
        <f t="shared" ref="BJ120:BK120" si="1793">BJ119/BJ116</f>
        <v>5.682498228936747E-4</v>
      </c>
      <c r="BK120" s="50">
        <f t="shared" si="1793"/>
        <v>-7.6929769531232112E-4</v>
      </c>
      <c r="BM120" s="160" t="e">
        <f t="shared" ref="BM120" si="1794">BM119/BM116</f>
        <v>#DIV/0!</v>
      </c>
    </row>
    <row r="121" spans="1:69">
      <c r="A121" s="128"/>
      <c r="B121" s="5" t="s">
        <v>128</v>
      </c>
      <c r="C121" s="11">
        <f>C118-C117</f>
        <v>0</v>
      </c>
      <c r="D121" s="11">
        <f t="shared" ref="D121:BK121" si="1795">D118-D117</f>
        <v>0</v>
      </c>
      <c r="E121" s="11">
        <f t="shared" si="1795"/>
        <v>0</v>
      </c>
      <c r="F121" s="11">
        <f t="shared" si="1795"/>
        <v>0</v>
      </c>
      <c r="G121" s="11">
        <f t="shared" si="1795"/>
        <v>0</v>
      </c>
      <c r="H121" s="11">
        <f t="shared" si="1795"/>
        <v>82065</v>
      </c>
      <c r="I121" s="11">
        <f t="shared" si="1795"/>
        <v>0</v>
      </c>
      <c r="J121" s="11">
        <f t="shared" si="1795"/>
        <v>0</v>
      </c>
      <c r="K121" s="11">
        <f t="shared" si="1795"/>
        <v>0</v>
      </c>
      <c r="L121" s="11">
        <f t="shared" si="1795"/>
        <v>0</v>
      </c>
      <c r="M121" s="11">
        <f t="shared" si="1795"/>
        <v>0</v>
      </c>
      <c r="N121" s="11">
        <f t="shared" si="1795"/>
        <v>0</v>
      </c>
      <c r="O121" s="11">
        <f t="shared" si="1795"/>
        <v>0</v>
      </c>
      <c r="P121" s="11">
        <f t="shared" si="1795"/>
        <v>0</v>
      </c>
      <c r="Q121" s="11">
        <f t="shared" si="1795"/>
        <v>0</v>
      </c>
      <c r="R121" s="11">
        <f t="shared" si="1795"/>
        <v>0</v>
      </c>
      <c r="S121" s="11">
        <f t="shared" si="1795"/>
        <v>0</v>
      </c>
      <c r="T121" s="11">
        <f t="shared" si="1795"/>
        <v>0</v>
      </c>
      <c r="U121" s="11">
        <f t="shared" ref="U121" si="1796">U118-U117</f>
        <v>0</v>
      </c>
      <c r="V121" s="9">
        <f t="shared" si="1795"/>
        <v>0</v>
      </c>
      <c r="W121" s="11">
        <f t="shared" si="1795"/>
        <v>0</v>
      </c>
      <c r="X121" s="11">
        <f t="shared" si="1795"/>
        <v>0</v>
      </c>
      <c r="Y121" s="11">
        <f t="shared" si="1795"/>
        <v>0</v>
      </c>
      <c r="Z121" s="11">
        <f t="shared" si="1795"/>
        <v>0</v>
      </c>
      <c r="AA121" s="11">
        <f t="shared" si="1795"/>
        <v>0</v>
      </c>
      <c r="AB121" s="11">
        <f t="shared" ref="AB121" si="1797">AB118-AB117</f>
        <v>0</v>
      </c>
      <c r="AC121" s="9">
        <f t="shared" ref="AC121:AD121" si="1798">AC118-AC117</f>
        <v>0</v>
      </c>
      <c r="AD121" s="9">
        <f t="shared" si="1798"/>
        <v>82065</v>
      </c>
      <c r="AE121" s="11">
        <f t="shared" si="1795"/>
        <v>0</v>
      </c>
      <c r="AF121" s="11">
        <f t="shared" si="1795"/>
        <v>0</v>
      </c>
      <c r="AG121" s="11">
        <f t="shared" si="1795"/>
        <v>0</v>
      </c>
      <c r="AH121" s="11">
        <f t="shared" si="1795"/>
        <v>0</v>
      </c>
      <c r="AI121" s="11">
        <f t="shared" si="1795"/>
        <v>0</v>
      </c>
      <c r="AJ121" s="11">
        <f t="shared" si="1795"/>
        <v>0</v>
      </c>
      <c r="AK121" s="11">
        <f t="shared" si="1795"/>
        <v>0</v>
      </c>
      <c r="AL121" s="11">
        <f t="shared" si="1795"/>
        <v>0</v>
      </c>
      <c r="AM121" s="11">
        <f t="shared" si="1795"/>
        <v>0</v>
      </c>
      <c r="AN121" s="11">
        <f t="shared" si="1795"/>
        <v>0</v>
      </c>
      <c r="AO121" s="9">
        <f t="shared" si="1795"/>
        <v>0</v>
      </c>
      <c r="AP121" s="11">
        <f t="shared" si="1795"/>
        <v>0</v>
      </c>
      <c r="AQ121" s="9">
        <f t="shared" si="1795"/>
        <v>0</v>
      </c>
      <c r="AR121" s="11">
        <f t="shared" si="1795"/>
        <v>0</v>
      </c>
      <c r="AS121" s="11">
        <f t="shared" si="1795"/>
        <v>0</v>
      </c>
      <c r="AT121" s="11">
        <f t="shared" si="1795"/>
        <v>0</v>
      </c>
      <c r="AU121" s="11">
        <f t="shared" si="1795"/>
        <v>0</v>
      </c>
      <c r="AV121" s="11">
        <f t="shared" si="1795"/>
        <v>0</v>
      </c>
      <c r="AW121" s="11">
        <f t="shared" si="1795"/>
        <v>0</v>
      </c>
      <c r="AX121" s="11">
        <f t="shared" si="1795"/>
        <v>0</v>
      </c>
      <c r="AY121" s="11">
        <f t="shared" si="1795"/>
        <v>0</v>
      </c>
      <c r="AZ121" s="11">
        <f t="shared" si="1795"/>
        <v>0</v>
      </c>
      <c r="BA121" s="11">
        <f t="shared" si="1795"/>
        <v>0</v>
      </c>
      <c r="BB121" s="9">
        <f t="shared" si="1795"/>
        <v>0</v>
      </c>
      <c r="BC121" s="11">
        <f t="shared" si="1795"/>
        <v>0</v>
      </c>
      <c r="BD121" s="11">
        <f t="shared" si="1795"/>
        <v>0</v>
      </c>
      <c r="BE121" s="11">
        <f t="shared" si="1795"/>
        <v>0</v>
      </c>
      <c r="BF121" s="11">
        <f t="shared" si="1795"/>
        <v>0</v>
      </c>
      <c r="BG121" s="11">
        <f t="shared" si="1795"/>
        <v>95467</v>
      </c>
      <c r="BH121" s="9">
        <f t="shared" si="1795"/>
        <v>95467</v>
      </c>
      <c r="BI121" s="9">
        <f t="shared" si="1795"/>
        <v>177532</v>
      </c>
      <c r="BJ121" s="11">
        <f t="shared" si="1795"/>
        <v>95416</v>
      </c>
      <c r="BK121" s="49">
        <f t="shared" si="1795"/>
        <v>82116</v>
      </c>
      <c r="BM121" s="30">
        <f t="shared" si="1683"/>
        <v>51</v>
      </c>
    </row>
    <row r="122" spans="1:69">
      <c r="A122" s="128"/>
      <c r="B122" s="5" t="s">
        <v>129</v>
      </c>
      <c r="C122" s="13" t="e">
        <f>C121/C117</f>
        <v>#DIV/0!</v>
      </c>
      <c r="D122" s="13" t="e">
        <f t="shared" ref="D122" si="1799">D121/D117</f>
        <v>#DIV/0!</v>
      </c>
      <c r="E122" s="13" t="e">
        <f t="shared" ref="E122" si="1800">E121/E117</f>
        <v>#DIV/0!</v>
      </c>
      <c r="F122" s="13" t="e">
        <f t="shared" ref="F122" si="1801">F121/F117</f>
        <v>#DIV/0!</v>
      </c>
      <c r="G122" s="13" t="e">
        <f t="shared" ref="G122" si="1802">G121/G117</f>
        <v>#DIV/0!</v>
      </c>
      <c r="H122" s="13">
        <f t="shared" ref="H122" si="1803">H121/H117</f>
        <v>0.14347253715530489</v>
      </c>
      <c r="I122" s="13" t="e">
        <f t="shared" ref="I122" si="1804">I121/I117</f>
        <v>#DIV/0!</v>
      </c>
      <c r="J122" s="13" t="e">
        <f t="shared" ref="J122" si="1805">J121/J117</f>
        <v>#DIV/0!</v>
      </c>
      <c r="K122" s="13" t="e">
        <f t="shared" ref="K122" si="1806">K121/K117</f>
        <v>#DIV/0!</v>
      </c>
      <c r="L122" s="13" t="e">
        <f t="shared" ref="L122" si="1807">L121/L117</f>
        <v>#DIV/0!</v>
      </c>
      <c r="M122" s="13" t="e">
        <f t="shared" ref="M122" si="1808">M121/M117</f>
        <v>#DIV/0!</v>
      </c>
      <c r="N122" s="13" t="e">
        <f t="shared" ref="N122" si="1809">N121/N117</f>
        <v>#DIV/0!</v>
      </c>
      <c r="O122" s="13" t="e">
        <f t="shared" ref="O122" si="1810">O121/O117</f>
        <v>#DIV/0!</v>
      </c>
      <c r="P122" s="13" t="e">
        <f t="shared" ref="P122" si="1811">P121/P117</f>
        <v>#DIV/0!</v>
      </c>
      <c r="Q122" s="13" t="e">
        <f t="shared" ref="Q122" si="1812">Q121/Q117</f>
        <v>#DIV/0!</v>
      </c>
      <c r="R122" s="13" t="e">
        <f t="shared" ref="R122" si="1813">R121/R117</f>
        <v>#DIV/0!</v>
      </c>
      <c r="S122" s="13" t="e">
        <f t="shared" ref="S122" si="1814">S121/S117</f>
        <v>#DIV/0!</v>
      </c>
      <c r="T122" s="13" t="e">
        <f t="shared" ref="T122:U122" si="1815">T121/T117</f>
        <v>#DIV/0!</v>
      </c>
      <c r="U122" s="13" t="e">
        <f t="shared" si="1815"/>
        <v>#DIV/0!</v>
      </c>
      <c r="V122" s="160" t="e">
        <f t="shared" ref="V122" si="1816">V121/V117</f>
        <v>#DIV/0!</v>
      </c>
      <c r="W122" s="13" t="e">
        <f t="shared" ref="W122" si="1817">W121/W117</f>
        <v>#DIV/0!</v>
      </c>
      <c r="X122" s="13" t="e">
        <f t="shared" ref="X122" si="1818">X121/X117</f>
        <v>#DIV/0!</v>
      </c>
      <c r="Y122" s="13" t="e">
        <f t="shared" ref="Y122" si="1819">Y121/Y117</f>
        <v>#DIV/0!</v>
      </c>
      <c r="Z122" s="13" t="e">
        <f t="shared" ref="Z122" si="1820">Z121/Z117</f>
        <v>#DIV/0!</v>
      </c>
      <c r="AA122" s="13" t="e">
        <f t="shared" ref="AA122:AD122" si="1821">AA121/AA117</f>
        <v>#DIV/0!</v>
      </c>
      <c r="AB122" s="13" t="e">
        <f t="shared" ref="AB122" si="1822">AB121/AB117</f>
        <v>#DIV/0!</v>
      </c>
      <c r="AC122" s="160" t="e">
        <f t="shared" si="1821"/>
        <v>#DIV/0!</v>
      </c>
      <c r="AD122" s="160">
        <f t="shared" si="1821"/>
        <v>0.14347253715530489</v>
      </c>
      <c r="AE122" s="13" t="e">
        <f t="shared" ref="AE122" si="1823">AE121/AE117</f>
        <v>#DIV/0!</v>
      </c>
      <c r="AF122" s="13" t="e">
        <f t="shared" ref="AF122" si="1824">AF121/AF117</f>
        <v>#DIV/0!</v>
      </c>
      <c r="AG122" s="13" t="e">
        <f t="shared" ref="AG122" si="1825">AG121/AG117</f>
        <v>#DIV/0!</v>
      </c>
      <c r="AH122" s="13" t="e">
        <f t="shared" ref="AH122" si="1826">AH121/AH117</f>
        <v>#DIV/0!</v>
      </c>
      <c r="AI122" s="13" t="e">
        <f t="shared" ref="AI122" si="1827">AI121/AI117</f>
        <v>#DIV/0!</v>
      </c>
      <c r="AJ122" s="13" t="e">
        <f t="shared" ref="AJ122" si="1828">AJ121/AJ117</f>
        <v>#DIV/0!</v>
      </c>
      <c r="AK122" s="13" t="e">
        <f t="shared" ref="AK122" si="1829">AK121/AK117</f>
        <v>#DIV/0!</v>
      </c>
      <c r="AL122" s="13" t="e">
        <f t="shared" ref="AL122" si="1830">AL121/AL117</f>
        <v>#DIV/0!</v>
      </c>
      <c r="AM122" s="13" t="e">
        <f t="shared" ref="AM122" si="1831">AM121/AM117</f>
        <v>#DIV/0!</v>
      </c>
      <c r="AN122" s="13" t="e">
        <f t="shared" ref="AN122" si="1832">AN121/AN117</f>
        <v>#DIV/0!</v>
      </c>
      <c r="AO122" s="160" t="e">
        <f t="shared" ref="AO122" si="1833">AO121/AO117</f>
        <v>#DIV/0!</v>
      </c>
      <c r="AP122" s="13" t="e">
        <f t="shared" ref="AP122" si="1834">AP121/AP117</f>
        <v>#DIV/0!</v>
      </c>
      <c r="AQ122" s="160" t="e">
        <f t="shared" ref="AQ122" si="1835">AQ121/AQ117</f>
        <v>#DIV/0!</v>
      </c>
      <c r="AR122" s="13" t="e">
        <f t="shared" ref="AR122" si="1836">AR121/AR117</f>
        <v>#DIV/0!</v>
      </c>
      <c r="AS122" s="13" t="e">
        <f t="shared" ref="AS122" si="1837">AS121/AS117</f>
        <v>#DIV/0!</v>
      </c>
      <c r="AT122" s="13" t="e">
        <f t="shared" ref="AT122" si="1838">AT121/AT117</f>
        <v>#DIV/0!</v>
      </c>
      <c r="AU122" s="13" t="e">
        <f t="shared" ref="AU122" si="1839">AU121/AU117</f>
        <v>#DIV/0!</v>
      </c>
      <c r="AV122" s="13" t="e">
        <f t="shared" ref="AV122" si="1840">AV121/AV117</f>
        <v>#DIV/0!</v>
      </c>
      <c r="AW122" s="13" t="e">
        <f t="shared" ref="AW122" si="1841">AW121/AW117</f>
        <v>#DIV/0!</v>
      </c>
      <c r="AX122" s="13" t="e">
        <f t="shared" ref="AX122" si="1842">AX121/AX117</f>
        <v>#DIV/0!</v>
      </c>
      <c r="AY122" s="13" t="e">
        <f t="shared" ref="AY122" si="1843">AY121/AY117</f>
        <v>#DIV/0!</v>
      </c>
      <c r="AZ122" s="13" t="e">
        <f t="shared" ref="AZ122" si="1844">AZ121/AZ117</f>
        <v>#DIV/0!</v>
      </c>
      <c r="BA122" s="13" t="e">
        <f t="shared" ref="BA122" si="1845">BA121/BA117</f>
        <v>#DIV/0!</v>
      </c>
      <c r="BB122" s="160" t="e">
        <f t="shared" ref="BB122" si="1846">BB121/BB117</f>
        <v>#DIV/0!</v>
      </c>
      <c r="BC122" s="13" t="e">
        <f t="shared" ref="BC122" si="1847">BC121/BC117</f>
        <v>#DIV/0!</v>
      </c>
      <c r="BD122" s="13" t="e">
        <f t="shared" ref="BD122" si="1848">BD121/BD117</f>
        <v>#DIV/0!</v>
      </c>
      <c r="BE122" s="13" t="e">
        <f t="shared" ref="BE122" si="1849">BE121/BE117</f>
        <v>#DIV/0!</v>
      </c>
      <c r="BF122" s="13" t="e">
        <f t="shared" ref="BF122" si="1850">BF121/BF117</f>
        <v>#DIV/0!</v>
      </c>
      <c r="BG122" s="13">
        <f t="shared" ref="BG122:BH122" si="1851">BG121/BG117</f>
        <v>0.11459908865232903</v>
      </c>
      <c r="BH122" s="160">
        <f t="shared" si="1851"/>
        <v>0.11459908865232903</v>
      </c>
      <c r="BI122" s="160">
        <f t="shared" ref="BI122" si="1852">BI121/BI117</f>
        <v>0.12635342832923974</v>
      </c>
      <c r="BJ122" s="13">
        <f t="shared" ref="BJ122:BK122" si="1853">BJ121/BJ117</f>
        <v>0.11461106039494547</v>
      </c>
      <c r="BK122" s="50">
        <f t="shared" si="1853"/>
        <v>0.14342829895043518</v>
      </c>
      <c r="BM122" s="14">
        <f t="shared" ref="BM122" si="1854">BM121/BM117</f>
        <v>9.5864661654135333E-2</v>
      </c>
    </row>
    <row r="123" spans="1:69">
      <c r="A123" s="128"/>
      <c r="B123" s="5" t="s">
        <v>326</v>
      </c>
      <c r="C123" s="126" t="e">
        <f>C118/C115</f>
        <v>#DIV/0!</v>
      </c>
      <c r="D123" s="126" t="e">
        <f t="shared" ref="D123:BK123" si="1855">D118/D115</f>
        <v>#DIV/0!</v>
      </c>
      <c r="E123" s="126" t="e">
        <f t="shared" si="1855"/>
        <v>#DIV/0!</v>
      </c>
      <c r="F123" s="126" t="e">
        <f t="shared" si="1855"/>
        <v>#DIV/0!</v>
      </c>
      <c r="G123" s="126" t="e">
        <f t="shared" si="1855"/>
        <v>#DIV/0!</v>
      </c>
      <c r="H123" s="126">
        <f t="shared" si="1855"/>
        <v>1.0000015289234085</v>
      </c>
      <c r="I123" s="126" t="e">
        <f t="shared" si="1855"/>
        <v>#DIV/0!</v>
      </c>
      <c r="J123" s="126" t="e">
        <f t="shared" si="1855"/>
        <v>#DIV/0!</v>
      </c>
      <c r="K123" s="126" t="e">
        <f t="shared" si="1855"/>
        <v>#DIV/0!</v>
      </c>
      <c r="L123" s="126" t="e">
        <f t="shared" si="1855"/>
        <v>#DIV/0!</v>
      </c>
      <c r="M123" s="126" t="e">
        <f t="shared" si="1855"/>
        <v>#DIV/0!</v>
      </c>
      <c r="N123" s="126" t="e">
        <f t="shared" si="1855"/>
        <v>#DIV/0!</v>
      </c>
      <c r="O123" s="126" t="e">
        <f t="shared" si="1855"/>
        <v>#DIV/0!</v>
      </c>
      <c r="P123" s="126" t="e">
        <f t="shared" si="1855"/>
        <v>#DIV/0!</v>
      </c>
      <c r="Q123" s="126" t="e">
        <f t="shared" si="1855"/>
        <v>#DIV/0!</v>
      </c>
      <c r="R123" s="126" t="e">
        <f t="shared" si="1855"/>
        <v>#DIV/0!</v>
      </c>
      <c r="S123" s="126" t="e">
        <f t="shared" si="1855"/>
        <v>#DIV/0!</v>
      </c>
      <c r="T123" s="126" t="e">
        <f t="shared" si="1855"/>
        <v>#DIV/0!</v>
      </c>
      <c r="U123" s="126" t="e">
        <f t="shared" si="1855"/>
        <v>#DIV/0!</v>
      </c>
      <c r="V123" s="175" t="e">
        <f t="shared" si="1855"/>
        <v>#DIV/0!</v>
      </c>
      <c r="W123" s="126" t="e">
        <f t="shared" si="1855"/>
        <v>#DIV/0!</v>
      </c>
      <c r="X123" s="126" t="e">
        <f t="shared" si="1855"/>
        <v>#DIV/0!</v>
      </c>
      <c r="Y123" s="126" t="e">
        <f t="shared" si="1855"/>
        <v>#DIV/0!</v>
      </c>
      <c r="Z123" s="126" t="e">
        <f t="shared" si="1855"/>
        <v>#DIV/0!</v>
      </c>
      <c r="AA123" s="126" t="e">
        <f t="shared" si="1855"/>
        <v>#DIV/0!</v>
      </c>
      <c r="AB123" s="126" t="e">
        <f t="shared" ref="AB123" si="1856">AB118/AB115</f>
        <v>#DIV/0!</v>
      </c>
      <c r="AC123" s="175" t="e">
        <f t="shared" si="1855"/>
        <v>#DIV/0!</v>
      </c>
      <c r="AD123" s="175">
        <f t="shared" si="1855"/>
        <v>1.0000015289234085</v>
      </c>
      <c r="AE123" s="126" t="e">
        <f t="shared" si="1855"/>
        <v>#DIV/0!</v>
      </c>
      <c r="AF123" s="126" t="e">
        <f t="shared" si="1855"/>
        <v>#DIV/0!</v>
      </c>
      <c r="AG123" s="126" t="e">
        <f t="shared" si="1855"/>
        <v>#DIV/0!</v>
      </c>
      <c r="AH123" s="126" t="e">
        <f t="shared" si="1855"/>
        <v>#DIV/0!</v>
      </c>
      <c r="AI123" s="126" t="e">
        <f t="shared" si="1855"/>
        <v>#DIV/0!</v>
      </c>
      <c r="AJ123" s="126" t="e">
        <f t="shared" si="1855"/>
        <v>#DIV/0!</v>
      </c>
      <c r="AK123" s="126" t="e">
        <f t="shared" si="1855"/>
        <v>#DIV/0!</v>
      </c>
      <c r="AL123" s="126" t="e">
        <f t="shared" si="1855"/>
        <v>#DIV/0!</v>
      </c>
      <c r="AM123" s="126" t="e">
        <f t="shared" si="1855"/>
        <v>#DIV/0!</v>
      </c>
      <c r="AN123" s="126" t="e">
        <f t="shared" si="1855"/>
        <v>#DIV/0!</v>
      </c>
      <c r="AO123" s="175" t="e">
        <f t="shared" si="1855"/>
        <v>#DIV/0!</v>
      </c>
      <c r="AP123" s="126" t="e">
        <f t="shared" si="1855"/>
        <v>#DIV/0!</v>
      </c>
      <c r="AQ123" s="175" t="e">
        <f t="shared" si="1855"/>
        <v>#DIV/0!</v>
      </c>
      <c r="AR123" s="126" t="e">
        <f t="shared" si="1855"/>
        <v>#DIV/0!</v>
      </c>
      <c r="AS123" s="126" t="e">
        <f t="shared" si="1855"/>
        <v>#DIV/0!</v>
      </c>
      <c r="AT123" s="126" t="e">
        <f t="shared" si="1855"/>
        <v>#DIV/0!</v>
      </c>
      <c r="AU123" s="126" t="e">
        <f t="shared" si="1855"/>
        <v>#DIV/0!</v>
      </c>
      <c r="AV123" s="126" t="e">
        <f t="shared" si="1855"/>
        <v>#DIV/0!</v>
      </c>
      <c r="AW123" s="126" t="e">
        <f t="shared" si="1855"/>
        <v>#DIV/0!</v>
      </c>
      <c r="AX123" s="126" t="e">
        <f t="shared" si="1855"/>
        <v>#DIV/0!</v>
      </c>
      <c r="AY123" s="126" t="e">
        <f t="shared" si="1855"/>
        <v>#DIV/0!</v>
      </c>
      <c r="AZ123" s="126" t="e">
        <f t="shared" si="1855"/>
        <v>#DIV/0!</v>
      </c>
      <c r="BA123" s="126" t="e">
        <f t="shared" si="1855"/>
        <v>#DIV/0!</v>
      </c>
      <c r="BB123" s="175" t="e">
        <f t="shared" si="1855"/>
        <v>#DIV/0!</v>
      </c>
      <c r="BC123" s="126" t="e">
        <f t="shared" si="1855"/>
        <v>#DIV/0!</v>
      </c>
      <c r="BD123" s="126" t="e">
        <f t="shared" si="1855"/>
        <v>#DIV/0!</v>
      </c>
      <c r="BE123" s="126" t="e">
        <f t="shared" si="1855"/>
        <v>#DIV/0!</v>
      </c>
      <c r="BF123" s="126" t="e">
        <f t="shared" si="1855"/>
        <v>#DIV/0!</v>
      </c>
      <c r="BG123" s="126">
        <f t="shared" si="1855"/>
        <v>1.0000236942068741</v>
      </c>
      <c r="BH123" s="175">
        <f t="shared" si="1855"/>
        <v>1.0000236942068741</v>
      </c>
      <c r="BI123" s="175">
        <f t="shared" si="1855"/>
        <v>1.0000145334876831</v>
      </c>
      <c r="BJ123" s="126">
        <f t="shared" si="1855"/>
        <v>1.0005682498228936</v>
      </c>
      <c r="BK123" s="126">
        <f t="shared" si="1855"/>
        <v>0.99923070230468769</v>
      </c>
      <c r="BM123" s="126" t="e">
        <f t="shared" ref="BM123" si="1857">BM118/BM115</f>
        <v>#DIV/0!</v>
      </c>
    </row>
    <row r="124" spans="1:69" s="178" customFormat="1">
      <c r="A124" s="128"/>
      <c r="B124" s="5" t="s">
        <v>327</v>
      </c>
      <c r="C124" s="11">
        <f>C115-C118</f>
        <v>0</v>
      </c>
      <c r="D124" s="11">
        <f t="shared" ref="D124:BK124" si="1858">D115-D118</f>
        <v>0</v>
      </c>
      <c r="E124" s="11">
        <f t="shared" si="1858"/>
        <v>0</v>
      </c>
      <c r="F124" s="11">
        <f t="shared" si="1858"/>
        <v>0</v>
      </c>
      <c r="G124" s="11">
        <f t="shared" si="1858"/>
        <v>0</v>
      </c>
      <c r="H124" s="11">
        <f t="shared" si="1858"/>
        <v>-1</v>
      </c>
      <c r="I124" s="11">
        <f t="shared" si="1858"/>
        <v>0</v>
      </c>
      <c r="J124" s="11">
        <f t="shared" si="1858"/>
        <v>0</v>
      </c>
      <c r="K124" s="11">
        <f t="shared" si="1858"/>
        <v>0</v>
      </c>
      <c r="L124" s="11">
        <f t="shared" si="1858"/>
        <v>0</v>
      </c>
      <c r="M124" s="11">
        <f t="shared" si="1858"/>
        <v>0</v>
      </c>
      <c r="N124" s="11">
        <f t="shared" si="1858"/>
        <v>0</v>
      </c>
      <c r="O124" s="11">
        <f t="shared" si="1858"/>
        <v>0</v>
      </c>
      <c r="P124" s="11">
        <f t="shared" si="1858"/>
        <v>0</v>
      </c>
      <c r="Q124" s="11">
        <f t="shared" si="1858"/>
        <v>0</v>
      </c>
      <c r="R124" s="11">
        <f t="shared" si="1858"/>
        <v>0</v>
      </c>
      <c r="S124" s="11">
        <f t="shared" si="1858"/>
        <v>0</v>
      </c>
      <c r="T124" s="11">
        <f t="shared" si="1858"/>
        <v>0</v>
      </c>
      <c r="U124" s="11">
        <f t="shared" si="1858"/>
        <v>0</v>
      </c>
      <c r="V124" s="11">
        <f t="shared" si="1858"/>
        <v>0</v>
      </c>
      <c r="W124" s="11">
        <f t="shared" si="1858"/>
        <v>0</v>
      </c>
      <c r="X124" s="11">
        <f t="shared" si="1858"/>
        <v>0</v>
      </c>
      <c r="Y124" s="11">
        <f t="shared" si="1858"/>
        <v>0</v>
      </c>
      <c r="Z124" s="11">
        <f t="shared" si="1858"/>
        <v>0</v>
      </c>
      <c r="AA124" s="11">
        <f t="shared" si="1858"/>
        <v>0</v>
      </c>
      <c r="AB124" s="11">
        <f t="shared" si="1858"/>
        <v>0</v>
      </c>
      <c r="AC124" s="11">
        <f t="shared" si="1858"/>
        <v>0</v>
      </c>
      <c r="AD124" s="11">
        <f t="shared" si="1858"/>
        <v>-1</v>
      </c>
      <c r="AE124" s="11">
        <f t="shared" si="1858"/>
        <v>0</v>
      </c>
      <c r="AF124" s="11">
        <f t="shared" si="1858"/>
        <v>0</v>
      </c>
      <c r="AG124" s="11">
        <f t="shared" si="1858"/>
        <v>0</v>
      </c>
      <c r="AH124" s="11">
        <f t="shared" si="1858"/>
        <v>0</v>
      </c>
      <c r="AI124" s="11">
        <f t="shared" si="1858"/>
        <v>0</v>
      </c>
      <c r="AJ124" s="11">
        <f t="shared" si="1858"/>
        <v>0</v>
      </c>
      <c r="AK124" s="11">
        <f t="shared" si="1858"/>
        <v>0</v>
      </c>
      <c r="AL124" s="11">
        <f t="shared" si="1858"/>
        <v>0</v>
      </c>
      <c r="AM124" s="11">
        <f t="shared" si="1858"/>
        <v>0</v>
      </c>
      <c r="AN124" s="11">
        <f t="shared" si="1858"/>
        <v>0</v>
      </c>
      <c r="AO124" s="11">
        <f t="shared" si="1858"/>
        <v>0</v>
      </c>
      <c r="AP124" s="11">
        <f t="shared" si="1858"/>
        <v>0</v>
      </c>
      <c r="AQ124" s="11">
        <f t="shared" si="1858"/>
        <v>0</v>
      </c>
      <c r="AR124" s="11">
        <f t="shared" si="1858"/>
        <v>0</v>
      </c>
      <c r="AS124" s="11">
        <f t="shared" si="1858"/>
        <v>0</v>
      </c>
      <c r="AT124" s="11">
        <f t="shared" si="1858"/>
        <v>0</v>
      </c>
      <c r="AU124" s="11">
        <f t="shared" si="1858"/>
        <v>0</v>
      </c>
      <c r="AV124" s="11">
        <f t="shared" si="1858"/>
        <v>0</v>
      </c>
      <c r="AW124" s="11">
        <f t="shared" si="1858"/>
        <v>0</v>
      </c>
      <c r="AX124" s="11">
        <f t="shared" si="1858"/>
        <v>0</v>
      </c>
      <c r="AY124" s="11">
        <f t="shared" si="1858"/>
        <v>0</v>
      </c>
      <c r="AZ124" s="11">
        <f t="shared" si="1858"/>
        <v>0</v>
      </c>
      <c r="BA124" s="11">
        <f t="shared" si="1858"/>
        <v>0</v>
      </c>
      <c r="BB124" s="11">
        <f t="shared" si="1858"/>
        <v>0</v>
      </c>
      <c r="BC124" s="11">
        <f t="shared" si="1858"/>
        <v>0</v>
      </c>
      <c r="BD124" s="11">
        <f t="shared" si="1858"/>
        <v>0</v>
      </c>
      <c r="BE124" s="11">
        <f t="shared" si="1858"/>
        <v>0</v>
      </c>
      <c r="BF124" s="11">
        <f t="shared" si="1858"/>
        <v>0</v>
      </c>
      <c r="BG124" s="11">
        <f t="shared" si="1858"/>
        <v>-22</v>
      </c>
      <c r="BH124" s="11">
        <f t="shared" si="1858"/>
        <v>-22</v>
      </c>
      <c r="BI124" s="11">
        <f t="shared" si="1858"/>
        <v>-23</v>
      </c>
      <c r="BJ124" s="11">
        <f t="shared" si="1858"/>
        <v>-527</v>
      </c>
      <c r="BK124" s="11">
        <f t="shared" si="1858"/>
        <v>504</v>
      </c>
      <c r="BL124" s="11">
        <f t="shared" ref="BL124:BM124" si="1859">BL118-BL115</f>
        <v>654629</v>
      </c>
      <c r="BM124" s="11">
        <f t="shared" si="1859"/>
        <v>583</v>
      </c>
    </row>
    <row r="125" spans="1:69">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4"/>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4"/>
      <c r="BJ125" s="5"/>
      <c r="BK125" s="48"/>
    </row>
    <row r="126" spans="1:69">
      <c r="A126" s="128" t="s">
        <v>124</v>
      </c>
      <c r="B126" s="9" t="s">
        <v>344</v>
      </c>
      <c r="C126" s="5">
        <f t="shared" ref="C126:AC126" si="1860">C5+C16+C27+C38+C49+C60+C71+C82+C93+C104+C115</f>
        <v>4366657</v>
      </c>
      <c r="D126" s="5">
        <f t="shared" si="1860"/>
        <v>2085613</v>
      </c>
      <c r="E126" s="5">
        <f t="shared" si="1860"/>
        <v>170225</v>
      </c>
      <c r="F126" s="5">
        <f t="shared" si="1860"/>
        <v>608030</v>
      </c>
      <c r="G126" s="5">
        <f t="shared" si="1860"/>
        <v>274117</v>
      </c>
      <c r="H126" s="5">
        <f t="shared" si="1860"/>
        <v>654055</v>
      </c>
      <c r="I126" s="5">
        <f t="shared" si="1860"/>
        <v>0</v>
      </c>
      <c r="J126" s="5">
        <f t="shared" si="1860"/>
        <v>388259</v>
      </c>
      <c r="K126" s="5">
        <f t="shared" si="1860"/>
        <v>7607</v>
      </c>
      <c r="L126" s="5">
        <f t="shared" si="1860"/>
        <v>136194</v>
      </c>
      <c r="M126" s="5">
        <f t="shared" si="1860"/>
        <v>274265</v>
      </c>
      <c r="N126" s="5">
        <f t="shared" si="1860"/>
        <v>6743</v>
      </c>
      <c r="O126" s="5">
        <f t="shared" si="1860"/>
        <v>13573</v>
      </c>
      <c r="P126" s="5">
        <f t="shared" si="1860"/>
        <v>201926</v>
      </c>
      <c r="Q126" s="5">
        <f t="shared" si="1860"/>
        <v>0</v>
      </c>
      <c r="R126" s="5">
        <f t="shared" si="1860"/>
        <v>19832</v>
      </c>
      <c r="S126" s="5">
        <f t="shared" si="1860"/>
        <v>190642</v>
      </c>
      <c r="T126" s="5">
        <f t="shared" si="1860"/>
        <v>347853</v>
      </c>
      <c r="U126" s="5">
        <f t="shared" si="1860"/>
        <v>0</v>
      </c>
      <c r="V126" s="16">
        <f t="shared" si="1860"/>
        <v>73205</v>
      </c>
      <c r="W126" s="5">
        <f t="shared" si="1860"/>
        <v>0</v>
      </c>
      <c r="X126" s="5">
        <f t="shared" si="1860"/>
        <v>0</v>
      </c>
      <c r="Y126" s="5">
        <f t="shared" si="1860"/>
        <v>0</v>
      </c>
      <c r="Z126" s="5">
        <f t="shared" si="1860"/>
        <v>0</v>
      </c>
      <c r="AA126" s="5">
        <f t="shared" si="1860"/>
        <v>0</v>
      </c>
      <c r="AB126" s="5">
        <f t="shared" si="1860"/>
        <v>61</v>
      </c>
      <c r="AC126" s="16">
        <f t="shared" si="1860"/>
        <v>44684</v>
      </c>
      <c r="AD126" s="264">
        <f t="shared" ref="AD126:AD129" si="1861">SUM(C126:AC126)</f>
        <v>9863541</v>
      </c>
      <c r="AE126" s="5">
        <f t="shared" ref="AE126:BH127" si="1862">AE5+AE16+AE27+AE38+AE49+AE60+AE71+AE82+AE93+AE104+AE115</f>
        <v>23750</v>
      </c>
      <c r="AF126" s="5">
        <f t="shared" si="1862"/>
        <v>982</v>
      </c>
      <c r="AG126" s="5">
        <f t="shared" si="1862"/>
        <v>28605</v>
      </c>
      <c r="AH126" s="5">
        <f t="shared" si="1862"/>
        <v>0</v>
      </c>
      <c r="AI126" s="5">
        <f t="shared" si="1862"/>
        <v>0</v>
      </c>
      <c r="AJ126" s="5">
        <f t="shared" si="1862"/>
        <v>3170</v>
      </c>
      <c r="AK126" s="5">
        <f t="shared" si="1862"/>
        <v>187218</v>
      </c>
      <c r="AL126" s="5">
        <f t="shared" si="1862"/>
        <v>314113</v>
      </c>
      <c r="AM126" s="5">
        <f t="shared" si="1862"/>
        <v>2573043</v>
      </c>
      <c r="AN126" s="5">
        <f t="shared" si="1862"/>
        <v>66778</v>
      </c>
      <c r="AO126" s="16">
        <f t="shared" si="1862"/>
        <v>889903</v>
      </c>
      <c r="AP126" s="5">
        <f t="shared" si="1862"/>
        <v>246837</v>
      </c>
      <c r="AQ126" s="16">
        <f t="shared" si="1862"/>
        <v>106801</v>
      </c>
      <c r="AR126" s="5">
        <f t="shared" si="1862"/>
        <v>9812</v>
      </c>
      <c r="AS126" s="5">
        <f t="shared" si="1862"/>
        <v>0</v>
      </c>
      <c r="AT126" s="5">
        <f t="shared" si="1862"/>
        <v>0</v>
      </c>
      <c r="AU126" s="5">
        <f t="shared" si="1862"/>
        <v>8299</v>
      </c>
      <c r="AV126" s="5">
        <f t="shared" si="1862"/>
        <v>0</v>
      </c>
      <c r="AW126" s="5">
        <f t="shared" si="1862"/>
        <v>0</v>
      </c>
      <c r="AX126" s="5">
        <f t="shared" si="1862"/>
        <v>2889</v>
      </c>
      <c r="AY126" s="5">
        <f t="shared" si="1862"/>
        <v>0</v>
      </c>
      <c r="AZ126" s="5">
        <f t="shared" si="1862"/>
        <v>0</v>
      </c>
      <c r="BA126" s="5">
        <f t="shared" si="1862"/>
        <v>393295</v>
      </c>
      <c r="BB126" s="16">
        <f t="shared" si="1862"/>
        <v>54849</v>
      </c>
      <c r="BC126" s="5">
        <f t="shared" si="1862"/>
        <v>39334</v>
      </c>
      <c r="BD126" s="5">
        <f t="shared" si="1862"/>
        <v>39333</v>
      </c>
      <c r="BE126" s="5">
        <f t="shared" si="1862"/>
        <v>0</v>
      </c>
      <c r="BF126" s="5">
        <f t="shared" si="1862"/>
        <v>35045</v>
      </c>
      <c r="BG126" s="11">
        <f t="shared" si="1862"/>
        <v>1277563</v>
      </c>
      <c r="BH126" s="16">
        <f t="shared" si="1862"/>
        <v>6301619</v>
      </c>
      <c r="BI126" s="123">
        <f>AD126+BH126</f>
        <v>16165160</v>
      </c>
      <c r="BJ126" s="5">
        <f t="shared" ref="BJ126:BK129" si="1863">BJ5+BJ16+BJ27+BJ38+BJ49+BJ60+BJ71+BJ82+BJ93+BJ104+BJ115</f>
        <v>1206659</v>
      </c>
      <c r="BK126" s="49">
        <f t="shared" si="1863"/>
        <v>14958501</v>
      </c>
      <c r="BM126" s="30">
        <f>BK126-AD126</f>
        <v>5094960</v>
      </c>
    </row>
    <row r="127" spans="1:69" s="41" customFormat="1">
      <c r="A127" s="134"/>
      <c r="B127" s="207" t="s">
        <v>341</v>
      </c>
      <c r="C127" s="10">
        <f t="shared" ref="C127:AC127" si="1864">C6+C17+C28+C39+C50+C61+C72+C83+C94+C105+C116</f>
        <v>4366657</v>
      </c>
      <c r="D127" s="10">
        <f t="shared" si="1864"/>
        <v>2085613</v>
      </c>
      <c r="E127" s="10">
        <f t="shared" si="1864"/>
        <v>170225</v>
      </c>
      <c r="F127" s="10">
        <f t="shared" si="1864"/>
        <v>608030</v>
      </c>
      <c r="G127" s="10">
        <f t="shared" si="1864"/>
        <v>274117</v>
      </c>
      <c r="H127" s="10">
        <f t="shared" si="1864"/>
        <v>654055</v>
      </c>
      <c r="I127" s="10">
        <f t="shared" si="1864"/>
        <v>0</v>
      </c>
      <c r="J127" s="10">
        <f t="shared" si="1864"/>
        <v>388259</v>
      </c>
      <c r="K127" s="10">
        <f t="shared" si="1864"/>
        <v>7607</v>
      </c>
      <c r="L127" s="10">
        <f t="shared" si="1864"/>
        <v>136194</v>
      </c>
      <c r="M127" s="10">
        <f t="shared" si="1864"/>
        <v>274265</v>
      </c>
      <c r="N127" s="10">
        <f t="shared" si="1864"/>
        <v>6743</v>
      </c>
      <c r="O127" s="10">
        <f t="shared" si="1864"/>
        <v>13573</v>
      </c>
      <c r="P127" s="10">
        <f t="shared" si="1864"/>
        <v>201926</v>
      </c>
      <c r="Q127" s="10">
        <f t="shared" si="1864"/>
        <v>0</v>
      </c>
      <c r="R127" s="10">
        <f t="shared" si="1864"/>
        <v>19832</v>
      </c>
      <c r="S127" s="10">
        <f t="shared" si="1864"/>
        <v>190642</v>
      </c>
      <c r="T127" s="10">
        <f t="shared" si="1864"/>
        <v>347853</v>
      </c>
      <c r="U127" s="10">
        <f t="shared" si="1864"/>
        <v>0</v>
      </c>
      <c r="V127" s="10">
        <f t="shared" si="1864"/>
        <v>73205</v>
      </c>
      <c r="W127" s="10">
        <f t="shared" si="1864"/>
        <v>0</v>
      </c>
      <c r="X127" s="10">
        <f t="shared" si="1864"/>
        <v>0</v>
      </c>
      <c r="Y127" s="10">
        <f t="shared" si="1864"/>
        <v>0</v>
      </c>
      <c r="Z127" s="10">
        <f t="shared" si="1864"/>
        <v>0</v>
      </c>
      <c r="AA127" s="10">
        <f t="shared" si="1864"/>
        <v>0</v>
      </c>
      <c r="AB127" s="10">
        <f t="shared" si="1864"/>
        <v>61</v>
      </c>
      <c r="AC127" s="10">
        <f t="shared" si="1864"/>
        <v>44684</v>
      </c>
      <c r="AD127" s="121">
        <f t="shared" si="1861"/>
        <v>9863541</v>
      </c>
      <c r="AE127" s="6">
        <f t="shared" ref="AE127:BG127" si="1865">AE6+AE17+AE28+AE39+AE50+AE61+AE72+AE83+AE94+AE105+AE116</f>
        <v>23750</v>
      </c>
      <c r="AF127" s="6">
        <f t="shared" si="1865"/>
        <v>982</v>
      </c>
      <c r="AG127" s="6">
        <f t="shared" si="1865"/>
        <v>28605</v>
      </c>
      <c r="AH127" s="6">
        <f t="shared" si="1865"/>
        <v>0</v>
      </c>
      <c r="AI127" s="6">
        <f t="shared" si="1865"/>
        <v>0</v>
      </c>
      <c r="AJ127" s="6">
        <f t="shared" si="1865"/>
        <v>3170</v>
      </c>
      <c r="AK127" s="6">
        <f t="shared" si="1865"/>
        <v>187218</v>
      </c>
      <c r="AL127" s="6">
        <f t="shared" si="1865"/>
        <v>314113</v>
      </c>
      <c r="AM127" s="6">
        <f t="shared" si="1865"/>
        <v>2573043</v>
      </c>
      <c r="AN127" s="6">
        <f t="shared" si="1865"/>
        <v>66778</v>
      </c>
      <c r="AO127" s="6">
        <f t="shared" si="1865"/>
        <v>889903</v>
      </c>
      <c r="AP127" s="6">
        <f t="shared" si="1865"/>
        <v>246837</v>
      </c>
      <c r="AQ127" s="6">
        <f t="shared" si="1865"/>
        <v>106801</v>
      </c>
      <c r="AR127" s="6">
        <f t="shared" si="1865"/>
        <v>9812</v>
      </c>
      <c r="AS127" s="6">
        <f t="shared" si="1865"/>
        <v>0</v>
      </c>
      <c r="AT127" s="6">
        <f t="shared" si="1865"/>
        <v>0</v>
      </c>
      <c r="AU127" s="6">
        <f t="shared" si="1865"/>
        <v>8299</v>
      </c>
      <c r="AV127" s="6">
        <f t="shared" si="1865"/>
        <v>0</v>
      </c>
      <c r="AW127" s="6">
        <f t="shared" si="1865"/>
        <v>0</v>
      </c>
      <c r="AX127" s="6">
        <f t="shared" si="1865"/>
        <v>2889</v>
      </c>
      <c r="AY127" s="6">
        <f t="shared" si="1865"/>
        <v>0</v>
      </c>
      <c r="AZ127" s="10">
        <f t="shared" si="1865"/>
        <v>0</v>
      </c>
      <c r="BA127" s="6">
        <f t="shared" si="1865"/>
        <v>393295</v>
      </c>
      <c r="BB127" s="6">
        <f t="shared" si="1865"/>
        <v>54849</v>
      </c>
      <c r="BC127" s="6">
        <f t="shared" si="1865"/>
        <v>39334</v>
      </c>
      <c r="BD127" s="6">
        <f t="shared" si="1865"/>
        <v>39333</v>
      </c>
      <c r="BE127" s="6">
        <f t="shared" si="1865"/>
        <v>0</v>
      </c>
      <c r="BF127" s="6">
        <f t="shared" si="1865"/>
        <v>35045</v>
      </c>
      <c r="BG127" s="10">
        <f t="shared" si="1865"/>
        <v>1277563</v>
      </c>
      <c r="BH127" s="6">
        <f t="shared" si="1862"/>
        <v>6301619</v>
      </c>
      <c r="BI127" s="257">
        <f>AD127+BH127</f>
        <v>16165160</v>
      </c>
      <c r="BJ127" s="6">
        <f t="shared" si="1863"/>
        <v>1206659</v>
      </c>
      <c r="BK127" s="10">
        <f t="shared" si="1863"/>
        <v>14958501</v>
      </c>
      <c r="BM127" s="208">
        <f t="shared" ref="BM127:BM132" si="1866">BK127-AD127</f>
        <v>5094960</v>
      </c>
      <c r="BQ127" s="208"/>
    </row>
    <row r="128" spans="1:69">
      <c r="B128" s="12" t="s">
        <v>340</v>
      </c>
      <c r="C128" s="5">
        <f t="shared" ref="C128:AC128" si="1867">C7+C18+C29+C40+C51+C62+C73+C84+C95+C106+C117</f>
        <v>4281013</v>
      </c>
      <c r="D128" s="5">
        <f t="shared" si="1867"/>
        <v>1673529</v>
      </c>
      <c r="E128" s="5">
        <f t="shared" si="1867"/>
        <v>170737</v>
      </c>
      <c r="F128" s="5">
        <f t="shared" si="1867"/>
        <v>585937</v>
      </c>
      <c r="G128" s="5">
        <f t="shared" si="1867"/>
        <v>250874</v>
      </c>
      <c r="H128" s="5">
        <f t="shared" si="1867"/>
        <v>571991</v>
      </c>
      <c r="I128" s="5">
        <f t="shared" si="1867"/>
        <v>0</v>
      </c>
      <c r="J128" s="5">
        <f t="shared" si="1867"/>
        <v>403402</v>
      </c>
      <c r="K128" s="5">
        <f t="shared" si="1867"/>
        <v>11535</v>
      </c>
      <c r="L128" s="5">
        <f t="shared" si="1867"/>
        <v>100025</v>
      </c>
      <c r="M128" s="5">
        <f t="shared" si="1867"/>
        <v>257416</v>
      </c>
      <c r="N128" s="5">
        <f t="shared" si="1867"/>
        <v>5520</v>
      </c>
      <c r="O128" s="5">
        <f t="shared" si="1867"/>
        <v>11138</v>
      </c>
      <c r="P128" s="5">
        <f t="shared" si="1867"/>
        <v>223262</v>
      </c>
      <c r="Q128" s="5">
        <f t="shared" si="1867"/>
        <v>0</v>
      </c>
      <c r="R128" s="5">
        <f t="shared" si="1867"/>
        <v>14735</v>
      </c>
      <c r="S128" s="5">
        <f t="shared" si="1867"/>
        <v>173405</v>
      </c>
      <c r="T128" s="5">
        <f t="shared" si="1867"/>
        <v>199136</v>
      </c>
      <c r="U128" s="5">
        <f t="shared" si="1867"/>
        <v>0</v>
      </c>
      <c r="V128" s="16">
        <f t="shared" si="1867"/>
        <v>78568</v>
      </c>
      <c r="W128" s="5">
        <f t="shared" si="1867"/>
        <v>0</v>
      </c>
      <c r="X128" s="5">
        <f t="shared" si="1867"/>
        <v>0</v>
      </c>
      <c r="Y128" s="5">
        <f t="shared" si="1867"/>
        <v>2</v>
      </c>
      <c r="Z128" s="5">
        <f t="shared" si="1867"/>
        <v>0</v>
      </c>
      <c r="AA128" s="5">
        <f t="shared" si="1867"/>
        <v>18</v>
      </c>
      <c r="AB128" s="5">
        <f t="shared" si="1867"/>
        <v>50</v>
      </c>
      <c r="AC128" s="16">
        <f t="shared" si="1867"/>
        <v>59976</v>
      </c>
      <c r="AD128" s="264">
        <f t="shared" si="1861"/>
        <v>9072269</v>
      </c>
      <c r="AE128" s="5">
        <f t="shared" ref="AE128:BH128" si="1868">AE7+AE18+AE29+AE40+AE51+AE62+AE73+AE84+AE95+AE106+AE117</f>
        <v>21519</v>
      </c>
      <c r="AF128" s="5">
        <f t="shared" si="1868"/>
        <v>869</v>
      </c>
      <c r="AG128" s="5">
        <f t="shared" si="1868"/>
        <v>23330</v>
      </c>
      <c r="AH128" s="5">
        <f t="shared" si="1868"/>
        <v>0</v>
      </c>
      <c r="AI128" s="5">
        <f t="shared" si="1868"/>
        <v>0</v>
      </c>
      <c r="AJ128" s="5">
        <f t="shared" si="1868"/>
        <v>2927</v>
      </c>
      <c r="AK128" s="5">
        <f t="shared" si="1868"/>
        <v>183734</v>
      </c>
      <c r="AL128" s="5">
        <f t="shared" si="1868"/>
        <v>260533</v>
      </c>
      <c r="AM128" s="5">
        <f t="shared" si="1868"/>
        <v>2849568</v>
      </c>
      <c r="AN128" s="5">
        <f t="shared" si="1868"/>
        <v>67437</v>
      </c>
      <c r="AO128" s="16">
        <f t="shared" si="1868"/>
        <v>639037</v>
      </c>
      <c r="AP128" s="5">
        <f t="shared" si="1868"/>
        <v>259896</v>
      </c>
      <c r="AQ128" s="16">
        <f t="shared" si="1868"/>
        <v>91261</v>
      </c>
      <c r="AR128" s="5">
        <f t="shared" si="1868"/>
        <v>6753</v>
      </c>
      <c r="AS128" s="5">
        <f t="shared" si="1868"/>
        <v>0</v>
      </c>
      <c r="AT128" s="5">
        <f t="shared" si="1868"/>
        <v>0</v>
      </c>
      <c r="AU128" s="5">
        <f t="shared" si="1868"/>
        <v>-11474</v>
      </c>
      <c r="AV128" s="5">
        <f t="shared" si="1868"/>
        <v>0</v>
      </c>
      <c r="AW128" s="5">
        <f t="shared" si="1868"/>
        <v>5641</v>
      </c>
      <c r="AX128" s="5">
        <f t="shared" si="1868"/>
        <v>2793</v>
      </c>
      <c r="AY128" s="5">
        <f t="shared" si="1868"/>
        <v>1145</v>
      </c>
      <c r="AZ128" s="5">
        <f t="shared" si="1868"/>
        <v>0</v>
      </c>
      <c r="BA128" s="5">
        <f t="shared" si="1868"/>
        <v>844387</v>
      </c>
      <c r="BB128" s="16">
        <f t="shared" si="1868"/>
        <v>32326</v>
      </c>
      <c r="BC128" s="5">
        <f t="shared" si="1868"/>
        <v>18109</v>
      </c>
      <c r="BD128" s="5">
        <f t="shared" si="1868"/>
        <v>17584</v>
      </c>
      <c r="BE128" s="5">
        <f t="shared" si="1868"/>
        <v>0</v>
      </c>
      <c r="BF128" s="5">
        <f t="shared" si="1868"/>
        <v>21726</v>
      </c>
      <c r="BG128" s="11">
        <f t="shared" si="1868"/>
        <v>1173829</v>
      </c>
      <c r="BH128" s="9">
        <f t="shared" si="1868"/>
        <v>6512930</v>
      </c>
      <c r="BI128" s="258">
        <f>AD128+BH128</f>
        <v>15585199</v>
      </c>
      <c r="BJ128" s="5">
        <f t="shared" si="1863"/>
        <v>1237242</v>
      </c>
      <c r="BK128" s="49">
        <f t="shared" si="1863"/>
        <v>14347957</v>
      </c>
      <c r="BL128" s="30">
        <f>'Upto Month COPPY'!N61-'Upto Month COPPY'!M61</f>
        <v>-14347948</v>
      </c>
      <c r="BM128" s="30">
        <f t="shared" si="1866"/>
        <v>5275688</v>
      </c>
    </row>
    <row r="129" spans="1:65">
      <c r="A129" s="128"/>
      <c r="B129" s="180" t="s">
        <v>342</v>
      </c>
      <c r="C129" s="5">
        <f t="shared" ref="C129:AC129" si="1869">C8+C19+C30+C41+C52+C63+C74+C85+C96+C107+C118</f>
        <v>4359598</v>
      </c>
      <c r="D129" s="5">
        <f t="shared" si="1869"/>
        <v>2082235</v>
      </c>
      <c r="E129" s="5">
        <f t="shared" si="1869"/>
        <v>169948</v>
      </c>
      <c r="F129" s="5">
        <f t="shared" si="1869"/>
        <v>607058</v>
      </c>
      <c r="G129" s="5">
        <f t="shared" si="1869"/>
        <v>273677</v>
      </c>
      <c r="H129" s="5">
        <f t="shared" si="1869"/>
        <v>654056</v>
      </c>
      <c r="I129" s="5">
        <f t="shared" si="1869"/>
        <v>0</v>
      </c>
      <c r="J129" s="5">
        <f t="shared" si="1869"/>
        <v>387603</v>
      </c>
      <c r="K129" s="5">
        <f t="shared" si="1869"/>
        <v>7597</v>
      </c>
      <c r="L129" s="5">
        <f t="shared" si="1869"/>
        <v>135984</v>
      </c>
      <c r="M129" s="5">
        <f t="shared" si="1869"/>
        <v>273813</v>
      </c>
      <c r="N129" s="5">
        <f t="shared" si="1869"/>
        <v>6735</v>
      </c>
      <c r="O129" s="5">
        <f t="shared" si="1869"/>
        <v>13555</v>
      </c>
      <c r="P129" s="5">
        <f t="shared" si="1869"/>
        <v>201620</v>
      </c>
      <c r="Q129" s="5">
        <f t="shared" si="1869"/>
        <v>0</v>
      </c>
      <c r="R129" s="5">
        <f t="shared" si="1869"/>
        <v>19809</v>
      </c>
      <c r="S129" s="5">
        <f t="shared" si="1869"/>
        <v>190292</v>
      </c>
      <c r="T129" s="5">
        <f t="shared" si="1869"/>
        <v>347206</v>
      </c>
      <c r="U129" s="5">
        <f t="shared" si="1869"/>
        <v>0</v>
      </c>
      <c r="V129" s="16">
        <f t="shared" si="1869"/>
        <v>73071</v>
      </c>
      <c r="W129" s="5">
        <f t="shared" si="1869"/>
        <v>0</v>
      </c>
      <c r="X129" s="5">
        <f t="shared" si="1869"/>
        <v>0</v>
      </c>
      <c r="Y129" s="5">
        <f t="shared" si="1869"/>
        <v>0</v>
      </c>
      <c r="Z129" s="5">
        <f t="shared" si="1869"/>
        <v>0</v>
      </c>
      <c r="AA129" s="5">
        <f t="shared" si="1869"/>
        <v>0</v>
      </c>
      <c r="AB129" s="5">
        <f t="shared" si="1869"/>
        <v>61</v>
      </c>
      <c r="AC129" s="16">
        <f t="shared" si="1869"/>
        <v>44603</v>
      </c>
      <c r="AD129" s="264">
        <f t="shared" si="1861"/>
        <v>9848521</v>
      </c>
      <c r="AE129" s="5">
        <f t="shared" ref="AE129:BH129" si="1870">AE8+AE19+AE30+AE41+AE52+AE63+AE74+AE85+AE96+AE107+AE118</f>
        <v>23713</v>
      </c>
      <c r="AF129" s="5">
        <f t="shared" si="1870"/>
        <v>987</v>
      </c>
      <c r="AG129" s="5">
        <f t="shared" si="1870"/>
        <v>28564</v>
      </c>
      <c r="AH129" s="5">
        <f t="shared" si="1870"/>
        <v>0</v>
      </c>
      <c r="AI129" s="5">
        <f t="shared" si="1870"/>
        <v>0</v>
      </c>
      <c r="AJ129" s="5">
        <f t="shared" si="1870"/>
        <v>3166</v>
      </c>
      <c r="AK129" s="5">
        <f t="shared" si="1870"/>
        <v>186886</v>
      </c>
      <c r="AL129" s="5">
        <f t="shared" si="1870"/>
        <v>313557</v>
      </c>
      <c r="AM129" s="5">
        <f t="shared" si="1870"/>
        <v>2568399</v>
      </c>
      <c r="AN129" s="5">
        <f t="shared" si="1870"/>
        <v>66657</v>
      </c>
      <c r="AO129" s="16">
        <f t="shared" si="1870"/>
        <v>889411</v>
      </c>
      <c r="AP129" s="5">
        <f t="shared" si="1870"/>
        <v>246373</v>
      </c>
      <c r="AQ129" s="16">
        <f t="shared" si="1870"/>
        <v>106605</v>
      </c>
      <c r="AR129" s="5">
        <f t="shared" si="1870"/>
        <v>9792</v>
      </c>
      <c r="AS129" s="5">
        <f t="shared" si="1870"/>
        <v>0</v>
      </c>
      <c r="AT129" s="5">
        <f t="shared" si="1870"/>
        <v>0</v>
      </c>
      <c r="AU129" s="5">
        <f t="shared" si="1870"/>
        <v>8284</v>
      </c>
      <c r="AV129" s="5">
        <f t="shared" si="1870"/>
        <v>0</v>
      </c>
      <c r="AW129" s="5">
        <f t="shared" si="1870"/>
        <v>0</v>
      </c>
      <c r="AX129" s="5">
        <f t="shared" si="1870"/>
        <v>2888</v>
      </c>
      <c r="AY129" s="5">
        <f t="shared" si="1870"/>
        <v>0</v>
      </c>
      <c r="AZ129" s="5">
        <f t="shared" si="1870"/>
        <v>0</v>
      </c>
      <c r="BA129" s="5">
        <f t="shared" si="1870"/>
        <v>392587</v>
      </c>
      <c r="BB129" s="16">
        <f t="shared" si="1870"/>
        <v>54750</v>
      </c>
      <c r="BC129" s="5">
        <f t="shared" si="1870"/>
        <v>39366</v>
      </c>
      <c r="BD129" s="5">
        <f t="shared" si="1870"/>
        <v>39365</v>
      </c>
      <c r="BE129" s="5">
        <f t="shared" si="1870"/>
        <v>0</v>
      </c>
      <c r="BF129" s="5">
        <f t="shared" si="1870"/>
        <v>34992</v>
      </c>
      <c r="BG129" s="5">
        <f t="shared" si="1870"/>
        <v>1277176</v>
      </c>
      <c r="BH129" s="16">
        <f t="shared" si="1870"/>
        <v>6293518</v>
      </c>
      <c r="BI129" s="258">
        <f>AD129+BH129</f>
        <v>16142039</v>
      </c>
      <c r="BJ129" s="5">
        <f t="shared" si="1863"/>
        <v>1207186</v>
      </c>
      <c r="BK129" s="49">
        <f t="shared" si="1863"/>
        <v>14934853</v>
      </c>
      <c r="BL129" s="30">
        <f>'Upto Month Current'!N61-'Upto Month Current'!M61</f>
        <v>-14934846</v>
      </c>
      <c r="BM129" s="30">
        <f t="shared" si="1866"/>
        <v>5086332</v>
      </c>
    </row>
    <row r="130" spans="1:65">
      <c r="A130" s="128"/>
      <c r="B130" s="5" t="s">
        <v>126</v>
      </c>
      <c r="C130" s="11">
        <f>C129-C127</f>
        <v>-7059</v>
      </c>
      <c r="D130" s="11">
        <f t="shared" ref="D130" si="1871">D129-D127</f>
        <v>-3378</v>
      </c>
      <c r="E130" s="11">
        <f t="shared" ref="E130" si="1872">E129-E127</f>
        <v>-277</v>
      </c>
      <c r="F130" s="11">
        <f t="shared" ref="F130" si="1873">F129-F127</f>
        <v>-972</v>
      </c>
      <c r="G130" s="11">
        <f t="shared" ref="G130" si="1874">G129-G127</f>
        <v>-440</v>
      </c>
      <c r="H130" s="11">
        <f t="shared" ref="H130" si="1875">H129-H127</f>
        <v>1</v>
      </c>
      <c r="I130" s="11">
        <f t="shared" ref="I130" si="1876">I129-I127</f>
        <v>0</v>
      </c>
      <c r="J130" s="11">
        <f t="shared" ref="J130" si="1877">J129-J127</f>
        <v>-656</v>
      </c>
      <c r="K130" s="11">
        <f t="shared" ref="K130" si="1878">K129-K127</f>
        <v>-10</v>
      </c>
      <c r="L130" s="11">
        <f t="shared" ref="L130" si="1879">L129-L127</f>
        <v>-210</v>
      </c>
      <c r="M130" s="11">
        <f t="shared" ref="M130" si="1880">M129-M127</f>
        <v>-452</v>
      </c>
      <c r="N130" s="11">
        <f t="shared" ref="N130" si="1881">N129-N127</f>
        <v>-8</v>
      </c>
      <c r="O130" s="11">
        <f t="shared" ref="O130" si="1882">O129-O127</f>
        <v>-18</v>
      </c>
      <c r="P130" s="11">
        <f t="shared" ref="P130" si="1883">P129-P127</f>
        <v>-306</v>
      </c>
      <c r="Q130" s="11">
        <f t="shared" ref="Q130" si="1884">Q129-Q127</f>
        <v>0</v>
      </c>
      <c r="R130" s="11">
        <f t="shared" ref="R130" si="1885">R129-R127</f>
        <v>-23</v>
      </c>
      <c r="S130" s="11">
        <f t="shared" ref="S130" si="1886">S129-S127</f>
        <v>-350</v>
      </c>
      <c r="T130" s="11">
        <f t="shared" ref="T130:U130" si="1887">T129-T127</f>
        <v>-647</v>
      </c>
      <c r="U130" s="11">
        <f t="shared" si="1887"/>
        <v>0</v>
      </c>
      <c r="V130" s="9">
        <f t="shared" ref="V130" si="1888">V129-V127</f>
        <v>-134</v>
      </c>
      <c r="W130" s="11">
        <f t="shared" ref="W130" si="1889">W129-W127</f>
        <v>0</v>
      </c>
      <c r="X130" s="11">
        <f t="shared" ref="X130" si="1890">X129-X127</f>
        <v>0</v>
      </c>
      <c r="Y130" s="11">
        <f t="shared" ref="Y130" si="1891">Y129-Y127</f>
        <v>0</v>
      </c>
      <c r="Z130" s="11">
        <f t="shared" ref="Z130" si="1892">Z129-Z127</f>
        <v>0</v>
      </c>
      <c r="AA130" s="11">
        <f t="shared" ref="AA130:AD130" si="1893">AA129-AA127</f>
        <v>0</v>
      </c>
      <c r="AB130" s="11">
        <f t="shared" ref="AB130" si="1894">AB129-AB127</f>
        <v>0</v>
      </c>
      <c r="AC130" s="9">
        <f t="shared" si="1893"/>
        <v>-81</v>
      </c>
      <c r="AD130" s="9">
        <f t="shared" si="1893"/>
        <v>-15020</v>
      </c>
      <c r="AE130" s="11">
        <f t="shared" ref="AE130" si="1895">AE129-AE127</f>
        <v>-37</v>
      </c>
      <c r="AF130" s="11">
        <f t="shared" ref="AF130" si="1896">AF129-AF127</f>
        <v>5</v>
      </c>
      <c r="AG130" s="11">
        <f t="shared" ref="AG130" si="1897">AG129-AG127</f>
        <v>-41</v>
      </c>
      <c r="AH130" s="11">
        <f t="shared" ref="AH130" si="1898">AH129-AH127</f>
        <v>0</v>
      </c>
      <c r="AI130" s="11">
        <f t="shared" ref="AI130" si="1899">AI129-AI127</f>
        <v>0</v>
      </c>
      <c r="AJ130" s="11">
        <f t="shared" ref="AJ130" si="1900">AJ129-AJ127</f>
        <v>-4</v>
      </c>
      <c r="AK130" s="11">
        <f t="shared" ref="AK130" si="1901">AK129-AK127</f>
        <v>-332</v>
      </c>
      <c r="AL130" s="11">
        <f t="shared" ref="AL130" si="1902">AL129-AL127</f>
        <v>-556</v>
      </c>
      <c r="AM130" s="11">
        <f t="shared" ref="AM130" si="1903">AM129-AM127</f>
        <v>-4644</v>
      </c>
      <c r="AN130" s="11">
        <f t="shared" ref="AN130" si="1904">AN129-AN127</f>
        <v>-121</v>
      </c>
      <c r="AO130" s="9">
        <f t="shared" ref="AO130" si="1905">AO129-AO127</f>
        <v>-492</v>
      </c>
      <c r="AP130" s="11">
        <f t="shared" ref="AP130" si="1906">AP129-AP127</f>
        <v>-464</v>
      </c>
      <c r="AQ130" s="9">
        <f t="shared" ref="AQ130" si="1907">AQ129-AQ127</f>
        <v>-196</v>
      </c>
      <c r="AR130" s="11">
        <f t="shared" ref="AR130" si="1908">AR129-AR127</f>
        <v>-20</v>
      </c>
      <c r="AS130" s="11">
        <f t="shared" ref="AS130" si="1909">AS129-AS127</f>
        <v>0</v>
      </c>
      <c r="AT130" s="11">
        <f t="shared" ref="AT130" si="1910">AT129-AT127</f>
        <v>0</v>
      </c>
      <c r="AU130" s="11">
        <f t="shared" ref="AU130" si="1911">AU129-AU127</f>
        <v>-15</v>
      </c>
      <c r="AV130" s="11">
        <f t="shared" ref="AV130" si="1912">AV129-AV127</f>
        <v>0</v>
      </c>
      <c r="AW130" s="11">
        <f t="shared" ref="AW130" si="1913">AW129-AW127</f>
        <v>0</v>
      </c>
      <c r="AX130" s="11">
        <f t="shared" ref="AX130" si="1914">AX129-AX127</f>
        <v>-1</v>
      </c>
      <c r="AY130" s="11">
        <f t="shared" ref="AY130" si="1915">AY129-AY127</f>
        <v>0</v>
      </c>
      <c r="AZ130" s="11">
        <f t="shared" ref="AZ130" si="1916">AZ129-AZ127</f>
        <v>0</v>
      </c>
      <c r="BA130" s="11">
        <f t="shared" ref="BA130" si="1917">BA129-BA127</f>
        <v>-708</v>
      </c>
      <c r="BB130" s="9">
        <f t="shared" ref="BB130" si="1918">BB129-BB127</f>
        <v>-99</v>
      </c>
      <c r="BC130" s="11">
        <f t="shared" ref="BC130" si="1919">BC129-BC127</f>
        <v>32</v>
      </c>
      <c r="BD130" s="11">
        <f t="shared" ref="BD130" si="1920">BD129-BD127</f>
        <v>32</v>
      </c>
      <c r="BE130" s="11">
        <f t="shared" ref="BE130" si="1921">BE129-BE127</f>
        <v>0</v>
      </c>
      <c r="BF130" s="11">
        <f t="shared" ref="BF130" si="1922">BF129-BF127</f>
        <v>-53</v>
      </c>
      <c r="BG130" s="11">
        <f t="shared" ref="BG130" si="1923">BG129-BG127</f>
        <v>-387</v>
      </c>
      <c r="BH130" s="9">
        <f t="shared" ref="BH130:BI130" si="1924">BH129-BH127</f>
        <v>-8101</v>
      </c>
      <c r="BI130" s="9">
        <f t="shared" si="1924"/>
        <v>-23121</v>
      </c>
      <c r="BJ130" s="11">
        <f t="shared" ref="BJ130" si="1925">BJ129-BJ127</f>
        <v>527</v>
      </c>
      <c r="BK130" s="49">
        <f t="shared" ref="BK130" si="1926">BK129-BK127</f>
        <v>-23648</v>
      </c>
      <c r="BM130" s="30">
        <f t="shared" si="1866"/>
        <v>-8628</v>
      </c>
    </row>
    <row r="131" spans="1:65">
      <c r="A131" s="128"/>
      <c r="B131" s="5" t="s">
        <v>127</v>
      </c>
      <c r="C131" s="13">
        <f>C130/C127</f>
        <v>-1.6165684641591955E-3</v>
      </c>
      <c r="D131" s="13">
        <f t="shared" ref="D131" si="1927">D130/D127</f>
        <v>-1.6196676948216184E-3</v>
      </c>
      <c r="E131" s="13">
        <f t="shared" ref="E131" si="1928">E130/E127</f>
        <v>-1.6272580408283155E-3</v>
      </c>
      <c r="F131" s="13">
        <f t="shared" ref="F131" si="1929">F130/F127</f>
        <v>-1.5986053319737513E-3</v>
      </c>
      <c r="G131" s="13">
        <f t="shared" ref="G131" si="1930">G130/G127</f>
        <v>-1.6051540035824118E-3</v>
      </c>
      <c r="H131" s="13">
        <f t="shared" ref="H131" si="1931">H130/H127</f>
        <v>1.5289234085818471E-6</v>
      </c>
      <c r="I131" s="13" t="e">
        <f t="shared" ref="I131" si="1932">I130/I127</f>
        <v>#DIV/0!</v>
      </c>
      <c r="J131" s="13">
        <f t="shared" ref="J131" si="1933">J130/J127</f>
        <v>-1.6895938020754188E-3</v>
      </c>
      <c r="K131" s="13">
        <f t="shared" ref="K131" si="1934">K130/K127</f>
        <v>-1.3145786775338505E-3</v>
      </c>
      <c r="L131" s="13">
        <f t="shared" ref="L131" si="1935">L130/L127</f>
        <v>-1.5419181461738402E-3</v>
      </c>
      <c r="M131" s="13">
        <f t="shared" ref="M131" si="1936">M130/M127</f>
        <v>-1.6480411281060289E-3</v>
      </c>
      <c r="N131" s="13">
        <f t="shared" ref="N131" si="1937">N130/N127</f>
        <v>-1.1864155420436007E-3</v>
      </c>
      <c r="O131" s="13">
        <f t="shared" ref="O131" si="1938">O130/O127</f>
        <v>-1.3261622338466073E-3</v>
      </c>
      <c r="P131" s="13">
        <f t="shared" ref="P131" si="1939">P130/P127</f>
        <v>-1.5154066341134872E-3</v>
      </c>
      <c r="Q131" s="13" t="e">
        <f t="shared" ref="Q131" si="1940">Q130/Q127</f>
        <v>#DIV/0!</v>
      </c>
      <c r="R131" s="13">
        <f t="shared" ref="R131" si="1941">R130/R127</f>
        <v>-1.1597418313836225E-3</v>
      </c>
      <c r="S131" s="13">
        <f t="shared" ref="S131" si="1942">S130/S127</f>
        <v>-1.8359018474418019E-3</v>
      </c>
      <c r="T131" s="13">
        <f t="shared" ref="T131:U131" si="1943">T130/T127</f>
        <v>-1.8599810839636283E-3</v>
      </c>
      <c r="U131" s="13" t="e">
        <f t="shared" si="1943"/>
        <v>#DIV/0!</v>
      </c>
      <c r="V131" s="160">
        <f t="shared" ref="V131" si="1944">V130/V127</f>
        <v>-1.8304760603783895E-3</v>
      </c>
      <c r="W131" s="13" t="e">
        <f t="shared" ref="W131" si="1945">W130/W127</f>
        <v>#DIV/0!</v>
      </c>
      <c r="X131" s="13" t="e">
        <f t="shared" ref="X131" si="1946">X130/X127</f>
        <v>#DIV/0!</v>
      </c>
      <c r="Y131" s="13" t="e">
        <f t="shared" ref="Y131" si="1947">Y130/Y127</f>
        <v>#DIV/0!</v>
      </c>
      <c r="Z131" s="13" t="e">
        <f t="shared" ref="Z131" si="1948">Z130/Z127</f>
        <v>#DIV/0!</v>
      </c>
      <c r="AA131" s="13" t="e">
        <f t="shared" ref="AA131:AD131" si="1949">AA130/AA127</f>
        <v>#DIV/0!</v>
      </c>
      <c r="AB131" s="13">
        <f t="shared" ref="AB131" si="1950">AB130/AB127</f>
        <v>0</v>
      </c>
      <c r="AC131" s="160">
        <f t="shared" si="1949"/>
        <v>-1.8127293885954704E-3</v>
      </c>
      <c r="AD131" s="160">
        <f t="shared" si="1949"/>
        <v>-1.5227796995014265E-3</v>
      </c>
      <c r="AE131" s="13">
        <f t="shared" ref="AE131" si="1951">AE130/AE127</f>
        <v>-1.5578947368421053E-3</v>
      </c>
      <c r="AF131" s="13">
        <f t="shared" ref="AF131" si="1952">AF130/AF127</f>
        <v>5.0916496945010185E-3</v>
      </c>
      <c r="AG131" s="13">
        <f t="shared" ref="AG131" si="1953">AG130/AG127</f>
        <v>-1.4333158538717007E-3</v>
      </c>
      <c r="AH131" s="13" t="e">
        <f t="shared" ref="AH131" si="1954">AH130/AH127</f>
        <v>#DIV/0!</v>
      </c>
      <c r="AI131" s="13" t="e">
        <f t="shared" ref="AI131" si="1955">AI130/AI127</f>
        <v>#DIV/0!</v>
      </c>
      <c r="AJ131" s="13">
        <f t="shared" ref="AJ131" si="1956">AJ130/AJ127</f>
        <v>-1.2618296529968455E-3</v>
      </c>
      <c r="AK131" s="13">
        <f t="shared" ref="AK131" si="1957">AK130/AK127</f>
        <v>-1.7733337606426732E-3</v>
      </c>
      <c r="AL131" s="13">
        <f t="shared" ref="AL131" si="1958">AL130/AL127</f>
        <v>-1.7700636395182625E-3</v>
      </c>
      <c r="AM131" s="13">
        <f t="shared" ref="AM131" si="1959">AM130/AM127</f>
        <v>-1.8048668444328368E-3</v>
      </c>
      <c r="AN131" s="13">
        <f t="shared" ref="AN131" si="1960">AN130/AN127</f>
        <v>-1.8119740034142982E-3</v>
      </c>
      <c r="AO131" s="160">
        <f t="shared" ref="AO131" si="1961">AO130/AO127</f>
        <v>-5.5286924529976867E-4</v>
      </c>
      <c r="AP131" s="13">
        <f t="shared" ref="AP131" si="1962">AP130/AP127</f>
        <v>-1.8797830147020099E-3</v>
      </c>
      <c r="AQ131" s="160">
        <f t="shared" ref="AQ131" si="1963">AQ130/AQ127</f>
        <v>-1.8351888090935478E-3</v>
      </c>
      <c r="AR131" s="13">
        <f t="shared" ref="AR131" si="1964">AR130/AR127</f>
        <v>-2.0383204239706482E-3</v>
      </c>
      <c r="AS131" s="13" t="e">
        <f t="shared" ref="AS131" si="1965">AS130/AS127</f>
        <v>#DIV/0!</v>
      </c>
      <c r="AT131" s="13" t="e">
        <f t="shared" ref="AT131" si="1966">AT130/AT127</f>
        <v>#DIV/0!</v>
      </c>
      <c r="AU131" s="13">
        <f t="shared" ref="AU131" si="1967">AU130/AU127</f>
        <v>-1.8074466803229305E-3</v>
      </c>
      <c r="AV131" s="13" t="e">
        <f t="shared" ref="AV131" si="1968">AV130/AV127</f>
        <v>#DIV/0!</v>
      </c>
      <c r="AW131" s="13" t="e">
        <f t="shared" ref="AW131" si="1969">AW130/AW127</f>
        <v>#DIV/0!</v>
      </c>
      <c r="AX131" s="13">
        <f t="shared" ref="AX131" si="1970">AX130/AX127</f>
        <v>-3.4614053305642093E-4</v>
      </c>
      <c r="AY131" s="13" t="e">
        <f t="shared" ref="AY131" si="1971">AY130/AY127</f>
        <v>#DIV/0!</v>
      </c>
      <c r="AZ131" s="13" t="e">
        <f t="shared" ref="AZ131" si="1972">AZ130/AZ127</f>
        <v>#DIV/0!</v>
      </c>
      <c r="BA131" s="13">
        <f t="shared" ref="BA131" si="1973">BA130/BA127</f>
        <v>-1.8001754408268603E-3</v>
      </c>
      <c r="BB131" s="160">
        <f t="shared" ref="BB131" si="1974">BB130/BB127</f>
        <v>-1.804955423070612E-3</v>
      </c>
      <c r="BC131" s="13">
        <f t="shared" ref="BC131" si="1975">BC130/BC127</f>
        <v>8.1354553312655716E-4</v>
      </c>
      <c r="BD131" s="13">
        <f t="shared" ref="BD131" si="1976">BD130/BD127</f>
        <v>8.1356621666285307E-4</v>
      </c>
      <c r="BE131" s="13" t="e">
        <f t="shared" ref="BE131" si="1977">BE130/BE127</f>
        <v>#DIV/0!</v>
      </c>
      <c r="BF131" s="13">
        <f t="shared" ref="BF131" si="1978">BF130/BF127</f>
        <v>-1.5123412755029249E-3</v>
      </c>
      <c r="BG131" s="13">
        <f t="shared" ref="BG131" si="1979">BG130/BG127</f>
        <v>-3.0292048219931231E-4</v>
      </c>
      <c r="BH131" s="160">
        <f t="shared" ref="BH131:BI131" si="1980">BH130/BH127</f>
        <v>-1.2855426518169379E-3</v>
      </c>
      <c r="BI131" s="160">
        <f t="shared" si="1980"/>
        <v>-1.4302982463520312E-3</v>
      </c>
      <c r="BJ131" s="13">
        <f t="shared" ref="BJ131" si="1981">BJ130/BJ127</f>
        <v>4.3674310637885268E-4</v>
      </c>
      <c r="BK131" s="50">
        <f t="shared" ref="BK131" si="1982">BK130/BK127</f>
        <v>-1.5809070708355068E-3</v>
      </c>
      <c r="BM131" s="160">
        <f t="shared" ref="BM131" si="1983">BM130/BM127</f>
        <v>-1.6934382213010504E-3</v>
      </c>
    </row>
    <row r="132" spans="1:65">
      <c r="A132" s="128"/>
      <c r="B132" s="5" t="s">
        <v>128</v>
      </c>
      <c r="C132" s="11">
        <f>C129-C128</f>
        <v>78585</v>
      </c>
      <c r="D132" s="11">
        <f t="shared" ref="D132:BK132" si="1984">D129-D128</f>
        <v>408706</v>
      </c>
      <c r="E132" s="11">
        <f t="shared" si="1984"/>
        <v>-789</v>
      </c>
      <c r="F132" s="11">
        <f t="shared" si="1984"/>
        <v>21121</v>
      </c>
      <c r="G132" s="11">
        <f t="shared" si="1984"/>
        <v>22803</v>
      </c>
      <c r="H132" s="11">
        <f t="shared" si="1984"/>
        <v>82065</v>
      </c>
      <c r="I132" s="11">
        <f t="shared" si="1984"/>
        <v>0</v>
      </c>
      <c r="J132" s="11">
        <f t="shared" si="1984"/>
        <v>-15799</v>
      </c>
      <c r="K132" s="11">
        <f t="shared" si="1984"/>
        <v>-3938</v>
      </c>
      <c r="L132" s="11">
        <f t="shared" si="1984"/>
        <v>35959</v>
      </c>
      <c r="M132" s="11">
        <f t="shared" si="1984"/>
        <v>16397</v>
      </c>
      <c r="N132" s="11">
        <f t="shared" si="1984"/>
        <v>1215</v>
      </c>
      <c r="O132" s="11">
        <f t="shared" si="1984"/>
        <v>2417</v>
      </c>
      <c r="P132" s="11">
        <f t="shared" si="1984"/>
        <v>-21642</v>
      </c>
      <c r="Q132" s="11">
        <f t="shared" si="1984"/>
        <v>0</v>
      </c>
      <c r="R132" s="11">
        <f t="shared" si="1984"/>
        <v>5074</v>
      </c>
      <c r="S132" s="11">
        <f t="shared" si="1984"/>
        <v>16887</v>
      </c>
      <c r="T132" s="11">
        <f t="shared" si="1984"/>
        <v>148070</v>
      </c>
      <c r="U132" s="11">
        <f t="shared" ref="U132" si="1985">U129-U128</f>
        <v>0</v>
      </c>
      <c r="V132" s="9">
        <f t="shared" si="1984"/>
        <v>-5497</v>
      </c>
      <c r="W132" s="11">
        <f t="shared" si="1984"/>
        <v>0</v>
      </c>
      <c r="X132" s="11">
        <f t="shared" si="1984"/>
        <v>0</v>
      </c>
      <c r="Y132" s="11">
        <f t="shared" si="1984"/>
        <v>-2</v>
      </c>
      <c r="Z132" s="11">
        <f t="shared" si="1984"/>
        <v>0</v>
      </c>
      <c r="AA132" s="11">
        <f t="shared" si="1984"/>
        <v>-18</v>
      </c>
      <c r="AB132" s="11">
        <f t="shared" ref="AB132" si="1986">AB129-AB128</f>
        <v>11</v>
      </c>
      <c r="AC132" s="9">
        <f t="shared" ref="AC132:AD132" si="1987">AC129-AC128</f>
        <v>-15373</v>
      </c>
      <c r="AD132" s="9">
        <f t="shared" si="1987"/>
        <v>776252</v>
      </c>
      <c r="AE132" s="11">
        <f t="shared" si="1984"/>
        <v>2194</v>
      </c>
      <c r="AF132" s="11">
        <f t="shared" si="1984"/>
        <v>118</v>
      </c>
      <c r="AG132" s="11">
        <f t="shared" si="1984"/>
        <v>5234</v>
      </c>
      <c r="AH132" s="11">
        <f t="shared" si="1984"/>
        <v>0</v>
      </c>
      <c r="AI132" s="11">
        <f t="shared" si="1984"/>
        <v>0</v>
      </c>
      <c r="AJ132" s="11">
        <f t="shared" si="1984"/>
        <v>239</v>
      </c>
      <c r="AK132" s="11">
        <f t="shared" si="1984"/>
        <v>3152</v>
      </c>
      <c r="AL132" s="11">
        <f t="shared" si="1984"/>
        <v>53024</v>
      </c>
      <c r="AM132" s="11">
        <f t="shared" si="1984"/>
        <v>-281169</v>
      </c>
      <c r="AN132" s="11">
        <f t="shared" si="1984"/>
        <v>-780</v>
      </c>
      <c r="AO132" s="9">
        <f t="shared" si="1984"/>
        <v>250374</v>
      </c>
      <c r="AP132" s="11">
        <f t="shared" si="1984"/>
        <v>-13523</v>
      </c>
      <c r="AQ132" s="9">
        <f t="shared" si="1984"/>
        <v>15344</v>
      </c>
      <c r="AR132" s="11">
        <f t="shared" si="1984"/>
        <v>3039</v>
      </c>
      <c r="AS132" s="11">
        <f t="shared" si="1984"/>
        <v>0</v>
      </c>
      <c r="AT132" s="11">
        <f t="shared" si="1984"/>
        <v>0</v>
      </c>
      <c r="AU132" s="11">
        <f t="shared" si="1984"/>
        <v>19758</v>
      </c>
      <c r="AV132" s="11">
        <f t="shared" si="1984"/>
        <v>0</v>
      </c>
      <c r="AW132" s="11">
        <f t="shared" si="1984"/>
        <v>-5641</v>
      </c>
      <c r="AX132" s="11">
        <f t="shared" si="1984"/>
        <v>95</v>
      </c>
      <c r="AY132" s="11">
        <f t="shared" si="1984"/>
        <v>-1145</v>
      </c>
      <c r="AZ132" s="11">
        <f t="shared" si="1984"/>
        <v>0</v>
      </c>
      <c r="BA132" s="11">
        <f t="shared" si="1984"/>
        <v>-451800</v>
      </c>
      <c r="BB132" s="9">
        <f t="shared" si="1984"/>
        <v>22424</v>
      </c>
      <c r="BC132" s="11">
        <f t="shared" si="1984"/>
        <v>21257</v>
      </c>
      <c r="BD132" s="11">
        <f t="shared" si="1984"/>
        <v>21781</v>
      </c>
      <c r="BE132" s="11">
        <f t="shared" si="1984"/>
        <v>0</v>
      </c>
      <c r="BF132" s="11">
        <f t="shared" si="1984"/>
        <v>13266</v>
      </c>
      <c r="BG132" s="11">
        <f t="shared" si="1984"/>
        <v>103347</v>
      </c>
      <c r="BH132" s="9">
        <f t="shared" si="1984"/>
        <v>-219412</v>
      </c>
      <c r="BI132" s="9">
        <f t="shared" si="1984"/>
        <v>556840</v>
      </c>
      <c r="BJ132" s="11">
        <f t="shared" si="1984"/>
        <v>-30056</v>
      </c>
      <c r="BK132" s="49">
        <f t="shared" si="1984"/>
        <v>586896</v>
      </c>
      <c r="BM132" s="30">
        <f t="shared" si="1866"/>
        <v>-189356</v>
      </c>
    </row>
    <row r="133" spans="1:65">
      <c r="A133" s="128"/>
      <c r="B133" s="5" t="s">
        <v>129</v>
      </c>
      <c r="C133" s="13">
        <f>C132/C128</f>
        <v>1.8356636618482587E-2</v>
      </c>
      <c r="D133" s="13">
        <f t="shared" ref="D133" si="1988">D132/D128</f>
        <v>0.24421805657386278</v>
      </c>
      <c r="E133" s="13">
        <f t="shared" ref="E133" si="1989">E132/E128</f>
        <v>-4.6211424588694892E-3</v>
      </c>
      <c r="F133" s="13">
        <f t="shared" ref="F133" si="1990">F132/F128</f>
        <v>3.6046537426378603E-2</v>
      </c>
      <c r="G133" s="13">
        <f t="shared" ref="G133" si="1991">G132/G128</f>
        <v>9.0894233758779308E-2</v>
      </c>
      <c r="H133" s="13">
        <f t="shared" ref="H133" si="1992">H132/H128</f>
        <v>0.14347253715530489</v>
      </c>
      <c r="I133" s="13" t="e">
        <f t="shared" ref="I133" si="1993">I132/I128</f>
        <v>#DIV/0!</v>
      </c>
      <c r="J133" s="13">
        <f t="shared" ref="J133" si="1994">J132/J128</f>
        <v>-3.9164406720839262E-2</v>
      </c>
      <c r="K133" s="13">
        <f t="shared" ref="K133" si="1995">K132/K128</f>
        <v>-0.34139575205895101</v>
      </c>
      <c r="L133" s="13">
        <f t="shared" ref="L133" si="1996">L132/L128</f>
        <v>0.35950012496875783</v>
      </c>
      <c r="M133" s="13">
        <f t="shared" ref="M133" si="1997">M132/M128</f>
        <v>6.3698449202846757E-2</v>
      </c>
      <c r="N133" s="13">
        <f t="shared" ref="N133" si="1998">N132/N128</f>
        <v>0.22010869565217392</v>
      </c>
      <c r="O133" s="13">
        <f t="shared" ref="O133" si="1999">O132/O128</f>
        <v>0.21700484826719338</v>
      </c>
      <c r="P133" s="13">
        <f t="shared" ref="P133" si="2000">P132/P128</f>
        <v>-9.6935439080542141E-2</v>
      </c>
      <c r="Q133" s="13" t="e">
        <f t="shared" ref="Q133" si="2001">Q132/Q128</f>
        <v>#DIV/0!</v>
      </c>
      <c r="R133" s="13">
        <f t="shared" ref="R133" si="2002">R132/R128</f>
        <v>0.34435018663047168</v>
      </c>
      <c r="S133" s="13">
        <f t="shared" ref="S133" si="2003">S132/S128</f>
        <v>9.7384735157579075E-2</v>
      </c>
      <c r="T133" s="13">
        <f t="shared" ref="T133:U133" si="2004">T132/T128</f>
        <v>0.74356218865498958</v>
      </c>
      <c r="U133" s="13" t="e">
        <f t="shared" si="2004"/>
        <v>#DIV/0!</v>
      </c>
      <c r="V133" s="160">
        <f t="shared" ref="V133" si="2005">V132/V128</f>
        <v>-6.9964871194379386E-2</v>
      </c>
      <c r="W133" s="13" t="e">
        <f t="shared" ref="W133" si="2006">W132/W128</f>
        <v>#DIV/0!</v>
      </c>
      <c r="X133" s="13" t="e">
        <f t="shared" ref="X133" si="2007">X132/X128</f>
        <v>#DIV/0!</v>
      </c>
      <c r="Y133" s="13">
        <f t="shared" ref="Y133" si="2008">Y132/Y128</f>
        <v>-1</v>
      </c>
      <c r="Z133" s="13" t="e">
        <f t="shared" ref="Z133" si="2009">Z132/Z128</f>
        <v>#DIV/0!</v>
      </c>
      <c r="AA133" s="13">
        <f t="shared" ref="AA133:AD133" si="2010">AA132/AA128</f>
        <v>-1</v>
      </c>
      <c r="AB133" s="13">
        <f t="shared" ref="AB133" si="2011">AB132/AB128</f>
        <v>0.22</v>
      </c>
      <c r="AC133" s="160">
        <f t="shared" si="2010"/>
        <v>-0.25631919434440442</v>
      </c>
      <c r="AD133" s="160">
        <f t="shared" si="2010"/>
        <v>8.5563159557989293E-2</v>
      </c>
      <c r="AE133" s="13">
        <f t="shared" ref="AE133" si="2012">AE132/AE128</f>
        <v>0.10195641061387611</v>
      </c>
      <c r="AF133" s="13">
        <f t="shared" ref="AF133" si="2013">AF132/AF128</f>
        <v>0.13578826237054084</v>
      </c>
      <c r="AG133" s="13">
        <f t="shared" ref="AG133" si="2014">AG132/AG128</f>
        <v>0.22434633519074154</v>
      </c>
      <c r="AH133" s="13" t="e">
        <f t="shared" ref="AH133" si="2015">AH132/AH128</f>
        <v>#DIV/0!</v>
      </c>
      <c r="AI133" s="13" t="e">
        <f t="shared" ref="AI133" si="2016">AI132/AI128</f>
        <v>#DIV/0!</v>
      </c>
      <c r="AJ133" s="13">
        <f t="shared" ref="AJ133" si="2017">AJ132/AJ128</f>
        <v>8.1653570208404511E-2</v>
      </c>
      <c r="AK133" s="13">
        <f t="shared" ref="AK133" si="2018">AK132/AK128</f>
        <v>1.7155235285793591E-2</v>
      </c>
      <c r="AL133" s="13">
        <f t="shared" ref="AL133" si="2019">AL132/AL128</f>
        <v>0.20352124299033136</v>
      </c>
      <c r="AM133" s="13">
        <f t="shared" ref="AM133" si="2020">AM132/AM128</f>
        <v>-9.8670745881480976E-2</v>
      </c>
      <c r="AN133" s="13">
        <f t="shared" ref="AN133" si="2021">AN132/AN128</f>
        <v>-1.1566350816317452E-2</v>
      </c>
      <c r="AO133" s="160">
        <f t="shared" ref="AO133" si="2022">AO132/AO128</f>
        <v>0.39179890992227367</v>
      </c>
      <c r="AP133" s="13">
        <f t="shared" ref="AP133" si="2023">AP132/AP128</f>
        <v>-5.2032351402099303E-2</v>
      </c>
      <c r="AQ133" s="160">
        <f t="shared" ref="AQ133" si="2024">AQ132/AQ128</f>
        <v>0.16813315655099112</v>
      </c>
      <c r="AR133" s="13">
        <f t="shared" ref="AR133" si="2025">AR132/AR128</f>
        <v>0.45002221235006662</v>
      </c>
      <c r="AS133" s="13" t="e">
        <f t="shared" ref="AS133" si="2026">AS132/AS128</f>
        <v>#DIV/0!</v>
      </c>
      <c r="AT133" s="13" t="e">
        <f t="shared" ref="AT133" si="2027">AT132/AT128</f>
        <v>#DIV/0!</v>
      </c>
      <c r="AU133" s="13">
        <f t="shared" ref="AU133" si="2028">AU132/AU128</f>
        <v>-1.7219801289872756</v>
      </c>
      <c r="AV133" s="13" t="e">
        <f t="shared" ref="AV133" si="2029">AV132/AV128</f>
        <v>#DIV/0!</v>
      </c>
      <c r="AW133" s="13">
        <f t="shared" ref="AW133" si="2030">AW132/AW128</f>
        <v>-1</v>
      </c>
      <c r="AX133" s="13">
        <f t="shared" ref="AX133" si="2031">AX132/AX128</f>
        <v>3.4013605442176874E-2</v>
      </c>
      <c r="AY133" s="13">
        <f t="shared" ref="AY133" si="2032">AY132/AY128</f>
        <v>-1</v>
      </c>
      <c r="AZ133" s="13" t="e">
        <f t="shared" ref="AZ133" si="2033">AZ132/AZ128</f>
        <v>#DIV/0!</v>
      </c>
      <c r="BA133" s="13">
        <f t="shared" ref="BA133" si="2034">BA132/BA128</f>
        <v>-0.53506271413463258</v>
      </c>
      <c r="BB133" s="160">
        <f t="shared" ref="BB133" si="2035">BB132/BB128</f>
        <v>0.69368310338427275</v>
      </c>
      <c r="BC133" s="13">
        <f t="shared" ref="BC133" si="2036">BC132/BC128</f>
        <v>1.1738362140372192</v>
      </c>
      <c r="BD133" s="13">
        <f t="shared" ref="BD133" si="2037">BD132/BD128</f>
        <v>1.2386828935395815</v>
      </c>
      <c r="BE133" s="13" t="e">
        <f t="shared" ref="BE133" si="2038">BE132/BE128</f>
        <v>#DIV/0!</v>
      </c>
      <c r="BF133" s="13">
        <f t="shared" ref="BF133" si="2039">BF132/BF128</f>
        <v>0.61060480530240269</v>
      </c>
      <c r="BG133" s="13">
        <f t="shared" ref="BG133" si="2040">BG132/BG128</f>
        <v>8.8042636533941482E-2</v>
      </c>
      <c r="BH133" s="160">
        <f t="shared" ref="BH133:BI133" si="2041">BH132/BH128</f>
        <v>-3.3688677753330683E-2</v>
      </c>
      <c r="BI133" s="160">
        <f t="shared" si="2041"/>
        <v>3.5728770611142019E-2</v>
      </c>
      <c r="BJ133" s="13">
        <f t="shared" ref="BJ133" si="2042">BJ132/BJ128</f>
        <v>-2.4292741436194375E-2</v>
      </c>
      <c r="BK133" s="50">
        <f t="shared" ref="BK133" si="2043">BK132/BK128</f>
        <v>4.0904499504703005E-2</v>
      </c>
      <c r="BM133" s="14">
        <f t="shared" ref="BM133" si="2044">BM132/BM128</f>
        <v>-3.5892190743652769E-2</v>
      </c>
    </row>
    <row r="134" spans="1:65">
      <c r="A134" s="128"/>
      <c r="B134" s="5" t="s">
        <v>326</v>
      </c>
      <c r="C134" s="126">
        <f>C129/C126</f>
        <v>0.99838343153584086</v>
      </c>
      <c r="D134" s="126">
        <f t="shared" ref="D134:BK134" si="2045">D129/D126</f>
        <v>0.99838033230517842</v>
      </c>
      <c r="E134" s="126">
        <f t="shared" si="2045"/>
        <v>0.99837274195917169</v>
      </c>
      <c r="F134" s="126">
        <f t="shared" si="2045"/>
        <v>0.99840139466802624</v>
      </c>
      <c r="G134" s="126">
        <f t="shared" si="2045"/>
        <v>0.99839484599641759</v>
      </c>
      <c r="H134" s="126">
        <f t="shared" si="2045"/>
        <v>1.0000015289234085</v>
      </c>
      <c r="I134" s="126" t="e">
        <f t="shared" si="2045"/>
        <v>#DIV/0!</v>
      </c>
      <c r="J134" s="126">
        <f t="shared" si="2045"/>
        <v>0.99831040619792455</v>
      </c>
      <c r="K134" s="126">
        <f t="shared" si="2045"/>
        <v>0.99868542132246618</v>
      </c>
      <c r="L134" s="126">
        <f t="shared" si="2045"/>
        <v>0.99845808185382612</v>
      </c>
      <c r="M134" s="126">
        <f t="shared" si="2045"/>
        <v>0.99835195887189399</v>
      </c>
      <c r="N134" s="126">
        <f t="shared" si="2045"/>
        <v>0.99881358445795643</v>
      </c>
      <c r="O134" s="126">
        <f t="shared" si="2045"/>
        <v>0.99867383776615337</v>
      </c>
      <c r="P134" s="126">
        <f t="shared" si="2045"/>
        <v>0.99848459336588646</v>
      </c>
      <c r="Q134" s="126" t="e">
        <f t="shared" si="2045"/>
        <v>#DIV/0!</v>
      </c>
      <c r="R134" s="126">
        <f t="shared" si="2045"/>
        <v>0.99884025816861632</v>
      </c>
      <c r="S134" s="126">
        <f t="shared" si="2045"/>
        <v>0.99816409815255824</v>
      </c>
      <c r="T134" s="126">
        <f t="shared" si="2045"/>
        <v>0.99814001891603632</v>
      </c>
      <c r="U134" s="126" t="e">
        <f t="shared" si="2045"/>
        <v>#DIV/0!</v>
      </c>
      <c r="V134" s="175">
        <f t="shared" si="2045"/>
        <v>0.99816952393962166</v>
      </c>
      <c r="W134" s="126" t="e">
        <f t="shared" si="2045"/>
        <v>#DIV/0!</v>
      </c>
      <c r="X134" s="126" t="e">
        <f t="shared" si="2045"/>
        <v>#DIV/0!</v>
      </c>
      <c r="Y134" s="126" t="e">
        <f t="shared" si="2045"/>
        <v>#DIV/0!</v>
      </c>
      <c r="Z134" s="126" t="e">
        <f t="shared" si="2045"/>
        <v>#DIV/0!</v>
      </c>
      <c r="AA134" s="126" t="e">
        <f t="shared" si="2045"/>
        <v>#DIV/0!</v>
      </c>
      <c r="AB134" s="126">
        <f t="shared" ref="AB134" si="2046">AB129/AB126</f>
        <v>1</v>
      </c>
      <c r="AC134" s="175">
        <f t="shared" si="2045"/>
        <v>0.99818727061140455</v>
      </c>
      <c r="AD134" s="175">
        <f t="shared" si="2045"/>
        <v>0.99847722030049857</v>
      </c>
      <c r="AE134" s="126">
        <f t="shared" si="2045"/>
        <v>0.99844210526315791</v>
      </c>
      <c r="AF134" s="126">
        <f t="shared" si="2045"/>
        <v>1.005091649694501</v>
      </c>
      <c r="AG134" s="126">
        <f t="shared" si="2045"/>
        <v>0.99856668414612826</v>
      </c>
      <c r="AH134" s="126" t="e">
        <f t="shared" si="2045"/>
        <v>#DIV/0!</v>
      </c>
      <c r="AI134" s="126" t="e">
        <f t="shared" si="2045"/>
        <v>#DIV/0!</v>
      </c>
      <c r="AJ134" s="126">
        <f t="shared" si="2045"/>
        <v>0.99873817034700318</v>
      </c>
      <c r="AK134" s="126">
        <f t="shared" si="2045"/>
        <v>0.9982266662393573</v>
      </c>
      <c r="AL134" s="126">
        <f t="shared" si="2045"/>
        <v>0.99822993636048174</v>
      </c>
      <c r="AM134" s="126">
        <f t="shared" si="2045"/>
        <v>0.99819513315556718</v>
      </c>
      <c r="AN134" s="126">
        <f t="shared" si="2045"/>
        <v>0.99818802599658574</v>
      </c>
      <c r="AO134" s="175">
        <f t="shared" si="2045"/>
        <v>0.99944713075470026</v>
      </c>
      <c r="AP134" s="126">
        <f t="shared" si="2045"/>
        <v>0.99812021698529796</v>
      </c>
      <c r="AQ134" s="175">
        <f t="shared" si="2045"/>
        <v>0.9981648111909065</v>
      </c>
      <c r="AR134" s="126">
        <f t="shared" si="2045"/>
        <v>0.99796167957602933</v>
      </c>
      <c r="AS134" s="126" t="e">
        <f t="shared" si="2045"/>
        <v>#DIV/0!</v>
      </c>
      <c r="AT134" s="126" t="e">
        <f t="shared" si="2045"/>
        <v>#DIV/0!</v>
      </c>
      <c r="AU134" s="126">
        <f t="shared" si="2045"/>
        <v>0.99819255331967705</v>
      </c>
      <c r="AV134" s="126" t="e">
        <f t="shared" si="2045"/>
        <v>#DIV/0!</v>
      </c>
      <c r="AW134" s="126" t="e">
        <f t="shared" si="2045"/>
        <v>#DIV/0!</v>
      </c>
      <c r="AX134" s="126">
        <f t="shared" si="2045"/>
        <v>0.99965385946694363</v>
      </c>
      <c r="AY134" s="126" t="e">
        <f t="shared" si="2045"/>
        <v>#DIV/0!</v>
      </c>
      <c r="AZ134" s="126" t="e">
        <f t="shared" si="2045"/>
        <v>#DIV/0!</v>
      </c>
      <c r="BA134" s="126">
        <f t="shared" si="2045"/>
        <v>0.99819982455917311</v>
      </c>
      <c r="BB134" s="175">
        <f t="shared" si="2045"/>
        <v>0.99819504457692942</v>
      </c>
      <c r="BC134" s="126">
        <f t="shared" si="2045"/>
        <v>1.0008135455331266</v>
      </c>
      <c r="BD134" s="126">
        <f t="shared" si="2045"/>
        <v>1.0008135662166628</v>
      </c>
      <c r="BE134" s="126" t="e">
        <f t="shared" si="2045"/>
        <v>#DIV/0!</v>
      </c>
      <c r="BF134" s="126">
        <f t="shared" si="2045"/>
        <v>0.99848765872449707</v>
      </c>
      <c r="BG134" s="126">
        <f t="shared" si="2045"/>
        <v>0.99969707951780074</v>
      </c>
      <c r="BH134" s="175">
        <f t="shared" si="2045"/>
        <v>0.99871445734818309</v>
      </c>
      <c r="BI134" s="175">
        <f t="shared" si="2045"/>
        <v>0.99856970175364801</v>
      </c>
      <c r="BJ134" s="126">
        <f t="shared" si="2045"/>
        <v>1.0004367431063788</v>
      </c>
      <c r="BK134" s="126">
        <f t="shared" si="2045"/>
        <v>0.99841909292916453</v>
      </c>
      <c r="BM134" s="126">
        <f t="shared" ref="BM134" si="2047">BM129/BM126</f>
        <v>0.99830656177869892</v>
      </c>
    </row>
    <row r="135" spans="1:65">
      <c r="B135" s="5" t="s">
        <v>327</v>
      </c>
      <c r="C135" s="11">
        <f>C126-C129</f>
        <v>7059</v>
      </c>
      <c r="D135" s="11">
        <f t="shared" ref="D135:BJ135" si="2048">D126-D129</f>
        <v>3378</v>
      </c>
      <c r="E135" s="11">
        <f t="shared" si="2048"/>
        <v>277</v>
      </c>
      <c r="F135" s="11">
        <f t="shared" si="2048"/>
        <v>972</v>
      </c>
      <c r="G135" s="11">
        <f t="shared" si="2048"/>
        <v>440</v>
      </c>
      <c r="H135" s="11">
        <f t="shared" si="2048"/>
        <v>-1</v>
      </c>
      <c r="I135" s="11">
        <f t="shared" si="2048"/>
        <v>0</v>
      </c>
      <c r="J135" s="11">
        <f t="shared" si="2048"/>
        <v>656</v>
      </c>
      <c r="K135" s="11">
        <f t="shared" si="2048"/>
        <v>10</v>
      </c>
      <c r="L135" s="11">
        <f t="shared" si="2048"/>
        <v>210</v>
      </c>
      <c r="M135" s="11">
        <f t="shared" si="2048"/>
        <v>452</v>
      </c>
      <c r="N135" s="11">
        <f t="shared" si="2048"/>
        <v>8</v>
      </c>
      <c r="O135" s="11">
        <f t="shared" si="2048"/>
        <v>18</v>
      </c>
      <c r="P135" s="11">
        <f t="shared" si="2048"/>
        <v>306</v>
      </c>
      <c r="Q135" s="11">
        <f t="shared" si="2048"/>
        <v>0</v>
      </c>
      <c r="R135" s="11">
        <f t="shared" si="2048"/>
        <v>23</v>
      </c>
      <c r="S135" s="11">
        <f t="shared" si="2048"/>
        <v>350</v>
      </c>
      <c r="T135" s="11">
        <f t="shared" si="2048"/>
        <v>647</v>
      </c>
      <c r="U135" s="11">
        <f t="shared" si="2048"/>
        <v>0</v>
      </c>
      <c r="V135" s="11">
        <f t="shared" si="2048"/>
        <v>134</v>
      </c>
      <c r="W135" s="11">
        <f t="shared" si="2048"/>
        <v>0</v>
      </c>
      <c r="X135" s="11">
        <f t="shared" si="2048"/>
        <v>0</v>
      </c>
      <c r="Y135" s="11">
        <f t="shared" si="2048"/>
        <v>0</v>
      </c>
      <c r="Z135" s="11">
        <f t="shared" si="2048"/>
        <v>0</v>
      </c>
      <c r="AA135" s="11">
        <f t="shared" si="2048"/>
        <v>0</v>
      </c>
      <c r="AB135" s="11">
        <f t="shared" si="2048"/>
        <v>0</v>
      </c>
      <c r="AC135" s="11">
        <f t="shared" si="2048"/>
        <v>81</v>
      </c>
      <c r="AD135" s="11">
        <f t="shared" si="2048"/>
        <v>15020</v>
      </c>
      <c r="AE135" s="11">
        <f t="shared" si="2048"/>
        <v>37</v>
      </c>
      <c r="AF135" s="11">
        <f t="shared" si="2048"/>
        <v>-5</v>
      </c>
      <c r="AG135" s="11">
        <f t="shared" si="2048"/>
        <v>41</v>
      </c>
      <c r="AH135" s="11">
        <f t="shared" si="2048"/>
        <v>0</v>
      </c>
      <c r="AI135" s="11">
        <f t="shared" si="2048"/>
        <v>0</v>
      </c>
      <c r="AJ135" s="11">
        <f t="shared" si="2048"/>
        <v>4</v>
      </c>
      <c r="AK135" s="11">
        <f t="shared" si="2048"/>
        <v>332</v>
      </c>
      <c r="AL135" s="11">
        <f t="shared" si="2048"/>
        <v>556</v>
      </c>
      <c r="AM135" s="11">
        <f t="shared" si="2048"/>
        <v>4644</v>
      </c>
      <c r="AN135" s="11">
        <f t="shared" si="2048"/>
        <v>121</v>
      </c>
      <c r="AO135" s="11">
        <f t="shared" si="2048"/>
        <v>492</v>
      </c>
      <c r="AP135" s="11">
        <f t="shared" si="2048"/>
        <v>464</v>
      </c>
      <c r="AQ135" s="11">
        <f t="shared" si="2048"/>
        <v>196</v>
      </c>
      <c r="AR135" s="11">
        <f t="shared" si="2048"/>
        <v>20</v>
      </c>
      <c r="AS135" s="11">
        <f t="shared" si="2048"/>
        <v>0</v>
      </c>
      <c r="AT135" s="11">
        <f t="shared" si="2048"/>
        <v>0</v>
      </c>
      <c r="AU135" s="11">
        <f t="shared" si="2048"/>
        <v>15</v>
      </c>
      <c r="AV135" s="11">
        <f t="shared" si="2048"/>
        <v>0</v>
      </c>
      <c r="AW135" s="11">
        <f t="shared" si="2048"/>
        <v>0</v>
      </c>
      <c r="AX135" s="11">
        <f t="shared" si="2048"/>
        <v>1</v>
      </c>
      <c r="AY135" s="11">
        <f t="shared" si="2048"/>
        <v>0</v>
      </c>
      <c r="AZ135" s="11">
        <f t="shared" si="2048"/>
        <v>0</v>
      </c>
      <c r="BA135" s="11">
        <f t="shared" si="2048"/>
        <v>708</v>
      </c>
      <c r="BB135" s="11">
        <f t="shared" si="2048"/>
        <v>99</v>
      </c>
      <c r="BC135" s="11">
        <f t="shared" si="2048"/>
        <v>-32</v>
      </c>
      <c r="BD135" s="11">
        <f t="shared" si="2048"/>
        <v>-32</v>
      </c>
      <c r="BE135" s="11">
        <f t="shared" si="2048"/>
        <v>0</v>
      </c>
      <c r="BF135" s="11">
        <f t="shared" si="2048"/>
        <v>53</v>
      </c>
      <c r="BG135" s="11">
        <f t="shared" si="2048"/>
        <v>387</v>
      </c>
      <c r="BH135" s="11">
        <f t="shared" si="2048"/>
        <v>8101</v>
      </c>
      <c r="BI135" s="11">
        <f t="shared" si="2048"/>
        <v>23121</v>
      </c>
      <c r="BJ135" s="11">
        <f t="shared" si="2048"/>
        <v>-527</v>
      </c>
      <c r="BK135" s="11">
        <f t="shared" ref="BK135" si="2049">BK126-BK129</f>
        <v>23648</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1" priority="25" operator="greaterThan">
      <formula>0.55</formula>
    </cfRule>
  </conditionalFormatting>
  <conditionalFormatting sqref="AB90 AB101 AB13 AB79 AB57 AB35 AB24 AB112 AB134 AB123">
    <cfRule type="cellIs" dxfId="20"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17"/>
  <sheetViews>
    <sheetView tabSelected="1" topLeftCell="A3" zoomScaleNormal="100" zoomScaleSheetLayoutView="100" workbookViewId="0">
      <selection activeCell="A3" sqref="A1:XFD1048576"/>
    </sheetView>
  </sheetViews>
  <sheetFormatPr defaultRowHeight="15"/>
  <cols>
    <col min="2" max="2" width="27" customWidth="1"/>
    <col min="3" max="3" width="10" style="176" customWidth="1"/>
    <col min="4" max="4" width="12.42578125" customWidth="1"/>
    <col min="5" max="5" width="0.5703125" customWidth="1"/>
    <col min="6" max="6" width="12.140625" style="176" customWidth="1"/>
    <col min="7" max="7" width="14.140625" customWidth="1"/>
    <col min="8" max="8" width="11.7109375" style="136" customWidth="1"/>
    <col min="9" max="9" width="10.5703125" style="176" customWidth="1"/>
    <col min="10" max="10" width="12" customWidth="1"/>
    <col min="11" max="11" width="9.42578125" customWidth="1"/>
    <col min="12" max="12" width="10.7109375" customWidth="1"/>
    <col min="13" max="13" width="11.5703125" customWidth="1"/>
    <col min="14" max="14" width="10.85546875" customWidth="1"/>
    <col min="15" max="15" width="10.42578125" style="181" customWidth="1"/>
  </cols>
  <sheetData>
    <row r="1" spans="1:15">
      <c r="B1" s="36" t="s">
        <v>347</v>
      </c>
      <c r="C1" s="276"/>
      <c r="M1" s="247"/>
      <c r="N1" s="36"/>
    </row>
    <row r="2" spans="1:15">
      <c r="M2" s="36" t="s">
        <v>144</v>
      </c>
    </row>
    <row r="3" spans="1:15" s="36" customFormat="1" ht="15" customHeight="1">
      <c r="B3" s="350" t="s">
        <v>145</v>
      </c>
      <c r="C3" s="354" t="s">
        <v>328</v>
      </c>
      <c r="D3" s="355" t="s">
        <v>329</v>
      </c>
      <c r="E3" s="355"/>
      <c r="F3" s="356" t="str">
        <f>'PU Wise OWE'!$B$5</f>
        <v>FG 2023-24</v>
      </c>
      <c r="G3" s="355" t="s">
        <v>334</v>
      </c>
      <c r="H3" s="325" t="str">
        <f>'PU Wise OWE'!$B$7</f>
        <v>Actuals upto March'23</v>
      </c>
      <c r="I3" s="325" t="str">
        <f>'PU Wise OWE'!$B$6</f>
        <v>BP to end of  March'24</v>
      </c>
      <c r="J3" s="327" t="str">
        <f>'PU Wise OWE'!$B$8</f>
        <v>Actuals upto March'24</v>
      </c>
      <c r="K3" s="324" t="s">
        <v>200</v>
      </c>
      <c r="L3" s="324"/>
      <c r="M3" s="266" t="s">
        <v>141</v>
      </c>
      <c r="N3" s="267"/>
      <c r="O3" s="322" t="s">
        <v>335</v>
      </c>
    </row>
    <row r="4" spans="1:15" ht="15.6" customHeight="1">
      <c r="A4" s="31"/>
      <c r="B4" s="351"/>
      <c r="C4" s="326"/>
      <c r="D4" s="328"/>
      <c r="E4" s="328"/>
      <c r="F4" s="357"/>
      <c r="G4" s="328"/>
      <c r="H4" s="326"/>
      <c r="I4" s="326"/>
      <c r="J4" s="328"/>
      <c r="K4" s="19" t="s">
        <v>139</v>
      </c>
      <c r="L4" s="18" t="s">
        <v>140</v>
      </c>
      <c r="M4" s="19" t="s">
        <v>139</v>
      </c>
      <c r="N4" s="18" t="s">
        <v>140</v>
      </c>
      <c r="O4" s="322"/>
    </row>
    <row r="5" spans="1:15">
      <c r="A5" s="31"/>
      <c r="B5" s="61" t="s">
        <v>142</v>
      </c>
      <c r="C5" s="105">
        <v>907.23</v>
      </c>
      <c r="D5" s="66">
        <f>C5/C7</f>
        <v>0.63230415388904371</v>
      </c>
      <c r="E5" s="66"/>
      <c r="F5" s="105">
        <f>ROUND('PU Wise OWE'!$AD$126/10000,2)</f>
        <v>986.35</v>
      </c>
      <c r="G5" s="66">
        <f>F5/F7</f>
        <v>0.65939098171608124</v>
      </c>
      <c r="H5" s="70">
        <f>ROUND('PU Wise OWE'!$AD$128/10000,2)</f>
        <v>907.23</v>
      </c>
      <c r="I5" s="105">
        <f>ROUND('PU Wise OWE'!$AD$127/10000,2)</f>
        <v>986.35</v>
      </c>
      <c r="J5" s="22">
        <f>ROUND('PU Wise OWE'!$AD$129/10000,2)</f>
        <v>984.85</v>
      </c>
      <c r="K5" s="22">
        <f>J5-I5</f>
        <v>-1.5</v>
      </c>
      <c r="L5" s="24">
        <f>K5/I5</f>
        <v>-1.5207583514979469E-3</v>
      </c>
      <c r="M5" s="22">
        <f>J5-H5</f>
        <v>77.62</v>
      </c>
      <c r="N5" s="52">
        <f>M5/H5</f>
        <v>8.5557135456279007E-2</v>
      </c>
      <c r="O5" s="52">
        <f>J5/F5</f>
        <v>0.9984792416485021</v>
      </c>
    </row>
    <row r="6" spans="1:15">
      <c r="A6" s="31"/>
      <c r="B6" s="78" t="s">
        <v>138</v>
      </c>
      <c r="C6" s="21">
        <v>527.57000000000005</v>
      </c>
      <c r="D6" s="66">
        <f>C6/C7</f>
        <v>0.36769584611095624</v>
      </c>
      <c r="E6" s="66"/>
      <c r="F6" s="21">
        <f t="shared" ref="F6:J6" si="0">F7-F5</f>
        <v>509.49999999999989</v>
      </c>
      <c r="G6" s="66">
        <f>F6/F7</f>
        <v>0.34060901828391876</v>
      </c>
      <c r="H6" s="70">
        <f>H7-H5</f>
        <v>527.56999999999994</v>
      </c>
      <c r="I6" s="21">
        <f t="shared" si="0"/>
        <v>509.49999999999989</v>
      </c>
      <c r="J6" s="21">
        <f t="shared" si="0"/>
        <v>508.64</v>
      </c>
      <c r="K6" s="22">
        <f t="shared" ref="K6:K7" si="1">J6-I6</f>
        <v>-0.85999999999989996</v>
      </c>
      <c r="L6" s="24">
        <f t="shared" ref="L6:L7" si="2">K6/I6</f>
        <v>-1.6879293424924438E-3</v>
      </c>
      <c r="M6" s="22">
        <f t="shared" ref="M6:M7" si="3">J6-H6</f>
        <v>-18.92999999999995</v>
      </c>
      <c r="N6" s="52">
        <f t="shared" ref="N6:N7" si="4">M6/H6</f>
        <v>-3.5881494398847455E-2</v>
      </c>
      <c r="O6" s="52">
        <f t="shared" ref="O6:O7" si="5">J6/F6</f>
        <v>0.9983120706575076</v>
      </c>
    </row>
    <row r="7" spans="1:15">
      <c r="A7" s="31"/>
      <c r="B7" s="27" t="s">
        <v>165</v>
      </c>
      <c r="C7" s="104">
        <f>SUM(C5:C6)</f>
        <v>1434.8000000000002</v>
      </c>
      <c r="D7" s="67">
        <f>SUM(D5:D6)</f>
        <v>1</v>
      </c>
      <c r="E7" s="67"/>
      <c r="F7" s="104">
        <f>ROUND('PU Wise OWE'!BK126/10000,2)</f>
        <v>1495.85</v>
      </c>
      <c r="G7" s="67">
        <f>SUM(G5:G6)</f>
        <v>1</v>
      </c>
      <c r="H7" s="71">
        <f>ROUND('PU Wise OWE'!BK128/10000,2)</f>
        <v>1434.8</v>
      </c>
      <c r="I7" s="104">
        <f>ROUND('PU Wise OWE'!BK127/10000,2)</f>
        <v>1495.85</v>
      </c>
      <c r="J7" s="26">
        <f>ROUND('PU Wise OWE'!BK129/10000,2)</f>
        <v>1493.49</v>
      </c>
      <c r="K7" s="26">
        <f t="shared" si="1"/>
        <v>-2.3599999999999</v>
      </c>
      <c r="L7" s="54">
        <f t="shared" si="2"/>
        <v>-1.5776982986261323E-3</v>
      </c>
      <c r="M7" s="26">
        <f t="shared" si="3"/>
        <v>58.690000000000055</v>
      </c>
      <c r="N7" s="55">
        <f t="shared" si="4"/>
        <v>4.0904655701143058E-2</v>
      </c>
      <c r="O7" s="55">
        <f t="shared" si="5"/>
        <v>0.99842230170137392</v>
      </c>
    </row>
    <row r="8" spans="1:15">
      <c r="A8" s="31"/>
      <c r="B8" s="32"/>
      <c r="C8" s="32"/>
      <c r="D8" s="33"/>
      <c r="E8" s="33"/>
      <c r="F8" s="287"/>
      <c r="G8" s="34"/>
      <c r="H8" s="72"/>
      <c r="I8" s="287"/>
      <c r="J8" s="31"/>
      <c r="K8" s="31"/>
      <c r="L8" s="35"/>
      <c r="M8" s="34"/>
      <c r="N8" s="31"/>
    </row>
    <row r="9" spans="1:15" ht="14.45" customHeight="1">
      <c r="A9" s="31"/>
      <c r="D9" s="33"/>
      <c r="E9" s="33"/>
      <c r="F9" s="287"/>
      <c r="G9" s="34"/>
      <c r="H9" s="72"/>
      <c r="I9" s="287"/>
      <c r="J9" s="31" t="s">
        <v>325</v>
      </c>
      <c r="K9" s="31"/>
      <c r="L9" s="35"/>
      <c r="M9" s="34"/>
      <c r="N9" s="31"/>
    </row>
    <row r="10" spans="1:15">
      <c r="A10" s="31"/>
      <c r="B10" s="62" t="s">
        <v>166</v>
      </c>
      <c r="C10" s="62"/>
      <c r="D10" s="63"/>
      <c r="E10" s="63"/>
      <c r="F10" s="295"/>
      <c r="G10" s="63"/>
      <c r="H10" s="289"/>
      <c r="I10" s="295"/>
      <c r="J10" s="63"/>
      <c r="M10" s="36" t="s">
        <v>144</v>
      </c>
    </row>
    <row r="11" spans="1:15" ht="15" customHeight="1">
      <c r="A11" s="31"/>
      <c r="B11" s="352" t="s">
        <v>145</v>
      </c>
      <c r="C11" s="358" t="s">
        <v>328</v>
      </c>
      <c r="D11" s="342" t="s">
        <v>167</v>
      </c>
      <c r="E11" s="342"/>
      <c r="F11" s="343" t="str">
        <f>'PU Wise OWE'!$B$5</f>
        <v>FG 2023-24</v>
      </c>
      <c r="G11" s="342" t="s">
        <v>334</v>
      </c>
      <c r="H11" s="343" t="str">
        <f>'PU Wise OWE'!$B$7</f>
        <v>Actuals upto March'23</v>
      </c>
      <c r="I11" s="343" t="str">
        <f>'PU Wise OWE'!$B$6</f>
        <v>BP to end of  March'24</v>
      </c>
      <c r="J11" s="339" t="str">
        <f>'PU Wise OWE'!$B$8</f>
        <v>Actuals upto March'24</v>
      </c>
      <c r="K11" s="341" t="s">
        <v>200</v>
      </c>
      <c r="L11" s="341"/>
      <c r="M11" s="341" t="s">
        <v>141</v>
      </c>
      <c r="N11" s="341"/>
      <c r="O11" s="323" t="s">
        <v>335</v>
      </c>
    </row>
    <row r="12" spans="1:15" ht="15" customHeight="1">
      <c r="A12" s="31"/>
      <c r="B12" s="353"/>
      <c r="C12" s="344"/>
      <c r="D12" s="340"/>
      <c r="E12" s="340"/>
      <c r="F12" s="344"/>
      <c r="G12" s="340"/>
      <c r="H12" s="344"/>
      <c r="I12" s="344"/>
      <c r="J12" s="340"/>
      <c r="K12" s="64" t="s">
        <v>139</v>
      </c>
      <c r="L12" s="65" t="s">
        <v>140</v>
      </c>
      <c r="M12" s="64" t="s">
        <v>139</v>
      </c>
      <c r="N12" s="65" t="s">
        <v>140</v>
      </c>
      <c r="O12" s="323"/>
    </row>
    <row r="13" spans="1:15">
      <c r="A13" s="31"/>
      <c r="B13" s="20" t="s">
        <v>146</v>
      </c>
      <c r="C13" s="105">
        <v>428.1</v>
      </c>
      <c r="D13" s="66">
        <f>C13/$C$7</f>
        <v>0.29836911067744631</v>
      </c>
      <c r="E13" s="21"/>
      <c r="F13" s="105">
        <f>ROUND('PU Wise OWE'!$C$126/10000,2)</f>
        <v>436.67</v>
      </c>
      <c r="G13" s="24">
        <f>F13/$F$7</f>
        <v>0.2919209813818231</v>
      </c>
      <c r="H13" s="70">
        <f>ROUND('PU Wise OWE'!$C$128/10000,2)</f>
        <v>428.1</v>
      </c>
      <c r="I13" s="105">
        <f>ROUND('PU Wise OWE'!$C$127/10000,2)</f>
        <v>436.67</v>
      </c>
      <c r="J13" s="23">
        <f>ROUND('PU Wise OWE'!$C$129/10000,2)</f>
        <v>435.96</v>
      </c>
      <c r="K13" s="22">
        <f>J13-I13</f>
        <v>-0.71000000000003638</v>
      </c>
      <c r="L13" s="24">
        <f>K13/I13</f>
        <v>-1.6259417867040015E-3</v>
      </c>
      <c r="M13" s="22">
        <f>J13-H13</f>
        <v>7.8599999999999568</v>
      </c>
      <c r="N13" s="52">
        <f>M13/H13</f>
        <v>1.8360196215837319E-2</v>
      </c>
      <c r="O13" s="52">
        <f t="shared" ref="O13:O28" si="6">J13/F13</f>
        <v>0.99837405821329595</v>
      </c>
    </row>
    <row r="14" spans="1:15">
      <c r="A14" s="31"/>
      <c r="B14" s="20" t="s">
        <v>147</v>
      </c>
      <c r="C14" s="105">
        <v>167.35</v>
      </c>
      <c r="D14" s="66">
        <f t="shared" ref="D14:D27" si="7">C14/$C$7</f>
        <v>0.11663646501254528</v>
      </c>
      <c r="E14" s="21"/>
      <c r="F14" s="105">
        <f>ROUND('PU Wise OWE'!$D$126/10000,2)</f>
        <v>208.56</v>
      </c>
      <c r="G14" s="24">
        <f t="shared" ref="G14:G27" si="8">F14/$F$7</f>
        <v>0.13942574455994922</v>
      </c>
      <c r="H14" s="70">
        <f>ROUND('PU Wise OWE'!$D$128/10000,2)</f>
        <v>167.35</v>
      </c>
      <c r="I14" s="105">
        <f>ROUND('PU Wise OWE'!$D$127/10000,2)</f>
        <v>208.56</v>
      </c>
      <c r="J14" s="23">
        <f>ROUND('PU Wise OWE'!$D$129/10000,2)</f>
        <v>208.22</v>
      </c>
      <c r="K14" s="22">
        <f t="shared" ref="K14:K17" si="9">J14-I14</f>
        <v>-0.34000000000000341</v>
      </c>
      <c r="L14" s="24">
        <f t="shared" ref="L14:L17" si="10">K14/I14</f>
        <v>-1.6302263137706339E-3</v>
      </c>
      <c r="M14" s="22">
        <f t="shared" ref="M14:M27" si="11">J14-H14</f>
        <v>40.870000000000005</v>
      </c>
      <c r="N14" s="52">
        <f t="shared" ref="N14:N27" si="12">M14/H14</f>
        <v>0.24421870331640277</v>
      </c>
      <c r="O14" s="52">
        <f t="shared" si="6"/>
        <v>0.99836977368622937</v>
      </c>
    </row>
    <row r="15" spans="1:15">
      <c r="B15" s="23" t="s">
        <v>168</v>
      </c>
      <c r="C15" s="105">
        <v>17.07</v>
      </c>
      <c r="D15" s="66">
        <f t="shared" si="7"/>
        <v>1.1897128519654306E-2</v>
      </c>
      <c r="E15" s="21"/>
      <c r="F15" s="105">
        <f>ROUND('PU Wise OWE'!$E$126/10000,2)</f>
        <v>17.02</v>
      </c>
      <c r="G15" s="24">
        <f t="shared" si="8"/>
        <v>1.1378146204499114E-2</v>
      </c>
      <c r="H15" s="70">
        <f>ROUND('PU Wise OWE'!$E$128/10000,2)</f>
        <v>17.07</v>
      </c>
      <c r="I15" s="105">
        <f>ROUND('PU Wise OWE'!$E$127/10000,2)</f>
        <v>17.02</v>
      </c>
      <c r="J15" s="23">
        <f>ROUND('PU Wise OWE'!$E$129/10000,2)</f>
        <v>16.989999999999998</v>
      </c>
      <c r="K15" s="22">
        <f t="shared" si="9"/>
        <v>-3.0000000000001137E-2</v>
      </c>
      <c r="L15" s="24">
        <f t="shared" si="10"/>
        <v>-1.7626321974148729E-3</v>
      </c>
      <c r="M15" s="22">
        <f t="shared" si="11"/>
        <v>-8.0000000000001847E-2</v>
      </c>
      <c r="N15" s="52">
        <f t="shared" si="12"/>
        <v>-4.686584651435375E-3</v>
      </c>
      <c r="O15" s="52">
        <f t="shared" si="6"/>
        <v>0.9982373678025851</v>
      </c>
    </row>
    <row r="16" spans="1:15">
      <c r="B16" s="23" t="s">
        <v>169</v>
      </c>
      <c r="C16" s="105">
        <v>58.59</v>
      </c>
      <c r="D16" s="66">
        <f t="shared" si="7"/>
        <v>4.0834959576247561E-2</v>
      </c>
      <c r="E16" s="21"/>
      <c r="F16" s="105">
        <f>ROUND('PU Wise OWE'!$F$126/10000,2)</f>
        <v>60.8</v>
      </c>
      <c r="G16" s="24">
        <f t="shared" si="8"/>
        <v>4.0645786676471569E-2</v>
      </c>
      <c r="H16" s="70">
        <f>ROUND('PU Wise OWE'!$F$128/10000,2)</f>
        <v>58.59</v>
      </c>
      <c r="I16" s="105">
        <f>ROUND('PU Wise OWE'!$F$127/10000,2)</f>
        <v>60.8</v>
      </c>
      <c r="J16" s="23">
        <f>ROUND('PU Wise OWE'!$F$129/10000,2)</f>
        <v>60.71</v>
      </c>
      <c r="K16" s="22">
        <f t="shared" si="9"/>
        <v>-8.9999999999996305E-2</v>
      </c>
      <c r="L16" s="24">
        <f t="shared" si="10"/>
        <v>-1.4802631578946762E-3</v>
      </c>
      <c r="M16" s="22">
        <f t="shared" si="11"/>
        <v>2.1199999999999974</v>
      </c>
      <c r="N16" s="52">
        <f t="shared" si="12"/>
        <v>3.6183649086874846E-2</v>
      </c>
      <c r="O16" s="52">
        <f t="shared" si="6"/>
        <v>0.99851973684210538</v>
      </c>
    </row>
    <row r="17" spans="1:15">
      <c r="B17" s="23" t="s">
        <v>170</v>
      </c>
      <c r="C17" s="105">
        <v>25.09</v>
      </c>
      <c r="D17" s="66">
        <f t="shared" si="7"/>
        <v>1.748675773626986E-2</v>
      </c>
      <c r="E17" s="21"/>
      <c r="F17" s="105">
        <f>ROUND('PU Wise OWE'!$G$126/10000,2)</f>
        <v>27.41</v>
      </c>
      <c r="G17" s="24">
        <f t="shared" si="8"/>
        <v>1.8324029815823779E-2</v>
      </c>
      <c r="H17" s="70">
        <f>ROUND('PU Wise OWE'!$G$128/10000,2)</f>
        <v>25.09</v>
      </c>
      <c r="I17" s="105">
        <f>ROUND('PU Wise OWE'!$G$127/10000,2)</f>
        <v>27.41</v>
      </c>
      <c r="J17" s="23">
        <f>ROUND('PU Wise OWE'!$G$129/10000,2)</f>
        <v>27.37</v>
      </c>
      <c r="K17" s="22">
        <f t="shared" si="9"/>
        <v>-3.9999999999999147E-2</v>
      </c>
      <c r="L17" s="24">
        <f t="shared" si="10"/>
        <v>-1.459321415541742E-3</v>
      </c>
      <c r="M17" s="22">
        <f t="shared" si="11"/>
        <v>2.2800000000000011</v>
      </c>
      <c r="N17" s="52">
        <f t="shared" si="12"/>
        <v>9.0872857712235994E-2</v>
      </c>
      <c r="O17" s="52">
        <f t="shared" si="6"/>
        <v>0.99854067858445827</v>
      </c>
    </row>
    <row r="18" spans="1:15">
      <c r="A18" s="31"/>
      <c r="B18" s="20" t="s">
        <v>148</v>
      </c>
      <c r="C18" s="105">
        <v>57.2</v>
      </c>
      <c r="D18" s="66">
        <f t="shared" si="7"/>
        <v>3.9866183440200723E-2</v>
      </c>
      <c r="E18" s="21"/>
      <c r="F18" s="105">
        <f>ROUND('PU Wise OWE'!$H$126/10000,2)</f>
        <v>65.41</v>
      </c>
      <c r="G18" s="24">
        <f t="shared" si="8"/>
        <v>4.3727646488618509E-2</v>
      </c>
      <c r="H18" s="70">
        <f>ROUND('PU Wise OWE'!$H$128/10000,2)</f>
        <v>57.2</v>
      </c>
      <c r="I18" s="105">
        <f>ROUND('PU Wise OWE'!$H$127/10000,2)</f>
        <v>65.41</v>
      </c>
      <c r="J18" s="23">
        <f>ROUND('PU Wise OWE'!$H$129/10000,2)</f>
        <v>65.41</v>
      </c>
      <c r="K18" s="22">
        <f t="shared" ref="K18:K28" si="13">J18-I18</f>
        <v>0</v>
      </c>
      <c r="L18" s="24">
        <f t="shared" ref="L18:L28" si="14">K18/I18</f>
        <v>0</v>
      </c>
      <c r="M18" s="22">
        <f t="shared" si="11"/>
        <v>8.2099999999999937</v>
      </c>
      <c r="N18" s="52">
        <f t="shared" si="12"/>
        <v>0.14353146853146842</v>
      </c>
      <c r="O18" s="52">
        <f t="shared" si="6"/>
        <v>1</v>
      </c>
    </row>
    <row r="19" spans="1:15">
      <c r="A19" s="31"/>
      <c r="B19" s="56" t="s">
        <v>149</v>
      </c>
      <c r="C19" s="105">
        <v>40.340000000000003</v>
      </c>
      <c r="D19" s="66">
        <f t="shared" si="7"/>
        <v>2.8115416782826873E-2</v>
      </c>
      <c r="E19" s="21"/>
      <c r="F19" s="105">
        <f>ROUND('PU Wise OWE'!$J$126/10000,2)</f>
        <v>38.83</v>
      </c>
      <c r="G19" s="24">
        <f t="shared" si="8"/>
        <v>2.5958485142226827E-2</v>
      </c>
      <c r="H19" s="70">
        <f>ROUND('PU Wise OWE'!$J$128/10000,2)</f>
        <v>40.340000000000003</v>
      </c>
      <c r="I19" s="105">
        <f>ROUND('PU Wise OWE'!$J$127/10000,2)</f>
        <v>38.83</v>
      </c>
      <c r="J19" s="23">
        <f>ROUND('PU Wise OWE'!$J$129/10000,2)</f>
        <v>38.76</v>
      </c>
      <c r="K19" s="22">
        <f t="shared" si="13"/>
        <v>-7.0000000000000284E-2</v>
      </c>
      <c r="L19" s="24">
        <f t="shared" si="14"/>
        <v>-1.8027298480556345E-3</v>
      </c>
      <c r="M19" s="22">
        <f t="shared" si="11"/>
        <v>-1.5800000000000054</v>
      </c>
      <c r="N19" s="52">
        <f t="shared" si="12"/>
        <v>-3.9167079821517237E-2</v>
      </c>
      <c r="O19" s="52">
        <f t="shared" si="6"/>
        <v>0.99819727015194437</v>
      </c>
    </row>
    <row r="20" spans="1:15">
      <c r="A20" s="31"/>
      <c r="B20" s="20" t="s">
        <v>150</v>
      </c>
      <c r="C20" s="105">
        <v>1.1499999999999999</v>
      </c>
      <c r="D20" s="66">
        <f t="shared" si="7"/>
        <v>8.0150543629774163E-4</v>
      </c>
      <c r="E20" s="21"/>
      <c r="F20" s="105">
        <f>ROUND('PU Wise OWE'!$K$126/10000,2)</f>
        <v>0.76</v>
      </c>
      <c r="G20" s="24">
        <f t="shared" si="8"/>
        <v>5.0807233345589466E-4</v>
      </c>
      <c r="H20" s="70">
        <f>ROUND('PU Wise OWE'!$K$128/10000,2)</f>
        <v>1.1499999999999999</v>
      </c>
      <c r="I20" s="105">
        <f>ROUND('PU Wise OWE'!$K$127/10000,2)</f>
        <v>0.76</v>
      </c>
      <c r="J20" s="23">
        <f>ROUND('PU Wise OWE'!$K$129/10000,2)</f>
        <v>0.76</v>
      </c>
      <c r="K20" s="22">
        <f t="shared" si="13"/>
        <v>0</v>
      </c>
      <c r="L20" s="24">
        <f t="shared" si="14"/>
        <v>0</v>
      </c>
      <c r="M20" s="22">
        <f t="shared" si="11"/>
        <v>-0.3899999999999999</v>
      </c>
      <c r="N20" s="52">
        <f t="shared" si="12"/>
        <v>-0.33913043478260863</v>
      </c>
      <c r="O20" s="52">
        <f t="shared" si="6"/>
        <v>1</v>
      </c>
    </row>
    <row r="21" spans="1:15">
      <c r="A21" s="31"/>
      <c r="B21" s="20" t="s">
        <v>151</v>
      </c>
      <c r="C21" s="105">
        <v>10</v>
      </c>
      <c r="D21" s="66">
        <f t="shared" si="7"/>
        <v>6.9696124895455803E-3</v>
      </c>
      <c r="E21" s="21"/>
      <c r="F21" s="105">
        <f>ROUND('PU Wise OWE'!$L$126/10000,2)</f>
        <v>13.62</v>
      </c>
      <c r="G21" s="24">
        <f t="shared" si="8"/>
        <v>9.1051910285122172E-3</v>
      </c>
      <c r="H21" s="70">
        <f>ROUND('PU Wise OWE'!$L$128/10000,2)</f>
        <v>10</v>
      </c>
      <c r="I21" s="105">
        <f>ROUND('PU Wise OWE'!$L$127/10000,2)</f>
        <v>13.62</v>
      </c>
      <c r="J21" s="23">
        <f>ROUND('PU Wise OWE'!$L$129/10000,2)</f>
        <v>13.6</v>
      </c>
      <c r="K21" s="22">
        <f t="shared" si="13"/>
        <v>-1.9999999999999574E-2</v>
      </c>
      <c r="L21" s="24">
        <f t="shared" si="14"/>
        <v>-1.4684287812040803E-3</v>
      </c>
      <c r="M21" s="22">
        <f t="shared" si="11"/>
        <v>3.5999999999999996</v>
      </c>
      <c r="N21" s="52">
        <f t="shared" si="12"/>
        <v>0.36</v>
      </c>
      <c r="O21" s="52">
        <f t="shared" si="6"/>
        <v>0.99853157121879588</v>
      </c>
    </row>
    <row r="22" spans="1:15">
      <c r="A22" s="31"/>
      <c r="B22" s="20" t="s">
        <v>173</v>
      </c>
      <c r="C22" s="105">
        <v>25.74</v>
      </c>
      <c r="D22" s="66">
        <f t="shared" si="7"/>
        <v>1.7939782548090324E-2</v>
      </c>
      <c r="E22" s="21"/>
      <c r="F22" s="105">
        <f>ROUND('PU Wise OWE'!$M$126/10000,2)</f>
        <v>27.43</v>
      </c>
      <c r="G22" s="24">
        <f t="shared" si="8"/>
        <v>1.8337400140388409E-2</v>
      </c>
      <c r="H22" s="70">
        <f>ROUND('PU Wise OWE'!$M$128/10000,2)</f>
        <v>25.74</v>
      </c>
      <c r="I22" s="105">
        <f>ROUND('PU Wise OWE'!$M$127/10000,2)</f>
        <v>27.43</v>
      </c>
      <c r="J22" s="23">
        <f>ROUND('PU Wise OWE'!$M$129/10000,2)</f>
        <v>27.38</v>
      </c>
      <c r="K22" s="22">
        <f t="shared" ref="K22" si="15">J22-I22</f>
        <v>-5.0000000000000711E-2</v>
      </c>
      <c r="L22" s="24">
        <f t="shared" ref="L22" si="16">K22/I22</f>
        <v>-1.8228217280350241E-3</v>
      </c>
      <c r="M22" s="22">
        <f t="shared" si="11"/>
        <v>1.6400000000000006</v>
      </c>
      <c r="N22" s="52">
        <f t="shared" si="12"/>
        <v>6.371406371406374E-2</v>
      </c>
      <c r="O22" s="52">
        <f t="shared" si="6"/>
        <v>0.99817717827196495</v>
      </c>
    </row>
    <row r="23" spans="1:15">
      <c r="A23" s="31"/>
      <c r="B23" s="56" t="s">
        <v>152</v>
      </c>
      <c r="C23" s="105">
        <v>22.33</v>
      </c>
      <c r="D23" s="66">
        <f t="shared" si="7"/>
        <v>1.5563144689155279E-2</v>
      </c>
      <c r="E23" s="21"/>
      <c r="F23" s="105">
        <f>ROUND('PU Wise OWE'!$P$126/10000,2)</f>
        <v>20.190000000000001</v>
      </c>
      <c r="G23" s="24">
        <f t="shared" si="8"/>
        <v>1.3497342647992782E-2</v>
      </c>
      <c r="H23" s="70">
        <f>ROUND('PU Wise OWE'!$P$128/10000,2)</f>
        <v>22.33</v>
      </c>
      <c r="I23" s="105">
        <f>ROUND('PU Wise OWE'!$P$127/10000,2)</f>
        <v>20.190000000000001</v>
      </c>
      <c r="J23" s="23">
        <f>ROUND('PU Wise OWE'!$P$129/10000,2)</f>
        <v>20.16</v>
      </c>
      <c r="K23" s="22">
        <f t="shared" si="13"/>
        <v>-3.0000000000001137E-2</v>
      </c>
      <c r="L23" s="24">
        <f t="shared" si="14"/>
        <v>-1.4858841010401752E-3</v>
      </c>
      <c r="M23" s="22">
        <f t="shared" si="11"/>
        <v>-2.1699999999999982</v>
      </c>
      <c r="N23" s="52">
        <f t="shared" si="12"/>
        <v>-9.7178683385579862E-2</v>
      </c>
      <c r="O23" s="52">
        <f t="shared" si="6"/>
        <v>0.99851411589895978</v>
      </c>
    </row>
    <row r="24" spans="1:15">
      <c r="B24" s="56" t="s">
        <v>153</v>
      </c>
      <c r="C24" s="105">
        <v>17.34</v>
      </c>
      <c r="D24" s="66">
        <f t="shared" si="7"/>
        <v>1.2085308056872036E-2</v>
      </c>
      <c r="E24" s="21"/>
      <c r="F24" s="105">
        <f>ROUND('PU Wise OWE'!$S$126/10000,2)</f>
        <v>19.059999999999999</v>
      </c>
      <c r="G24" s="24">
        <f t="shared" si="8"/>
        <v>1.2741919310091252E-2</v>
      </c>
      <c r="H24" s="70">
        <f>ROUND('PU Wise OWE'!$S$128/10000,2)</f>
        <v>17.34</v>
      </c>
      <c r="I24" s="105">
        <f>ROUND('PU Wise OWE'!$S$127/10000,2)</f>
        <v>19.059999999999999</v>
      </c>
      <c r="J24" s="23">
        <f>ROUND('PU Wise OWE'!$S$129/10000,2)</f>
        <v>19.03</v>
      </c>
      <c r="K24" s="22">
        <f t="shared" si="13"/>
        <v>-2.9999999999997584E-2</v>
      </c>
      <c r="L24" s="24">
        <f t="shared" si="14"/>
        <v>-1.57397691500512E-3</v>
      </c>
      <c r="M24" s="22">
        <f t="shared" si="11"/>
        <v>1.6900000000000013</v>
      </c>
      <c r="N24" s="52">
        <f t="shared" si="12"/>
        <v>9.7462514417531787E-2</v>
      </c>
      <c r="O24" s="52">
        <f t="shared" si="6"/>
        <v>0.99842602308499484</v>
      </c>
    </row>
    <row r="25" spans="1:15">
      <c r="B25" s="56" t="s">
        <v>154</v>
      </c>
      <c r="C25" s="105">
        <v>19.91</v>
      </c>
      <c r="D25" s="66">
        <f t="shared" si="7"/>
        <v>1.387649846668525E-2</v>
      </c>
      <c r="E25" s="21"/>
      <c r="F25" s="105">
        <f>ROUND('PU Wise OWE'!$T$126/10000,2)</f>
        <v>34.79</v>
      </c>
      <c r="G25" s="24">
        <f t="shared" si="8"/>
        <v>2.325767958017181E-2</v>
      </c>
      <c r="H25" s="70">
        <f>ROUND('PU Wise OWE'!$T$128/10000,2)</f>
        <v>19.91</v>
      </c>
      <c r="I25" s="105">
        <f>ROUND('PU Wise OWE'!$T$127/10000,2)</f>
        <v>34.79</v>
      </c>
      <c r="J25" s="20">
        <f>ROUND('PU Wise OWE'!$T$129/10000,2)</f>
        <v>34.72</v>
      </c>
      <c r="K25" s="22">
        <f t="shared" si="13"/>
        <v>-7.0000000000000284E-2</v>
      </c>
      <c r="L25" s="24">
        <f t="shared" si="14"/>
        <v>-2.0120724346076543E-3</v>
      </c>
      <c r="M25" s="22">
        <f>J25-H25</f>
        <v>14.809999999999999</v>
      </c>
      <c r="N25" s="52">
        <f>M25/H25</f>
        <v>0.74384731290808637</v>
      </c>
      <c r="O25" s="52">
        <f t="shared" si="6"/>
        <v>0.99798792756539234</v>
      </c>
    </row>
    <row r="26" spans="1:15">
      <c r="B26" s="56" t="s">
        <v>172</v>
      </c>
      <c r="C26" s="105">
        <v>7.86</v>
      </c>
      <c r="D26" s="66">
        <f t="shared" si="7"/>
        <v>5.4781154167828265E-3</v>
      </c>
      <c r="E26" s="22"/>
      <c r="F26" s="105">
        <f>ROUND('PU Wise OWE'!$V$126/10000,2)</f>
        <v>7.32</v>
      </c>
      <c r="G26" s="24">
        <f t="shared" si="8"/>
        <v>4.8935387906541439E-3</v>
      </c>
      <c r="H26" s="70">
        <f>ROUND('PU Wise OWE'!$V$128/10000,2)</f>
        <v>7.86</v>
      </c>
      <c r="I26" s="105">
        <f>ROUND('PU Wise OWE'!$V$127/10000,2)</f>
        <v>7.32</v>
      </c>
      <c r="J26" s="23">
        <f>ROUND('PU Wise OWE'!$V$129/10000,2)</f>
        <v>7.31</v>
      </c>
      <c r="K26" s="22">
        <f t="shared" si="13"/>
        <v>-1.0000000000000675E-2</v>
      </c>
      <c r="L26" s="24">
        <f t="shared" si="14"/>
        <v>-1.3661202185793271E-3</v>
      </c>
      <c r="M26" s="22">
        <f t="shared" si="11"/>
        <v>-0.55000000000000071</v>
      </c>
      <c r="N26" s="52">
        <f t="shared" si="12"/>
        <v>-6.9974554707379219E-2</v>
      </c>
      <c r="O26" s="52">
        <f t="shared" si="6"/>
        <v>0.99863387978142071</v>
      </c>
    </row>
    <row r="27" spans="1:15">
      <c r="B27" s="56" t="s">
        <v>171</v>
      </c>
      <c r="C27" s="105">
        <v>6</v>
      </c>
      <c r="D27" s="66">
        <f t="shared" si="7"/>
        <v>4.1817674937273484E-3</v>
      </c>
      <c r="E27" s="22"/>
      <c r="F27" s="105">
        <f>ROUND('PU Wise OWE'!$AC$126/10000,2)</f>
        <v>4.47</v>
      </c>
      <c r="G27" s="24">
        <f t="shared" si="8"/>
        <v>2.9882675401945382E-3</v>
      </c>
      <c r="H27" s="70">
        <f>ROUND('PU Wise OWE'!$AC$128/10000,2)</f>
        <v>6</v>
      </c>
      <c r="I27" s="105">
        <f>ROUND('PU Wise OWE'!$AC$127/10000,2)</f>
        <v>4.47</v>
      </c>
      <c r="J27" s="20">
        <f>ROUND('PU Wise OWE'!$AC$129/10000,2)</f>
        <v>4.46</v>
      </c>
      <c r="K27" s="22">
        <f t="shared" ref="K27" si="17">J27-I27</f>
        <v>-9.9999999999997868E-3</v>
      </c>
      <c r="L27" s="24">
        <f t="shared" ref="L27" si="18">K27/I27</f>
        <v>-2.237136465324337E-3</v>
      </c>
      <c r="M27" s="22">
        <f t="shared" si="11"/>
        <v>-1.54</v>
      </c>
      <c r="N27" s="52">
        <f t="shared" si="12"/>
        <v>-0.25666666666666665</v>
      </c>
      <c r="O27" s="52">
        <f t="shared" si="6"/>
        <v>0.99776286353467569</v>
      </c>
    </row>
    <row r="28" spans="1:15">
      <c r="B28" s="197" t="s">
        <v>143</v>
      </c>
      <c r="C28" s="277">
        <f>SUM(C13:C27)</f>
        <v>904.07000000000028</v>
      </c>
      <c r="D28" s="199">
        <f>SUM(D13:D27)</f>
        <v>0.63010175634234733</v>
      </c>
      <c r="E28" s="198"/>
      <c r="F28" s="277">
        <f>F5</f>
        <v>986.35</v>
      </c>
      <c r="G28" s="199">
        <f t="shared" ref="G28:J28" si="19">SUM(G13:G27)</f>
        <v>0.65671023164087317</v>
      </c>
      <c r="H28" s="290">
        <f>SUM(H13:H27)</f>
        <v>904.07000000000028</v>
      </c>
      <c r="I28" s="277">
        <f t="shared" si="19"/>
        <v>982.33999999999992</v>
      </c>
      <c r="J28" s="198">
        <f t="shared" si="19"/>
        <v>980.83999999999992</v>
      </c>
      <c r="K28" s="198">
        <f t="shared" si="13"/>
        <v>-1.5</v>
      </c>
      <c r="L28" s="199">
        <f t="shared" si="14"/>
        <v>-1.5269662235071362E-3</v>
      </c>
      <c r="M28" s="198">
        <f>J28-H28</f>
        <v>76.769999999999641</v>
      </c>
      <c r="N28" s="200">
        <f>M28/H28</f>
        <v>8.4915991018394171E-2</v>
      </c>
      <c r="O28" s="200">
        <f t="shared" si="6"/>
        <v>0.99441374765549739</v>
      </c>
    </row>
    <row r="29" spans="1:15">
      <c r="J29" s="68"/>
    </row>
    <row r="31" spans="1:15">
      <c r="B31" s="75" t="s">
        <v>174</v>
      </c>
      <c r="C31" s="278"/>
      <c r="D31" s="77"/>
      <c r="H31" s="291"/>
      <c r="M31" s="36" t="s">
        <v>144</v>
      </c>
    </row>
    <row r="32" spans="1:15" ht="15" customHeight="1">
      <c r="B32" s="348" t="s">
        <v>145</v>
      </c>
      <c r="C32" s="320" t="s">
        <v>328</v>
      </c>
      <c r="D32" s="314" t="s">
        <v>167</v>
      </c>
      <c r="E32" s="314"/>
      <c r="F32" s="312" t="str">
        <f>'PU Wise OWE'!$B$5</f>
        <v>FG 2023-24</v>
      </c>
      <c r="G32" s="314" t="s">
        <v>334</v>
      </c>
      <c r="H32" s="312" t="str">
        <f>'PU Wise OWE'!$B$7</f>
        <v>Actuals upto March'23</v>
      </c>
      <c r="I32" s="312" t="str">
        <f>'PU Wise OWE'!$B$6</f>
        <v>BP to end of  March'24</v>
      </c>
      <c r="J32" s="316" t="str">
        <f>'PU Wise OWE'!$B$8</f>
        <v>Actuals upto March'24</v>
      </c>
      <c r="K32" s="329" t="s">
        <v>200</v>
      </c>
      <c r="L32" s="329"/>
      <c r="M32" s="329" t="s">
        <v>141</v>
      </c>
      <c r="N32" s="329"/>
      <c r="O32" s="311" t="s">
        <v>335</v>
      </c>
    </row>
    <row r="33" spans="2:15" ht="18" customHeight="1">
      <c r="B33" s="349"/>
      <c r="C33" s="313"/>
      <c r="D33" s="315"/>
      <c r="E33" s="315"/>
      <c r="F33" s="313"/>
      <c r="G33" s="315"/>
      <c r="H33" s="313"/>
      <c r="I33" s="313"/>
      <c r="J33" s="315"/>
      <c r="K33" s="79" t="s">
        <v>139</v>
      </c>
      <c r="L33" s="80" t="s">
        <v>140</v>
      </c>
      <c r="M33" s="79" t="s">
        <v>139</v>
      </c>
      <c r="N33" s="80" t="s">
        <v>140</v>
      </c>
      <c r="O33" s="311"/>
    </row>
    <row r="34" spans="2:15">
      <c r="B34" s="84" t="s">
        <v>175</v>
      </c>
      <c r="C34" s="279">
        <v>2.2400000000000002</v>
      </c>
      <c r="D34" s="66">
        <f t="shared" ref="D34:D37" si="20">C34/$C$7</f>
        <v>1.5611931976582101E-3</v>
      </c>
      <c r="E34" s="21"/>
      <c r="F34" s="105">
        <f>ROUND(('PU Wise OWE'!$AE$126+'PU Wise OWE'!$AF$126)/10000,2)</f>
        <v>2.4700000000000002</v>
      </c>
      <c r="G34" s="24">
        <f t="shared" ref="G34:G37" si="21">F34/$F$7</f>
        <v>1.6512350837316579E-3</v>
      </c>
      <c r="H34" s="70">
        <f>ROUND(('PU Wise OWE'!$AE$128+'PU Wise OWE'!$AF$128)/10000,2)</f>
        <v>2.2400000000000002</v>
      </c>
      <c r="I34" s="105">
        <f>ROUND(('PU Wise OWE'!$AE$127+'PU Wise OWE'!$AF$127)/10000,2)</f>
        <v>2.4700000000000002</v>
      </c>
      <c r="J34" s="23">
        <f>ROUND(('PU Wise OWE'!$AE$129+'PU Wise OWE'!$AF$129)/10000,2)</f>
        <v>2.4700000000000002</v>
      </c>
      <c r="K34" s="22">
        <f t="shared" ref="K34:K36" si="22">J34-I34</f>
        <v>0</v>
      </c>
      <c r="L34" s="24">
        <f t="shared" ref="L34:L36" si="23">K34/I34</f>
        <v>0</v>
      </c>
      <c r="M34" s="22">
        <f t="shared" ref="M34" si="24">J34-H34</f>
        <v>0.22999999999999998</v>
      </c>
      <c r="N34" s="52">
        <f t="shared" ref="N34" si="25">M34/H34</f>
        <v>0.10267857142857141</v>
      </c>
      <c r="O34" s="52">
        <f t="shared" ref="O34:O37" si="26">J34/F34</f>
        <v>1</v>
      </c>
    </row>
    <row r="35" spans="2:15" ht="16.5" customHeight="1">
      <c r="B35" s="84" t="s">
        <v>176</v>
      </c>
      <c r="C35" s="279">
        <v>2.33</v>
      </c>
      <c r="D35" s="66">
        <f t="shared" si="20"/>
        <v>1.6239197100641203E-3</v>
      </c>
      <c r="E35" s="21"/>
      <c r="F35" s="105">
        <f>ROUND('PU Wise OWE'!$AG$126/10000,2)</f>
        <v>2.86</v>
      </c>
      <c r="G35" s="24">
        <f t="shared" si="21"/>
        <v>1.9119564127419194E-3</v>
      </c>
      <c r="H35" s="70">
        <f>ROUND('PU Wise OWE'!$AG$128/10000,2)</f>
        <v>2.33</v>
      </c>
      <c r="I35" s="105">
        <f>ROUND('PU Wise OWE'!$AG$127/10000,2)</f>
        <v>2.86</v>
      </c>
      <c r="J35" s="23">
        <f>ROUND('PU Wise OWE'!$AG$129/10000,2)</f>
        <v>2.86</v>
      </c>
      <c r="K35" s="22">
        <f t="shared" si="22"/>
        <v>0</v>
      </c>
      <c r="L35" s="24">
        <f t="shared" si="23"/>
        <v>0</v>
      </c>
      <c r="M35" s="22">
        <f t="shared" ref="M35:M37" si="27">J35-H35</f>
        <v>0.5299999999999998</v>
      </c>
      <c r="N35" s="52">
        <f t="shared" ref="N35:N37" si="28">M35/H35</f>
        <v>0.22746781115879819</v>
      </c>
      <c r="O35" s="52">
        <f t="shared" si="26"/>
        <v>1</v>
      </c>
    </row>
    <row r="36" spans="2:15" ht="15.75" customHeight="1">
      <c r="B36" s="84" t="s">
        <v>177</v>
      </c>
      <c r="C36" s="279">
        <v>0.28999999999999998</v>
      </c>
      <c r="D36" s="66">
        <f t="shared" si="20"/>
        <v>2.0211876219682182E-4</v>
      </c>
      <c r="E36" s="21"/>
      <c r="F36" s="105">
        <f>ROUND('PU Wise OWE'!$AJ$126/10000,2)</f>
        <v>0.32</v>
      </c>
      <c r="G36" s="24">
        <f t="shared" si="21"/>
        <v>2.1392519303406091E-4</v>
      </c>
      <c r="H36" s="70">
        <f>ROUND('PU Wise OWE'!$AJ$128/10000,2)</f>
        <v>0.28999999999999998</v>
      </c>
      <c r="I36" s="105">
        <f>ROUND('PU Wise OWE'!$AJ$127/10000,2)</f>
        <v>0.32</v>
      </c>
      <c r="J36" s="23">
        <f>ROUND('PU Wise OWE'!$AJ$129/10000,2)</f>
        <v>0.32</v>
      </c>
      <c r="K36" s="22">
        <f t="shared" si="22"/>
        <v>0</v>
      </c>
      <c r="L36" s="24">
        <f t="shared" si="23"/>
        <v>0</v>
      </c>
      <c r="M36" s="22">
        <f t="shared" si="27"/>
        <v>3.0000000000000027E-2</v>
      </c>
      <c r="N36" s="52">
        <f t="shared" si="28"/>
        <v>0.10344827586206906</v>
      </c>
      <c r="O36" s="52">
        <f t="shared" si="26"/>
        <v>1</v>
      </c>
    </row>
    <row r="37" spans="2:15">
      <c r="B37" s="25" t="s">
        <v>143</v>
      </c>
      <c r="C37" s="104">
        <f>SUM(C34:C36)</f>
        <v>4.8600000000000003</v>
      </c>
      <c r="D37" s="67">
        <f t="shared" si="20"/>
        <v>3.3872316699191524E-3</v>
      </c>
      <c r="E37" s="26"/>
      <c r="F37" s="138">
        <f t="shared" ref="F37:J37" si="29">SUM(F34:F36)</f>
        <v>5.65</v>
      </c>
      <c r="G37" s="54">
        <f t="shared" si="21"/>
        <v>3.7771166895076381E-3</v>
      </c>
      <c r="H37" s="138">
        <f>SUM(H34:H36)</f>
        <v>4.8600000000000003</v>
      </c>
      <c r="I37" s="138">
        <f t="shared" si="29"/>
        <v>5.65</v>
      </c>
      <c r="J37" s="74">
        <f t="shared" si="29"/>
        <v>5.65</v>
      </c>
      <c r="K37" s="26">
        <f t="shared" ref="K37" si="30">J37-I37</f>
        <v>0</v>
      </c>
      <c r="L37" s="54">
        <f t="shared" ref="L37" si="31">K37/I37</f>
        <v>0</v>
      </c>
      <c r="M37" s="26">
        <f t="shared" si="27"/>
        <v>0.79</v>
      </c>
      <c r="N37" s="55">
        <f t="shared" si="28"/>
        <v>0.16255144032921812</v>
      </c>
      <c r="O37" s="55">
        <f t="shared" si="26"/>
        <v>1</v>
      </c>
    </row>
    <row r="38" spans="2:15">
      <c r="C38" s="280"/>
    </row>
    <row r="39" spans="2:15">
      <c r="B39" s="82"/>
      <c r="C39" s="281"/>
      <c r="D39" s="82"/>
      <c r="H39" s="292"/>
      <c r="M39" s="36" t="s">
        <v>144</v>
      </c>
    </row>
    <row r="40" spans="2:15" ht="15" customHeight="1">
      <c r="B40" s="311" t="s">
        <v>158</v>
      </c>
      <c r="C40" s="320" t="s">
        <v>328</v>
      </c>
      <c r="D40" s="314" t="s">
        <v>167</v>
      </c>
      <c r="E40" s="345"/>
      <c r="F40" s="312" t="str">
        <f>'PU Wise OWE'!$B$5</f>
        <v>FG 2023-24</v>
      </c>
      <c r="G40" s="314" t="s">
        <v>334</v>
      </c>
      <c r="H40" s="312" t="str">
        <f>'PU Wise OWE'!$B$7</f>
        <v>Actuals upto March'23</v>
      </c>
      <c r="I40" s="312" t="str">
        <f>'PU Wise OWE'!$B$6</f>
        <v>BP to end of  March'24</v>
      </c>
      <c r="J40" s="316" t="str">
        <f>'PU Wise OWE'!$B$8</f>
        <v>Actuals upto March'24</v>
      </c>
      <c r="K40" s="329" t="s">
        <v>200</v>
      </c>
      <c r="L40" s="329"/>
      <c r="M40" s="329" t="s">
        <v>141</v>
      </c>
      <c r="N40" s="329"/>
      <c r="O40" s="311" t="s">
        <v>335</v>
      </c>
    </row>
    <row r="41" spans="2:15" ht="17.25" customHeight="1">
      <c r="B41" s="311"/>
      <c r="C41" s="313"/>
      <c r="D41" s="315"/>
      <c r="E41" s="346"/>
      <c r="F41" s="313"/>
      <c r="G41" s="315"/>
      <c r="H41" s="313"/>
      <c r="I41" s="313"/>
      <c r="J41" s="315"/>
      <c r="K41" s="79" t="s">
        <v>139</v>
      </c>
      <c r="L41" s="80" t="s">
        <v>140</v>
      </c>
      <c r="M41" s="79" t="s">
        <v>139</v>
      </c>
      <c r="N41" s="80" t="s">
        <v>140</v>
      </c>
      <c r="O41" s="311"/>
    </row>
    <row r="42" spans="2:15">
      <c r="B42" s="27" t="s">
        <v>159</v>
      </c>
      <c r="C42" s="104">
        <v>86.85</v>
      </c>
      <c r="D42" s="66">
        <f t="shared" ref="D42:D50" si="32">C42/$C$7</f>
        <v>6.0531084471703363E-2</v>
      </c>
      <c r="E42" s="346"/>
      <c r="F42" s="21">
        <f>SUM(F43:F48)</f>
        <v>41.57</v>
      </c>
      <c r="G42" s="24">
        <f t="shared" ref="G42:G50" si="33">F42/$F$7</f>
        <v>2.7790219607580977E-2</v>
      </c>
      <c r="H42" s="70">
        <f>SUM(H43:H48)</f>
        <v>86.85</v>
      </c>
      <c r="I42" s="21">
        <f>SUM(I43:I48)</f>
        <v>41.57</v>
      </c>
      <c r="J42" s="21">
        <f>SUM(J43:J48)</f>
        <v>41.5</v>
      </c>
      <c r="K42" s="22">
        <f>J42-I42</f>
        <v>-7.0000000000000284E-2</v>
      </c>
      <c r="L42" s="24">
        <f>K42/I42</f>
        <v>-1.6839066634592322E-3</v>
      </c>
      <c r="M42" s="22">
        <f t="shared" ref="M42" si="34">J42-H42</f>
        <v>-45.349999999999994</v>
      </c>
      <c r="N42" s="52">
        <f t="shared" ref="N42" si="35">M42/H42</f>
        <v>-0.52216465169833037</v>
      </c>
      <c r="O42" s="52">
        <f t="shared" ref="O42:O49" si="36">J42/F42</f>
        <v>0.99831609333654081</v>
      </c>
    </row>
    <row r="43" spans="2:15">
      <c r="B43" s="57" t="s">
        <v>307</v>
      </c>
      <c r="C43" s="21">
        <v>2.88</v>
      </c>
      <c r="D43" s="66">
        <f t="shared" si="32"/>
        <v>2.007248396989127E-3</v>
      </c>
      <c r="E43" s="346"/>
      <c r="F43" s="21">
        <f>ROUND('PU Wise OWE'!$AK$82/10000,2)</f>
        <v>0.43</v>
      </c>
      <c r="G43" s="24">
        <f t="shared" si="33"/>
        <v>2.8746197813951934E-4</v>
      </c>
      <c r="H43" s="70">
        <f>ROUND('PU Wise OWE'!$AK$84/10000,2)</f>
        <v>2.88</v>
      </c>
      <c r="I43" s="21">
        <f>ROUND('PU Wise OWE'!$AK$83/10000,2)</f>
        <v>0.43</v>
      </c>
      <c r="J43" s="21">
        <f>ROUND('PU Wise OWE'!$AK$85/10000,2)</f>
        <v>0.43</v>
      </c>
      <c r="K43" s="22">
        <f t="shared" ref="K43:K50" si="37">J43-I43</f>
        <v>0</v>
      </c>
      <c r="L43" s="24">
        <f t="shared" ref="L43:L50" si="38">K43/I43</f>
        <v>0</v>
      </c>
      <c r="M43" s="22">
        <f t="shared" ref="M43:M49" si="39">J43-H43</f>
        <v>-2.4499999999999997</v>
      </c>
      <c r="N43" s="52">
        <f t="shared" ref="N43:N49" si="40">M43/H43</f>
        <v>-0.85069444444444442</v>
      </c>
      <c r="O43" s="52">
        <f t="shared" si="36"/>
        <v>1</v>
      </c>
    </row>
    <row r="44" spans="2:15" s="238" customFormat="1">
      <c r="B44" s="239" t="s">
        <v>305</v>
      </c>
      <c r="C44" s="21">
        <v>0</v>
      </c>
      <c r="D44" s="66">
        <f t="shared" si="32"/>
        <v>0</v>
      </c>
      <c r="E44" s="346"/>
      <c r="F44" s="21">
        <f>ROUND('PU Wise OWE'!$AP$82/10000,2)</f>
        <v>0</v>
      </c>
      <c r="G44" s="24">
        <f t="shared" si="33"/>
        <v>0</v>
      </c>
      <c r="H44" s="21">
        <f>ROUND('PU Wise OWE'!$AP$84/10000,2)</f>
        <v>0</v>
      </c>
      <c r="I44" s="21">
        <f>ROUND('PU Wise OWE'!$AP$83/10000,2)</f>
        <v>0</v>
      </c>
      <c r="J44" s="21">
        <f>ROUND('PU Wise OWE'!$AP$85/10000,2)</f>
        <v>0</v>
      </c>
      <c r="K44" s="22">
        <f t="shared" ref="K44" si="41">J44-I44</f>
        <v>0</v>
      </c>
      <c r="L44" s="24" t="e">
        <f t="shared" ref="L44" si="42">K44/I44</f>
        <v>#DIV/0!</v>
      </c>
      <c r="M44" s="22">
        <f t="shared" ref="M44" si="43">J44-H44</f>
        <v>0</v>
      </c>
      <c r="N44" s="52" t="e">
        <f t="shared" ref="N44" si="44">M44/H44</f>
        <v>#DIV/0!</v>
      </c>
      <c r="O44" s="52" t="e">
        <f t="shared" ref="O44" si="45">J44/F44</f>
        <v>#DIV/0!</v>
      </c>
    </row>
    <row r="45" spans="2:15">
      <c r="B45" s="58" t="s">
        <v>162</v>
      </c>
      <c r="C45" s="108">
        <v>0.68</v>
      </c>
      <c r="D45" s="66">
        <f t="shared" si="32"/>
        <v>4.7393364928909949E-4</v>
      </c>
      <c r="E45" s="346"/>
      <c r="F45" s="21">
        <f>ROUND('PU Wise OWE'!$AR$82/10000,2)</f>
        <v>0.98</v>
      </c>
      <c r="G45" s="24">
        <f t="shared" si="33"/>
        <v>6.5514590366681151E-4</v>
      </c>
      <c r="H45" s="70">
        <f>ROUND('PU Wise OWE'!$AR$84/10000,2)</f>
        <v>0.68</v>
      </c>
      <c r="I45" s="21">
        <f>ROUND('PU Wise OWE'!$AR$83/10000,2)</f>
        <v>0.98</v>
      </c>
      <c r="J45" s="21">
        <f>ROUND('PU Wise OWE'!$AR$85/10000,2)</f>
        <v>0.98</v>
      </c>
      <c r="K45" s="22">
        <f t="shared" ref="K45:K46" si="46">J45-I45</f>
        <v>0</v>
      </c>
      <c r="L45" s="24">
        <f t="shared" ref="L45:L46" si="47">K45/I45</f>
        <v>0</v>
      </c>
      <c r="M45" s="22">
        <f t="shared" si="39"/>
        <v>0.29999999999999993</v>
      </c>
      <c r="N45" s="52">
        <f t="shared" si="40"/>
        <v>0.44117647058823517</v>
      </c>
      <c r="O45" s="52">
        <f t="shared" si="36"/>
        <v>1</v>
      </c>
    </row>
    <row r="46" spans="2:15">
      <c r="B46" s="58" t="s">
        <v>163</v>
      </c>
      <c r="C46" s="108">
        <v>-1.1499999999999999</v>
      </c>
      <c r="D46" s="66">
        <f t="shared" si="32"/>
        <v>-8.0150543629774163E-4</v>
      </c>
      <c r="E46" s="346"/>
      <c r="F46" s="21">
        <f>ROUND('PU Wise OWE'!$AU$82/10000,2)</f>
        <v>0.83</v>
      </c>
      <c r="G46" s="24">
        <f t="shared" si="33"/>
        <v>5.5486846943209544E-4</v>
      </c>
      <c r="H46" s="70">
        <f>ROUND('PU Wise OWE'!$AU$84/10000,2)</f>
        <v>-1.1499999999999999</v>
      </c>
      <c r="I46" s="21">
        <f>ROUND('PU Wise OWE'!$AU$83/10000,2)</f>
        <v>0.83</v>
      </c>
      <c r="J46" s="21">
        <f>ROUND('PU Wise OWE'!$AU$85/10000,2)</f>
        <v>0.83</v>
      </c>
      <c r="K46" s="22">
        <f t="shared" si="46"/>
        <v>0</v>
      </c>
      <c r="L46" s="24">
        <f t="shared" si="47"/>
        <v>0</v>
      </c>
      <c r="M46" s="22">
        <f t="shared" si="39"/>
        <v>1.98</v>
      </c>
      <c r="N46" s="52">
        <f t="shared" si="40"/>
        <v>-1.7217391304347827</v>
      </c>
      <c r="O46" s="52">
        <f t="shared" si="36"/>
        <v>1</v>
      </c>
    </row>
    <row r="47" spans="2:15">
      <c r="B47" s="57" t="s">
        <v>160</v>
      </c>
      <c r="C47" s="21">
        <v>0</v>
      </c>
      <c r="D47" s="66">
        <f t="shared" si="32"/>
        <v>0</v>
      </c>
      <c r="E47" s="346"/>
      <c r="F47" s="21">
        <f>ROUND('PU Wise OWE'!$AZ$82/10000,2)</f>
        <v>0</v>
      </c>
      <c r="G47" s="24">
        <f t="shared" si="33"/>
        <v>0</v>
      </c>
      <c r="H47" s="70">
        <f>ROUND('PU Wise OWE'!$AZ$84/10000,2)</f>
        <v>0</v>
      </c>
      <c r="I47" s="21">
        <f>ROUND('PU Wise OWE'!$AZ$83/10000,2)</f>
        <v>0</v>
      </c>
      <c r="J47" s="21">
        <f>ROUND('PU Wise OWE'!$AZ$85/10000,2)</f>
        <v>0</v>
      </c>
      <c r="K47" s="22">
        <f t="shared" si="37"/>
        <v>0</v>
      </c>
      <c r="L47" s="24" t="e">
        <f t="shared" si="38"/>
        <v>#DIV/0!</v>
      </c>
      <c r="M47" s="22">
        <f t="shared" si="39"/>
        <v>0</v>
      </c>
      <c r="N47" s="52" t="e">
        <f t="shared" si="40"/>
        <v>#DIV/0!</v>
      </c>
      <c r="O47" s="52" t="e">
        <f t="shared" si="36"/>
        <v>#DIV/0!</v>
      </c>
    </row>
    <row r="48" spans="2:15">
      <c r="B48" s="58" t="s">
        <v>161</v>
      </c>
      <c r="C48" s="108">
        <v>84.44</v>
      </c>
      <c r="D48" s="66">
        <f t="shared" si="32"/>
        <v>5.8851407861722882E-2</v>
      </c>
      <c r="E48" s="346"/>
      <c r="F48" s="21">
        <f>ROUND('PU Wise OWE'!$BA$82/10000,2)</f>
        <v>39.33</v>
      </c>
      <c r="G48" s="24">
        <f t="shared" si="33"/>
        <v>2.6292743256342548E-2</v>
      </c>
      <c r="H48" s="70">
        <f>ROUND('PU Wise OWE'!$BA$84/10000,2)</f>
        <v>84.44</v>
      </c>
      <c r="I48" s="21">
        <f>ROUND('PU Wise OWE'!$BA$83/10000,2)</f>
        <v>39.33</v>
      </c>
      <c r="J48" s="21">
        <f>ROUND('PU Wise OWE'!$BA$85/10000,2)</f>
        <v>39.26</v>
      </c>
      <c r="K48" s="22">
        <f t="shared" si="37"/>
        <v>-7.0000000000000284E-2</v>
      </c>
      <c r="L48" s="24">
        <f t="shared" si="38"/>
        <v>-1.7798118484617413E-3</v>
      </c>
      <c r="M48" s="22">
        <f t="shared" si="39"/>
        <v>-45.18</v>
      </c>
      <c r="N48" s="52">
        <f t="shared" si="40"/>
        <v>-0.53505447655139748</v>
      </c>
      <c r="O48" s="52">
        <f t="shared" si="36"/>
        <v>0.99822018815153823</v>
      </c>
    </row>
    <row r="49" spans="2:15">
      <c r="B49" s="59" t="s">
        <v>164</v>
      </c>
      <c r="C49" s="103">
        <v>255.98000000000002</v>
      </c>
      <c r="D49" s="66">
        <f t="shared" si="32"/>
        <v>0.17840814050738779</v>
      </c>
      <c r="E49" s="346"/>
      <c r="F49" s="21">
        <f>ROUND('PU Wise OWE'!$AM$82/10000,2)-10.96</f>
        <v>230.75</v>
      </c>
      <c r="G49" s="24">
        <f t="shared" si="33"/>
        <v>0.15426011966440487</v>
      </c>
      <c r="H49" s="70">
        <f>ROUND('PU Wise OWE'!$AM$84/10000,2)-ROUND('Upto Month COPPY'!I60/10000,2)</f>
        <v>255.98000000000002</v>
      </c>
      <c r="I49" s="21">
        <f>ROUND('PU Wise OWE'!$AM$83/10000,2)-6.11</f>
        <v>235.6</v>
      </c>
      <c r="J49" s="21">
        <f>ROUND('PU Wise OWE'!$AM$85/10000,2)-ROUND('Upto Month Current'!I60/10000,2)</f>
        <v>228.75</v>
      </c>
      <c r="K49" s="22">
        <f t="shared" si="37"/>
        <v>-6.8499999999999943</v>
      </c>
      <c r="L49" s="24">
        <f t="shared" si="38"/>
        <v>-2.9074702886247854E-2</v>
      </c>
      <c r="M49" s="22">
        <f t="shared" si="39"/>
        <v>-27.230000000000018</v>
      </c>
      <c r="N49" s="52">
        <f t="shared" si="40"/>
        <v>-0.10637549808578801</v>
      </c>
      <c r="O49" s="52">
        <f t="shared" si="36"/>
        <v>0.99133261105092096</v>
      </c>
    </row>
    <row r="50" spans="2:15" s="36" customFormat="1">
      <c r="B50" s="60" t="s">
        <v>124</v>
      </c>
      <c r="C50" s="138">
        <f>C42+C49</f>
        <v>342.83000000000004</v>
      </c>
      <c r="D50" s="67">
        <f t="shared" si="32"/>
        <v>0.23893922497909115</v>
      </c>
      <c r="E50" s="347"/>
      <c r="F50" s="104">
        <v>174.81</v>
      </c>
      <c r="G50" s="54">
        <f t="shared" si="33"/>
        <v>0.11686332185713809</v>
      </c>
      <c r="H50" s="138">
        <f>H42+H49</f>
        <v>342.83000000000004</v>
      </c>
      <c r="I50" s="104">
        <f>I42+I49</f>
        <v>277.17</v>
      </c>
      <c r="J50" s="26">
        <f>J42+J49</f>
        <v>270.25</v>
      </c>
      <c r="K50" s="26">
        <f t="shared" si="37"/>
        <v>-6.9200000000000159</v>
      </c>
      <c r="L50" s="54">
        <f t="shared" si="38"/>
        <v>-2.496662697983193E-2</v>
      </c>
      <c r="M50" s="26">
        <f t="shared" ref="M50" si="48">J50-H50</f>
        <v>-72.580000000000041</v>
      </c>
      <c r="N50" s="55">
        <f t="shared" ref="N50" si="49">M50/H50</f>
        <v>-0.21170842691713104</v>
      </c>
      <c r="O50" s="55">
        <f t="shared" ref="O50" si="50">J50/F50</f>
        <v>1.5459641896916652</v>
      </c>
    </row>
    <row r="52" spans="2:15">
      <c r="B52" s="75" t="s">
        <v>178</v>
      </c>
      <c r="C52" s="278"/>
    </row>
    <row r="53" spans="2:15" ht="47.25" customHeight="1">
      <c r="B53" s="81" t="s">
        <v>179</v>
      </c>
      <c r="C53" s="109">
        <v>15.490000000000002</v>
      </c>
      <c r="D53" s="66">
        <f t="shared" ref="D53:D57" si="51">C53/$C$7</f>
        <v>1.0795929746306105E-2</v>
      </c>
      <c r="E53" s="336"/>
      <c r="F53" s="105">
        <f>ROUND('PU Wise OWE'!$AK$126/10000,2)-F43</f>
        <v>18.29</v>
      </c>
      <c r="G53" s="24">
        <f t="shared" ref="G53:G55" si="52">F53/$F$7</f>
        <v>1.2227161814353044E-2</v>
      </c>
      <c r="H53" s="70">
        <f>ROUND('PU Wise OWE'!$AK$128/10000,2)-H43</f>
        <v>15.490000000000002</v>
      </c>
      <c r="I53" s="105">
        <f>ROUND('PU Wise OWE'!$AK$127/10000,2)-I43</f>
        <v>18.29</v>
      </c>
      <c r="J53" s="22">
        <f>ROUND('PU Wise OWE'!$AK$129/10000,2)-J43</f>
        <v>18.260000000000002</v>
      </c>
      <c r="K53" s="22">
        <f>J53-I53</f>
        <v>-2.9999999999997584E-2</v>
      </c>
      <c r="L53" s="24">
        <f>K53/I53</f>
        <v>-1.6402405686165985E-3</v>
      </c>
      <c r="M53" s="22">
        <f t="shared" ref="M53" si="53">J53-H53</f>
        <v>2.7699999999999996</v>
      </c>
      <c r="N53" s="52">
        <f t="shared" ref="N53" si="54">M53/H53</f>
        <v>0.17882504841833435</v>
      </c>
      <c r="O53" s="52">
        <f t="shared" ref="O53:O55" si="55">J53/F53</f>
        <v>0.99835975943138344</v>
      </c>
    </row>
    <row r="54" spans="2:15">
      <c r="B54" s="20" t="s">
        <v>156</v>
      </c>
      <c r="C54" s="105">
        <v>26.05</v>
      </c>
      <c r="D54" s="66">
        <f t="shared" si="51"/>
        <v>1.8155840535266237E-2</v>
      </c>
      <c r="E54" s="337"/>
      <c r="F54" s="105">
        <f>ROUND('PU Wise OWE'!$AL$126/10000,2)</f>
        <v>31.41</v>
      </c>
      <c r="G54" s="24">
        <f t="shared" si="52"/>
        <v>2.0998094728749542E-2</v>
      </c>
      <c r="H54" s="70">
        <f>ROUND('PU Wise OWE'!$AL$128/10000,2)</f>
        <v>26.05</v>
      </c>
      <c r="I54" s="105">
        <f>ROUND('PU Wise OWE'!$AL$127/10000,2)</f>
        <v>31.41</v>
      </c>
      <c r="J54" s="23">
        <f>ROUND('PU Wise OWE'!$AL$129/10000,2)</f>
        <v>31.36</v>
      </c>
      <c r="K54" s="22">
        <f t="shared" ref="K54" si="56">J54-I54</f>
        <v>-5.0000000000000711E-2</v>
      </c>
      <c r="L54" s="24">
        <f t="shared" ref="L54" si="57">K54/I54</f>
        <v>-1.5918497293855687E-3</v>
      </c>
      <c r="M54" s="22">
        <f t="shared" ref="M54:M55" si="58">J54-H54</f>
        <v>5.3099999999999987</v>
      </c>
      <c r="N54" s="52">
        <f t="shared" ref="N54:N55" si="59">M54/H54</f>
        <v>0.20383877159309016</v>
      </c>
      <c r="O54" s="52">
        <f t="shared" si="55"/>
        <v>0.99840815027061447</v>
      </c>
    </row>
    <row r="55" spans="2:15" s="36" customFormat="1">
      <c r="B55" s="25" t="s">
        <v>124</v>
      </c>
      <c r="C55" s="104">
        <f>C53+C54</f>
        <v>41.540000000000006</v>
      </c>
      <c r="D55" s="67">
        <f t="shared" si="51"/>
        <v>2.8951770281572347E-2</v>
      </c>
      <c r="E55" s="338"/>
      <c r="F55" s="138">
        <f t="shared" ref="F55:J55" si="60">SUM(F53:F54)</f>
        <v>49.7</v>
      </c>
      <c r="G55" s="54">
        <f t="shared" si="52"/>
        <v>3.3225256543102585E-2</v>
      </c>
      <c r="H55" s="138">
        <f>SUM(H53:H54)</f>
        <v>41.540000000000006</v>
      </c>
      <c r="I55" s="138">
        <f t="shared" si="60"/>
        <v>49.7</v>
      </c>
      <c r="J55" s="74">
        <f t="shared" si="60"/>
        <v>49.620000000000005</v>
      </c>
      <c r="K55" s="26">
        <f t="shared" ref="K55" si="61">J55-I55</f>
        <v>-7.9999999999998295E-2</v>
      </c>
      <c r="L55" s="54">
        <f t="shared" ref="L55" si="62">K55/I55</f>
        <v>-1.6096579476860824E-3</v>
      </c>
      <c r="M55" s="26">
        <f t="shared" si="58"/>
        <v>8.0799999999999983</v>
      </c>
      <c r="N55" s="55">
        <f t="shared" si="59"/>
        <v>0.19451131439576305</v>
      </c>
      <c r="O55" s="55">
        <f t="shared" si="55"/>
        <v>0.99839034205231392</v>
      </c>
    </row>
    <row r="57" spans="2:15" s="36" customFormat="1">
      <c r="B57" s="196" t="s">
        <v>157</v>
      </c>
      <c r="C57" s="110">
        <v>63.9</v>
      </c>
      <c r="D57" s="240">
        <f t="shared" si="51"/>
        <v>4.4535823808196255E-2</v>
      </c>
      <c r="E57" s="53"/>
      <c r="F57" s="110">
        <f>ROUND('PU Wise OWE'!$AO$126/10000,2)</f>
        <v>88.99</v>
      </c>
      <c r="G57" s="193">
        <f t="shared" ref="G57" si="63">F57/$F$7</f>
        <v>5.9491259150315876E-2</v>
      </c>
      <c r="H57" s="293">
        <f>ROUND('PU Wise OWE'!$AO$128/10000,2)</f>
        <v>63.9</v>
      </c>
      <c r="I57" s="110">
        <f>ROUND('PU Wise OWE'!$AO$127/10000,2)</f>
        <v>88.99</v>
      </c>
      <c r="J57" s="133">
        <f>ROUND('PU Wise OWE'!$AO$129/10000,2)</f>
        <v>88.94</v>
      </c>
      <c r="K57" s="192">
        <f t="shared" ref="K57" si="64">J57-I57</f>
        <v>-4.9999999999997158E-2</v>
      </c>
      <c r="L57" s="193">
        <f t="shared" ref="L57" si="65">K57/I57</f>
        <v>-5.6186088324527658E-4</v>
      </c>
      <c r="M57" s="192">
        <f t="shared" ref="M57" si="66">J57-H57</f>
        <v>25.04</v>
      </c>
      <c r="N57" s="194">
        <f t="shared" ref="N57" si="67">M57/H57</f>
        <v>0.39186228482003127</v>
      </c>
      <c r="O57" s="194">
        <f t="shared" ref="O57" si="68">J57/F57</f>
        <v>0.99943813911675472</v>
      </c>
    </row>
    <row r="58" spans="2:15">
      <c r="C58" s="282"/>
      <c r="O58" s="100"/>
    </row>
    <row r="59" spans="2:15">
      <c r="B59" s="75" t="s">
        <v>180</v>
      </c>
      <c r="C59" s="191"/>
      <c r="O59" s="195"/>
    </row>
    <row r="60" spans="2:15">
      <c r="B60" s="23" t="s">
        <v>181</v>
      </c>
      <c r="C60" s="105">
        <v>17.97</v>
      </c>
      <c r="D60" s="66">
        <f t="shared" ref="D60:D64" si="69">C60/$C$7</f>
        <v>1.2524393643713407E-2</v>
      </c>
      <c r="E60" s="333"/>
      <c r="F60" s="105">
        <f>ROUND('PU Wise OWE'!$AM$60/10000,2)</f>
        <v>12.74</v>
      </c>
      <c r="G60" s="24">
        <f t="shared" ref="G60:G64" si="70">F60/$F$7</f>
        <v>8.5168967476685498E-3</v>
      </c>
      <c r="H60" s="70">
        <f>ROUND('PU Wise OWE'!$AM$62/10000,2)</f>
        <v>17.97</v>
      </c>
      <c r="I60" s="105">
        <f>ROUND('PU Wise OWE'!$AM$61/10000,2)</f>
        <v>12.74</v>
      </c>
      <c r="J60" s="23">
        <f>ROUND('PU Wise OWE'!$AM$63/10000,2)</f>
        <v>12.72</v>
      </c>
      <c r="K60" s="22">
        <f t="shared" ref="K60:K62" si="71">J60-I60</f>
        <v>-1.9999999999999574E-2</v>
      </c>
      <c r="L60" s="24">
        <f t="shared" ref="L60:L62" si="72">K60/I60</f>
        <v>-1.5698587127158221E-3</v>
      </c>
      <c r="M60" s="22">
        <f t="shared" ref="M60" si="73">J60-H60</f>
        <v>-5.2499999999999982</v>
      </c>
      <c r="N60" s="52">
        <f t="shared" ref="N60" si="74">M60/H60</f>
        <v>-0.29215358931552582</v>
      </c>
      <c r="O60" s="52">
        <f t="shared" ref="O60:O64" si="75">J60/F60</f>
        <v>0.99843014128728413</v>
      </c>
    </row>
    <row r="61" spans="2:15">
      <c r="B61" s="23" t="s">
        <v>182</v>
      </c>
      <c r="C61" s="105">
        <v>-0.43</v>
      </c>
      <c r="D61" s="66">
        <f t="shared" si="69"/>
        <v>-2.9969333705045994E-4</v>
      </c>
      <c r="E61" s="334"/>
      <c r="F61" s="105">
        <f>ROUND('PU Wise OWE'!$AM$93/10000,2)</f>
        <v>2.85</v>
      </c>
      <c r="G61" s="24">
        <f t="shared" si="70"/>
        <v>1.9052712504596051E-3</v>
      </c>
      <c r="H61" s="70">
        <f>ROUND('PU Wise OWE'!$AM$95/10000,2)</f>
        <v>-0.43</v>
      </c>
      <c r="I61" s="105">
        <f>ROUND('PU Wise OWE'!$AM$94/10000,2)</f>
        <v>2.85</v>
      </c>
      <c r="J61" s="23">
        <f>ROUND('PU Wise OWE'!$AM$96/10000,2)</f>
        <v>2.85</v>
      </c>
      <c r="K61" s="22">
        <f t="shared" si="71"/>
        <v>0</v>
      </c>
      <c r="L61" s="24">
        <f t="shared" si="72"/>
        <v>0</v>
      </c>
      <c r="M61" s="22">
        <f t="shared" ref="M61:M63" si="76">J61-H61</f>
        <v>3.2800000000000002</v>
      </c>
      <c r="N61" s="52">
        <f t="shared" ref="N61:N63" si="77">M61/H61</f>
        <v>-7.6279069767441872</v>
      </c>
      <c r="O61" s="52">
        <f t="shared" si="75"/>
        <v>1</v>
      </c>
    </row>
    <row r="62" spans="2:15">
      <c r="B62" s="23" t="s">
        <v>183</v>
      </c>
      <c r="C62" s="105">
        <v>3.18</v>
      </c>
      <c r="D62" s="66">
        <f t="shared" si="69"/>
        <v>2.2163367716754945E-3</v>
      </c>
      <c r="E62" s="334"/>
      <c r="F62" s="105">
        <f>ROUND('PU Wise OWE'!$AN$16/10000,2)</f>
        <v>1.99</v>
      </c>
      <c r="G62" s="24">
        <f>F62/$F$7</f>
        <v>1.3303472941805664E-3</v>
      </c>
      <c r="H62" s="70">
        <f>ROUND('PU Wise OWE'!$AN$18/10000,2)</f>
        <v>3.18</v>
      </c>
      <c r="I62" s="105">
        <f>ROUND('PU Wise OWE'!$AN$17/10000,2)</f>
        <v>1.99</v>
      </c>
      <c r="J62" s="23">
        <f>ROUND('PU Wise OWE'!$AN$19/10000,2)</f>
        <v>1.99</v>
      </c>
      <c r="K62" s="22">
        <f t="shared" si="71"/>
        <v>0</v>
      </c>
      <c r="L62" s="24">
        <f t="shared" si="72"/>
        <v>0</v>
      </c>
      <c r="M62" s="22">
        <f t="shared" si="76"/>
        <v>-1.1900000000000002</v>
      </c>
      <c r="N62" s="52">
        <f t="shared" si="77"/>
        <v>-0.37421383647798745</v>
      </c>
      <c r="O62" s="52">
        <f t="shared" si="75"/>
        <v>1</v>
      </c>
    </row>
    <row r="63" spans="2:15">
      <c r="B63" s="23" t="s">
        <v>184</v>
      </c>
      <c r="C63" s="105">
        <v>1.89</v>
      </c>
      <c r="D63" s="66">
        <f t="shared" si="69"/>
        <v>1.3172567605241145E-3</v>
      </c>
      <c r="E63" s="334"/>
      <c r="F63" s="105">
        <f>ROUND('PU Wise OWE'!$AN$60/10000,2)</f>
        <v>3.81</v>
      </c>
      <c r="G63" s="24">
        <f>F63/$F$7</f>
        <v>2.5470468295617876E-3</v>
      </c>
      <c r="H63" s="70">
        <f>ROUND('PU Wise OWE'!$AN$62/10000,2)</f>
        <v>1.89</v>
      </c>
      <c r="I63" s="105">
        <f>ROUND('PU Wise OWE'!$AN$61/10000,2)</f>
        <v>3.81</v>
      </c>
      <c r="J63" s="23">
        <f>ROUND('PU Wise OWE'!$AN$63/10000,2)</f>
        <v>3.81</v>
      </c>
      <c r="K63" s="22">
        <f t="shared" ref="K63" si="78">J63-I63</f>
        <v>0</v>
      </c>
      <c r="L63" s="24">
        <f t="shared" ref="L63" si="79">K63/I63</f>
        <v>0</v>
      </c>
      <c r="M63" s="22">
        <f t="shared" si="76"/>
        <v>1.9200000000000002</v>
      </c>
      <c r="N63" s="52">
        <f t="shared" si="77"/>
        <v>1.015873015873016</v>
      </c>
      <c r="O63" s="52">
        <f t="shared" si="75"/>
        <v>1</v>
      </c>
    </row>
    <row r="64" spans="2:15" s="36" customFormat="1">
      <c r="B64" s="25" t="s">
        <v>124</v>
      </c>
      <c r="C64" s="104">
        <f>C60+C61+C62+C63</f>
        <v>22.61</v>
      </c>
      <c r="D64" s="67">
        <f t="shared" si="69"/>
        <v>1.5758293838862555E-2</v>
      </c>
      <c r="E64" s="335"/>
      <c r="F64" s="104">
        <f>SUM(F60:F63)</f>
        <v>21.389999999999997</v>
      </c>
      <c r="G64" s="54">
        <f t="shared" si="70"/>
        <v>1.4299562121870507E-2</v>
      </c>
      <c r="H64" s="138">
        <f>SUM(H60:H63)</f>
        <v>22.61</v>
      </c>
      <c r="I64" s="104">
        <f>SUM(I60:I63)</f>
        <v>21.389999999999997</v>
      </c>
      <c r="J64" s="26">
        <f>SUM(J60:J63)</f>
        <v>21.369999999999997</v>
      </c>
      <c r="K64" s="26">
        <f t="shared" ref="K64" si="80">J64-I64</f>
        <v>-1.9999999999999574E-2</v>
      </c>
      <c r="L64" s="54">
        <f t="shared" ref="L64" si="81">K64/I64</f>
        <v>-9.3501636278632897E-4</v>
      </c>
      <c r="M64" s="26">
        <f t="shared" ref="M64" si="82">J64-H64</f>
        <v>-1.240000000000002</v>
      </c>
      <c r="N64" s="55">
        <f t="shared" ref="N64" si="83">M64/H64</f>
        <v>-5.4842989827510041E-2</v>
      </c>
      <c r="O64" s="55">
        <f t="shared" si="75"/>
        <v>0.99906498363721363</v>
      </c>
    </row>
    <row r="65" spans="2:15">
      <c r="O65" s="92"/>
    </row>
    <row r="66" spans="2:15">
      <c r="B66" s="75" t="s">
        <v>185</v>
      </c>
      <c r="C66" s="278"/>
    </row>
    <row r="67" spans="2:15">
      <c r="B67" s="23" t="s">
        <v>186</v>
      </c>
      <c r="C67" s="105">
        <v>0.02</v>
      </c>
      <c r="D67" s="66">
        <f t="shared" ref="D67:D69" si="84">C67/$C$7</f>
        <v>1.3939224979091161E-5</v>
      </c>
      <c r="E67" s="23"/>
      <c r="F67" s="105">
        <f>ROUND('PU Wise OWE'!$AP$71/10000,2)</f>
        <v>0</v>
      </c>
      <c r="G67" s="24">
        <f t="shared" ref="G67:G69" si="85">F67/$F$7</f>
        <v>0</v>
      </c>
      <c r="H67" s="70">
        <f>ROUND('PU Wise OWE'!$AP$73/10000,2)</f>
        <v>0.02</v>
      </c>
      <c r="I67" s="105">
        <f>ROUND('PU Wise OWE'!$AP$72/10000,2)</f>
        <v>0</v>
      </c>
      <c r="J67" s="23">
        <f>ROUND('PU Wise OWE'!$AP$74/10000,2)</f>
        <v>0</v>
      </c>
      <c r="K67" s="22">
        <f t="shared" ref="K67" si="86">J67-I67</f>
        <v>0</v>
      </c>
      <c r="L67" s="24" t="e">
        <f t="shared" ref="L67" si="87">K67/I67</f>
        <v>#DIV/0!</v>
      </c>
      <c r="M67" s="22">
        <f t="shared" ref="M67" si="88">J67-H67</f>
        <v>-0.02</v>
      </c>
      <c r="N67" s="52">
        <f t="shared" ref="N67" si="89">M67/H67</f>
        <v>-1</v>
      </c>
      <c r="O67" s="52" t="e">
        <f t="shared" ref="O67:O69" si="90">J67/F67</f>
        <v>#DIV/0!</v>
      </c>
    </row>
    <row r="68" spans="2:15">
      <c r="B68" s="87" t="s">
        <v>187</v>
      </c>
      <c r="C68" s="283">
        <v>25.97</v>
      </c>
      <c r="D68" s="66">
        <f t="shared" si="84"/>
        <v>1.8100083635349873E-2</v>
      </c>
      <c r="E68" s="23"/>
      <c r="F68" s="105">
        <f>ROUND('PU Wise OWE'!$AP$126/10000,2)-F67-F44</f>
        <v>24.68</v>
      </c>
      <c r="G68" s="24">
        <f t="shared" si="85"/>
        <v>1.6498980512751948E-2</v>
      </c>
      <c r="H68" s="70">
        <f>ROUND('PU Wise OWE'!$AP$128/10000,2)-H67-H44</f>
        <v>25.97</v>
      </c>
      <c r="I68" s="105">
        <f>ROUND('PU Wise OWE'!$AP$127/10000,2)-I67-I44</f>
        <v>24.68</v>
      </c>
      <c r="J68" s="22">
        <f>ROUND('PU Wise OWE'!$AP$129/10000,2)-J67-J44</f>
        <v>24.64</v>
      </c>
      <c r="K68" s="22">
        <f>J68-I68</f>
        <v>-3.9999999999999147E-2</v>
      </c>
      <c r="L68" s="24">
        <f t="shared" ref="L68:L84" si="91">K68/I68</f>
        <v>-1.6207455429497223E-3</v>
      </c>
      <c r="M68" s="22">
        <f t="shared" ref="M68" si="92">J68-H68</f>
        <v>-1.3299999999999983</v>
      </c>
      <c r="N68" s="52">
        <f t="shared" ref="N68" si="93">M68/H68</f>
        <v>-5.1212938005390771E-2</v>
      </c>
      <c r="O68" s="52">
        <f t="shared" si="90"/>
        <v>0.99837925445705022</v>
      </c>
    </row>
    <row r="69" spans="2:15" s="36" customFormat="1">
      <c r="B69" s="25" t="s">
        <v>124</v>
      </c>
      <c r="C69" s="74">
        <f>SUM(C67:C68)</f>
        <v>25.99</v>
      </c>
      <c r="D69" s="67">
        <f t="shared" si="84"/>
        <v>1.8114022860328961E-2</v>
      </c>
      <c r="E69" s="88"/>
      <c r="F69" s="138">
        <f>SUM(F67:F68)</f>
        <v>24.68</v>
      </c>
      <c r="G69" s="54">
        <f t="shared" si="85"/>
        <v>1.6498980512751948E-2</v>
      </c>
      <c r="H69" s="138">
        <f>SUM(H67:H68)</f>
        <v>25.99</v>
      </c>
      <c r="I69" s="138">
        <f>SUM(I67:I68)</f>
        <v>24.68</v>
      </c>
      <c r="J69" s="74">
        <f>SUM(J67:J68)</f>
        <v>24.64</v>
      </c>
      <c r="K69" s="26">
        <f t="shared" ref="K69:K84" si="94">J69-I69</f>
        <v>-3.9999999999999147E-2</v>
      </c>
      <c r="L69" s="54">
        <f t="shared" si="91"/>
        <v>-1.6207455429497223E-3</v>
      </c>
      <c r="M69" s="26">
        <f t="shared" ref="M69" si="95">J69-H69</f>
        <v>-1.3499999999999979</v>
      </c>
      <c r="N69" s="55">
        <f t="shared" ref="N69" si="96">M69/H69</f>
        <v>-5.1943055021161907E-2</v>
      </c>
      <c r="O69" s="55">
        <f t="shared" si="90"/>
        <v>0.99837925445705022</v>
      </c>
    </row>
    <row r="70" spans="2:15">
      <c r="E70" s="31"/>
      <c r="F70" s="287"/>
      <c r="G70" s="34"/>
      <c r="I70" s="287"/>
      <c r="J70" s="31"/>
      <c r="K70" s="34"/>
      <c r="L70" s="35"/>
      <c r="M70" s="34"/>
      <c r="N70" s="92"/>
      <c r="O70" s="36"/>
    </row>
    <row r="71" spans="2:15">
      <c r="B71" s="75" t="s">
        <v>189</v>
      </c>
      <c r="C71" s="278"/>
      <c r="E71" s="31"/>
      <c r="F71" s="287"/>
      <c r="G71" s="34"/>
      <c r="I71" s="287"/>
      <c r="J71" s="31"/>
      <c r="K71" s="34"/>
      <c r="L71" s="35"/>
      <c r="M71" s="34"/>
      <c r="N71" s="92"/>
    </row>
    <row r="72" spans="2:15">
      <c r="B72" s="23" t="s">
        <v>188</v>
      </c>
      <c r="C72" s="105">
        <v>0.25</v>
      </c>
      <c r="D72" s="66">
        <f t="shared" ref="D72:D74" si="97">C72/$C$7</f>
        <v>1.742403122386395E-4</v>
      </c>
      <c r="E72" s="23"/>
      <c r="F72" s="70">
        <f>ROUND('PU Wise OWE'!$AQ$27/10000,2)+ROUND('PU Wise OWE'!$BB$27/10000,2)</f>
        <v>0</v>
      </c>
      <c r="G72" s="24">
        <f t="shared" ref="G72:G74" si="98">F72/$F$7</f>
        <v>0</v>
      </c>
      <c r="H72" s="70">
        <f>ROUND('PU Wise OWE'!$AQ$29/10000,2)+ROUND('PU Wise OWE'!$BB$29/10000,2)</f>
        <v>0.25</v>
      </c>
      <c r="I72" s="70">
        <f>ROUND('PU Wise OWE'!$AQ$28/10000,2)+ROUND('PU Wise OWE'!$BB$28/10000,2)</f>
        <v>0</v>
      </c>
      <c r="J72" s="70">
        <f>ROUND('PU Wise OWE'!$AQ$30/10000,2)+ROUND('PU Wise OWE'!$BB$30/10000,2)</f>
        <v>0</v>
      </c>
      <c r="K72" s="22">
        <f t="shared" si="94"/>
        <v>0</v>
      </c>
      <c r="L72" s="24" t="e">
        <f t="shared" si="91"/>
        <v>#DIV/0!</v>
      </c>
      <c r="M72" s="22">
        <f t="shared" ref="M72:M73" si="99">J72-H72</f>
        <v>-0.25</v>
      </c>
      <c r="N72" s="52">
        <f t="shared" ref="N72:N73" si="100">M72/H72</f>
        <v>-1</v>
      </c>
      <c r="O72" s="52" t="e">
        <f t="shared" ref="O72:O74" si="101">J72/F72</f>
        <v>#DIV/0!</v>
      </c>
    </row>
    <row r="73" spans="2:15">
      <c r="B73" s="23" t="s">
        <v>190</v>
      </c>
      <c r="C73" s="105">
        <v>12.11</v>
      </c>
      <c r="D73" s="66">
        <f t="shared" si="97"/>
        <v>8.4402007248396971E-3</v>
      </c>
      <c r="E73" s="23"/>
      <c r="F73" s="70">
        <f>ROUND('PU Wise OWE'!$AQ$38/10000,2)+ROUND('PU Wise OWE'!$BB$38/10000,2)</f>
        <v>16.16</v>
      </c>
      <c r="G73" s="24">
        <f t="shared" si="98"/>
        <v>1.0803222248220076E-2</v>
      </c>
      <c r="H73" s="70">
        <f>ROUND('PU Wise OWE'!$AQ$40/10000,2)+ROUND('PU Wise OWE'!$BB$40/10000,2)</f>
        <v>12.110000000000001</v>
      </c>
      <c r="I73" s="70">
        <f>ROUND('PU Wise OWE'!$AQ$39/10000,2)+ROUND('PU Wise OWE'!$BB$39/10000,2)</f>
        <v>16.16</v>
      </c>
      <c r="J73" s="70">
        <f>ROUND('PU Wise OWE'!$AQ$41/10000,2)+ROUND('PU Wise OWE'!$BB$41/10000,2)</f>
        <v>16.14</v>
      </c>
      <c r="K73" s="22">
        <f t="shared" si="94"/>
        <v>-1.9999999999999574E-2</v>
      </c>
      <c r="L73" s="24">
        <f t="shared" si="91"/>
        <v>-1.2376237623762112E-3</v>
      </c>
      <c r="M73" s="22">
        <f t="shared" si="99"/>
        <v>4.0299999999999994</v>
      </c>
      <c r="N73" s="52">
        <f t="shared" si="100"/>
        <v>0.33278282411230381</v>
      </c>
      <c r="O73" s="52">
        <f t="shared" si="101"/>
        <v>0.99876237623762376</v>
      </c>
    </row>
    <row r="74" spans="2:15" s="36" customFormat="1">
      <c r="B74" s="25" t="s">
        <v>124</v>
      </c>
      <c r="C74" s="104">
        <f>C72+C73</f>
        <v>12.36</v>
      </c>
      <c r="D74" s="67">
        <f t="shared" si="97"/>
        <v>8.6144410370783374E-3</v>
      </c>
      <c r="E74" s="25"/>
      <c r="F74" s="138">
        <f>SUM(F72:F73)</f>
        <v>16.16</v>
      </c>
      <c r="G74" s="54">
        <f t="shared" si="98"/>
        <v>1.0803222248220076E-2</v>
      </c>
      <c r="H74" s="138">
        <f>SUM(H72:H73)</f>
        <v>12.360000000000001</v>
      </c>
      <c r="I74" s="138">
        <f t="shared" ref="I74:J74" si="102">SUM(I72:I73)</f>
        <v>16.16</v>
      </c>
      <c r="J74" s="74">
        <f t="shared" si="102"/>
        <v>16.14</v>
      </c>
      <c r="K74" s="26">
        <f t="shared" si="94"/>
        <v>-1.9999999999999574E-2</v>
      </c>
      <c r="L74" s="54">
        <f t="shared" si="91"/>
        <v>-1.2376237623762112E-3</v>
      </c>
      <c r="M74" s="26">
        <f t="shared" ref="M74" si="103">J74-H74</f>
        <v>3.7799999999999994</v>
      </c>
      <c r="N74" s="55">
        <f t="shared" ref="N74" si="104">M74/H74</f>
        <v>0.30582524271844652</v>
      </c>
      <c r="O74" s="55">
        <f t="shared" si="101"/>
        <v>0.99876237623762376</v>
      </c>
    </row>
    <row r="75" spans="2:15" s="36" customFormat="1">
      <c r="B75" s="201"/>
      <c r="C75" s="284"/>
      <c r="D75" s="204"/>
      <c r="E75" s="201"/>
      <c r="F75" s="288"/>
      <c r="G75" s="205"/>
      <c r="H75" s="288"/>
      <c r="I75" s="288"/>
      <c r="J75" s="203"/>
      <c r="K75" s="202"/>
      <c r="L75" s="205"/>
      <c r="M75" s="202"/>
      <c r="N75" s="206"/>
      <c r="O75" s="206"/>
    </row>
    <row r="76" spans="2:15" s="36" customFormat="1">
      <c r="B76" s="201"/>
      <c r="C76" s="284"/>
      <c r="D76" s="204"/>
      <c r="E76" s="201"/>
      <c r="F76" s="288"/>
      <c r="G76" s="205"/>
      <c r="H76" s="288"/>
      <c r="I76" s="288"/>
      <c r="J76" s="203"/>
      <c r="K76" s="202"/>
      <c r="L76" s="205"/>
      <c r="M76" s="36" t="s">
        <v>144</v>
      </c>
      <c r="N76" s="206"/>
      <c r="O76" s="206"/>
    </row>
    <row r="77" spans="2:15" ht="15" customHeight="1">
      <c r="B77" s="319" t="s">
        <v>304</v>
      </c>
      <c r="C77" s="320" t="s">
        <v>328</v>
      </c>
      <c r="D77" s="314" t="s">
        <v>167</v>
      </c>
      <c r="E77" s="311"/>
      <c r="F77" s="312" t="str">
        <f>'PU Wise OWE'!$B$5</f>
        <v>FG 2023-24</v>
      </c>
      <c r="G77" s="314" t="s">
        <v>336</v>
      </c>
      <c r="H77" s="312" t="str">
        <f>'PU Wise OWE'!$B$7</f>
        <v>Actuals upto March'23</v>
      </c>
      <c r="I77" s="312" t="str">
        <f>'PU Wise OWE'!$B$6</f>
        <v>BP to end of  March'24</v>
      </c>
      <c r="J77" s="316" t="str">
        <f>'PU Wise OWE'!$B$8</f>
        <v>Actuals upto March'24</v>
      </c>
      <c r="K77" s="329" t="s">
        <v>200</v>
      </c>
      <c r="L77" s="329"/>
      <c r="M77" s="329" t="s">
        <v>141</v>
      </c>
      <c r="N77" s="329"/>
      <c r="O77" s="311" t="s">
        <v>335</v>
      </c>
    </row>
    <row r="78" spans="2:15" ht="26.25" customHeight="1">
      <c r="B78" s="319"/>
      <c r="C78" s="313"/>
      <c r="D78" s="315"/>
      <c r="E78" s="311"/>
      <c r="F78" s="313"/>
      <c r="G78" s="315"/>
      <c r="H78" s="313"/>
      <c r="I78" s="313"/>
      <c r="J78" s="315"/>
      <c r="K78" s="79" t="s">
        <v>139</v>
      </c>
      <c r="L78" s="80" t="s">
        <v>140</v>
      </c>
      <c r="M78" s="79" t="s">
        <v>139</v>
      </c>
      <c r="N78" s="80" t="s">
        <v>140</v>
      </c>
      <c r="O78" s="311"/>
    </row>
    <row r="79" spans="2:15">
      <c r="B79" s="23" t="s">
        <v>193</v>
      </c>
      <c r="C79" s="105">
        <v>0.56000000000000005</v>
      </c>
      <c r="D79" s="66">
        <f t="shared" ref="D79:D87" si="105">C79/$C$7</f>
        <v>3.9029829941455253E-4</v>
      </c>
      <c r="E79" s="23"/>
      <c r="F79" s="105">
        <f>ROUND('PU Wise OWE'!$AW$126/10000,2)</f>
        <v>0</v>
      </c>
      <c r="G79" s="24">
        <f t="shared" ref="G79:G85" si="106">F79/$F$7</f>
        <v>0</v>
      </c>
      <c r="H79" s="70">
        <f>ROUND('PU Wise OWE'!$AW$128/10000,2)</f>
        <v>0.56000000000000005</v>
      </c>
      <c r="I79" s="105">
        <f>ROUND('PU Wise OWE'!$AW$127/10000,2)</f>
        <v>0</v>
      </c>
      <c r="J79" s="23">
        <f>ROUND('PU Wise OWE'!$AW$129/10000,2)</f>
        <v>0</v>
      </c>
      <c r="K79" s="22">
        <f t="shared" si="94"/>
        <v>0</v>
      </c>
      <c r="L79" s="24" t="e">
        <f t="shared" si="91"/>
        <v>#DIV/0!</v>
      </c>
      <c r="M79" s="22">
        <f t="shared" ref="M79:M80" si="107">J79-H79</f>
        <v>-0.56000000000000005</v>
      </c>
      <c r="N79" s="52">
        <f t="shared" ref="N79:N80" si="108">M79/H79</f>
        <v>-1</v>
      </c>
      <c r="O79" s="52" t="e">
        <f t="shared" ref="O79:O87" si="109">J79/F79</f>
        <v>#DIV/0!</v>
      </c>
    </row>
    <row r="80" spans="2:15">
      <c r="B80" s="23" t="s">
        <v>192</v>
      </c>
      <c r="C80" s="105">
        <v>0.28000000000000003</v>
      </c>
      <c r="D80" s="66">
        <f t="shared" si="105"/>
        <v>1.9514914970727626E-4</v>
      </c>
      <c r="E80" s="23"/>
      <c r="F80" s="105">
        <f>ROUND('PU Wise OWE'!$AX$126/10000,2)</f>
        <v>0.28999999999999998</v>
      </c>
      <c r="G80" s="24">
        <f t="shared" si="106"/>
        <v>1.938697061871177E-4</v>
      </c>
      <c r="H80" s="70">
        <f>ROUND('PU Wise OWE'!$AX$128/10000,2)</f>
        <v>0.28000000000000003</v>
      </c>
      <c r="I80" s="105">
        <f>ROUND('PU Wise OWE'!$AX$127/10000,2)</f>
        <v>0.28999999999999998</v>
      </c>
      <c r="J80" s="23">
        <f>ROUND('PU Wise OWE'!$AX$129/10000,2)</f>
        <v>0.28999999999999998</v>
      </c>
      <c r="K80" s="22">
        <f t="shared" si="94"/>
        <v>0</v>
      </c>
      <c r="L80" s="24">
        <f t="shared" si="91"/>
        <v>0</v>
      </c>
      <c r="M80" s="22">
        <f t="shared" si="107"/>
        <v>9.9999999999999534E-3</v>
      </c>
      <c r="N80" s="52">
        <f t="shared" si="108"/>
        <v>3.5714285714285546E-2</v>
      </c>
      <c r="O80" s="52">
        <f t="shared" si="109"/>
        <v>1</v>
      </c>
    </row>
    <row r="81" spans="2:15">
      <c r="B81" s="23" t="s">
        <v>194</v>
      </c>
      <c r="C81" s="105">
        <v>1.81</v>
      </c>
      <c r="D81" s="66">
        <f t="shared" si="105"/>
        <v>1.2614998606077501E-3</v>
      </c>
      <c r="E81" s="23"/>
      <c r="F81" s="105">
        <f>ROUND('PU Wise OWE'!$BC$126/10000,2)</f>
        <v>3.93</v>
      </c>
      <c r="G81" s="24">
        <f t="shared" si="106"/>
        <v>2.6272687769495606E-3</v>
      </c>
      <c r="H81" s="70">
        <f>ROUND('PU Wise OWE'!$BC$128/10000,2)</f>
        <v>1.81</v>
      </c>
      <c r="I81" s="105">
        <f>ROUND('PU Wise OWE'!$BC$127/10000,2)</f>
        <v>3.93</v>
      </c>
      <c r="J81" s="23">
        <f>ROUND('PU Wise OWE'!$BC$129/10000,2)</f>
        <v>3.94</v>
      </c>
      <c r="K81" s="22">
        <f t="shared" si="94"/>
        <v>9.9999999999997868E-3</v>
      </c>
      <c r="L81" s="24">
        <f t="shared" si="91"/>
        <v>2.5445292620864595E-3</v>
      </c>
      <c r="M81" s="22">
        <f t="shared" ref="M81:M84" si="110">J81-H81</f>
        <v>2.13</v>
      </c>
      <c r="N81" s="52">
        <f t="shared" ref="N81:N84" si="111">M81/H81</f>
        <v>1.1767955801104972</v>
      </c>
      <c r="O81" s="52">
        <f t="shared" si="109"/>
        <v>1.0025445292620865</v>
      </c>
    </row>
    <row r="82" spans="2:15">
      <c r="B82" s="23" t="s">
        <v>195</v>
      </c>
      <c r="C82" s="105">
        <v>1.76</v>
      </c>
      <c r="D82" s="66">
        <f t="shared" si="105"/>
        <v>1.2266517981600221E-3</v>
      </c>
      <c r="E82" s="23"/>
      <c r="F82" s="105">
        <f>ROUND('PU Wise OWE'!$BD$126/10000,2)</f>
        <v>3.93</v>
      </c>
      <c r="G82" s="24">
        <f t="shared" si="106"/>
        <v>2.6272687769495606E-3</v>
      </c>
      <c r="H82" s="70">
        <f>ROUND('PU Wise OWE'!$BD$128/10000,2)</f>
        <v>1.76</v>
      </c>
      <c r="I82" s="105">
        <f>ROUND('PU Wise OWE'!$BD$127/10000,2)</f>
        <v>3.93</v>
      </c>
      <c r="J82" s="23">
        <f>ROUND('PU Wise OWE'!$BD$129/10000,2)</f>
        <v>3.94</v>
      </c>
      <c r="K82" s="22">
        <f t="shared" si="94"/>
        <v>9.9999999999997868E-3</v>
      </c>
      <c r="L82" s="24">
        <f t="shared" si="91"/>
        <v>2.5445292620864595E-3</v>
      </c>
      <c r="M82" s="22">
        <f t="shared" si="110"/>
        <v>2.1799999999999997</v>
      </c>
      <c r="N82" s="52">
        <f t="shared" si="111"/>
        <v>1.2386363636363635</v>
      </c>
      <c r="O82" s="52">
        <f t="shared" si="109"/>
        <v>1.0025445292620865</v>
      </c>
    </row>
    <row r="83" spans="2:15">
      <c r="B83" s="23" t="s">
        <v>196</v>
      </c>
      <c r="C83" s="105">
        <v>2.17</v>
      </c>
      <c r="D83" s="66">
        <f t="shared" si="105"/>
        <v>1.512405910231391E-3</v>
      </c>
      <c r="E83" s="23"/>
      <c r="F83" s="105">
        <f>ROUND('PU Wise OWE'!$BF$126/10000,2)</f>
        <v>3.5</v>
      </c>
      <c r="G83" s="24">
        <f t="shared" si="106"/>
        <v>2.3398067988100414E-3</v>
      </c>
      <c r="H83" s="70">
        <f>ROUND('PU Wise OWE'!$BF$128/10000,2)</f>
        <v>2.17</v>
      </c>
      <c r="I83" s="105">
        <f>ROUND('PU Wise OWE'!$BF$127/10000,2)</f>
        <v>3.5</v>
      </c>
      <c r="J83" s="23">
        <f>ROUND('PU Wise OWE'!$BF$129/10000,2)</f>
        <v>3.5</v>
      </c>
      <c r="K83" s="22">
        <f t="shared" si="94"/>
        <v>0</v>
      </c>
      <c r="L83" s="24">
        <f t="shared" si="91"/>
        <v>0</v>
      </c>
      <c r="M83" s="22">
        <f t="shared" si="110"/>
        <v>1.33</v>
      </c>
      <c r="N83" s="52">
        <f t="shared" si="111"/>
        <v>0.61290322580645162</v>
      </c>
      <c r="O83" s="52">
        <f t="shared" si="109"/>
        <v>1</v>
      </c>
    </row>
    <row r="84" spans="2:15">
      <c r="B84" s="23" t="s">
        <v>197</v>
      </c>
      <c r="C84" s="105">
        <v>34.07</v>
      </c>
      <c r="D84" s="66">
        <f t="shared" si="105"/>
        <v>2.3745469751881791E-2</v>
      </c>
      <c r="E84" s="23"/>
      <c r="F84" s="105">
        <f>ROUND('PU Wise OWE'!$BG$126/10000,2)-ROUND('PU Wise OWE'!$BG$115/10000,2)</f>
        <v>34.910000000000011</v>
      </c>
      <c r="G84" s="24">
        <f t="shared" si="106"/>
        <v>2.3337901527559591E-2</v>
      </c>
      <c r="H84" s="70">
        <f>ROUND('PU Wise OWE'!$BG$128/10000,2)-ROUND('PU Wise OWE'!$BG$117/10000,2)</f>
        <v>34.069999999999993</v>
      </c>
      <c r="I84" s="105">
        <f>ROUND('PU Wise OWE'!$BG$127/10000,2)-ROUND('PU Wise OWE'!$BG$116/10000,2)</f>
        <v>34.910000000000011</v>
      </c>
      <c r="J84" s="23">
        <f>ROUND('PU Wise OWE'!$BG$129/10000,2)-ROUND('PU Wise OWE'!$BG$118/10000,2)</f>
        <v>34.870000000000005</v>
      </c>
      <c r="K84" s="22">
        <f t="shared" si="94"/>
        <v>-4.0000000000006253E-2</v>
      </c>
      <c r="L84" s="24">
        <f t="shared" si="91"/>
        <v>-1.1458034947008375E-3</v>
      </c>
      <c r="M84" s="22">
        <f t="shared" si="110"/>
        <v>0.80000000000001137</v>
      </c>
      <c r="N84" s="52">
        <f t="shared" si="111"/>
        <v>2.3481068388612022E-2</v>
      </c>
      <c r="O84" s="52">
        <f t="shared" si="109"/>
        <v>0.99885419650529916</v>
      </c>
    </row>
    <row r="85" spans="2:15" s="36" customFormat="1">
      <c r="B85" s="25" t="s">
        <v>124</v>
      </c>
      <c r="C85" s="104">
        <f>C79+C80+C81+C82+C83+C84</f>
        <v>40.65</v>
      </c>
      <c r="D85" s="67">
        <f t="shared" si="105"/>
        <v>2.8331474770002783E-2</v>
      </c>
      <c r="E85" s="25"/>
      <c r="F85" s="138">
        <f>SUM(F79:F84)</f>
        <v>46.560000000000009</v>
      </c>
      <c r="G85" s="54">
        <f t="shared" si="106"/>
        <v>3.1126115586455869E-2</v>
      </c>
      <c r="H85" s="138">
        <f>SUM(H79:H84)</f>
        <v>40.649999999999991</v>
      </c>
      <c r="I85" s="138">
        <f>SUM(I79:I84)</f>
        <v>46.560000000000009</v>
      </c>
      <c r="J85" s="74">
        <f>SUM(J79:J84)</f>
        <v>46.540000000000006</v>
      </c>
      <c r="K85" s="26">
        <f t="shared" ref="K85" si="112">J85-I85</f>
        <v>-2.0000000000003126E-2</v>
      </c>
      <c r="L85" s="54">
        <f t="shared" ref="L85" si="113">K85/I85</f>
        <v>-4.2955326460487805E-4</v>
      </c>
      <c r="M85" s="26">
        <f t="shared" ref="M85" si="114">J85-H85</f>
        <v>5.8900000000000148</v>
      </c>
      <c r="N85" s="55">
        <f t="shared" ref="N85" si="115">M85/H85</f>
        <v>0.14489544895448994</v>
      </c>
      <c r="O85" s="55">
        <f t="shared" si="109"/>
        <v>0.99957044673539508</v>
      </c>
    </row>
    <row r="86" spans="2:15">
      <c r="O86" s="25"/>
    </row>
    <row r="87" spans="2:15" s="36" customFormat="1" ht="30" customHeight="1">
      <c r="B87" s="93" t="s">
        <v>198</v>
      </c>
      <c r="C87" s="285">
        <v>554.74</v>
      </c>
      <c r="D87" s="240">
        <f t="shared" si="105"/>
        <v>0.38663228324505156</v>
      </c>
      <c r="E87" s="25"/>
      <c r="F87" s="285">
        <v>309.91000000000003</v>
      </c>
      <c r="G87" s="193">
        <f t="shared" ref="G87" si="116">F87/$F$7</f>
        <v>0.20717986429120569</v>
      </c>
      <c r="H87" s="285">
        <f>H37+H50+H55+H57+H64+H69+H74+H85</f>
        <v>554.74</v>
      </c>
      <c r="I87" s="285">
        <v>157.11000000000001</v>
      </c>
      <c r="J87" s="112">
        <f>J37+J50+J55+J57+J64+J69+J74+J85</f>
        <v>523.15</v>
      </c>
      <c r="K87" s="192">
        <f t="shared" ref="K87" si="117">J87-I87</f>
        <v>366.03999999999996</v>
      </c>
      <c r="L87" s="193">
        <f t="shared" ref="L87" si="118">K87/I87</f>
        <v>2.3298326013621025</v>
      </c>
      <c r="M87" s="192">
        <f t="shared" ref="M87" si="119">J87-H87</f>
        <v>-31.590000000000032</v>
      </c>
      <c r="N87" s="194">
        <f t="shared" ref="N87" si="120">M87/H87</f>
        <v>-5.6945596135126425E-2</v>
      </c>
      <c r="O87" s="194">
        <f t="shared" si="109"/>
        <v>1.6880707302119968</v>
      </c>
    </row>
    <row r="88" spans="2:15">
      <c r="O88" s="92"/>
    </row>
    <row r="89" spans="2:15">
      <c r="O89" s="176"/>
    </row>
    <row r="90" spans="2:15" ht="15" customHeight="1">
      <c r="B90" s="317" t="s">
        <v>247</v>
      </c>
      <c r="C90" s="320" t="s">
        <v>328</v>
      </c>
      <c r="D90" s="320" t="s">
        <v>167</v>
      </c>
      <c r="E90" s="330"/>
      <c r="F90" s="312" t="str">
        <f>'PU Wise OWE'!$B$5</f>
        <v>FG 2023-24</v>
      </c>
      <c r="G90" s="314" t="s">
        <v>334</v>
      </c>
      <c r="H90" s="312" t="str">
        <f>H77</f>
        <v>Actuals upto March'23</v>
      </c>
      <c r="I90" s="312" t="str">
        <f>J77</f>
        <v>Actuals upto March'24</v>
      </c>
      <c r="J90" s="330" t="s">
        <v>199</v>
      </c>
      <c r="K90" s="321" t="s">
        <v>141</v>
      </c>
      <c r="L90" s="321"/>
      <c r="M90" s="311" t="str">
        <f>O77</f>
        <v>RG Utilization</v>
      </c>
      <c r="N90" s="187"/>
      <c r="O90" s="191"/>
    </row>
    <row r="91" spans="2:15" ht="30" customHeight="1">
      <c r="B91" s="318"/>
      <c r="C91" s="313"/>
      <c r="D91" s="313"/>
      <c r="E91" s="331"/>
      <c r="F91" s="313"/>
      <c r="G91" s="315"/>
      <c r="H91" s="313"/>
      <c r="I91" s="332"/>
      <c r="J91" s="331"/>
      <c r="K91" s="79" t="s">
        <v>139</v>
      </c>
      <c r="L91" s="79" t="s">
        <v>140</v>
      </c>
      <c r="M91" s="311"/>
      <c r="N91" s="187"/>
      <c r="O91" s="191"/>
    </row>
    <row r="92" spans="2:15">
      <c r="B92" s="20" t="s">
        <v>248</v>
      </c>
      <c r="C92" s="20">
        <v>0</v>
      </c>
      <c r="D92" s="66">
        <f t="shared" ref="D92:D105" si="121">C92/$C$7</f>
        <v>0</v>
      </c>
      <c r="E92" s="20"/>
      <c r="F92" s="105">
        <f>'PU Wise OWE'!V27/10000</f>
        <v>0</v>
      </c>
      <c r="G92" s="182">
        <f t="shared" ref="G92:G105" si="122">F92/$F$7</f>
        <v>0</v>
      </c>
      <c r="H92" s="294">
        <f>'PU Wise OWE'!V29</f>
        <v>0</v>
      </c>
      <c r="I92" s="294">
        <f>'PU Wise OWE'!W30</f>
        <v>0</v>
      </c>
      <c r="J92" s="182">
        <f t="shared" ref="J92:J105" si="123">I92/$I$7</f>
        <v>0</v>
      </c>
      <c r="K92" s="22">
        <f>I92-H92</f>
        <v>0</v>
      </c>
      <c r="L92" s="52">
        <v>0</v>
      </c>
      <c r="M92" s="183">
        <v>0</v>
      </c>
      <c r="N92" s="187"/>
      <c r="O92" s="189"/>
    </row>
    <row r="93" spans="2:15">
      <c r="B93" s="20" t="s">
        <v>249</v>
      </c>
      <c r="C93" s="20">
        <v>7.86</v>
      </c>
      <c r="D93" s="66">
        <f t="shared" si="121"/>
        <v>5.4781154167828265E-3</v>
      </c>
      <c r="E93" s="20"/>
      <c r="F93" s="105">
        <f>'PU Wise OWE'!V38/10000</f>
        <v>7.3205</v>
      </c>
      <c r="G93" s="182">
        <f t="shared" si="122"/>
        <v>4.8938730487682594E-3</v>
      </c>
      <c r="H93" s="109">
        <f>'PU Wise OWE'!V40/10000</f>
        <v>7.8567999999999998</v>
      </c>
      <c r="I93" s="109">
        <f>'PU Wise OWE'!V41/10000</f>
        <v>7.3071000000000002</v>
      </c>
      <c r="J93" s="182">
        <f t="shared" si="123"/>
        <v>4.8849149313099577E-3</v>
      </c>
      <c r="K93" s="22">
        <f t="shared" ref="K93:K94" si="124">I93-H93</f>
        <v>-0.54969999999999963</v>
      </c>
      <c r="L93" s="52">
        <f t="shared" ref="L93:L94" si="125">K93/H93</f>
        <v>-6.9964871194379344E-2</v>
      </c>
      <c r="M93" s="183">
        <f t="shared" ref="M93:M105" si="126">I93/F93</f>
        <v>0.99816952393962166</v>
      </c>
      <c r="N93" s="187"/>
      <c r="O93" s="189"/>
    </row>
    <row r="94" spans="2:15">
      <c r="B94" s="20" t="s">
        <v>259</v>
      </c>
      <c r="C94" s="20">
        <v>0</v>
      </c>
      <c r="D94" s="66">
        <f t="shared" si="121"/>
        <v>0</v>
      </c>
      <c r="E94" s="20"/>
      <c r="F94" s="105">
        <f>'PU Wise OWE'!V49/10000</f>
        <v>0</v>
      </c>
      <c r="G94" s="182">
        <f t="shared" si="122"/>
        <v>0</v>
      </c>
      <c r="H94" s="109">
        <f>'PU Wise OWE'!V51/10000</f>
        <v>0</v>
      </c>
      <c r="I94" s="105">
        <f>'PU Wise OWE'!V52/10000</f>
        <v>0</v>
      </c>
      <c r="J94" s="182">
        <f t="shared" si="123"/>
        <v>0</v>
      </c>
      <c r="K94" s="22">
        <f t="shared" si="124"/>
        <v>0</v>
      </c>
      <c r="L94" s="52" t="e">
        <f t="shared" si="125"/>
        <v>#DIV/0!</v>
      </c>
      <c r="M94" s="183" t="e">
        <f t="shared" si="126"/>
        <v>#DIV/0!</v>
      </c>
      <c r="N94" s="187"/>
      <c r="O94" s="189"/>
    </row>
    <row r="95" spans="2:15">
      <c r="B95" s="59" t="s">
        <v>250</v>
      </c>
      <c r="C95" s="27">
        <f>SUM(C92:C94)</f>
        <v>7.86</v>
      </c>
      <c r="D95" s="67">
        <f t="shared" si="121"/>
        <v>5.4781154167828265E-3</v>
      </c>
      <c r="E95" s="27">
        <f t="shared" ref="E95" si="127">SUM(E92:E93)</f>
        <v>0</v>
      </c>
      <c r="F95" s="104">
        <f>F92+F93+F94</f>
        <v>7.3205</v>
      </c>
      <c r="G95" s="184">
        <f t="shared" si="122"/>
        <v>4.8938730487682594E-3</v>
      </c>
      <c r="H95" s="104">
        <f>SUM(H92:H94)</f>
        <v>7.8567999999999998</v>
      </c>
      <c r="I95" s="104">
        <f>SUM(I92:I94)</f>
        <v>7.3071000000000002</v>
      </c>
      <c r="J95" s="184">
        <f t="shared" si="123"/>
        <v>4.8849149313099577E-3</v>
      </c>
      <c r="K95" s="26">
        <f t="shared" ref="K95" si="128">I95-H95</f>
        <v>-0.54969999999999963</v>
      </c>
      <c r="L95" s="55">
        <f t="shared" ref="L95" si="129">K95/H95</f>
        <v>-6.9964871194379344E-2</v>
      </c>
      <c r="M95" s="185">
        <f t="shared" si="126"/>
        <v>0.99816952393962166</v>
      </c>
      <c r="N95" s="187"/>
      <c r="O95" s="190"/>
    </row>
    <row r="96" spans="2:15">
      <c r="B96" s="20" t="s">
        <v>251</v>
      </c>
      <c r="C96" s="20">
        <v>0</v>
      </c>
      <c r="D96" s="66">
        <f t="shared" si="121"/>
        <v>0</v>
      </c>
      <c r="E96" s="20"/>
      <c r="F96" s="105">
        <f>'PU Wise OWE'!AQ27</f>
        <v>0</v>
      </c>
      <c r="G96" s="182">
        <f t="shared" si="122"/>
        <v>0</v>
      </c>
      <c r="H96" s="294">
        <f>'PU Wise OWE'!AQ29/10000</f>
        <v>0</v>
      </c>
      <c r="I96" s="105">
        <f>'PU Wise OWE'!AQ30</f>
        <v>0</v>
      </c>
      <c r="J96" s="182">
        <f t="shared" si="123"/>
        <v>0</v>
      </c>
      <c r="K96" s="22">
        <f>I96-H96</f>
        <v>0</v>
      </c>
      <c r="L96" s="52">
        <v>0</v>
      </c>
      <c r="M96" s="183">
        <v>0</v>
      </c>
      <c r="N96" s="187"/>
      <c r="O96" s="189"/>
    </row>
    <row r="97" spans="2:15">
      <c r="B97" s="20" t="s">
        <v>252</v>
      </c>
      <c r="C97" s="20">
        <v>9.1300000000000008</v>
      </c>
      <c r="D97" s="66">
        <f t="shared" si="121"/>
        <v>6.3632562029551157E-3</v>
      </c>
      <c r="E97" s="20"/>
      <c r="F97" s="105">
        <f>'PU Wise OWE'!AQ38/10000</f>
        <v>10.680099999999999</v>
      </c>
      <c r="G97" s="182">
        <f t="shared" si="122"/>
        <v>7.1398201691346055E-3</v>
      </c>
      <c r="H97" s="109">
        <f>'PU Wise OWE'!AQ40/10000</f>
        <v>9.1260999999999992</v>
      </c>
      <c r="I97" s="105">
        <f>'PU Wise OWE'!AQ41/10000</f>
        <v>10.660500000000001</v>
      </c>
      <c r="J97" s="182">
        <f t="shared" si="123"/>
        <v>7.1267172510612702E-3</v>
      </c>
      <c r="K97" s="22">
        <f t="shared" ref="K97:K99" si="130">I97-H97</f>
        <v>1.5344000000000015</v>
      </c>
      <c r="L97" s="52">
        <f t="shared" ref="L97:L99" si="131">K97/H97</f>
        <v>0.16813315655099129</v>
      </c>
      <c r="M97" s="183">
        <f t="shared" si="126"/>
        <v>0.99816481119090661</v>
      </c>
      <c r="N97" s="187"/>
      <c r="O97" s="189"/>
    </row>
    <row r="98" spans="2:15">
      <c r="B98" s="20" t="s">
        <v>260</v>
      </c>
      <c r="C98" s="20">
        <v>0</v>
      </c>
      <c r="D98" s="66">
        <f t="shared" si="121"/>
        <v>0</v>
      </c>
      <c r="E98" s="20"/>
      <c r="F98" s="105">
        <f>'PU Wise OWE'!AQ49/10000</f>
        <v>0</v>
      </c>
      <c r="G98" s="182">
        <f t="shared" si="122"/>
        <v>0</v>
      </c>
      <c r="H98" s="109">
        <f>'PU Wise OWE'!AQ51/10000</f>
        <v>0</v>
      </c>
      <c r="I98" s="109">
        <f>'PU Wise OWE'!AQ52/10000</f>
        <v>0</v>
      </c>
      <c r="J98" s="182">
        <f t="shared" si="123"/>
        <v>0</v>
      </c>
      <c r="K98" s="22">
        <f t="shared" si="130"/>
        <v>0</v>
      </c>
      <c r="L98" s="52" t="e">
        <f t="shared" si="131"/>
        <v>#DIV/0!</v>
      </c>
      <c r="M98" s="183">
        <v>0</v>
      </c>
      <c r="N98" s="187"/>
      <c r="O98" s="189"/>
    </row>
    <row r="99" spans="2:15">
      <c r="B99" s="59" t="s">
        <v>253</v>
      </c>
      <c r="C99" s="27">
        <f>SUM(C96:C98)</f>
        <v>9.1300000000000008</v>
      </c>
      <c r="D99" s="67">
        <f t="shared" si="121"/>
        <v>6.3632562029551157E-3</v>
      </c>
      <c r="E99" s="27">
        <f t="shared" ref="E99" si="132">SUM(E96:E97)</f>
        <v>0</v>
      </c>
      <c r="F99" s="104">
        <f>SUM(F96:F98)</f>
        <v>10.680099999999999</v>
      </c>
      <c r="G99" s="184">
        <f t="shared" si="122"/>
        <v>7.1398201691346055E-3</v>
      </c>
      <c r="H99" s="104">
        <f>H97+H98</f>
        <v>9.1260999999999992</v>
      </c>
      <c r="I99" s="104">
        <f>I97+I98</f>
        <v>10.660500000000001</v>
      </c>
      <c r="J99" s="184">
        <f t="shared" si="123"/>
        <v>7.1267172510612702E-3</v>
      </c>
      <c r="K99" s="26">
        <f t="shared" si="130"/>
        <v>1.5344000000000015</v>
      </c>
      <c r="L99" s="55">
        <f t="shared" si="131"/>
        <v>0.16813315655099129</v>
      </c>
      <c r="M99" s="185">
        <f t="shared" si="126"/>
        <v>0.99816481119090661</v>
      </c>
      <c r="N99" s="187"/>
      <c r="O99" s="190"/>
    </row>
    <row r="100" spans="2:15">
      <c r="B100" s="20" t="s">
        <v>254</v>
      </c>
      <c r="C100" s="105">
        <v>0.65</v>
      </c>
      <c r="D100" s="66">
        <f t="shared" si="121"/>
        <v>4.5302481182046275E-4</v>
      </c>
      <c r="E100" s="20"/>
      <c r="F100" s="105">
        <v>0</v>
      </c>
      <c r="G100" s="182">
        <f t="shared" si="122"/>
        <v>0</v>
      </c>
      <c r="H100" s="109">
        <f>'PU Wise OWE'!AC29/10000</f>
        <v>0.64649999999999996</v>
      </c>
      <c r="I100" s="105">
        <f>'PU Wise OWE'!AC30/10000</f>
        <v>0</v>
      </c>
      <c r="J100" s="182">
        <f t="shared" si="123"/>
        <v>0</v>
      </c>
      <c r="K100" s="22">
        <f>I100-H100</f>
        <v>-0.64649999999999996</v>
      </c>
      <c r="L100" s="52">
        <f>K100/H100</f>
        <v>-1</v>
      </c>
      <c r="M100" s="183" t="e">
        <f t="shared" si="126"/>
        <v>#DIV/0!</v>
      </c>
      <c r="N100" s="187"/>
      <c r="O100" s="189"/>
    </row>
    <row r="101" spans="2:15">
      <c r="B101" s="20" t="s">
        <v>255</v>
      </c>
      <c r="C101" s="20">
        <v>5.35</v>
      </c>
      <c r="D101" s="66">
        <f t="shared" si="121"/>
        <v>3.7287426819068853E-3</v>
      </c>
      <c r="E101" s="20"/>
      <c r="F101" s="105">
        <f>'PU Wise OWE'!AC38/10000</f>
        <v>4.4683999999999999</v>
      </c>
      <c r="G101" s="182">
        <f t="shared" si="122"/>
        <v>2.987197914229368E-3</v>
      </c>
      <c r="H101" s="109">
        <f>'PU Wise OWE'!AC40/10000</f>
        <v>5.3510999999999997</v>
      </c>
      <c r="I101" s="105">
        <f>'PU Wise OWE'!AC41/10000</f>
        <v>4.4603000000000002</v>
      </c>
      <c r="J101" s="182">
        <f t="shared" si="123"/>
        <v>2.9817829327806935E-3</v>
      </c>
      <c r="K101" s="22">
        <f t="shared" ref="K101:K102" si="133">I101-H101</f>
        <v>-0.89079999999999959</v>
      </c>
      <c r="L101" s="52">
        <f t="shared" ref="L101:L102" si="134">K101/H101</f>
        <v>-0.16647044532899771</v>
      </c>
      <c r="M101" s="183">
        <f t="shared" si="126"/>
        <v>0.99818727061140455</v>
      </c>
      <c r="N101" s="187"/>
      <c r="O101" s="189"/>
    </row>
    <row r="102" spans="2:15">
      <c r="B102" s="59" t="s">
        <v>256</v>
      </c>
      <c r="C102" s="104">
        <f>SUM(C100:C101)</f>
        <v>6</v>
      </c>
      <c r="D102" s="67">
        <f t="shared" si="121"/>
        <v>4.1817674937273484E-3</v>
      </c>
      <c r="E102" s="27">
        <f t="shared" ref="E102:I102" si="135">SUM(E100:E101)</f>
        <v>0</v>
      </c>
      <c r="F102" s="104">
        <f>F100+F101</f>
        <v>4.4683999999999999</v>
      </c>
      <c r="G102" s="184">
        <f t="shared" si="122"/>
        <v>2.987197914229368E-3</v>
      </c>
      <c r="H102" s="104">
        <f t="shared" ref="H102" si="136">SUM(H100:H101)</f>
        <v>5.9975999999999994</v>
      </c>
      <c r="I102" s="104">
        <f t="shared" si="135"/>
        <v>4.4603000000000002</v>
      </c>
      <c r="J102" s="184">
        <f t="shared" si="123"/>
        <v>2.9817829327806935E-3</v>
      </c>
      <c r="K102" s="22">
        <f t="shared" si="133"/>
        <v>-1.5372999999999992</v>
      </c>
      <c r="L102" s="52">
        <f t="shared" si="134"/>
        <v>-0.25631919434440431</v>
      </c>
      <c r="M102" s="185">
        <f t="shared" si="126"/>
        <v>0.99818727061140455</v>
      </c>
      <c r="N102" s="187"/>
      <c r="O102" s="190"/>
    </row>
    <row r="103" spans="2:15">
      <c r="B103" s="20" t="s">
        <v>257</v>
      </c>
      <c r="C103" s="105">
        <v>0.25</v>
      </c>
      <c r="D103" s="66">
        <f t="shared" si="121"/>
        <v>1.742403122386395E-4</v>
      </c>
      <c r="E103" s="20"/>
      <c r="F103" s="105">
        <f>'PU Wise OWE'!BB27/10000</f>
        <v>0</v>
      </c>
      <c r="G103" s="182">
        <f t="shared" si="122"/>
        <v>0</v>
      </c>
      <c r="H103" s="109">
        <f>'PU Wise OWE'!BB29/10000</f>
        <v>0.2535</v>
      </c>
      <c r="I103" s="105">
        <f>'PU Wise OWE'!BB30/10000</f>
        <v>0</v>
      </c>
      <c r="J103" s="182">
        <f t="shared" si="123"/>
        <v>0</v>
      </c>
      <c r="K103" s="22">
        <f>I103-H103</f>
        <v>-0.2535</v>
      </c>
      <c r="L103" s="52">
        <f>K103/H103</f>
        <v>-1</v>
      </c>
      <c r="M103" s="183" t="e">
        <f t="shared" si="126"/>
        <v>#DIV/0!</v>
      </c>
      <c r="N103" s="187"/>
      <c r="O103" s="189"/>
    </row>
    <row r="104" spans="2:15">
      <c r="B104" s="20" t="s">
        <v>258</v>
      </c>
      <c r="C104" s="105">
        <v>2.98</v>
      </c>
      <c r="D104" s="66">
        <f t="shared" si="121"/>
        <v>2.0769445218845831E-3</v>
      </c>
      <c r="E104" s="20"/>
      <c r="F104" s="105">
        <v>4.72</v>
      </c>
      <c r="G104" s="182">
        <f t="shared" si="122"/>
        <v>3.1553965972523981E-3</v>
      </c>
      <c r="H104" s="109">
        <f>'PU Wise OWE'!BB40/10000</f>
        <v>2.9790999999999999</v>
      </c>
      <c r="I104" s="105">
        <f>'PU Wise OWE'!BB41/10000</f>
        <v>5.4749999999999996</v>
      </c>
      <c r="J104" s="182">
        <f t="shared" si="123"/>
        <v>3.6601263495671357E-3</v>
      </c>
      <c r="K104" s="22">
        <f t="shared" ref="K104:K105" si="137">I104-H104</f>
        <v>2.4958999999999998</v>
      </c>
      <c r="L104" s="52">
        <f t="shared" ref="L104:L105" si="138">K104/H104</f>
        <v>0.83780336343190898</v>
      </c>
      <c r="M104" s="183">
        <f t="shared" si="126"/>
        <v>1.159957627118644</v>
      </c>
      <c r="N104" s="187"/>
      <c r="O104" s="189"/>
    </row>
    <row r="105" spans="2:15">
      <c r="B105" s="59" t="s">
        <v>288</v>
      </c>
      <c r="C105" s="104">
        <f>SUM(C103:C104)</f>
        <v>3.23</v>
      </c>
      <c r="D105" s="67">
        <f t="shared" si="121"/>
        <v>2.2511848341232226E-3</v>
      </c>
      <c r="E105" s="27">
        <f t="shared" ref="E105:F105" si="139">SUM(E103:E104)</f>
        <v>0</v>
      </c>
      <c r="F105" s="104">
        <f t="shared" si="139"/>
        <v>4.72</v>
      </c>
      <c r="G105" s="184">
        <f t="shared" si="122"/>
        <v>3.1553965972523981E-3</v>
      </c>
      <c r="H105" s="104">
        <f>SUM(H103:H104)</f>
        <v>3.2325999999999997</v>
      </c>
      <c r="I105" s="104">
        <f>SUM(I103:I104)</f>
        <v>5.4749999999999996</v>
      </c>
      <c r="J105" s="184">
        <f t="shared" si="123"/>
        <v>3.6601263495671357E-3</v>
      </c>
      <c r="K105" s="26">
        <f t="shared" si="137"/>
        <v>2.2423999999999999</v>
      </c>
      <c r="L105" s="55">
        <f t="shared" si="138"/>
        <v>0.69368310338427275</v>
      </c>
      <c r="M105" s="185">
        <f t="shared" si="126"/>
        <v>1.159957627118644</v>
      </c>
      <c r="N105" s="187"/>
      <c r="O105" s="190"/>
    </row>
    <row r="106" spans="2:15" s="259" customFormat="1">
      <c r="B106" s="268"/>
      <c r="C106" s="284"/>
      <c r="D106" s="269"/>
      <c r="E106" s="270"/>
      <c r="F106" s="284"/>
      <c r="G106" s="271"/>
      <c r="H106" s="284"/>
      <c r="I106" s="284"/>
      <c r="J106" s="271"/>
      <c r="K106" s="202"/>
      <c r="L106" s="206"/>
      <c r="M106" s="272"/>
      <c r="N106" s="187"/>
      <c r="O106" s="190"/>
    </row>
    <row r="107" spans="2:15" ht="15.75" customHeight="1">
      <c r="B107" s="196" t="s">
        <v>212</v>
      </c>
      <c r="C107" s="286"/>
      <c r="D107" s="274"/>
      <c r="E107" s="274"/>
      <c r="F107" s="274"/>
      <c r="G107" s="274"/>
      <c r="H107" s="274"/>
      <c r="I107" s="274"/>
      <c r="J107" s="274"/>
      <c r="K107" s="274"/>
      <c r="L107" s="274"/>
      <c r="M107" s="275"/>
      <c r="N107" s="187"/>
      <c r="O107" s="188"/>
    </row>
    <row r="108" spans="2:15">
      <c r="B108" s="20" t="s">
        <v>213</v>
      </c>
      <c r="C108" s="105">
        <v>4.3099999999999996</v>
      </c>
      <c r="D108" s="66">
        <f t="shared" ref="D108:D111" si="140">C108/$C$7</f>
        <v>3.003902982994145E-3</v>
      </c>
      <c r="E108" s="20"/>
      <c r="F108" s="106">
        <v>7.67</v>
      </c>
      <c r="G108" s="182">
        <f t="shared" ref="G108:G111" si="141">F108/$F$7</f>
        <v>5.1275194705351478E-3</v>
      </c>
      <c r="H108" s="296">
        <v>4.3099999999999996</v>
      </c>
      <c r="I108" s="56">
        <v>7.66</v>
      </c>
      <c r="J108" s="182">
        <f t="shared" ref="J108:J111" si="142">I108/$I$7</f>
        <v>5.1208343082528333E-3</v>
      </c>
      <c r="K108" s="105">
        <f t="shared" ref="K108" si="143">I108-H108</f>
        <v>3.3500000000000005</v>
      </c>
      <c r="L108" s="183">
        <f t="shared" ref="L108" si="144">K108/H108</f>
        <v>0.77726218097447819</v>
      </c>
      <c r="M108" s="183">
        <f t="shared" ref="M108:M111" si="145">I108/F108</f>
        <v>0.99869621903520212</v>
      </c>
      <c r="N108" s="187"/>
      <c r="O108" s="189"/>
    </row>
    <row r="109" spans="2:15">
      <c r="B109" s="20" t="s">
        <v>214</v>
      </c>
      <c r="C109" s="105">
        <v>5.39</v>
      </c>
      <c r="D109" s="66">
        <f t="shared" si="140"/>
        <v>3.7566211318650674E-3</v>
      </c>
      <c r="E109" s="20"/>
      <c r="F109" s="106">
        <v>6.65</v>
      </c>
      <c r="G109" s="182">
        <f t="shared" si="141"/>
        <v>4.4456329177390789E-3</v>
      </c>
      <c r="H109" s="296">
        <v>5.39</v>
      </c>
      <c r="I109" s="106">
        <v>6.64</v>
      </c>
      <c r="J109" s="182">
        <f t="shared" si="142"/>
        <v>4.4389477554567635E-3</v>
      </c>
      <c r="K109" s="105">
        <f>I109-H109</f>
        <v>1.25</v>
      </c>
      <c r="L109" s="183">
        <f>K109/H109</f>
        <v>0.2319109461966605</v>
      </c>
      <c r="M109" s="183">
        <f t="shared" si="145"/>
        <v>0.99849624060150366</v>
      </c>
      <c r="N109" s="187"/>
      <c r="O109" s="189"/>
    </row>
    <row r="110" spans="2:15">
      <c r="B110" s="237" t="s">
        <v>215</v>
      </c>
      <c r="C110" s="20">
        <v>3.32</v>
      </c>
      <c r="D110" s="66">
        <f t="shared" si="140"/>
        <v>2.3139113465291327E-3</v>
      </c>
      <c r="E110" s="20"/>
      <c r="F110" s="56">
        <v>3.42</v>
      </c>
      <c r="G110" s="182">
        <f t="shared" si="141"/>
        <v>2.2863255005515261E-3</v>
      </c>
      <c r="H110" s="296">
        <v>3.32</v>
      </c>
      <c r="I110" s="106">
        <v>3.41</v>
      </c>
      <c r="J110" s="182">
        <f t="shared" si="142"/>
        <v>2.2796403382692116E-3</v>
      </c>
      <c r="K110" s="105">
        <f t="shared" ref="K110" si="146">I110-H110</f>
        <v>9.0000000000000302E-2</v>
      </c>
      <c r="L110" s="183">
        <f t="shared" ref="L110" si="147">K110/H110</f>
        <v>2.710843373493985E-2</v>
      </c>
      <c r="M110" s="183">
        <f t="shared" si="145"/>
        <v>0.99707602339181289</v>
      </c>
      <c r="N110" s="187"/>
      <c r="O110" s="189"/>
    </row>
    <row r="111" spans="2:15">
      <c r="B111" s="27" t="s">
        <v>124</v>
      </c>
      <c r="C111" s="104">
        <f>SUM(C108:C110)</f>
        <v>13.02</v>
      </c>
      <c r="D111" s="67">
        <f t="shared" si="140"/>
        <v>9.0744354613883447E-3</v>
      </c>
      <c r="E111" s="27"/>
      <c r="F111" s="25">
        <f>SUM(F108:F110)</f>
        <v>17.740000000000002</v>
      </c>
      <c r="G111" s="184">
        <f t="shared" si="141"/>
        <v>1.1859477888825753E-2</v>
      </c>
      <c r="H111" s="74">
        <f>SUM(H108:H110)</f>
        <v>13.02</v>
      </c>
      <c r="I111" s="26">
        <f>SUM(I108:I110)</f>
        <v>17.71</v>
      </c>
      <c r="J111" s="184">
        <f t="shared" si="142"/>
        <v>1.183942240197881E-2</v>
      </c>
      <c r="K111" s="104">
        <f t="shared" ref="K111" si="148">I111-H111</f>
        <v>4.6900000000000013</v>
      </c>
      <c r="L111" s="185">
        <f t="shared" ref="L111" si="149">K111/H111</f>
        <v>0.36021505376344098</v>
      </c>
      <c r="M111" s="185">
        <f t="shared" si="145"/>
        <v>0.99830890642615555</v>
      </c>
      <c r="N111" s="187"/>
      <c r="O111" s="190"/>
    </row>
    <row r="114" spans="3:3">
      <c r="C114" s="287"/>
    </row>
    <row r="115" spans="3:3">
      <c r="C115" s="32"/>
    </row>
    <row r="116" spans="3:3">
      <c r="C116" s="32"/>
    </row>
    <row r="117" spans="3:3">
      <c r="C117" s="32"/>
    </row>
  </sheetData>
  <mergeCells count="72">
    <mergeCell ref="B32:B33"/>
    <mergeCell ref="B3:B4"/>
    <mergeCell ref="B11:B12"/>
    <mergeCell ref="F11:F12"/>
    <mergeCell ref="G11:G12"/>
    <mergeCell ref="D11:D12"/>
    <mergeCell ref="C3:C4"/>
    <mergeCell ref="D3:D4"/>
    <mergeCell ref="E3:E4"/>
    <mergeCell ref="F3:F4"/>
    <mergeCell ref="G3:G4"/>
    <mergeCell ref="D32:D33"/>
    <mergeCell ref="E32:E33"/>
    <mergeCell ref="G32:G33"/>
    <mergeCell ref="C11:C12"/>
    <mergeCell ref="C32:C33"/>
    <mergeCell ref="B40:B41"/>
    <mergeCell ref="F40:F41"/>
    <mergeCell ref="I40:I41"/>
    <mergeCell ref="J40:J41"/>
    <mergeCell ref="D40:D41"/>
    <mergeCell ref="G40:G41"/>
    <mergeCell ref="E40:E50"/>
    <mergeCell ref="C40:C41"/>
    <mergeCell ref="H40:H41"/>
    <mergeCell ref="E60:E64"/>
    <mergeCell ref="E53:E55"/>
    <mergeCell ref="K40:L40"/>
    <mergeCell ref="M40:N40"/>
    <mergeCell ref="J11:J12"/>
    <mergeCell ref="K11:L11"/>
    <mergeCell ref="M11:N11"/>
    <mergeCell ref="M32:N32"/>
    <mergeCell ref="E11:E12"/>
    <mergeCell ref="I11:I12"/>
    <mergeCell ref="F32:F33"/>
    <mergeCell ref="I32:I33"/>
    <mergeCell ref="J32:J33"/>
    <mergeCell ref="K32:L32"/>
    <mergeCell ref="H32:H33"/>
    <mergeCell ref="H11:H12"/>
    <mergeCell ref="E90:E91"/>
    <mergeCell ref="F90:F91"/>
    <mergeCell ref="G90:G91"/>
    <mergeCell ref="I90:I91"/>
    <mergeCell ref="J90:J91"/>
    <mergeCell ref="K90:L90"/>
    <mergeCell ref="M90:M91"/>
    <mergeCell ref="H90:H91"/>
    <mergeCell ref="O3:O4"/>
    <mergeCell ref="O11:O12"/>
    <mergeCell ref="O32:O33"/>
    <mergeCell ref="O40:O41"/>
    <mergeCell ref="K3:L3"/>
    <mergeCell ref="I3:I4"/>
    <mergeCell ref="J3:J4"/>
    <mergeCell ref="K77:L77"/>
    <mergeCell ref="M77:N77"/>
    <mergeCell ref="O77:O78"/>
    <mergeCell ref="H3:H4"/>
    <mergeCell ref="B90:B91"/>
    <mergeCell ref="B77:B78"/>
    <mergeCell ref="C77:C78"/>
    <mergeCell ref="D77:D78"/>
    <mergeCell ref="C90:C91"/>
    <mergeCell ref="D90:D91"/>
    <mergeCell ref="E77:E78"/>
    <mergeCell ref="F77:F78"/>
    <mergeCell ref="G77:G78"/>
    <mergeCell ref="I77:I78"/>
    <mergeCell ref="J77:J78"/>
    <mergeCell ref="H77:H78"/>
  </mergeCells>
  <conditionalFormatting sqref="O108:O111 O65">
    <cfRule type="cellIs" dxfId="19" priority="4" operator="greaterThan">
      <formula>0.5</formula>
    </cfRule>
  </conditionalFormatting>
  <conditionalFormatting sqref="O92:O106 M92:M106">
    <cfRule type="cellIs" dxfId="18" priority="3" operator="greaterThan">
      <formula>0.85</formula>
    </cfRule>
  </conditionalFormatting>
  <conditionalFormatting sqref="M108:M111">
    <cfRule type="cellIs" dxfId="17" priority="2" operator="greaterThan">
      <formula>0.5</formula>
    </cfRule>
  </conditionalFormatting>
  <pageMargins left="0.5" right="0" top="1.5" bottom="0" header="0" footer="0"/>
  <pageSetup scale="71"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273</v>
      </c>
      <c r="C1" s="36"/>
    </row>
    <row r="2" spans="1:14">
      <c r="K2" s="36" t="s">
        <v>144</v>
      </c>
    </row>
    <row r="3" spans="1:14" s="36" customFormat="1" ht="15" customHeight="1">
      <c r="B3" s="350" t="s">
        <v>145</v>
      </c>
      <c r="C3" s="355" t="s">
        <v>289</v>
      </c>
      <c r="D3" s="327" t="str">
        <f>'PU Wise OWE'!$B$7</f>
        <v>Actuals upto March'23</v>
      </c>
      <c r="E3" s="355" t="s">
        <v>167</v>
      </c>
      <c r="F3" s="355"/>
      <c r="G3" s="373" t="str">
        <f>'PU Wise OWE'!$B$5</f>
        <v>FG 2023-24</v>
      </c>
      <c r="H3" s="355" t="s">
        <v>306</v>
      </c>
      <c r="I3" s="327" t="str">
        <f>'PU Wise OWE'!B8</f>
        <v>Actuals upto March'24</v>
      </c>
      <c r="J3" s="355" t="s">
        <v>199</v>
      </c>
      <c r="K3" s="324" t="s">
        <v>141</v>
      </c>
      <c r="L3" s="324"/>
      <c r="M3" s="322" t="s">
        <v>301</v>
      </c>
      <c r="N3" s="368"/>
    </row>
    <row r="4" spans="1:14" ht="15.6" customHeight="1">
      <c r="A4" s="31"/>
      <c r="B4" s="351"/>
      <c r="C4" s="328"/>
      <c r="D4" s="328"/>
      <c r="E4" s="328"/>
      <c r="F4" s="328"/>
      <c r="G4" s="351"/>
      <c r="H4" s="328"/>
      <c r="I4" s="328"/>
      <c r="J4" s="328"/>
      <c r="K4" s="19" t="s">
        <v>139</v>
      </c>
      <c r="L4" s="18" t="s">
        <v>140</v>
      </c>
      <c r="M4" s="322"/>
      <c r="N4" s="368"/>
    </row>
    <row r="5" spans="1:14">
      <c r="A5" s="31"/>
      <c r="B5" s="61" t="s">
        <v>142</v>
      </c>
      <c r="C5" s="22">
        <v>4575.6000000000004</v>
      </c>
      <c r="D5" s="70">
        <f>ROUND('PU Wise OWE'!$AD$128/10000,2)</f>
        <v>907.23</v>
      </c>
      <c r="E5" s="66">
        <f>D5/D7</f>
        <v>0.63230415388904382</v>
      </c>
      <c r="F5" s="66"/>
      <c r="G5" s="22">
        <f>ROUND('PU Wise OWE'!$AD$126/10000,2)</f>
        <v>986.35</v>
      </c>
      <c r="H5" s="66">
        <f>G5/G7</f>
        <v>0.65939098171608124</v>
      </c>
      <c r="I5" s="23">
        <f>ROUND('PU Wise OWE'!$AD$129/10000,2)</f>
        <v>984.85</v>
      </c>
      <c r="J5" s="24">
        <f>I5/$I$7</f>
        <v>0.65942858673308824</v>
      </c>
      <c r="K5" s="22">
        <f>I5-D5</f>
        <v>77.62</v>
      </c>
      <c r="L5" s="52">
        <f>K5/D5</f>
        <v>8.5557135456279007E-2</v>
      </c>
      <c r="M5" s="52">
        <f>I5/G5</f>
        <v>0.9984792416485021</v>
      </c>
    </row>
    <row r="6" spans="1:14">
      <c r="A6" s="31"/>
      <c r="B6" s="78" t="s">
        <v>138</v>
      </c>
      <c r="C6" s="21">
        <v>3242.41</v>
      </c>
      <c r="D6" s="70">
        <f>D7-D5</f>
        <v>527.56999999999994</v>
      </c>
      <c r="E6" s="66">
        <f>D6/D7</f>
        <v>0.36769584611095618</v>
      </c>
      <c r="F6" s="66"/>
      <c r="G6" s="21">
        <f t="shared" ref="G6:I6" si="0">G7-G5</f>
        <v>509.49999999999989</v>
      </c>
      <c r="H6" s="66">
        <f>G6/G7</f>
        <v>0.34060901828391876</v>
      </c>
      <c r="I6" s="21">
        <f t="shared" si="0"/>
        <v>508.64</v>
      </c>
      <c r="J6" s="24">
        <f t="shared" ref="J6:J7" si="1">I6/$I$7</f>
        <v>0.3405714132669117</v>
      </c>
      <c r="K6" s="22">
        <f>I6-D6</f>
        <v>-18.92999999999995</v>
      </c>
      <c r="L6" s="52">
        <f>K6/D6</f>
        <v>-3.5881494398847455E-2</v>
      </c>
      <c r="M6" s="52">
        <f>I6/G6</f>
        <v>0.9983120706575076</v>
      </c>
    </row>
    <row r="7" spans="1:14">
      <c r="A7" s="31"/>
      <c r="B7" s="27" t="s">
        <v>165</v>
      </c>
      <c r="C7" s="104">
        <f>SUM(C5:C6)</f>
        <v>7818.01</v>
      </c>
      <c r="D7" s="71">
        <f>ROUND('PU Wise OWE'!BK128/10000,2)</f>
        <v>1434.8</v>
      </c>
      <c r="E7" s="67">
        <f>SUM(E5:E6)</f>
        <v>1</v>
      </c>
      <c r="F7" s="67"/>
      <c r="G7" s="26">
        <f>ROUND('PU Wise OWE'!BK126/10000,2)</f>
        <v>1495.85</v>
      </c>
      <c r="H7" s="67">
        <f>SUM(H5:H6)</f>
        <v>1</v>
      </c>
      <c r="I7" s="25">
        <f>ROUND('PU Wise OWE'!BK129/10000,2)</f>
        <v>1493.49</v>
      </c>
      <c r="J7" s="54">
        <f t="shared" si="1"/>
        <v>1</v>
      </c>
      <c r="K7" s="26">
        <f>I7-D7</f>
        <v>58.690000000000055</v>
      </c>
      <c r="L7" s="55">
        <f>K7/D7</f>
        <v>4.0904655701143058E-2</v>
      </c>
      <c r="M7" s="52">
        <f>I7/G7</f>
        <v>0.99842230170137392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166</v>
      </c>
      <c r="C10" s="62"/>
      <c r="D10" s="73"/>
      <c r="E10" s="63"/>
      <c r="F10" s="63"/>
      <c r="G10" s="63"/>
      <c r="H10" s="63"/>
      <c r="I10" s="63"/>
      <c r="J10" s="63"/>
      <c r="K10" s="36" t="s">
        <v>144</v>
      </c>
    </row>
    <row r="11" spans="1:14" ht="15" customHeight="1">
      <c r="A11" s="31"/>
      <c r="B11" s="342"/>
      <c r="C11" s="342" t="s">
        <v>289</v>
      </c>
      <c r="D11" s="339" t="str">
        <f>'PU Wise OWE'!$B$7</f>
        <v>Actuals upto March'23</v>
      </c>
      <c r="E11" s="342" t="s">
        <v>167</v>
      </c>
      <c r="F11" s="342"/>
      <c r="G11" s="374" t="str">
        <f>'PU Wise OWE'!$B$5</f>
        <v>FG 2023-24</v>
      </c>
      <c r="H11" s="342" t="s">
        <v>306</v>
      </c>
      <c r="I11" s="339" t="str">
        <f>'PU Wise OWE'!B8</f>
        <v>Actuals upto March'24</v>
      </c>
      <c r="J11" s="342" t="s">
        <v>199</v>
      </c>
      <c r="K11" s="341" t="s">
        <v>141</v>
      </c>
      <c r="L11" s="341"/>
      <c r="M11" s="323" t="s">
        <v>301</v>
      </c>
      <c r="N11" s="368" t="s">
        <v>202</v>
      </c>
    </row>
    <row r="12" spans="1:14" ht="17.25" customHeight="1">
      <c r="A12" s="31"/>
      <c r="B12" s="340"/>
      <c r="C12" s="340"/>
      <c r="D12" s="340"/>
      <c r="E12" s="340"/>
      <c r="F12" s="340"/>
      <c r="G12" s="375"/>
      <c r="H12" s="340"/>
      <c r="I12" s="340"/>
      <c r="J12" s="340"/>
      <c r="K12" s="64" t="s">
        <v>139</v>
      </c>
      <c r="L12" s="65" t="s">
        <v>140</v>
      </c>
      <c r="M12" s="323"/>
      <c r="N12" s="368"/>
    </row>
    <row r="13" spans="1:14">
      <c r="A13" s="31"/>
      <c r="B13" s="20" t="s">
        <v>146</v>
      </c>
      <c r="C13" s="105">
        <v>2522.8000000000002</v>
      </c>
      <c r="D13" s="70">
        <f>ROUND('PU Wise OWE'!$C$128/10000,2)</f>
        <v>428.1</v>
      </c>
      <c r="E13" s="66">
        <f>D13/$D$7</f>
        <v>0.29836911067744637</v>
      </c>
      <c r="F13" s="21"/>
      <c r="G13" s="22">
        <f>ROUND('PU Wise OWE'!$C$126/10000,2)</f>
        <v>436.67</v>
      </c>
      <c r="H13" s="24">
        <f>G13/$G$7</f>
        <v>0.2919209813818231</v>
      </c>
      <c r="I13" s="23">
        <f>ROUND('PU Wise OWE'!$C$129/10000,2)</f>
        <v>435.96</v>
      </c>
      <c r="J13" s="24">
        <f>I13/$I$7</f>
        <v>0.2919068758411506</v>
      </c>
      <c r="K13" s="22">
        <f t="shared" ref="K13:K28" si="2">I13-D13</f>
        <v>7.8599999999999568</v>
      </c>
      <c r="L13" s="52">
        <f t="shared" ref="L13:L28" si="3">K13/D13</f>
        <v>1.8360196215837319E-2</v>
      </c>
      <c r="M13" s="52">
        <f>I13/G13</f>
        <v>0.99837405821329595</v>
      </c>
    </row>
    <row r="14" spans="1:14">
      <c r="A14" s="31"/>
      <c r="B14" s="20" t="s">
        <v>147</v>
      </c>
      <c r="C14" s="105">
        <v>441.91</v>
      </c>
      <c r="D14" s="70">
        <f>ROUND('PU Wise OWE'!$D$128/10000,2)</f>
        <v>167.35</v>
      </c>
      <c r="E14" s="66">
        <f t="shared" ref="E14:E27" si="4">D14/$D$7</f>
        <v>0.11663646501254531</v>
      </c>
      <c r="F14" s="21"/>
      <c r="G14" s="22">
        <f>ROUND('PU Wise OWE'!$D$126/10000,2)</f>
        <v>208.56</v>
      </c>
      <c r="H14" s="24">
        <f t="shared" ref="H14:H27" si="5">G14/$G$7</f>
        <v>0.13942574455994922</v>
      </c>
      <c r="I14" s="23">
        <f>ROUND('PU Wise OWE'!$D$129/10000,2)</f>
        <v>208.22</v>
      </c>
      <c r="J14" s="24">
        <f t="shared" ref="J14:J28" si="6">I14/$I$7</f>
        <v>0.13941840922938889</v>
      </c>
      <c r="K14" s="22">
        <f t="shared" si="2"/>
        <v>40.870000000000005</v>
      </c>
      <c r="L14" s="52">
        <f t="shared" si="3"/>
        <v>0.24421870331640277</v>
      </c>
      <c r="M14" s="52">
        <f t="shared" ref="M14:M27" si="7">I14/G14</f>
        <v>0.99836977368622937</v>
      </c>
    </row>
    <row r="15" spans="1:14">
      <c r="B15" s="23" t="s">
        <v>168</v>
      </c>
      <c r="C15" s="22">
        <v>98.2</v>
      </c>
      <c r="D15" s="70">
        <f>ROUND('PU Wise OWE'!$E$128/10000,2)</f>
        <v>17.07</v>
      </c>
      <c r="E15" s="66">
        <f t="shared" si="4"/>
        <v>1.1897128519654307E-2</v>
      </c>
      <c r="F15" s="21"/>
      <c r="G15" s="22">
        <f>ROUND('PU Wise OWE'!$E$126/10000,2)</f>
        <v>17.02</v>
      </c>
      <c r="H15" s="24">
        <f t="shared" si="5"/>
        <v>1.1378146204499114E-2</v>
      </c>
      <c r="I15" s="23">
        <f>ROUND('PU Wise OWE'!$E$129/10000,2)</f>
        <v>16.989999999999998</v>
      </c>
      <c r="J15" s="24">
        <f t="shared" si="6"/>
        <v>1.1376038674514057E-2</v>
      </c>
      <c r="K15" s="22">
        <f t="shared" si="2"/>
        <v>-8.0000000000001847E-2</v>
      </c>
      <c r="L15" s="52">
        <f t="shared" si="3"/>
        <v>-4.686584651435375E-3</v>
      </c>
      <c r="M15" s="52">
        <f t="shared" si="7"/>
        <v>0.9982373678025851</v>
      </c>
    </row>
    <row r="16" spans="1:14">
      <c r="B16" s="23" t="s">
        <v>169</v>
      </c>
      <c r="C16" s="22">
        <v>264.85000000000002</v>
      </c>
      <c r="D16" s="70">
        <f>ROUND('PU Wise OWE'!$F$128/10000,2)</f>
        <v>58.59</v>
      </c>
      <c r="E16" s="66">
        <f t="shared" si="4"/>
        <v>4.0834959576247568E-2</v>
      </c>
      <c r="F16" s="21"/>
      <c r="G16" s="22">
        <f>ROUND('PU Wise OWE'!$F$126/10000,2)</f>
        <v>60.8</v>
      </c>
      <c r="H16" s="24">
        <f t="shared" si="5"/>
        <v>4.0645786676471569E-2</v>
      </c>
      <c r="I16" s="23">
        <f>ROUND('PU Wise OWE'!$F$129/10000,2)</f>
        <v>60.71</v>
      </c>
      <c r="J16" s="24">
        <f t="shared" si="6"/>
        <v>4.0649753262492552E-2</v>
      </c>
      <c r="K16" s="22">
        <f t="shared" si="2"/>
        <v>2.1199999999999974</v>
      </c>
      <c r="L16" s="52">
        <f t="shared" si="3"/>
        <v>3.6183649086874846E-2</v>
      </c>
      <c r="M16" s="52">
        <f t="shared" si="7"/>
        <v>0.99851973684210538</v>
      </c>
    </row>
    <row r="17" spans="1:14">
      <c r="B17" s="23" t="s">
        <v>170</v>
      </c>
      <c r="C17" s="22">
        <v>134.78</v>
      </c>
      <c r="D17" s="70">
        <f>ROUND('PU Wise OWE'!$G$128/10000,2)</f>
        <v>25.09</v>
      </c>
      <c r="E17" s="66">
        <f t="shared" si="4"/>
        <v>1.7486757736269863E-2</v>
      </c>
      <c r="F17" s="21"/>
      <c r="G17" s="22">
        <f>ROUND('PU Wise OWE'!$G$126/10000,2)</f>
        <v>27.41</v>
      </c>
      <c r="H17" s="24">
        <f t="shared" si="5"/>
        <v>1.8324029815823779E-2</v>
      </c>
      <c r="I17" s="23">
        <f>ROUND('PU Wise OWE'!$G$129/10000,2)</f>
        <v>27.37</v>
      </c>
      <c r="J17" s="24">
        <f t="shared" si="6"/>
        <v>1.8326202385017643E-2</v>
      </c>
      <c r="K17" s="22">
        <f t="shared" si="2"/>
        <v>2.2800000000000011</v>
      </c>
      <c r="L17" s="52">
        <f t="shared" si="3"/>
        <v>9.0872857712235994E-2</v>
      </c>
      <c r="M17" s="52">
        <f t="shared" si="7"/>
        <v>0.99854067858445827</v>
      </c>
    </row>
    <row r="18" spans="1:14">
      <c r="A18" s="31"/>
      <c r="B18" s="20" t="s">
        <v>148</v>
      </c>
      <c r="C18" s="105">
        <v>247.05</v>
      </c>
      <c r="D18" s="70">
        <f>ROUND('PU Wise OWE'!$H$128/10000,2)</f>
        <v>57.2</v>
      </c>
      <c r="E18" s="66">
        <f t="shared" si="4"/>
        <v>3.986618344020073E-2</v>
      </c>
      <c r="F18" s="21"/>
      <c r="G18" s="22">
        <f>ROUND('PU Wise OWE'!$H$126/10000,2)</f>
        <v>65.41</v>
      </c>
      <c r="H18" s="24">
        <f t="shared" si="5"/>
        <v>4.3727646488618509E-2</v>
      </c>
      <c r="I18" s="23">
        <f>ROUND('PU Wise OWE'!$H$129/10000,2)</f>
        <v>65.41</v>
      </c>
      <c r="J18" s="24">
        <f t="shared" si="6"/>
        <v>4.3796744537961417E-2</v>
      </c>
      <c r="K18" s="22">
        <f t="shared" si="2"/>
        <v>8.2099999999999937</v>
      </c>
      <c r="L18" s="52">
        <f t="shared" si="3"/>
        <v>0.14353146853146842</v>
      </c>
      <c r="M18" s="52">
        <f t="shared" si="7"/>
        <v>1</v>
      </c>
    </row>
    <row r="19" spans="1:14" ht="45" customHeight="1">
      <c r="A19" s="31"/>
      <c r="B19" s="56" t="s">
        <v>149</v>
      </c>
      <c r="C19" s="106">
        <v>188.24</v>
      </c>
      <c r="D19" s="70">
        <f>ROUND('PU Wise OWE'!$J$128/10000,2)</f>
        <v>40.340000000000003</v>
      </c>
      <c r="E19" s="66">
        <f t="shared" si="4"/>
        <v>2.8115416782826877E-2</v>
      </c>
      <c r="F19" s="21"/>
      <c r="G19" s="22">
        <f>ROUND('PU Wise OWE'!$J$126/10000,2)</f>
        <v>38.83</v>
      </c>
      <c r="H19" s="24">
        <f t="shared" si="5"/>
        <v>2.5958485142226827E-2</v>
      </c>
      <c r="I19" s="23">
        <f>ROUND('PU Wise OWE'!$J$129/10000,2)</f>
        <v>38.76</v>
      </c>
      <c r="J19" s="24">
        <f t="shared" si="6"/>
        <v>2.5952634433441132E-2</v>
      </c>
      <c r="K19" s="22">
        <f t="shared" si="2"/>
        <v>-1.5800000000000054</v>
      </c>
      <c r="L19" s="52">
        <f t="shared" si="3"/>
        <v>-3.9167079821517237E-2</v>
      </c>
      <c r="M19" s="52">
        <f t="shared" si="7"/>
        <v>0.99819727015194437</v>
      </c>
      <c r="N19" s="69"/>
    </row>
    <row r="20" spans="1:14">
      <c r="A20" s="31"/>
      <c r="B20" s="20" t="s">
        <v>150</v>
      </c>
      <c r="C20" s="105">
        <v>12.03</v>
      </c>
      <c r="D20" s="70">
        <f>ROUND('PU Wise OWE'!$K$128/10000,2)</f>
        <v>1.1499999999999999</v>
      </c>
      <c r="E20" s="66">
        <f t="shared" si="4"/>
        <v>8.0150543629774185E-4</v>
      </c>
      <c r="F20" s="21"/>
      <c r="G20" s="22">
        <f>ROUND('PU Wise OWE'!$K$126/10000,2)</f>
        <v>0.76</v>
      </c>
      <c r="H20" s="24">
        <f t="shared" si="5"/>
        <v>5.0807233345589466E-4</v>
      </c>
      <c r="I20" s="23">
        <f>ROUND('PU Wise OWE'!$K$129/10000,2)</f>
        <v>0.76</v>
      </c>
      <c r="J20" s="24">
        <f t="shared" si="6"/>
        <v>5.0887518496943397E-4</v>
      </c>
      <c r="K20" s="22">
        <f t="shared" si="2"/>
        <v>-0.3899999999999999</v>
      </c>
      <c r="L20" s="52">
        <f t="shared" si="3"/>
        <v>-0.33913043478260863</v>
      </c>
      <c r="M20" s="52">
        <f t="shared" si="7"/>
        <v>1</v>
      </c>
    </row>
    <row r="21" spans="1:14">
      <c r="A21" s="31"/>
      <c r="B21" s="20" t="s">
        <v>151</v>
      </c>
      <c r="C21" s="105">
        <v>48.93</v>
      </c>
      <c r="D21" s="70">
        <f>ROUND('PU Wise OWE'!$L$128/10000,2)</f>
        <v>10</v>
      </c>
      <c r="E21" s="66">
        <f t="shared" si="4"/>
        <v>6.9696124895455812E-3</v>
      </c>
      <c r="F21" s="21"/>
      <c r="G21" s="22">
        <f>ROUND('PU Wise OWE'!$L$126/10000,2)</f>
        <v>13.62</v>
      </c>
      <c r="H21" s="24">
        <f t="shared" si="5"/>
        <v>9.1051910285122172E-3</v>
      </c>
      <c r="I21" s="23">
        <f>ROUND('PU Wise OWE'!$L$129/10000,2)</f>
        <v>13.6</v>
      </c>
      <c r="J21" s="24">
        <f t="shared" si="6"/>
        <v>9.1061875205056611E-3</v>
      </c>
      <c r="K21" s="22">
        <f t="shared" si="2"/>
        <v>3.5999999999999996</v>
      </c>
      <c r="L21" s="52">
        <f t="shared" si="3"/>
        <v>0.36</v>
      </c>
      <c r="M21" s="52">
        <f t="shared" si="7"/>
        <v>0.99853157121879588</v>
      </c>
      <c r="N21" s="69"/>
    </row>
    <row r="22" spans="1:14">
      <c r="A22" s="31"/>
      <c r="B22" s="20" t="s">
        <v>173</v>
      </c>
      <c r="C22" s="105">
        <v>120.4</v>
      </c>
      <c r="D22" s="70">
        <f>ROUND('PU Wise OWE'!$M$128/10000,2)</f>
        <v>25.74</v>
      </c>
      <c r="E22" s="66">
        <f t="shared" si="4"/>
        <v>1.7939782548090324E-2</v>
      </c>
      <c r="F22" s="21"/>
      <c r="G22" s="22">
        <f>ROUND('PU Wise OWE'!$M$126/10000,2)</f>
        <v>27.43</v>
      </c>
      <c r="H22" s="24">
        <f t="shared" si="5"/>
        <v>1.8337400140388409E-2</v>
      </c>
      <c r="I22" s="23">
        <f>ROUND('PU Wise OWE'!$M$129/10000,2)</f>
        <v>27.38</v>
      </c>
      <c r="J22" s="24">
        <f t="shared" si="6"/>
        <v>1.833289811113566E-2</v>
      </c>
      <c r="K22" s="22">
        <f t="shared" si="2"/>
        <v>1.6400000000000006</v>
      </c>
      <c r="L22" s="52">
        <f t="shared" si="3"/>
        <v>6.371406371406374E-2</v>
      </c>
      <c r="M22" s="52">
        <f t="shared" si="7"/>
        <v>0.99817717827196495</v>
      </c>
      <c r="N22" s="69"/>
    </row>
    <row r="23" spans="1:14">
      <c r="A23" s="31"/>
      <c r="B23" s="56" t="s">
        <v>152</v>
      </c>
      <c r="C23" s="106">
        <v>88.73</v>
      </c>
      <c r="D23" s="70">
        <f>ROUND('PU Wise OWE'!$P$128/10000,2)</f>
        <v>22.33</v>
      </c>
      <c r="E23" s="66">
        <f t="shared" si="4"/>
        <v>1.5563144689155282E-2</v>
      </c>
      <c r="F23" s="21"/>
      <c r="G23" s="22">
        <f>ROUND('PU Wise OWE'!$P$126/10000,2)</f>
        <v>20.190000000000001</v>
      </c>
      <c r="H23" s="24">
        <f t="shared" si="5"/>
        <v>1.3497342647992782E-2</v>
      </c>
      <c r="I23" s="23">
        <f>ROUND('PU Wise OWE'!$P$129/10000,2)</f>
        <v>20.16</v>
      </c>
      <c r="J23" s="24">
        <f t="shared" si="6"/>
        <v>1.3498583853926039E-2</v>
      </c>
      <c r="K23" s="22">
        <f t="shared" si="2"/>
        <v>-2.1699999999999982</v>
      </c>
      <c r="L23" s="52">
        <f t="shared" si="3"/>
        <v>-9.7178683385579862E-2</v>
      </c>
      <c r="M23" s="52">
        <f t="shared" si="7"/>
        <v>0.99851411589895978</v>
      </c>
    </row>
    <row r="24" spans="1:14">
      <c r="B24" s="56" t="s">
        <v>153</v>
      </c>
      <c r="C24" s="106">
        <v>81.78</v>
      </c>
      <c r="D24" s="70">
        <f>ROUND('PU Wise OWE'!$S$128/10000,2)</f>
        <v>17.34</v>
      </c>
      <c r="E24" s="66">
        <f t="shared" si="4"/>
        <v>1.2085308056872038E-2</v>
      </c>
      <c r="F24" s="21"/>
      <c r="G24" s="22">
        <f>ROUND('PU Wise OWE'!$S$126/10000,2)</f>
        <v>19.059999999999999</v>
      </c>
      <c r="H24" s="24">
        <f t="shared" si="5"/>
        <v>1.2741919310091252E-2</v>
      </c>
      <c r="I24" s="23">
        <f>ROUND('PU Wise OWE'!$S$129/10000,2)</f>
        <v>19.03</v>
      </c>
      <c r="J24" s="24">
        <f t="shared" si="6"/>
        <v>1.2741966802589908E-2</v>
      </c>
      <c r="K24" s="22">
        <f t="shared" si="2"/>
        <v>1.6900000000000013</v>
      </c>
      <c r="L24" s="52">
        <f t="shared" si="3"/>
        <v>9.7462514417531787E-2</v>
      </c>
      <c r="M24" s="52">
        <f t="shared" si="7"/>
        <v>0.99842602308499484</v>
      </c>
      <c r="N24" s="69"/>
    </row>
    <row r="25" spans="1:14">
      <c r="B25" s="56" t="s">
        <v>154</v>
      </c>
      <c r="C25" s="106">
        <v>90.5</v>
      </c>
      <c r="D25" s="70">
        <f>ROUND('PU Wise OWE'!$T$128/10000,2)</f>
        <v>19.91</v>
      </c>
      <c r="E25" s="66">
        <f t="shared" si="4"/>
        <v>1.3876498466685252E-2</v>
      </c>
      <c r="F25" s="21"/>
      <c r="G25" s="22">
        <f>ROUND('PU Wise OWE'!$T$126/10000,2)</f>
        <v>34.79</v>
      </c>
      <c r="H25" s="24">
        <f t="shared" si="5"/>
        <v>2.325767958017181E-2</v>
      </c>
      <c r="I25" s="23">
        <f>ROUND('PU Wise OWE'!$T$129/10000,2)</f>
        <v>34.72</v>
      </c>
      <c r="J25" s="24">
        <f t="shared" si="6"/>
        <v>2.3247561081761511E-2</v>
      </c>
      <c r="K25" s="22">
        <f t="shared" si="2"/>
        <v>14.809999999999999</v>
      </c>
      <c r="L25" s="52">
        <f t="shared" si="3"/>
        <v>0.74384731290808637</v>
      </c>
      <c r="M25" s="52">
        <f t="shared" si="7"/>
        <v>0.99798792756539234</v>
      </c>
    </row>
    <row r="26" spans="1:14">
      <c r="B26" s="56" t="s">
        <v>172</v>
      </c>
      <c r="C26" s="106">
        <v>41.07</v>
      </c>
      <c r="D26" s="70">
        <f>ROUND('PU Wise OWE'!$V$128/10000,2)</f>
        <v>7.86</v>
      </c>
      <c r="E26" s="66">
        <f t="shared" si="4"/>
        <v>5.4781154167828274E-3</v>
      </c>
      <c r="F26" s="22"/>
      <c r="G26" s="22">
        <f>ROUND('PU Wise OWE'!$V$126/10000,2)</f>
        <v>7.32</v>
      </c>
      <c r="H26" s="24">
        <f t="shared" si="5"/>
        <v>4.8935387906541439E-3</v>
      </c>
      <c r="I26" s="23">
        <f>ROUND('PU Wise OWE'!$V$129/10000,2)</f>
        <v>7.31</v>
      </c>
      <c r="J26" s="24">
        <f t="shared" si="6"/>
        <v>4.8945757922717924E-3</v>
      </c>
      <c r="K26" s="22">
        <f t="shared" si="2"/>
        <v>-0.55000000000000071</v>
      </c>
      <c r="L26" s="52">
        <f t="shared" si="3"/>
        <v>-6.9974554707379219E-2</v>
      </c>
      <c r="M26" s="52">
        <f t="shared" si="7"/>
        <v>0.99863387978142071</v>
      </c>
      <c r="N26" s="69"/>
    </row>
    <row r="27" spans="1:14">
      <c r="B27" s="56" t="s">
        <v>171</v>
      </c>
      <c r="C27" s="106">
        <v>169.78</v>
      </c>
      <c r="D27" s="70">
        <f>ROUND('PU Wise OWE'!$AC$128/10000,2)</f>
        <v>6</v>
      </c>
      <c r="E27" s="66">
        <f t="shared" si="4"/>
        <v>4.1817674937273492E-3</v>
      </c>
      <c r="F27" s="22"/>
      <c r="G27" s="22">
        <f>ROUND('PU Wise OWE'!$AC$126/10000,2)</f>
        <v>4.47</v>
      </c>
      <c r="H27" s="24">
        <f t="shared" si="5"/>
        <v>2.9882675401945382E-3</v>
      </c>
      <c r="I27" s="23">
        <f>ROUND('PU Wise OWE'!$AC$129/10000,2)</f>
        <v>4.46</v>
      </c>
      <c r="J27" s="24">
        <f t="shared" si="6"/>
        <v>2.9862938486364152E-3</v>
      </c>
      <c r="K27" s="22">
        <f t="shared" si="2"/>
        <v>-1.54</v>
      </c>
      <c r="L27" s="52">
        <f t="shared" si="3"/>
        <v>-0.25666666666666665</v>
      </c>
      <c r="M27" s="52">
        <f t="shared" si="7"/>
        <v>0.99776286353467569</v>
      </c>
    </row>
    <row r="28" spans="1:14">
      <c r="B28" s="25" t="s">
        <v>143</v>
      </c>
      <c r="C28" s="26">
        <f>SUM(C13:C27)</f>
        <v>4551.0499999999993</v>
      </c>
      <c r="D28" s="74">
        <f>SUM(D13:D27)</f>
        <v>904.07000000000028</v>
      </c>
      <c r="E28" s="54">
        <f>SUM(E13:E27)</f>
        <v>0.63010175634234744</v>
      </c>
      <c r="F28" s="26"/>
      <c r="G28" s="26">
        <f>G5</f>
        <v>986.35</v>
      </c>
      <c r="H28" s="54">
        <f t="shared" ref="H28:I28" si="8">SUM(H13:H27)</f>
        <v>0.65671023164087317</v>
      </c>
      <c r="I28" s="26">
        <f t="shared" si="8"/>
        <v>980.83999999999992</v>
      </c>
      <c r="J28" s="54">
        <f t="shared" si="6"/>
        <v>0.65674360055976266</v>
      </c>
      <c r="K28" s="26">
        <f t="shared" si="2"/>
        <v>76.769999999999641</v>
      </c>
      <c r="L28" s="55">
        <f t="shared" si="3"/>
        <v>8.4915991018394171E-2</v>
      </c>
    </row>
    <row r="29" spans="1:14">
      <c r="I29" s="68"/>
      <c r="J29" s="68"/>
    </row>
    <row r="31" spans="1:14">
      <c r="B31" s="75" t="s">
        <v>174</v>
      </c>
      <c r="C31" s="75"/>
      <c r="D31" s="76"/>
      <c r="E31" s="77"/>
      <c r="K31" t="s">
        <v>144</v>
      </c>
    </row>
    <row r="32" spans="1:14" ht="15" customHeight="1">
      <c r="B32" s="311"/>
      <c r="C32" s="366" t="s">
        <v>289</v>
      </c>
      <c r="D32" s="369" t="str">
        <f>'PU Wise OWE'!$B$7</f>
        <v>Actuals upto March'23</v>
      </c>
      <c r="E32" s="366" t="s">
        <v>167</v>
      </c>
      <c r="F32" s="366"/>
      <c r="G32" s="370" t="str">
        <f>'PU Wise OWE'!$B$5</f>
        <v>FG 2023-24</v>
      </c>
      <c r="H32" s="366" t="s">
        <v>306</v>
      </c>
      <c r="I32" s="369" t="str">
        <f>'PU Wise OWE'!B8</f>
        <v>Actuals upto March'24</v>
      </c>
      <c r="J32" s="366" t="s">
        <v>199</v>
      </c>
      <c r="K32" s="329" t="s">
        <v>141</v>
      </c>
      <c r="L32" s="329"/>
      <c r="M32" s="311" t="s">
        <v>301</v>
      </c>
      <c r="N32" s="368" t="s">
        <v>202</v>
      </c>
    </row>
    <row r="33" spans="2:14" ht="17.25" customHeight="1">
      <c r="B33" s="311"/>
      <c r="C33" s="367"/>
      <c r="D33" s="367"/>
      <c r="E33" s="367"/>
      <c r="F33" s="367"/>
      <c r="G33" s="371"/>
      <c r="H33" s="367"/>
      <c r="I33" s="367"/>
      <c r="J33" s="367"/>
      <c r="K33" s="79" t="s">
        <v>139</v>
      </c>
      <c r="L33" s="80" t="s">
        <v>140</v>
      </c>
      <c r="M33" s="311"/>
      <c r="N33" s="368"/>
    </row>
    <row r="34" spans="2:14">
      <c r="B34" s="84" t="s">
        <v>175</v>
      </c>
      <c r="C34" s="107">
        <v>10.44</v>
      </c>
      <c r="D34" s="70">
        <f>ROUND(('PU Wise OWE'!$AE$128+'PU Wise OWE'!$AF$128)/10000,2)</f>
        <v>2.2400000000000002</v>
      </c>
      <c r="E34" s="85">
        <f>D34/$D$7</f>
        <v>1.5611931976582103E-3</v>
      </c>
      <c r="F34" s="21"/>
      <c r="G34" s="22">
        <f>ROUND(('PU Wise OWE'!$AE$126+'PU Wise OWE'!$AF$126)/10000,2)</f>
        <v>2.4700000000000002</v>
      </c>
      <c r="H34" s="24">
        <f t="shared" ref="H34:H37" si="9">G34/$G$7</f>
        <v>1.6512350837316579E-3</v>
      </c>
      <c r="I34" s="23">
        <f>ROUND(('PU Wise OWE'!$AE$129+'PU Wise OWE'!$AF$129)/10000,2)</f>
        <v>2.4700000000000002</v>
      </c>
      <c r="J34" s="24">
        <f t="shared" ref="J34:J37" si="10">I34/$I$7</f>
        <v>1.6538443511506606E-3</v>
      </c>
      <c r="K34" s="22">
        <f>I34-D34</f>
        <v>0.22999999999999998</v>
      </c>
      <c r="L34" s="52">
        <f>K34/D34</f>
        <v>0.10267857142857141</v>
      </c>
      <c r="M34" s="52">
        <f t="shared" ref="M34:M37" si="11">I34/G34</f>
        <v>1</v>
      </c>
      <c r="N34" s="372"/>
    </row>
    <row r="35" spans="2:14" ht="16.5" customHeight="1">
      <c r="B35" s="84" t="s">
        <v>176</v>
      </c>
      <c r="C35" s="107">
        <v>21.76</v>
      </c>
      <c r="D35" s="70">
        <f>ROUND('PU Wise OWE'!$AG$128/10000,2)</f>
        <v>2.33</v>
      </c>
      <c r="E35" s="85">
        <f t="shared" ref="E35:E37" si="12">D35/$D$7</f>
        <v>1.6239197100641205E-3</v>
      </c>
      <c r="F35" s="21"/>
      <c r="G35" s="22">
        <f>ROUND('PU Wise OWE'!$AG$126/10000,2)</f>
        <v>2.86</v>
      </c>
      <c r="H35" s="24">
        <f t="shared" si="9"/>
        <v>1.9119564127419194E-3</v>
      </c>
      <c r="I35" s="23">
        <f>ROUND('PU Wise OWE'!$AG$129/10000,2)</f>
        <v>2.86</v>
      </c>
      <c r="J35" s="24">
        <f t="shared" si="10"/>
        <v>1.9149776697533964E-3</v>
      </c>
      <c r="K35" s="22">
        <f>I35-D35</f>
        <v>0.5299999999999998</v>
      </c>
      <c r="L35" s="52">
        <f>K35/D35</f>
        <v>0.22746781115879819</v>
      </c>
      <c r="M35" s="52">
        <f t="shared" si="11"/>
        <v>1</v>
      </c>
      <c r="N35" s="372"/>
    </row>
    <row r="36" spans="2:14" ht="15.75" customHeight="1">
      <c r="B36" s="84" t="s">
        <v>177</v>
      </c>
      <c r="C36" s="107">
        <v>2.42</v>
      </c>
      <c r="D36" s="70">
        <f>ROUND('PU Wise OWE'!$AJ$128/10000,2)</f>
        <v>0.28999999999999998</v>
      </c>
      <c r="E36" s="85">
        <f t="shared" si="12"/>
        <v>2.0211876219682184E-4</v>
      </c>
      <c r="F36" s="21"/>
      <c r="G36" s="22">
        <f>ROUND('PU Wise OWE'!$AJ$126/10000,2)</f>
        <v>0.32</v>
      </c>
      <c r="H36" s="24">
        <f t="shared" si="9"/>
        <v>2.1392519303406091E-4</v>
      </c>
      <c r="I36" s="23">
        <f>ROUND('PU Wise OWE'!$AJ$129/10000,2)</f>
        <v>0.32</v>
      </c>
      <c r="J36" s="24">
        <f t="shared" si="10"/>
        <v>2.142632357766038E-4</v>
      </c>
      <c r="K36" s="22">
        <f>I36-D36</f>
        <v>3.0000000000000027E-2</v>
      </c>
      <c r="L36" s="52">
        <f>K36/D36</f>
        <v>0.10344827586206906</v>
      </c>
      <c r="M36" s="52">
        <f t="shared" si="11"/>
        <v>1</v>
      </c>
      <c r="N36" s="372"/>
    </row>
    <row r="37" spans="2:14">
      <c r="B37" s="25" t="s">
        <v>143</v>
      </c>
      <c r="C37" s="26">
        <v>34.619999999999997</v>
      </c>
      <c r="D37" s="74">
        <f>SUM(D34:D36)</f>
        <v>4.8600000000000003</v>
      </c>
      <c r="E37" s="86">
        <f t="shared" si="12"/>
        <v>3.3872316699191528E-3</v>
      </c>
      <c r="F37" s="26"/>
      <c r="G37" s="74">
        <f t="shared" ref="G37:I37" si="13">SUM(G34:G36)</f>
        <v>5.65</v>
      </c>
      <c r="H37" s="54">
        <f t="shared" si="9"/>
        <v>3.7771166895076381E-3</v>
      </c>
      <c r="I37" s="74">
        <f t="shared" si="13"/>
        <v>5.65</v>
      </c>
      <c r="J37" s="54">
        <f t="shared" si="10"/>
        <v>3.7830852566806609E-3</v>
      </c>
      <c r="K37" s="26">
        <f>I37-D37</f>
        <v>0.79</v>
      </c>
      <c r="L37" s="55">
        <f>K37/D37</f>
        <v>0.16255144032921812</v>
      </c>
      <c r="M37" s="52">
        <f t="shared" si="11"/>
        <v>1</v>
      </c>
    </row>
    <row r="39" spans="2:14">
      <c r="B39" s="82"/>
      <c r="C39" s="82"/>
      <c r="D39" s="83"/>
      <c r="E39" s="82"/>
      <c r="K39" t="s">
        <v>144</v>
      </c>
    </row>
    <row r="40" spans="2:14" ht="15" customHeight="1">
      <c r="B40" s="311" t="s">
        <v>158</v>
      </c>
      <c r="C40" s="366" t="s">
        <v>289</v>
      </c>
      <c r="D40" s="369" t="str">
        <f>'PU Wise OWE'!$B$7</f>
        <v>Actuals upto March'23</v>
      </c>
      <c r="E40" s="366" t="s">
        <v>167</v>
      </c>
      <c r="F40" s="366"/>
      <c r="G40" s="370" t="str">
        <f>'PU Wise OWE'!$B$5</f>
        <v>FG 2023-24</v>
      </c>
      <c r="H40" s="366" t="s">
        <v>306</v>
      </c>
      <c r="I40" s="369" t="str">
        <f>'PU Wise OWE'!B8</f>
        <v>Actuals upto March'24</v>
      </c>
      <c r="J40" s="366" t="s">
        <v>199</v>
      </c>
      <c r="K40" s="329" t="s">
        <v>141</v>
      </c>
      <c r="L40" s="329"/>
      <c r="M40" s="311" t="s">
        <v>301</v>
      </c>
      <c r="N40" s="368" t="s">
        <v>202</v>
      </c>
    </row>
    <row r="41" spans="2:14">
      <c r="B41" s="311"/>
      <c r="C41" s="367"/>
      <c r="D41" s="367"/>
      <c r="E41" s="367"/>
      <c r="F41" s="367"/>
      <c r="G41" s="371"/>
      <c r="H41" s="367"/>
      <c r="I41" s="367"/>
      <c r="J41" s="367"/>
      <c r="K41" s="79" t="s">
        <v>139</v>
      </c>
      <c r="L41" s="80" t="s">
        <v>140</v>
      </c>
      <c r="M41" s="311"/>
      <c r="N41" s="368"/>
    </row>
    <row r="42" spans="2:14">
      <c r="B42" s="27" t="s">
        <v>159</v>
      </c>
      <c r="C42" s="104">
        <v>273.47000000000003</v>
      </c>
      <c r="D42" s="70">
        <f>SUM(D43:D47)</f>
        <v>86.85</v>
      </c>
      <c r="E42" s="85">
        <f t="shared" ref="E42:E49" si="14">D42/$D$7</f>
        <v>6.053108447170337E-2</v>
      </c>
      <c r="F42" s="97"/>
      <c r="G42" s="21">
        <f>SUM(G43:G47)</f>
        <v>41.57</v>
      </c>
      <c r="H42" s="24">
        <f t="shared" ref="H42:H49" si="15">G42/$G$7</f>
        <v>2.7790219607580977E-2</v>
      </c>
      <c r="I42" s="21">
        <f>SUM(I43:I47)</f>
        <v>41.5</v>
      </c>
      <c r="J42" s="24">
        <f t="shared" ref="J42:J49" si="16">I42/$I$7</f>
        <v>2.7787263389778303E-2</v>
      </c>
      <c r="K42" s="22">
        <f t="shared" ref="K42:K49" si="17">I42-D42</f>
        <v>-45.349999999999994</v>
      </c>
      <c r="L42" s="52">
        <f t="shared" ref="L42:L49" si="18">K42/D42</f>
        <v>-0.52216465169833037</v>
      </c>
      <c r="M42" s="52">
        <f t="shared" ref="M42:M49" si="19">I42/G42</f>
        <v>0.99831609333654081</v>
      </c>
    </row>
    <row r="43" spans="2:14">
      <c r="B43" s="57" t="s">
        <v>155</v>
      </c>
      <c r="C43" s="21">
        <v>19.690000000000001</v>
      </c>
      <c r="D43" s="70">
        <f>ROUND('PU Wise OWE'!$AK$84/10000,2)</f>
        <v>2.88</v>
      </c>
      <c r="E43" s="85">
        <f t="shared" si="14"/>
        <v>2.0072483969891274E-3</v>
      </c>
      <c r="F43" s="97"/>
      <c r="G43" s="21">
        <f>ROUND('PU Wise OWE'!$AK$82/10000,2)</f>
        <v>0.43</v>
      </c>
      <c r="H43" s="24">
        <f t="shared" si="15"/>
        <v>2.8746197813951934E-4</v>
      </c>
      <c r="I43" s="21">
        <f>ROUND('PU Wise OWE'!$AK$85/10000,2)</f>
        <v>0.43</v>
      </c>
      <c r="J43" s="24">
        <f t="shared" si="16"/>
        <v>2.8791622307481132E-4</v>
      </c>
      <c r="K43" s="22">
        <f t="shared" si="17"/>
        <v>-2.4499999999999997</v>
      </c>
      <c r="L43" s="52">
        <f t="shared" si="18"/>
        <v>-0.85069444444444442</v>
      </c>
      <c r="M43" s="52">
        <f t="shared" si="19"/>
        <v>1</v>
      </c>
    </row>
    <row r="44" spans="2:14">
      <c r="B44" s="58" t="s">
        <v>162</v>
      </c>
      <c r="C44" s="108">
        <v>114.4</v>
      </c>
      <c r="D44" s="70">
        <f>ROUND('PU Wise OWE'!$AR$84/10000,2)</f>
        <v>0.68</v>
      </c>
      <c r="E44" s="85">
        <f t="shared" si="14"/>
        <v>4.7393364928909959E-4</v>
      </c>
      <c r="F44" s="97"/>
      <c r="G44" s="21">
        <f>ROUND('PU Wise OWE'!$AR$82/10000,2)</f>
        <v>0.98</v>
      </c>
      <c r="H44" s="24">
        <f t="shared" si="15"/>
        <v>6.5514590366681151E-4</v>
      </c>
      <c r="I44" s="21">
        <f>ROUND('PU Wise OWE'!$AR$85/10000,2)</f>
        <v>0.98</v>
      </c>
      <c r="J44" s="24">
        <f t="shared" si="16"/>
        <v>6.5618115956584907E-4</v>
      </c>
      <c r="K44" s="22">
        <f t="shared" si="17"/>
        <v>0.29999999999999993</v>
      </c>
      <c r="L44" s="52">
        <f t="shared" si="18"/>
        <v>0.44117647058823517</v>
      </c>
      <c r="M44" s="52">
        <f t="shared" si="19"/>
        <v>1</v>
      </c>
    </row>
    <row r="45" spans="2:14">
      <c r="B45" s="58" t="s">
        <v>163</v>
      </c>
      <c r="C45" s="108">
        <v>46.69</v>
      </c>
      <c r="D45" s="70">
        <f>ROUND('PU Wise OWE'!$AU$84/10000,2)</f>
        <v>-1.1499999999999999</v>
      </c>
      <c r="E45" s="85">
        <f t="shared" si="14"/>
        <v>-8.0150543629774185E-4</v>
      </c>
      <c r="F45" s="97"/>
      <c r="G45" s="21">
        <f>ROUND('PU Wise OWE'!$AU$82/10000,2)</f>
        <v>0.83</v>
      </c>
      <c r="H45" s="24">
        <f t="shared" si="15"/>
        <v>5.5486846943209544E-4</v>
      </c>
      <c r="I45" s="21">
        <f>ROUND('PU Wise OWE'!$AU$85/10000,2)</f>
        <v>0.83</v>
      </c>
      <c r="J45" s="24">
        <f t="shared" si="16"/>
        <v>5.5574526779556606E-4</v>
      </c>
      <c r="K45" s="22">
        <f t="shared" si="17"/>
        <v>1.98</v>
      </c>
      <c r="L45" s="52">
        <f t="shared" si="18"/>
        <v>-1.7217391304347827</v>
      </c>
      <c r="M45" s="52">
        <f t="shared" si="19"/>
        <v>1</v>
      </c>
    </row>
    <row r="46" spans="2:14">
      <c r="B46" s="57" t="s">
        <v>160</v>
      </c>
      <c r="C46" s="21">
        <v>54.55</v>
      </c>
      <c r="D46" s="70">
        <f>ROUND('PU Wise OWE'!$AZ$84/10000,2)</f>
        <v>0</v>
      </c>
      <c r="E46" s="85">
        <f t="shared" si="14"/>
        <v>0</v>
      </c>
      <c r="F46" s="97"/>
      <c r="G46" s="21">
        <f>ROUND('PU Wise OWE'!$AZ$82/10000,2)</f>
        <v>0</v>
      </c>
      <c r="H46" s="24">
        <f t="shared" si="15"/>
        <v>0</v>
      </c>
      <c r="I46" s="21">
        <f>ROUND('PU Wise OWE'!$AZ$85/10000,2)</f>
        <v>0</v>
      </c>
      <c r="J46" s="24">
        <f t="shared" si="16"/>
        <v>0</v>
      </c>
      <c r="K46" s="22">
        <f t="shared" si="17"/>
        <v>0</v>
      </c>
      <c r="L46" s="52" t="e">
        <f t="shared" si="18"/>
        <v>#DIV/0!</v>
      </c>
      <c r="M46" s="52" t="e">
        <f t="shared" si="19"/>
        <v>#DIV/0!</v>
      </c>
    </row>
    <row r="47" spans="2:14">
      <c r="B47" s="58" t="s">
        <v>161</v>
      </c>
      <c r="C47" s="108">
        <v>38.14</v>
      </c>
      <c r="D47" s="70">
        <f>ROUND('PU Wise OWE'!$BA$84/10000,2)</f>
        <v>84.44</v>
      </c>
      <c r="E47" s="85">
        <f t="shared" si="14"/>
        <v>5.8851407861722889E-2</v>
      </c>
      <c r="F47" s="97"/>
      <c r="G47" s="21">
        <f>ROUND('PU Wise OWE'!$BA$82/10000,2)</f>
        <v>39.33</v>
      </c>
      <c r="H47" s="24">
        <f t="shared" si="15"/>
        <v>2.6292743256342548E-2</v>
      </c>
      <c r="I47" s="21">
        <f>ROUND('PU Wise OWE'!$BA$85/10000,2)</f>
        <v>39.26</v>
      </c>
      <c r="J47" s="24">
        <f t="shared" si="16"/>
        <v>2.6287420739342076E-2</v>
      </c>
      <c r="K47" s="22">
        <f t="shared" si="17"/>
        <v>-45.18</v>
      </c>
      <c r="L47" s="52">
        <f t="shared" si="18"/>
        <v>-0.53505447655139748</v>
      </c>
      <c r="M47" s="52">
        <f t="shared" si="19"/>
        <v>0.99822018815153823</v>
      </c>
    </row>
    <row r="48" spans="2:14">
      <c r="B48" s="59" t="s">
        <v>164</v>
      </c>
      <c r="C48" s="103">
        <v>663.48</v>
      </c>
      <c r="D48" s="70">
        <f>ROUND('PU Wise OWE'!$AM$84/10000,2)-ROUND('PU Wise OWE'!$BJ$84/10000,2)</f>
        <v>255.98000000000002</v>
      </c>
      <c r="E48" s="85">
        <f t="shared" si="14"/>
        <v>0.17840814050738782</v>
      </c>
      <c r="F48" s="97"/>
      <c r="G48" s="21">
        <f>ROUND('PU Wise OWE'!$AM$82/10000,2)-ROUND('PU Wise OWE'!$BJ$82/10000,2)</f>
        <v>229.18</v>
      </c>
      <c r="H48" s="24">
        <f t="shared" si="15"/>
        <v>0.15321054918608151</v>
      </c>
      <c r="I48" s="21">
        <f>ROUND('PU Wise OWE'!$AM$85/10000,2)-ROUND('PU Wise OWE'!$BJ$85/10000,2)</f>
        <v>228.75</v>
      </c>
      <c r="J48" s="24">
        <f t="shared" si="16"/>
        <v>0.15316473494968161</v>
      </c>
      <c r="K48" s="22">
        <f t="shared" si="17"/>
        <v>-27.230000000000018</v>
      </c>
      <c r="L48" s="52">
        <f t="shared" si="18"/>
        <v>-0.10637549808578801</v>
      </c>
      <c r="M48" s="52">
        <f t="shared" si="19"/>
        <v>0.99812374552753291</v>
      </c>
    </row>
    <row r="49" spans="2:14" s="36" customFormat="1">
      <c r="B49" s="60" t="s">
        <v>124</v>
      </c>
      <c r="C49" s="74">
        <f>C42+C48</f>
        <v>936.95</v>
      </c>
      <c r="D49" s="74">
        <f>D42+D48</f>
        <v>342.83000000000004</v>
      </c>
      <c r="E49" s="86">
        <f t="shared" si="14"/>
        <v>0.2389392249790912</v>
      </c>
      <c r="F49" s="98"/>
      <c r="G49" s="26">
        <f>G42+G48</f>
        <v>270.75</v>
      </c>
      <c r="H49" s="54">
        <f t="shared" si="15"/>
        <v>0.18100076879366248</v>
      </c>
      <c r="I49" s="26">
        <f>I42+I48</f>
        <v>270.25</v>
      </c>
      <c r="J49" s="54">
        <f t="shared" si="16"/>
        <v>0.18095199833945994</v>
      </c>
      <c r="K49" s="26">
        <f t="shared" si="17"/>
        <v>-72.580000000000041</v>
      </c>
      <c r="L49" s="55">
        <f t="shared" si="18"/>
        <v>-0.21170842691713104</v>
      </c>
      <c r="M49" s="52">
        <f t="shared" si="19"/>
        <v>0.9981532779316713</v>
      </c>
    </row>
    <row r="51" spans="2:14">
      <c r="B51" s="75" t="s">
        <v>178</v>
      </c>
      <c r="C51" s="75"/>
    </row>
    <row r="52" spans="2:14" ht="48" customHeight="1">
      <c r="B52" s="81" t="s">
        <v>179</v>
      </c>
      <c r="C52" s="109">
        <v>188.88</v>
      </c>
      <c r="D52" s="70">
        <f>ROUND('PU Wise OWE'!$AK$128/10000,2)-D43</f>
        <v>15.490000000000002</v>
      </c>
      <c r="E52" s="85">
        <f t="shared" ref="E52:E56" si="20">D52/$D$7</f>
        <v>1.0795929746306106E-2</v>
      </c>
      <c r="F52" s="336"/>
      <c r="G52" s="22">
        <f>ROUND('PU Wise OWE'!$AK$126/10000,2)-G43</f>
        <v>18.29</v>
      </c>
      <c r="H52" s="24">
        <f t="shared" ref="H52:H54" si="21">G52/$G$7</f>
        <v>1.2227161814353044E-2</v>
      </c>
      <c r="I52" s="22">
        <f>ROUND('PU Wise OWE'!$AK$129/10000,2)-I43</f>
        <v>18.260000000000002</v>
      </c>
      <c r="J52" s="24">
        <f t="shared" ref="J52:J56" si="22">I52/$I$7</f>
        <v>1.2226395891502454E-2</v>
      </c>
      <c r="K52" s="22">
        <f>I52-D52</f>
        <v>2.7699999999999996</v>
      </c>
      <c r="L52" s="52">
        <f>K52/D52</f>
        <v>0.17882504841833435</v>
      </c>
      <c r="M52" s="52">
        <f t="shared" ref="M52:M54" si="23">I52/G52</f>
        <v>0.99835975943138344</v>
      </c>
    </row>
    <row r="53" spans="2:14">
      <c r="B53" s="20" t="s">
        <v>156</v>
      </c>
      <c r="C53" s="105">
        <v>121.46</v>
      </c>
      <c r="D53" s="70">
        <f>ROUND('PU Wise OWE'!$AL$128/10000,2)</f>
        <v>26.05</v>
      </c>
      <c r="E53" s="85">
        <f t="shared" si="20"/>
        <v>1.8155840535266241E-2</v>
      </c>
      <c r="F53" s="337"/>
      <c r="G53" s="22">
        <f>ROUND('PU Wise OWE'!$AL$126/10000,2)</f>
        <v>31.41</v>
      </c>
      <c r="H53" s="24">
        <f t="shared" si="21"/>
        <v>2.0998094728749542E-2</v>
      </c>
      <c r="I53" s="23">
        <f>ROUND('PU Wise OWE'!$AL$129/10000,2)</f>
        <v>31.36</v>
      </c>
      <c r="J53" s="24">
        <f t="shared" si="22"/>
        <v>2.099779710610717E-2</v>
      </c>
      <c r="K53" s="22">
        <f>I53-D53</f>
        <v>5.3099999999999987</v>
      </c>
      <c r="L53" s="52">
        <f>K53/D53</f>
        <v>0.20383877159309016</v>
      </c>
      <c r="M53" s="52">
        <f t="shared" si="23"/>
        <v>0.99840815027061447</v>
      </c>
    </row>
    <row r="54" spans="2:14" s="36" customFormat="1">
      <c r="B54" s="25" t="s">
        <v>124</v>
      </c>
      <c r="C54" s="26">
        <f>C52+C53</f>
        <v>310.33999999999997</v>
      </c>
      <c r="D54" s="74">
        <f>SUM(D52:D53)</f>
        <v>41.540000000000006</v>
      </c>
      <c r="E54" s="86">
        <f t="shared" si="20"/>
        <v>2.895177028157235E-2</v>
      </c>
      <c r="F54" s="338"/>
      <c r="G54" s="74">
        <f t="shared" ref="G54:I54" si="24">SUM(G52:G53)</f>
        <v>49.7</v>
      </c>
      <c r="H54" s="54">
        <f t="shared" si="21"/>
        <v>3.3225256543102585E-2</v>
      </c>
      <c r="I54" s="74">
        <f t="shared" si="24"/>
        <v>49.620000000000005</v>
      </c>
      <c r="J54" s="54">
        <f t="shared" si="22"/>
        <v>3.3224192997609626E-2</v>
      </c>
      <c r="K54" s="26">
        <f>I54-D54</f>
        <v>8.0799999999999983</v>
      </c>
      <c r="L54" s="102">
        <f>K54/D54</f>
        <v>0.19451131439576305</v>
      </c>
      <c r="M54" s="52">
        <f t="shared" si="23"/>
        <v>0.99839034205231392</v>
      </c>
    </row>
    <row r="56" spans="2:14" s="36" customFormat="1">
      <c r="B56" s="78" t="s">
        <v>157</v>
      </c>
      <c r="C56" s="110">
        <v>348.19</v>
      </c>
      <c r="D56" s="71">
        <f>ROUND('PU Wise OWE'!$AO$128/10000,2)</f>
        <v>63.9</v>
      </c>
      <c r="E56" s="86">
        <f t="shared" si="20"/>
        <v>4.4535823808196262E-2</v>
      </c>
      <c r="F56" s="53"/>
      <c r="G56" s="26">
        <f>ROUND('PU Wise OWE'!$AO$126/10000,2)</f>
        <v>88.99</v>
      </c>
      <c r="H56" s="54">
        <f t="shared" ref="H56" si="25">G56/$G$7</f>
        <v>5.9491259150315876E-2</v>
      </c>
      <c r="I56" s="25">
        <f>ROUND('PU Wise OWE'!$AO$129/10000,2)</f>
        <v>88.94</v>
      </c>
      <c r="J56" s="54">
        <f t="shared" si="22"/>
        <v>5.9551788093659817E-2</v>
      </c>
      <c r="K56" s="26">
        <f>I56-D56</f>
        <v>25.04</v>
      </c>
      <c r="L56" s="55">
        <f>K56/D56</f>
        <v>0.39186228482003127</v>
      </c>
      <c r="M56" s="52">
        <f t="shared" ref="M56" si="26">I56/G56</f>
        <v>0.99943813911675472</v>
      </c>
      <c r="N56" s="118"/>
    </row>
    <row r="57" spans="2:14" s="36" customFormat="1">
      <c r="B57" s="116"/>
      <c r="C57" s="117"/>
      <c r="D57" s="113"/>
      <c r="E57" s="114"/>
      <c r="F57" s="115"/>
      <c r="G57" s="91"/>
      <c r="H57" s="90"/>
      <c r="I57" s="88"/>
      <c r="J57" s="90"/>
      <c r="K57" s="26"/>
      <c r="L57" s="55"/>
      <c r="M57" s="100"/>
    </row>
    <row r="58" spans="2:14">
      <c r="C58" s="366" t="s">
        <v>289</v>
      </c>
      <c r="D58" s="369" t="str">
        <f>'PU Wise OWE'!$B$7</f>
        <v>Actuals upto March'23</v>
      </c>
      <c r="E58" s="366" t="s">
        <v>167</v>
      </c>
      <c r="F58" s="366"/>
      <c r="G58" s="370" t="str">
        <f>'PU Wise OWE'!$B$5</f>
        <v>FG 2023-24</v>
      </c>
      <c r="H58" s="366" t="s">
        <v>308</v>
      </c>
      <c r="I58" s="369" t="str">
        <f>'PU Wise OWE'!B8</f>
        <v>Actuals upto March'24</v>
      </c>
      <c r="J58" s="366" t="s">
        <v>199</v>
      </c>
      <c r="K58" s="329" t="s">
        <v>141</v>
      </c>
      <c r="L58" s="329"/>
      <c r="M58" s="311" t="s">
        <v>301</v>
      </c>
      <c r="N58" s="368" t="s">
        <v>202</v>
      </c>
    </row>
    <row r="59" spans="2:14">
      <c r="B59" s="75" t="s">
        <v>180</v>
      </c>
      <c r="C59" s="367"/>
      <c r="D59" s="367"/>
      <c r="E59" s="367"/>
      <c r="F59" s="367"/>
      <c r="G59" s="371"/>
      <c r="H59" s="367"/>
      <c r="I59" s="367"/>
      <c r="J59" s="367"/>
      <c r="K59" s="79" t="s">
        <v>139</v>
      </c>
      <c r="L59" s="80" t="s">
        <v>140</v>
      </c>
      <c r="M59" s="311"/>
      <c r="N59" s="368"/>
    </row>
    <row r="60" spans="2:14">
      <c r="B60" s="23" t="s">
        <v>181</v>
      </c>
      <c r="C60" s="22">
        <v>80.099999999999994</v>
      </c>
      <c r="D60" s="70">
        <f>ROUND('PU Wise OWE'!$AM$62/10000,2)</f>
        <v>17.97</v>
      </c>
      <c r="E60" s="85">
        <f t="shared" ref="E60:E64" si="27">D60/$D$7</f>
        <v>1.2524393643713409E-2</v>
      </c>
      <c r="F60" s="333"/>
      <c r="G60" s="22">
        <f>ROUND('PU Wise OWE'!$AM$60/10000,2)</f>
        <v>12.74</v>
      </c>
      <c r="H60" s="24" t="b">
        <f>H58=G60/$G$7</f>
        <v>0</v>
      </c>
      <c r="I60" s="23">
        <f>ROUND('PU Wise OWE'!$AM$63/10000,2)</f>
        <v>12.72</v>
      </c>
      <c r="J60" s="94">
        <f t="shared" ref="J60:J64" si="28">I60/$I$7</f>
        <v>8.516963622120002E-3</v>
      </c>
      <c r="K60" s="22">
        <f>I60-D60</f>
        <v>-5.2499999999999982</v>
      </c>
      <c r="L60" s="52">
        <f>K60/D60</f>
        <v>-0.29215358931552582</v>
      </c>
      <c r="M60" s="52">
        <f t="shared" ref="M60:M64" si="29">I60/G60</f>
        <v>0.99843014128728413</v>
      </c>
      <c r="N60" s="69"/>
    </row>
    <row r="61" spans="2:14">
      <c r="B61" s="23" t="s">
        <v>182</v>
      </c>
      <c r="C61" s="22">
        <v>21.26</v>
      </c>
      <c r="D61" s="70">
        <f>ROUND('PU Wise OWE'!$AM$95/10000,2)</f>
        <v>-0.43</v>
      </c>
      <c r="E61" s="85">
        <f t="shared" si="27"/>
        <v>-2.9969333705045999E-4</v>
      </c>
      <c r="F61" s="334"/>
      <c r="G61" s="22">
        <f>ROUND('PU Wise OWE'!$AM$93/10000,2)</f>
        <v>2.85</v>
      </c>
      <c r="H61" s="24">
        <f t="shared" ref="H61:H64" si="30">G61/$G$7</f>
        <v>1.9052712504596051E-3</v>
      </c>
      <c r="I61" s="23">
        <f>ROUND('PU Wise OWE'!$AM$96/10000,2)</f>
        <v>2.85</v>
      </c>
      <c r="J61" s="94">
        <f t="shared" si="28"/>
        <v>1.9082819436353777E-3</v>
      </c>
      <c r="K61" s="22">
        <f>I61-D61</f>
        <v>3.2800000000000002</v>
      </c>
      <c r="L61" s="52">
        <f>K61/D61</f>
        <v>-7.6279069767441872</v>
      </c>
      <c r="M61" s="52">
        <f t="shared" si="29"/>
        <v>1</v>
      </c>
    </row>
    <row r="62" spans="2:14">
      <c r="B62" s="23" t="s">
        <v>183</v>
      </c>
      <c r="C62" s="22">
        <v>9.89</v>
      </c>
      <c r="D62" s="70">
        <f>ROUND('PU Wise OWE'!$AN$18/10000,2)</f>
        <v>3.18</v>
      </c>
      <c r="E62" s="85">
        <f t="shared" si="27"/>
        <v>2.2163367716754949E-3</v>
      </c>
      <c r="F62" s="334"/>
      <c r="G62" s="22">
        <f>ROUND('PU Wise OWE'!$AN$16/10000,2)</f>
        <v>1.99</v>
      </c>
      <c r="H62" s="24">
        <f>G62/$G$7</f>
        <v>1.3303472941805664E-3</v>
      </c>
      <c r="I62" s="23">
        <f>ROUND('PU Wise OWE'!$AN$19/10000,2)</f>
        <v>1.99</v>
      </c>
      <c r="J62" s="94">
        <f t="shared" si="28"/>
        <v>1.3324494974857547E-3</v>
      </c>
      <c r="K62" s="22">
        <f>I62-D62</f>
        <v>-1.1900000000000002</v>
      </c>
      <c r="L62" s="52">
        <f>K62/D62</f>
        <v>-0.37421383647798745</v>
      </c>
      <c r="M62" s="52">
        <f t="shared" si="29"/>
        <v>1</v>
      </c>
      <c r="N62" s="69"/>
    </row>
    <row r="63" spans="2:14">
      <c r="B63" s="23" t="s">
        <v>184</v>
      </c>
      <c r="C63" s="22">
        <v>1.64</v>
      </c>
      <c r="D63" s="70">
        <f>ROUND('PU Wise OWE'!$AN$62/10000,2)</f>
        <v>1.89</v>
      </c>
      <c r="E63" s="85">
        <f t="shared" si="27"/>
        <v>1.3172567605241148E-3</v>
      </c>
      <c r="F63" s="334"/>
      <c r="G63" s="22">
        <f>ROUND('PU Wise OWE'!$AN$60/10000,2)</f>
        <v>3.81</v>
      </c>
      <c r="H63" s="24">
        <f>G63/$G$7</f>
        <v>2.5470468295617876E-3</v>
      </c>
      <c r="I63" s="23">
        <f>ROUND('PU Wise OWE'!$AN$63/10000,2)</f>
        <v>3.81</v>
      </c>
      <c r="J63" s="94">
        <f t="shared" si="28"/>
        <v>2.5510716509651891E-3</v>
      </c>
      <c r="K63" s="22">
        <f>I63-D63</f>
        <v>1.9200000000000002</v>
      </c>
      <c r="L63" s="52">
        <f>K63/D63</f>
        <v>1.015873015873016</v>
      </c>
      <c r="M63" s="52">
        <f t="shared" si="29"/>
        <v>1</v>
      </c>
    </row>
    <row r="64" spans="2:14" s="36" customFormat="1">
      <c r="B64" s="25" t="s">
        <v>124</v>
      </c>
      <c r="C64" s="26">
        <f>C60+C61+C62+C63</f>
        <v>112.89</v>
      </c>
      <c r="D64" s="74">
        <f>SUM(D60:D63)</f>
        <v>22.61</v>
      </c>
      <c r="E64" s="86">
        <f t="shared" si="27"/>
        <v>1.5758293838862559E-2</v>
      </c>
      <c r="F64" s="335"/>
      <c r="G64" s="26">
        <f>SUM(G60:G63)</f>
        <v>21.389999999999997</v>
      </c>
      <c r="H64" s="54">
        <f t="shared" si="30"/>
        <v>1.4299562121870507E-2</v>
      </c>
      <c r="I64" s="26">
        <f>SUM(I60:I63)</f>
        <v>21.369999999999997</v>
      </c>
      <c r="J64" s="54">
        <f t="shared" si="28"/>
        <v>1.430876671420632E-2</v>
      </c>
      <c r="K64" s="26">
        <f>I64-D64</f>
        <v>-1.240000000000002</v>
      </c>
      <c r="L64" s="55">
        <f>K64/D64</f>
        <v>-5.4842989827510041E-2</v>
      </c>
      <c r="M64" s="52">
        <f t="shared" si="29"/>
        <v>0.99906498363721363</v>
      </c>
    </row>
    <row r="66" spans="2:13">
      <c r="B66" s="75" t="s">
        <v>185</v>
      </c>
      <c r="C66" s="75"/>
    </row>
    <row r="67" spans="2:13">
      <c r="B67" s="23" t="s">
        <v>186</v>
      </c>
      <c r="C67" s="22">
        <v>1117.51</v>
      </c>
      <c r="D67" s="70">
        <f>ROUND('PU Wise OWE'!$AP$73/10000,2)</f>
        <v>0.02</v>
      </c>
      <c r="E67" s="85">
        <f t="shared" ref="E67:E69" si="31">D67/$D$7</f>
        <v>1.3939224979091163E-5</v>
      </c>
      <c r="F67" s="23"/>
      <c r="G67" s="22">
        <f>ROUND('PU Wise OWE'!$AP$71/10000,2)</f>
        <v>0</v>
      </c>
      <c r="H67" s="24">
        <f t="shared" ref="H67:H69" si="32">G67/$G$7</f>
        <v>0</v>
      </c>
      <c r="I67" s="23">
        <f>ROUND('PU Wise OWE'!$AP$74/10000,2)</f>
        <v>0</v>
      </c>
      <c r="J67" s="94">
        <f t="shared" ref="J67:J69" si="33">I67/$I$7</f>
        <v>0</v>
      </c>
      <c r="K67" s="22">
        <f>I67-D67</f>
        <v>-0.02</v>
      </c>
      <c r="L67" s="52">
        <f>K67/D67</f>
        <v>-1</v>
      </c>
      <c r="M67" s="52" t="e">
        <f t="shared" ref="M67:M68" si="34">I67/G67</f>
        <v>#DIV/0!</v>
      </c>
    </row>
    <row r="68" spans="2:13">
      <c r="B68" s="87" t="s">
        <v>187</v>
      </c>
      <c r="C68" s="111">
        <v>38.520000000000003</v>
      </c>
      <c r="D68" s="70">
        <f>ROUND('PU Wise OWE'!$AP$128/10000,2)-D67</f>
        <v>25.97</v>
      </c>
      <c r="E68" s="85">
        <f t="shared" si="31"/>
        <v>1.8100083635349873E-2</v>
      </c>
      <c r="F68" s="23"/>
      <c r="G68" s="22">
        <f>ROUND('PU Wise OWE'!$AP$126/10000,2)-G67</f>
        <v>24.68</v>
      </c>
      <c r="H68" s="24">
        <f t="shared" si="32"/>
        <v>1.6498980512751948E-2</v>
      </c>
      <c r="I68" s="23">
        <f>ROUND('PU Wise OWE'!$AP$129/10000,2)-I67</f>
        <v>24.64</v>
      </c>
      <c r="J68" s="94">
        <f t="shared" si="33"/>
        <v>1.6498269154798493E-2</v>
      </c>
      <c r="K68" s="22">
        <f>I68-D68</f>
        <v>-1.3299999999999983</v>
      </c>
      <c r="L68" s="52">
        <f>K68/D68</f>
        <v>-5.1212938005390771E-2</v>
      </c>
      <c r="M68" s="52">
        <f t="shared" si="34"/>
        <v>0.99837925445705022</v>
      </c>
    </row>
    <row r="69" spans="2:13" s="36" customFormat="1">
      <c r="B69" s="25" t="s">
        <v>124</v>
      </c>
      <c r="C69" s="26">
        <f>C67+C68</f>
        <v>1156.03</v>
      </c>
      <c r="D69" s="74">
        <f>SUM(D67:D68)</f>
        <v>25.99</v>
      </c>
      <c r="E69" s="86">
        <f t="shared" si="31"/>
        <v>1.8114022860328965E-2</v>
      </c>
      <c r="F69" s="88"/>
      <c r="G69" s="89">
        <f>SUM(G67:G68)</f>
        <v>24.68</v>
      </c>
      <c r="H69" s="90">
        <f t="shared" si="32"/>
        <v>1.6498980512751948E-2</v>
      </c>
      <c r="I69" s="89">
        <f>SUM(I67:I68)</f>
        <v>24.64</v>
      </c>
      <c r="J69" s="54">
        <f t="shared" si="33"/>
        <v>1.6498269154798493E-2</v>
      </c>
      <c r="K69" s="91">
        <f>I69-D69</f>
        <v>-1.3499999999999979</v>
      </c>
      <c r="L69" s="101">
        <f>K69/D69</f>
        <v>-5.1943055021161907E-2</v>
      </c>
    </row>
    <row r="70" spans="2:13">
      <c r="F70" s="31"/>
      <c r="G70" s="34"/>
      <c r="H70" s="34"/>
      <c r="I70" s="31"/>
      <c r="J70" s="31"/>
      <c r="K70" s="34"/>
      <c r="L70" s="92"/>
    </row>
    <row r="71" spans="2:13">
      <c r="B71" s="75" t="s">
        <v>189</v>
      </c>
      <c r="C71" s="75"/>
      <c r="F71" s="31"/>
      <c r="G71" s="34"/>
      <c r="H71" s="34"/>
      <c r="I71" s="31"/>
      <c r="J71" s="31"/>
      <c r="K71" s="34"/>
      <c r="L71" s="92"/>
    </row>
    <row r="72" spans="2:13">
      <c r="B72" s="23" t="s">
        <v>188</v>
      </c>
      <c r="C72" s="22">
        <v>12.31</v>
      </c>
      <c r="D72" s="70">
        <f>ROUND('PU Wise OWE'!$AQ$29/10000,2)+ROUND('PU Wise OWE'!$BB$29/10000,2)</f>
        <v>0.25</v>
      </c>
      <c r="E72" s="85">
        <f t="shared" ref="E72:E74" si="35">D72/$D$7</f>
        <v>1.7424031223863952E-4</v>
      </c>
      <c r="F72" s="23"/>
      <c r="G72" s="70">
        <f>ROUND('PU Wise OWE'!$AQ$27/10000,2)+ROUND('PU Wise OWE'!$BB$27/10000,2)</f>
        <v>0</v>
      </c>
      <c r="H72" s="24">
        <f t="shared" ref="H72:H74" si="36">G72/$G$7</f>
        <v>0</v>
      </c>
      <c r="I72" s="70">
        <f>ROUND('PU Wise OWE'!$AQ$30/10000,2)+ROUND('PU Wise OWE'!$BB$30/10000,2)</f>
        <v>0</v>
      </c>
      <c r="J72" s="94">
        <f t="shared" ref="J72:J74" si="37">I72/$I$7</f>
        <v>0</v>
      </c>
      <c r="K72" s="22">
        <f>I72-D72</f>
        <v>-0.25</v>
      </c>
      <c r="L72" s="52">
        <f>K72/D72</f>
        <v>-1</v>
      </c>
      <c r="M72" s="52" t="e">
        <f t="shared" ref="M72:M73" si="38">I72/G72</f>
        <v>#DIV/0!</v>
      </c>
    </row>
    <row r="73" spans="2:13">
      <c r="B73" s="23" t="s">
        <v>190</v>
      </c>
      <c r="C73" s="22">
        <v>114.52</v>
      </c>
      <c r="D73" s="70">
        <f>ROUND('PU Wise OWE'!$AQ$40/10000,2)+ROUND('PU Wise OWE'!$BB$40/10000,2)</f>
        <v>12.110000000000001</v>
      </c>
      <c r="E73" s="85">
        <f t="shared" si="35"/>
        <v>8.4402007248397005E-3</v>
      </c>
      <c r="F73" s="23"/>
      <c r="G73" s="70">
        <f>ROUND('PU Wise OWE'!$AQ$38/10000,2)+ROUND('PU Wise OWE'!$BB$38/10000,2)</f>
        <v>16.16</v>
      </c>
      <c r="H73" s="24">
        <f t="shared" si="36"/>
        <v>1.0803222248220076E-2</v>
      </c>
      <c r="I73" s="70">
        <f>ROUND('PU Wise OWE'!$AQ$41/10000,2)+ROUND('PU Wise OWE'!$BB$41/10000,2)</f>
        <v>16.14</v>
      </c>
      <c r="J73" s="94">
        <f t="shared" si="37"/>
        <v>1.0806901954482454E-2</v>
      </c>
      <c r="K73" s="22">
        <f>I73-D73</f>
        <v>4.0299999999999994</v>
      </c>
      <c r="L73" s="52">
        <f>K73/D73</f>
        <v>0.33278282411230381</v>
      </c>
      <c r="M73" s="52">
        <f t="shared" si="38"/>
        <v>0.99876237623762376</v>
      </c>
    </row>
    <row r="74" spans="2:13" s="36" customFormat="1">
      <c r="B74" s="25" t="s">
        <v>124</v>
      </c>
      <c r="C74" s="26">
        <f>C72+C73</f>
        <v>126.83</v>
      </c>
      <c r="D74" s="74">
        <f>SUM(D72:D73)</f>
        <v>12.360000000000001</v>
      </c>
      <c r="E74" s="86">
        <f t="shared" si="35"/>
        <v>8.6144410370783391E-3</v>
      </c>
      <c r="F74" s="25"/>
      <c r="G74" s="74">
        <f>SUM(G72:G73)</f>
        <v>16.16</v>
      </c>
      <c r="H74" s="54">
        <f t="shared" si="36"/>
        <v>1.0803222248220076E-2</v>
      </c>
      <c r="I74" s="74">
        <f t="shared" ref="I74" si="39">SUM(I72:I73)</f>
        <v>16.14</v>
      </c>
      <c r="J74" s="54">
        <f t="shared" si="37"/>
        <v>1.0806901954482454E-2</v>
      </c>
      <c r="K74" s="26">
        <f>I74-D74</f>
        <v>3.7799999999999994</v>
      </c>
      <c r="L74" s="55">
        <f>K74/D74</f>
        <v>0.30582524271844652</v>
      </c>
    </row>
    <row r="75" spans="2:13">
      <c r="E75" s="31"/>
      <c r="F75" s="31"/>
      <c r="G75" s="34"/>
      <c r="H75" s="34"/>
      <c r="I75" s="31"/>
      <c r="J75" s="31"/>
      <c r="K75" s="34"/>
      <c r="L75" s="92"/>
    </row>
    <row r="76" spans="2:13">
      <c r="B76" s="75" t="s">
        <v>191</v>
      </c>
      <c r="C76" s="75"/>
      <c r="E76" s="31"/>
      <c r="F76" s="31"/>
      <c r="G76" s="34"/>
      <c r="H76" s="34"/>
      <c r="I76" s="31"/>
      <c r="J76" s="31"/>
      <c r="K76" s="34"/>
      <c r="L76" s="92"/>
    </row>
    <row r="77" spans="2:13">
      <c r="B77" s="23" t="s">
        <v>193</v>
      </c>
      <c r="C77" s="22">
        <v>2</v>
      </c>
      <c r="D77" s="70">
        <f>ROUND('PU Wise OWE'!$AW$128/10000,2)</f>
        <v>0.56000000000000005</v>
      </c>
      <c r="E77" s="85">
        <f t="shared" ref="E77:E83" si="40">D77/$D$7</f>
        <v>3.9029829941455258E-4</v>
      </c>
      <c r="F77" s="23"/>
      <c r="G77" s="22">
        <f>ROUND('PU Wise OWE'!$AW$126/10000,2)</f>
        <v>0</v>
      </c>
      <c r="H77" s="24">
        <f t="shared" ref="H77:H83" si="41">G77/$G$7</f>
        <v>0</v>
      </c>
      <c r="I77" s="23">
        <f>ROUND('PU Wise OWE'!$AW$129/10000,2)</f>
        <v>0</v>
      </c>
      <c r="J77" s="94">
        <f t="shared" ref="J77:J85" si="42">I77/$I$7</f>
        <v>0</v>
      </c>
      <c r="K77" s="22">
        <f t="shared" ref="K77:K83" si="43">I77-D77</f>
        <v>-0.56000000000000005</v>
      </c>
      <c r="L77" s="52">
        <f t="shared" ref="L77:L83" si="44">K77/D77</f>
        <v>-1</v>
      </c>
      <c r="M77" s="52" t="e">
        <f t="shared" ref="M77:M82" si="45">I77/G77</f>
        <v>#DIV/0!</v>
      </c>
    </row>
    <row r="78" spans="2:13">
      <c r="B78" s="23" t="s">
        <v>192</v>
      </c>
      <c r="C78" s="22">
        <v>1.66</v>
      </c>
      <c r="D78" s="70">
        <f>ROUND('PU Wise OWE'!$AX$128/10000,2)</f>
        <v>0.28000000000000003</v>
      </c>
      <c r="E78" s="85">
        <f t="shared" si="40"/>
        <v>1.9514914970727629E-4</v>
      </c>
      <c r="F78" s="23"/>
      <c r="G78" s="22">
        <f>ROUND('PU Wise OWE'!$AX$126/10000,2)</f>
        <v>0.28999999999999998</v>
      </c>
      <c r="H78" s="24">
        <f t="shared" si="41"/>
        <v>1.938697061871177E-4</v>
      </c>
      <c r="I78" s="23">
        <f>ROUND('PU Wise OWE'!$AX$129/10000,2)</f>
        <v>0.28999999999999998</v>
      </c>
      <c r="J78" s="94">
        <f t="shared" si="42"/>
        <v>1.9417605742254716E-4</v>
      </c>
      <c r="K78" s="22">
        <f t="shared" si="43"/>
        <v>9.9999999999999534E-3</v>
      </c>
      <c r="L78" s="52">
        <f t="shared" si="44"/>
        <v>3.5714285714285546E-2</v>
      </c>
      <c r="M78" s="52">
        <f t="shared" si="45"/>
        <v>1</v>
      </c>
    </row>
    <row r="79" spans="2:13">
      <c r="B79" s="23" t="s">
        <v>194</v>
      </c>
      <c r="C79" s="22">
        <v>16.940000000000001</v>
      </c>
      <c r="D79" s="70">
        <f>ROUND('PU Wise OWE'!$BC$128/10000,2)</f>
        <v>1.81</v>
      </c>
      <c r="E79" s="85">
        <f t="shared" si="40"/>
        <v>1.2614998606077503E-3</v>
      </c>
      <c r="F79" s="23"/>
      <c r="G79" s="22">
        <f>ROUND('PU Wise OWE'!$BC$126/10000,2)</f>
        <v>3.93</v>
      </c>
      <c r="H79" s="24">
        <f t="shared" si="41"/>
        <v>2.6272687769495606E-3</v>
      </c>
      <c r="I79" s="23">
        <f>ROUND('PU Wise OWE'!$BC$129/10000,2)</f>
        <v>3.94</v>
      </c>
      <c r="J79" s="94">
        <f t="shared" si="42"/>
        <v>2.6381160904994341E-3</v>
      </c>
      <c r="K79" s="22">
        <f t="shared" si="43"/>
        <v>2.13</v>
      </c>
      <c r="L79" s="52">
        <f t="shared" si="44"/>
        <v>1.1767955801104972</v>
      </c>
      <c r="M79" s="52">
        <f t="shared" si="45"/>
        <v>1.0025445292620865</v>
      </c>
    </row>
    <row r="80" spans="2:13">
      <c r="B80" s="23" t="s">
        <v>195</v>
      </c>
      <c r="C80" s="22">
        <v>16.95</v>
      </c>
      <c r="D80" s="70">
        <f>ROUND('PU Wise OWE'!$BD$128/10000,2)</f>
        <v>1.76</v>
      </c>
      <c r="E80" s="85">
        <f t="shared" si="40"/>
        <v>1.2266517981600223E-3</v>
      </c>
      <c r="F80" s="23"/>
      <c r="G80" s="22">
        <f>ROUND('PU Wise OWE'!$BD$126/10000,2)</f>
        <v>3.93</v>
      </c>
      <c r="H80" s="24">
        <f t="shared" si="41"/>
        <v>2.6272687769495606E-3</v>
      </c>
      <c r="I80" s="23">
        <f>ROUND('PU Wise OWE'!$BD$129/10000,2)</f>
        <v>3.94</v>
      </c>
      <c r="J80" s="94">
        <f t="shared" si="42"/>
        <v>2.6381160904994341E-3</v>
      </c>
      <c r="K80" s="22">
        <f t="shared" si="43"/>
        <v>2.1799999999999997</v>
      </c>
      <c r="L80" s="52">
        <f t="shared" si="44"/>
        <v>1.2386363636363635</v>
      </c>
      <c r="M80" s="52">
        <f t="shared" si="45"/>
        <v>1.0025445292620865</v>
      </c>
    </row>
    <row r="81" spans="2:13">
      <c r="B81" s="23" t="s">
        <v>196</v>
      </c>
      <c r="C81" s="22">
        <v>17.329999999999998</v>
      </c>
      <c r="D81" s="70">
        <f>ROUND('PU Wise OWE'!$BF$128/10000,2)</f>
        <v>2.17</v>
      </c>
      <c r="E81" s="85">
        <f t="shared" si="40"/>
        <v>1.5124059102313912E-3</v>
      </c>
      <c r="F81" s="23"/>
      <c r="G81" s="22">
        <f>ROUND('PU Wise OWE'!$BF$126/10000,2)</f>
        <v>3.5</v>
      </c>
      <c r="H81" s="24">
        <f t="shared" si="41"/>
        <v>2.3398067988100414E-3</v>
      </c>
      <c r="I81" s="23">
        <f>ROUND('PU Wise OWE'!$BF$129/10000,2)</f>
        <v>3.5</v>
      </c>
      <c r="J81" s="94">
        <f t="shared" si="42"/>
        <v>2.3435041413066042E-3</v>
      </c>
      <c r="K81" s="22">
        <f t="shared" si="43"/>
        <v>1.33</v>
      </c>
      <c r="L81" s="52">
        <f t="shared" si="44"/>
        <v>0.61290322580645162</v>
      </c>
      <c r="M81" s="52">
        <f t="shared" si="45"/>
        <v>1</v>
      </c>
    </row>
    <row r="82" spans="2:13">
      <c r="B82" s="23" t="s">
        <v>197</v>
      </c>
      <c r="C82" s="22">
        <v>166.71</v>
      </c>
      <c r="D82" s="70">
        <f>ROUND('PU Wise OWE'!$BG$128/10000,2)-ROUND('PU Wise OWE'!$BG$117/10000,2)</f>
        <v>34.069999999999993</v>
      </c>
      <c r="E82" s="85">
        <f t="shared" si="40"/>
        <v>2.3745469751881791E-2</v>
      </c>
      <c r="F82" s="23"/>
      <c r="G82" s="22">
        <f>ROUND('PU Wise OWE'!$BG$126/10000,2)-ROUND('PU Wise OWE'!$BG$115/10000,2)</f>
        <v>34.910000000000011</v>
      </c>
      <c r="H82" s="24">
        <f t="shared" si="41"/>
        <v>2.3337901527559591E-2</v>
      </c>
      <c r="I82" s="23">
        <f>ROUND('PU Wise OWE'!$BG$129/10000,2)-ROUND('PU Wise OWE'!$BG$118/10000,2)</f>
        <v>34.870000000000005</v>
      </c>
      <c r="J82" s="94">
        <f t="shared" si="42"/>
        <v>2.3347996973531796E-2</v>
      </c>
      <c r="K82" s="22">
        <f t="shared" si="43"/>
        <v>0.80000000000001137</v>
      </c>
      <c r="L82" s="52">
        <f t="shared" si="44"/>
        <v>2.3481068388612022E-2</v>
      </c>
      <c r="M82" s="52">
        <f t="shared" si="45"/>
        <v>0.99885419650529916</v>
      </c>
    </row>
    <row r="83" spans="2:13" s="36" customFormat="1">
      <c r="B83" s="25" t="s">
        <v>124</v>
      </c>
      <c r="C83" s="26">
        <f>C77+C78+C79+C80+C81+C82</f>
        <v>221.59</v>
      </c>
      <c r="D83" s="74">
        <f>SUM(D77:D82)</f>
        <v>40.649999999999991</v>
      </c>
      <c r="E83" s="86">
        <f t="shared" si="40"/>
        <v>2.8331474770002783E-2</v>
      </c>
      <c r="F83" s="25"/>
      <c r="G83" s="74">
        <f>SUM(G77:G82)</f>
        <v>46.560000000000009</v>
      </c>
      <c r="H83" s="54">
        <f t="shared" si="41"/>
        <v>3.1126115586455869E-2</v>
      </c>
      <c r="I83" s="74">
        <f>SUM(I77:I82)</f>
        <v>46.540000000000006</v>
      </c>
      <c r="J83" s="54">
        <f t="shared" si="42"/>
        <v>3.1161909353259819E-2</v>
      </c>
      <c r="K83" s="26">
        <f t="shared" si="43"/>
        <v>5.8900000000000148</v>
      </c>
      <c r="L83" s="55">
        <f t="shared" si="44"/>
        <v>0.14489544895448994</v>
      </c>
      <c r="M83" s="25"/>
    </row>
    <row r="85" spans="2:13" s="36" customFormat="1" ht="31.5" customHeight="1">
      <c r="B85" s="93" t="s">
        <v>198</v>
      </c>
      <c r="C85" s="112">
        <v>3247.44</v>
      </c>
      <c r="D85" s="74">
        <f>D37+D49+D54+D56+D64+D69+D74+D83</f>
        <v>554.74</v>
      </c>
      <c r="E85" s="86">
        <f t="shared" ref="E85" si="46">D85/$D$7</f>
        <v>0.38663228324505161</v>
      </c>
      <c r="F85" s="25"/>
      <c r="G85" s="74">
        <f>G37+G49+G54+G56+G64+G69+G74+G83</f>
        <v>523.88</v>
      </c>
      <c r="H85" s="54">
        <f t="shared" ref="H85" si="47">G85/$G$7</f>
        <v>0.35022228164588698</v>
      </c>
      <c r="I85" s="74">
        <f>I37+I49+I54+I56+I64+I69+I74+I83</f>
        <v>523.15</v>
      </c>
      <c r="J85" s="54">
        <f t="shared" si="42"/>
        <v>0.35028691186415711</v>
      </c>
      <c r="K85" s="26">
        <f>I85-D85</f>
        <v>-31.590000000000032</v>
      </c>
      <c r="L85" s="55">
        <f>K85/D85</f>
        <v>-5.6945596135126425E-2</v>
      </c>
      <c r="M85" s="52">
        <f t="shared" ref="M85" si="48">I85/G85</f>
        <v>0.99860655111857677</v>
      </c>
    </row>
    <row r="86" spans="2:13">
      <c r="B86" s="176"/>
      <c r="C86" s="176"/>
      <c r="D86" s="136"/>
      <c r="E86" s="176"/>
      <c r="F86" s="176"/>
      <c r="G86" s="176"/>
      <c r="H86" s="176"/>
      <c r="I86" s="176"/>
      <c r="J86" s="176"/>
      <c r="K86" s="176"/>
      <c r="L86" s="176"/>
      <c r="M86" s="176"/>
    </row>
    <row r="87" spans="2:13" s="146" customFormat="1" ht="16.5" customHeight="1">
      <c r="B87" s="231"/>
      <c r="C87" s="360" t="s">
        <v>289</v>
      </c>
      <c r="D87" s="362" t="s">
        <v>290</v>
      </c>
      <c r="E87" s="360" t="s">
        <v>167</v>
      </c>
      <c r="F87" s="360"/>
      <c r="G87" s="363" t="s">
        <v>294</v>
      </c>
      <c r="H87" s="360" t="s">
        <v>296</v>
      </c>
      <c r="I87" s="362" t="s">
        <v>291</v>
      </c>
      <c r="J87" s="360" t="s">
        <v>199</v>
      </c>
      <c r="K87" s="365" t="s">
        <v>141</v>
      </c>
      <c r="L87" s="365"/>
      <c r="M87" s="359" t="s">
        <v>293</v>
      </c>
    </row>
    <row r="88" spans="2:13" s="146" customFormat="1">
      <c r="B88" s="217" t="s">
        <v>247</v>
      </c>
      <c r="C88" s="361"/>
      <c r="D88" s="361"/>
      <c r="E88" s="361"/>
      <c r="F88" s="361"/>
      <c r="G88" s="364"/>
      <c r="H88" s="361"/>
      <c r="I88" s="376"/>
      <c r="J88" s="361"/>
      <c r="K88" s="218" t="s">
        <v>139</v>
      </c>
      <c r="L88" s="218" t="s">
        <v>140</v>
      </c>
      <c r="M88" s="359"/>
    </row>
    <row r="89" spans="2:13" s="146" customFormat="1" ht="15" customHeight="1">
      <c r="B89" s="219" t="s">
        <v>248</v>
      </c>
      <c r="C89" s="219">
        <v>17</v>
      </c>
      <c r="D89" s="224">
        <v>0</v>
      </c>
      <c r="E89" s="232">
        <f t="shared" ref="E89:E102" si="49">D89/$D$7</f>
        <v>0</v>
      </c>
      <c r="F89" s="219"/>
      <c r="G89" s="222">
        <v>0.69</v>
      </c>
      <c r="H89" s="220">
        <f t="shared" ref="H89:H102" si="50">G89/$G$7</f>
        <v>4.6127619747969383E-4</v>
      </c>
      <c r="I89" s="219">
        <v>0</v>
      </c>
      <c r="J89" s="220">
        <f t="shared" ref="J89:J102" si="51">I89/$I$7</f>
        <v>0</v>
      </c>
      <c r="K89" s="222">
        <f>I89-D89</f>
        <v>0</v>
      </c>
      <c r="L89" s="223">
        <v>0</v>
      </c>
      <c r="M89" s="223">
        <f t="shared" ref="M89:M102" si="52">I89/G89</f>
        <v>0</v>
      </c>
    </row>
    <row r="90" spans="2:13" s="146" customFormat="1">
      <c r="B90" s="219" t="s">
        <v>249</v>
      </c>
      <c r="C90" s="219">
        <v>33.630000000000003</v>
      </c>
      <c r="D90" s="221">
        <v>1.86</v>
      </c>
      <c r="E90" s="232">
        <f t="shared" si="49"/>
        <v>1.2963479230554782E-3</v>
      </c>
      <c r="F90" s="219"/>
      <c r="G90" s="222">
        <v>33.28</v>
      </c>
      <c r="H90" s="220">
        <f t="shared" si="50"/>
        <v>2.2248220075542335E-2</v>
      </c>
      <c r="I90" s="222">
        <v>2.77</v>
      </c>
      <c r="J90" s="220">
        <f t="shared" si="51"/>
        <v>1.8547161346912267E-3</v>
      </c>
      <c r="K90" s="222">
        <f t="shared" ref="K90:K102" si="53">I90-D90</f>
        <v>0.90999999999999992</v>
      </c>
      <c r="L90" s="223">
        <f t="shared" ref="L90:L102" si="54">K90/D90</f>
        <v>0.48924731182795694</v>
      </c>
      <c r="M90" s="223">
        <f t="shared" si="52"/>
        <v>8.3233173076923073E-2</v>
      </c>
    </row>
    <row r="91" spans="2:13" s="146" customFormat="1">
      <c r="B91" s="219" t="s">
        <v>259</v>
      </c>
      <c r="C91" s="219">
        <v>7.44</v>
      </c>
      <c r="D91" s="221">
        <v>0.04</v>
      </c>
      <c r="E91" s="232">
        <f t="shared" si="49"/>
        <v>2.7878449958182326E-5</v>
      </c>
      <c r="F91" s="219"/>
      <c r="G91" s="222">
        <v>0.53</v>
      </c>
      <c r="H91" s="220">
        <f t="shared" si="50"/>
        <v>3.543136009626634E-4</v>
      </c>
      <c r="I91" s="222">
        <v>0</v>
      </c>
      <c r="J91" s="220">
        <f t="shared" si="51"/>
        <v>0</v>
      </c>
      <c r="K91" s="222">
        <f t="shared" si="53"/>
        <v>-0.04</v>
      </c>
      <c r="L91" s="223">
        <f t="shared" si="54"/>
        <v>-1</v>
      </c>
      <c r="M91" s="223">
        <f t="shared" si="52"/>
        <v>0</v>
      </c>
    </row>
    <row r="92" spans="2:13" s="146" customFormat="1">
      <c r="B92" s="233" t="s">
        <v>250</v>
      </c>
      <c r="C92" s="226">
        <f>SUM(C89:C91)</f>
        <v>58.07</v>
      </c>
      <c r="D92" s="229">
        <f>SUM(D89:D91)</f>
        <v>1.9000000000000001</v>
      </c>
      <c r="E92" s="234">
        <f t="shared" si="49"/>
        <v>1.3242263730136605E-3</v>
      </c>
      <c r="F92" s="226">
        <f t="shared" ref="F92:G92" si="55">SUM(F89:F90)</f>
        <v>0</v>
      </c>
      <c r="G92" s="229">
        <f t="shared" si="55"/>
        <v>33.97</v>
      </c>
      <c r="H92" s="228">
        <f t="shared" si="50"/>
        <v>2.2709496273022028E-2</v>
      </c>
      <c r="I92" s="229">
        <f>SUM(I89:I91)</f>
        <v>2.77</v>
      </c>
      <c r="J92" s="228">
        <f t="shared" si="51"/>
        <v>1.8547161346912267E-3</v>
      </c>
      <c r="K92" s="229">
        <f t="shared" si="53"/>
        <v>0.86999999999999988</v>
      </c>
      <c r="L92" s="230">
        <f t="shared" si="54"/>
        <v>0.45789473684210519</v>
      </c>
      <c r="M92" s="230">
        <f t="shared" si="52"/>
        <v>8.1542537533117465E-2</v>
      </c>
    </row>
    <row r="93" spans="2:13" s="146" customFormat="1">
      <c r="B93" s="219" t="s">
        <v>251</v>
      </c>
      <c r="C93" s="219">
        <v>0</v>
      </c>
      <c r="D93" s="224">
        <v>0</v>
      </c>
      <c r="E93" s="232">
        <f t="shared" si="49"/>
        <v>0</v>
      </c>
      <c r="F93" s="219"/>
      <c r="G93" s="222">
        <v>0</v>
      </c>
      <c r="H93" s="220">
        <f t="shared" si="50"/>
        <v>0</v>
      </c>
      <c r="I93" s="222">
        <v>0</v>
      </c>
      <c r="J93" s="220">
        <f t="shared" si="51"/>
        <v>0</v>
      </c>
      <c r="K93" s="222">
        <f t="shared" si="53"/>
        <v>0</v>
      </c>
      <c r="L93" s="223">
        <v>0</v>
      </c>
      <c r="M93" s="223">
        <v>0</v>
      </c>
    </row>
    <row r="94" spans="2:13" s="146" customFormat="1">
      <c r="B94" s="219" t="s">
        <v>252</v>
      </c>
      <c r="C94" s="219">
        <v>13.17</v>
      </c>
      <c r="D94" s="221">
        <v>0.17</v>
      </c>
      <c r="E94" s="232">
        <f t="shared" si="49"/>
        <v>1.184834123222749E-4</v>
      </c>
      <c r="F94" s="219"/>
      <c r="G94" s="222">
        <v>14.55</v>
      </c>
      <c r="H94" s="220">
        <f t="shared" si="50"/>
        <v>9.7269111207674581E-3</v>
      </c>
      <c r="I94" s="222">
        <v>3.38</v>
      </c>
      <c r="J94" s="220">
        <f t="shared" si="51"/>
        <v>2.2631554278903774E-3</v>
      </c>
      <c r="K94" s="222">
        <f t="shared" si="53"/>
        <v>3.21</v>
      </c>
      <c r="L94" s="223">
        <f t="shared" si="54"/>
        <v>18.882352941176467</v>
      </c>
      <c r="M94" s="223">
        <f t="shared" si="52"/>
        <v>0.23230240549828177</v>
      </c>
    </row>
    <row r="95" spans="2:13" s="146" customFormat="1">
      <c r="B95" s="219" t="s">
        <v>260</v>
      </c>
      <c r="C95" s="219">
        <v>-0.3</v>
      </c>
      <c r="D95" s="221">
        <v>0</v>
      </c>
      <c r="E95" s="232">
        <f t="shared" si="49"/>
        <v>0</v>
      </c>
      <c r="F95" s="219"/>
      <c r="G95" s="222">
        <v>0.05</v>
      </c>
      <c r="H95" s="220">
        <f t="shared" si="50"/>
        <v>3.3425811411572019E-5</v>
      </c>
      <c r="I95" s="222">
        <v>0</v>
      </c>
      <c r="J95" s="220">
        <f t="shared" si="51"/>
        <v>0</v>
      </c>
      <c r="K95" s="222">
        <f t="shared" si="53"/>
        <v>0</v>
      </c>
      <c r="L95" s="223">
        <v>0</v>
      </c>
      <c r="M95" s="223">
        <v>0</v>
      </c>
    </row>
    <row r="96" spans="2:13" s="146" customFormat="1">
      <c r="B96" s="233" t="s">
        <v>253</v>
      </c>
      <c r="C96" s="226">
        <f>SUM(C93:C95)</f>
        <v>12.87</v>
      </c>
      <c r="D96" s="226">
        <f>SUM(D93:D95)</f>
        <v>0.17</v>
      </c>
      <c r="E96" s="234">
        <f t="shared" si="49"/>
        <v>1.184834123222749E-4</v>
      </c>
      <c r="F96" s="226">
        <f t="shared" ref="F96" si="56">SUM(F93:F94)</f>
        <v>0</v>
      </c>
      <c r="G96" s="229">
        <f>SUM(G93:G95)</f>
        <v>14.600000000000001</v>
      </c>
      <c r="H96" s="228">
        <f t="shared" si="50"/>
        <v>9.7603369321790298E-3</v>
      </c>
      <c r="I96" s="229">
        <f>SUM(I93:I95)</f>
        <v>3.38</v>
      </c>
      <c r="J96" s="228">
        <f t="shared" si="51"/>
        <v>2.2631554278903774E-3</v>
      </c>
      <c r="K96" s="229">
        <f t="shared" si="53"/>
        <v>3.21</v>
      </c>
      <c r="L96" s="230">
        <f t="shared" si="54"/>
        <v>18.882352941176467</v>
      </c>
      <c r="M96" s="230">
        <f t="shared" si="52"/>
        <v>0.23150684931506846</v>
      </c>
    </row>
    <row r="97" spans="2:13" s="146" customFormat="1">
      <c r="B97" s="219" t="s">
        <v>254</v>
      </c>
      <c r="C97" s="222">
        <v>24.12</v>
      </c>
      <c r="D97" s="221">
        <v>1.61</v>
      </c>
      <c r="E97" s="232">
        <f t="shared" si="49"/>
        <v>1.1221076108168387E-3</v>
      </c>
      <c r="F97" s="219"/>
      <c r="G97" s="222">
        <v>17.600000000000001</v>
      </c>
      <c r="H97" s="220">
        <f t="shared" si="50"/>
        <v>1.1765885616873351E-2</v>
      </c>
      <c r="I97" s="222">
        <v>0.15</v>
      </c>
      <c r="J97" s="220">
        <f t="shared" si="51"/>
        <v>1.0043589177028302E-4</v>
      </c>
      <c r="K97" s="222">
        <f t="shared" si="53"/>
        <v>-1.4600000000000002</v>
      </c>
      <c r="L97" s="223">
        <f t="shared" si="54"/>
        <v>-0.90683229813664601</v>
      </c>
      <c r="M97" s="223">
        <f t="shared" si="52"/>
        <v>8.5227272727272721E-3</v>
      </c>
    </row>
    <row r="98" spans="2:13" s="146" customFormat="1">
      <c r="B98" s="219" t="s">
        <v>255</v>
      </c>
      <c r="C98" s="219">
        <v>145.66</v>
      </c>
      <c r="D98" s="221">
        <v>4.3499999999999996</v>
      </c>
      <c r="E98" s="232">
        <f t="shared" si="49"/>
        <v>3.0317814329523275E-3</v>
      </c>
      <c r="F98" s="219"/>
      <c r="G98" s="222">
        <v>11.56</v>
      </c>
      <c r="H98" s="220">
        <f t="shared" si="50"/>
        <v>7.7280475983554512E-3</v>
      </c>
      <c r="I98" s="222">
        <v>6.27</v>
      </c>
      <c r="J98" s="220">
        <f t="shared" si="51"/>
        <v>4.1982202759978304E-3</v>
      </c>
      <c r="K98" s="222">
        <f t="shared" si="53"/>
        <v>1.92</v>
      </c>
      <c r="L98" s="223">
        <f t="shared" si="54"/>
        <v>0.44137931034482758</v>
      </c>
      <c r="M98" s="223">
        <f t="shared" si="52"/>
        <v>0.54238754325259508</v>
      </c>
    </row>
    <row r="99" spans="2:13" s="146" customFormat="1">
      <c r="B99" s="233" t="s">
        <v>256</v>
      </c>
      <c r="C99" s="226">
        <f t="shared" ref="C99" si="57">SUM(C97:C98)</f>
        <v>169.78</v>
      </c>
      <c r="D99" s="229">
        <f t="shared" ref="D99:I99" si="58">SUM(D97:D98)</f>
        <v>5.96</v>
      </c>
      <c r="E99" s="234">
        <f t="shared" si="49"/>
        <v>4.1538890437691663E-3</v>
      </c>
      <c r="F99" s="226">
        <f t="shared" si="58"/>
        <v>0</v>
      </c>
      <c r="G99" s="229">
        <f t="shared" si="58"/>
        <v>29.160000000000004</v>
      </c>
      <c r="H99" s="228">
        <f t="shared" si="50"/>
        <v>1.9493933215228805E-2</v>
      </c>
      <c r="I99" s="229">
        <f t="shared" si="58"/>
        <v>6.42</v>
      </c>
      <c r="J99" s="228">
        <f t="shared" si="51"/>
        <v>4.2986561677681133E-3</v>
      </c>
      <c r="K99" s="229">
        <f t="shared" si="53"/>
        <v>0.45999999999999996</v>
      </c>
      <c r="L99" s="230">
        <f t="shared" si="54"/>
        <v>7.7181208053691275E-2</v>
      </c>
      <c r="M99" s="230">
        <f t="shared" si="52"/>
        <v>0.22016460905349791</v>
      </c>
    </row>
    <row r="100" spans="2:13" s="146" customFormat="1">
      <c r="B100" s="219" t="s">
        <v>257</v>
      </c>
      <c r="C100" s="222">
        <v>12.31</v>
      </c>
      <c r="D100" s="221">
        <v>4.28</v>
      </c>
      <c r="E100" s="232">
        <f t="shared" si="49"/>
        <v>2.9829941455255088E-3</v>
      </c>
      <c r="F100" s="219"/>
      <c r="G100" s="222">
        <v>13.17</v>
      </c>
      <c r="H100" s="220">
        <f t="shared" si="50"/>
        <v>8.8043587258080699E-3</v>
      </c>
      <c r="I100" s="222">
        <v>1.93</v>
      </c>
      <c r="J100" s="220">
        <f t="shared" si="51"/>
        <v>1.2922751407776416E-3</v>
      </c>
      <c r="K100" s="222">
        <f t="shared" si="53"/>
        <v>-2.3500000000000005</v>
      </c>
      <c r="L100" s="223">
        <f t="shared" si="54"/>
        <v>-0.54906542056074781</v>
      </c>
      <c r="M100" s="223">
        <f t="shared" si="52"/>
        <v>0.14654517843583903</v>
      </c>
    </row>
    <row r="101" spans="2:13" s="146" customFormat="1">
      <c r="B101" s="219" t="s">
        <v>258</v>
      </c>
      <c r="C101" s="222">
        <v>101.34</v>
      </c>
      <c r="D101" s="221">
        <v>1.64</v>
      </c>
      <c r="E101" s="232">
        <f t="shared" si="49"/>
        <v>1.1430164482854753E-3</v>
      </c>
      <c r="F101" s="219"/>
      <c r="G101" s="222">
        <v>65.03</v>
      </c>
      <c r="H101" s="220">
        <f t="shared" si="50"/>
        <v>4.3473610321890566E-2</v>
      </c>
      <c r="I101" s="222">
        <v>5.95</v>
      </c>
      <c r="J101" s="220">
        <f t="shared" si="51"/>
        <v>3.9839570402212272E-3</v>
      </c>
      <c r="K101" s="222">
        <f t="shared" si="53"/>
        <v>4.3100000000000005</v>
      </c>
      <c r="L101" s="223">
        <f t="shared" si="54"/>
        <v>2.6280487804878052</v>
      </c>
      <c r="M101" s="223">
        <f t="shared" si="52"/>
        <v>9.1496232508073191E-2</v>
      </c>
    </row>
    <row r="102" spans="2:13" s="146" customFormat="1">
      <c r="B102" s="233" t="s">
        <v>288</v>
      </c>
      <c r="C102" s="229">
        <f>SUM(C100:C101)</f>
        <v>113.65</v>
      </c>
      <c r="D102" s="229">
        <f t="shared" ref="D102:I102" si="59">SUM(D100:D101)</f>
        <v>5.92</v>
      </c>
      <c r="E102" s="234">
        <f t="shared" si="49"/>
        <v>4.1260105938109842E-3</v>
      </c>
      <c r="F102" s="226">
        <f t="shared" si="59"/>
        <v>0</v>
      </c>
      <c r="G102" s="229">
        <f t="shared" si="59"/>
        <v>78.2</v>
      </c>
      <c r="H102" s="228">
        <f t="shared" si="50"/>
        <v>5.2277969047698637E-2</v>
      </c>
      <c r="I102" s="229">
        <f t="shared" si="59"/>
        <v>7.88</v>
      </c>
      <c r="J102" s="228">
        <f t="shared" si="51"/>
        <v>5.2762321809988683E-3</v>
      </c>
      <c r="K102" s="229">
        <f t="shared" si="53"/>
        <v>1.96</v>
      </c>
      <c r="L102" s="230">
        <f t="shared" si="54"/>
        <v>0.33108108108108109</v>
      </c>
      <c r="M102" s="230">
        <f t="shared" si="52"/>
        <v>0.10076726342710997</v>
      </c>
    </row>
    <row r="103" spans="2:13">
      <c r="B103" s="41"/>
      <c r="C103" s="41"/>
      <c r="D103" s="235"/>
      <c r="E103" s="41"/>
      <c r="F103" s="41"/>
      <c r="G103" s="41"/>
      <c r="H103" s="41"/>
      <c r="I103" s="41"/>
      <c r="J103" s="41"/>
      <c r="K103" s="41"/>
      <c r="L103" s="41"/>
      <c r="M103" s="41"/>
    </row>
    <row r="104" spans="2:13" ht="15" customHeight="1">
      <c r="B104" s="216"/>
      <c r="C104" s="360" t="s">
        <v>289</v>
      </c>
      <c r="D104" s="362" t="str">
        <f>'PU Wise OWE'!$B$7</f>
        <v>Actuals upto March'23</v>
      </c>
      <c r="E104" s="360" t="s">
        <v>167</v>
      </c>
      <c r="F104" s="360"/>
      <c r="G104" s="363" t="str">
        <f>'PU Wise OWE'!$B$5</f>
        <v>FG 2023-24</v>
      </c>
      <c r="H104" s="360" t="s">
        <v>297</v>
      </c>
      <c r="I104" s="362" t="str">
        <f>I40</f>
        <v>Actuals upto March'24</v>
      </c>
      <c r="J104" s="360" t="s">
        <v>199</v>
      </c>
      <c r="K104" s="365" t="s">
        <v>141</v>
      </c>
      <c r="L104" s="365"/>
      <c r="M104" s="359" t="s">
        <v>293</v>
      </c>
    </row>
    <row r="105" spans="2:13">
      <c r="B105" s="217" t="s">
        <v>185</v>
      </c>
      <c r="C105" s="361"/>
      <c r="D105" s="361"/>
      <c r="E105" s="361"/>
      <c r="F105" s="361"/>
      <c r="G105" s="364"/>
      <c r="H105" s="361"/>
      <c r="I105" s="361"/>
      <c r="J105" s="361"/>
      <c r="K105" s="218" t="s">
        <v>139</v>
      </c>
      <c r="L105" s="218" t="s">
        <v>140</v>
      </c>
      <c r="M105" s="359"/>
    </row>
    <row r="106" spans="2:13">
      <c r="B106" s="219" t="s">
        <v>211</v>
      </c>
      <c r="C106" s="219">
        <v>305.92</v>
      </c>
      <c r="D106" s="221">
        <v>19.18</v>
      </c>
      <c r="E106" s="232">
        <f t="shared" ref="E106:E109" si="60">D106/$D$7</f>
        <v>1.3367716754948425E-2</v>
      </c>
      <c r="F106" s="219"/>
      <c r="G106" s="219">
        <v>115.89</v>
      </c>
      <c r="H106" s="220">
        <f t="shared" ref="H106:H109" si="61">G106/$G$7</f>
        <v>7.7474345689741625E-2</v>
      </c>
      <c r="I106" s="222">
        <v>28.26</v>
      </c>
      <c r="J106" s="220">
        <f t="shared" ref="J106:J109" si="62">I106/$I$7</f>
        <v>1.8922122009521324E-2</v>
      </c>
      <c r="K106" s="222">
        <f>I106-D106</f>
        <v>9.0800000000000018</v>
      </c>
      <c r="L106" s="223">
        <f>K106/D106</f>
        <v>0.47340980187695525</v>
      </c>
      <c r="M106" s="223">
        <f t="shared" ref="M106:M109" si="63">I106/G106</f>
        <v>0.24385192855293814</v>
      </c>
    </row>
    <row r="107" spans="2:13">
      <c r="B107" s="219" t="s">
        <v>210</v>
      </c>
      <c r="C107" s="219">
        <v>266.58999999999997</v>
      </c>
      <c r="D107" s="224">
        <v>27.95</v>
      </c>
      <c r="E107" s="232">
        <f t="shared" si="60"/>
        <v>1.94800669082799E-2</v>
      </c>
      <c r="F107" s="219"/>
      <c r="G107" s="222">
        <v>750</v>
      </c>
      <c r="H107" s="220">
        <f t="shared" si="61"/>
        <v>0.50138717117358023</v>
      </c>
      <c r="I107" s="222">
        <v>40.58</v>
      </c>
      <c r="J107" s="220">
        <f t="shared" si="62"/>
        <v>2.7171256586920569E-2</v>
      </c>
      <c r="K107" s="222">
        <f t="shared" ref="K107:K109" si="64">I107-D107</f>
        <v>12.629999999999999</v>
      </c>
      <c r="L107" s="223">
        <f t="shared" ref="L107:L109" si="65">K107/D107</f>
        <v>0.45187835420393557</v>
      </c>
      <c r="M107" s="223">
        <f t="shared" si="63"/>
        <v>5.4106666666666664E-2</v>
      </c>
    </row>
    <row r="108" spans="2:13" ht="15.75" customHeight="1">
      <c r="B108" s="225" t="s">
        <v>209</v>
      </c>
      <c r="C108" s="219">
        <v>544.78</v>
      </c>
      <c r="D108" s="224">
        <v>165.44</v>
      </c>
      <c r="E108" s="232">
        <f t="shared" si="60"/>
        <v>0.11530526902704209</v>
      </c>
      <c r="F108" s="219"/>
      <c r="G108" s="222">
        <v>676.5</v>
      </c>
      <c r="H108" s="220">
        <f t="shared" si="61"/>
        <v>0.4522512283985694</v>
      </c>
      <c r="I108" s="219">
        <v>301.26</v>
      </c>
      <c r="J108" s="220">
        <f t="shared" si="62"/>
        <v>0.20171544503143643</v>
      </c>
      <c r="K108" s="222">
        <f t="shared" si="64"/>
        <v>135.82</v>
      </c>
      <c r="L108" s="223">
        <f t="shared" si="65"/>
        <v>0.82096228239845259</v>
      </c>
      <c r="M108" s="223">
        <f t="shared" si="63"/>
        <v>0.44532150776053214</v>
      </c>
    </row>
    <row r="109" spans="2:13">
      <c r="B109" s="226" t="s">
        <v>124</v>
      </c>
      <c r="C109" s="226">
        <f>SUM(C106:C108)</f>
        <v>1117.29</v>
      </c>
      <c r="D109" s="227">
        <f>+D106+D107+D108</f>
        <v>212.57</v>
      </c>
      <c r="E109" s="234">
        <f t="shared" si="60"/>
        <v>0.14815305269027043</v>
      </c>
      <c r="F109" s="226"/>
      <c r="G109" s="227">
        <f>+G106+G107+G108</f>
        <v>1542.3899999999999</v>
      </c>
      <c r="H109" s="228">
        <f t="shared" si="61"/>
        <v>1.0311127452618911</v>
      </c>
      <c r="I109" s="229">
        <f>SUM(I106:I108)</f>
        <v>370.1</v>
      </c>
      <c r="J109" s="228">
        <f t="shared" si="62"/>
        <v>0.24780882362787834</v>
      </c>
      <c r="K109" s="229">
        <f t="shared" si="64"/>
        <v>157.53000000000003</v>
      </c>
      <c r="L109" s="230">
        <f t="shared" si="65"/>
        <v>0.74107352871995125</v>
      </c>
      <c r="M109" s="230">
        <f t="shared" si="63"/>
        <v>0.23995228184830039</v>
      </c>
    </row>
    <row r="110" spans="2:13">
      <c r="B110" s="41"/>
      <c r="C110" s="41"/>
      <c r="D110" s="235"/>
      <c r="E110" s="41"/>
      <c r="F110" s="41"/>
      <c r="G110" s="41"/>
      <c r="H110" s="41"/>
      <c r="I110" s="41"/>
      <c r="J110" s="41"/>
      <c r="K110" s="41"/>
      <c r="L110" s="41"/>
      <c r="M110" s="41"/>
    </row>
    <row r="111" spans="2:13">
      <c r="B111" s="217" t="s">
        <v>212</v>
      </c>
      <c r="C111" s="219"/>
      <c r="D111" s="224"/>
      <c r="E111" s="219"/>
      <c r="F111" s="219"/>
      <c r="G111" s="219"/>
      <c r="H111" s="219"/>
      <c r="I111" s="219"/>
      <c r="J111" s="219"/>
      <c r="K111" s="219"/>
      <c r="L111" s="219"/>
      <c r="M111" s="219"/>
    </row>
    <row r="112" spans="2:13">
      <c r="B112" s="219" t="s">
        <v>213</v>
      </c>
      <c r="C112" s="222">
        <v>28.69</v>
      </c>
      <c r="D112" s="221">
        <v>5.63</v>
      </c>
      <c r="E112" s="232">
        <f t="shared" ref="E112:E115" si="66">D112/$D$7</f>
        <v>3.9238918316141626E-3</v>
      </c>
      <c r="F112" s="219"/>
      <c r="G112" s="222">
        <v>27.91</v>
      </c>
      <c r="H112" s="220">
        <f t="shared" ref="H112:H115" si="67">G112/$G$7</f>
        <v>1.8658287929939499E-2</v>
      </c>
      <c r="I112" s="219">
        <v>0.22</v>
      </c>
      <c r="J112" s="220">
        <f t="shared" ref="J112" si="68">I112/$I$7</f>
        <v>1.473059745964151E-4</v>
      </c>
      <c r="K112" s="222">
        <f>I112-D112</f>
        <v>-5.41</v>
      </c>
      <c r="L112" s="223">
        <f>K112/D112</f>
        <v>-0.96092362344582594</v>
      </c>
      <c r="M112" s="223">
        <f t="shared" ref="M112" si="69">I112/G112</f>
        <v>7.8824793980652088E-3</v>
      </c>
    </row>
    <row r="113" spans="2:13">
      <c r="B113" s="219" t="s">
        <v>214</v>
      </c>
      <c r="C113" s="222">
        <v>38.6</v>
      </c>
      <c r="D113" s="224">
        <v>2.54</v>
      </c>
      <c r="E113" s="232">
        <f t="shared" si="66"/>
        <v>1.7702815723445776E-3</v>
      </c>
      <c r="F113" s="219"/>
      <c r="G113" s="219">
        <v>33.72</v>
      </c>
      <c r="H113" s="220">
        <f t="shared" si="67"/>
        <v>2.2542367215964167E-2</v>
      </c>
      <c r="I113" s="222">
        <v>0.11</v>
      </c>
      <c r="J113" s="220">
        <f t="shared" ref="J113:J115" si="70">I113/$I$7</f>
        <v>7.365298729820755E-5</v>
      </c>
      <c r="K113" s="222">
        <f t="shared" ref="K113:K115" si="71">I113-D113</f>
        <v>-2.4300000000000002</v>
      </c>
      <c r="L113" s="223">
        <f t="shared" ref="L113:L115" si="72">K113/D113</f>
        <v>-0.95669291338582685</v>
      </c>
      <c r="M113" s="223">
        <f t="shared" ref="M113:M115" si="73">I113/G113</f>
        <v>3.2621589561091344E-3</v>
      </c>
    </row>
    <row r="114" spans="2:13">
      <c r="B114" s="225" t="s">
        <v>215</v>
      </c>
      <c r="C114" s="219">
        <v>33.32</v>
      </c>
      <c r="D114" s="224">
        <v>2.81</v>
      </c>
      <c r="E114" s="232">
        <f t="shared" si="66"/>
        <v>1.9584611095623083E-3</v>
      </c>
      <c r="F114" s="219"/>
      <c r="G114" s="219">
        <v>33.19</v>
      </c>
      <c r="H114" s="220">
        <f t="shared" si="67"/>
        <v>2.2188053615001504E-2</v>
      </c>
      <c r="I114" s="222">
        <v>3.03</v>
      </c>
      <c r="J114" s="220">
        <f t="shared" si="70"/>
        <v>2.0288050137597172E-3</v>
      </c>
      <c r="K114" s="222">
        <f t="shared" si="71"/>
        <v>0.21999999999999975</v>
      </c>
      <c r="L114" s="223">
        <f t="shared" si="72"/>
        <v>7.8291814946619132E-2</v>
      </c>
      <c r="M114" s="223">
        <f t="shared" si="73"/>
        <v>9.1292557999397408E-2</v>
      </c>
    </row>
    <row r="115" spans="2:13">
      <c r="B115" s="226" t="s">
        <v>124</v>
      </c>
      <c r="C115" s="229">
        <f>SUM(C112:C114)</f>
        <v>100.61000000000001</v>
      </c>
      <c r="D115" s="236">
        <f>SUM(D112:D114)</f>
        <v>10.98</v>
      </c>
      <c r="E115" s="234">
        <f t="shared" si="66"/>
        <v>7.6526345135210488E-3</v>
      </c>
      <c r="F115" s="226"/>
      <c r="G115" s="226">
        <f>SUM(G112:G114)</f>
        <v>94.82</v>
      </c>
      <c r="H115" s="228">
        <f t="shared" si="67"/>
        <v>6.3388708760905174E-2</v>
      </c>
      <c r="I115" s="226">
        <f>SUM(I112:I114)</f>
        <v>3.36</v>
      </c>
      <c r="J115" s="228">
        <f t="shared" si="70"/>
        <v>2.2497639756543395E-3</v>
      </c>
      <c r="K115" s="229">
        <f t="shared" si="71"/>
        <v>-7.620000000000001</v>
      </c>
      <c r="L115" s="230">
        <f t="shared" si="72"/>
        <v>-0.69398907103825147</v>
      </c>
      <c r="M115" s="230">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09" t="s">
        <v>206</v>
      </c>
      <c r="D1" s="309"/>
      <c r="E1" s="309"/>
      <c r="F1" s="309"/>
      <c r="G1" s="309"/>
      <c r="H1" s="309"/>
      <c r="I1" s="309"/>
      <c r="J1" s="309"/>
      <c r="K1" s="309"/>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10" t="s">
        <v>63</v>
      </c>
      <c r="N2" s="310"/>
      <c r="O2" s="310"/>
      <c r="P2" s="1"/>
      <c r="Q2" s="1"/>
      <c r="R2" s="1"/>
      <c r="S2" s="1"/>
      <c r="T2" s="1"/>
      <c r="U2" s="1"/>
      <c r="V2" s="1"/>
      <c r="W2" s="1"/>
      <c r="X2" s="1"/>
      <c r="Y2" s="1"/>
      <c r="Z2" s="1"/>
      <c r="AA2" s="1"/>
      <c r="AB2" s="1"/>
      <c r="AC2" s="2"/>
      <c r="AD2" s="1"/>
      <c r="AE2" s="1"/>
      <c r="AF2" s="1"/>
      <c r="AG2" s="1"/>
      <c r="AH2" s="1"/>
      <c r="AI2" s="1"/>
      <c r="AJ2" s="1"/>
      <c r="AK2" s="1"/>
      <c r="AL2" s="1"/>
      <c r="AM2" s="1"/>
      <c r="AN2" s="1"/>
      <c r="AO2" s="1"/>
      <c r="AP2" s="310" t="s">
        <v>63</v>
      </c>
      <c r="AQ2" s="310"/>
      <c r="AR2" s="310"/>
      <c r="AS2" s="1"/>
      <c r="AT2" s="1"/>
      <c r="AU2" s="1"/>
      <c r="AV2" s="2"/>
      <c r="AW2" s="1"/>
      <c r="AX2" s="1"/>
      <c r="AY2" s="1"/>
      <c r="AZ2" s="1"/>
      <c r="BA2" s="1"/>
      <c r="BB2" s="1"/>
      <c r="BC2" s="1"/>
      <c r="BD2" s="1"/>
      <c r="BE2" s="1"/>
      <c r="BF2" s="1"/>
      <c r="BG2" s="2"/>
      <c r="BH2" s="310" t="s">
        <v>63</v>
      </c>
      <c r="BI2" s="310"/>
      <c r="BJ2" s="310"/>
    </row>
    <row r="3" spans="1:63" ht="47.25">
      <c r="A3" s="3"/>
      <c r="B3" s="3"/>
      <c r="C3" s="3" t="s">
        <v>64</v>
      </c>
      <c r="D3" s="4" t="s">
        <v>65</v>
      </c>
      <c r="E3" s="3" t="s">
        <v>66</v>
      </c>
      <c r="F3" s="3" t="s">
        <v>67</v>
      </c>
      <c r="G3" s="3" t="s">
        <v>68</v>
      </c>
      <c r="H3" s="3" t="s">
        <v>69</v>
      </c>
      <c r="I3" s="3" t="s">
        <v>70</v>
      </c>
      <c r="J3" s="3" t="s">
        <v>71</v>
      </c>
      <c r="K3" s="4" t="s">
        <v>72</v>
      </c>
      <c r="L3" s="3" t="s">
        <v>73</v>
      </c>
      <c r="M3" s="3" t="s">
        <v>74</v>
      </c>
      <c r="N3" s="3" t="s">
        <v>75</v>
      </c>
      <c r="O3" s="3" t="s">
        <v>76</v>
      </c>
      <c r="P3" s="4" t="s">
        <v>77</v>
      </c>
      <c r="Q3" s="3" t="s">
        <v>78</v>
      </c>
      <c r="R3" s="4" t="s">
        <v>79</v>
      </c>
      <c r="S3" s="3" t="s">
        <v>80</v>
      </c>
      <c r="T3" s="3" t="s">
        <v>81</v>
      </c>
      <c r="U3" s="3" t="s">
        <v>97</v>
      </c>
      <c r="V3" s="3" t="s">
        <v>82</v>
      </c>
      <c r="W3" s="3" t="s">
        <v>83</v>
      </c>
      <c r="X3" s="3" t="s">
        <v>84</v>
      </c>
      <c r="Y3" s="3" t="s">
        <v>85</v>
      </c>
      <c r="Z3" s="3" t="s">
        <v>86</v>
      </c>
      <c r="AA3" s="3" t="s">
        <v>87</v>
      </c>
      <c r="AB3" s="3" t="s">
        <v>113</v>
      </c>
      <c r="AC3" s="4" t="s">
        <v>88</v>
      </c>
      <c r="AD3" s="3" t="s">
        <v>89</v>
      </c>
      <c r="AE3" s="3" t="s">
        <v>90</v>
      </c>
      <c r="AF3" s="3" t="s">
        <v>91</v>
      </c>
      <c r="AG3" s="3" t="s">
        <v>92</v>
      </c>
      <c r="AH3" s="3" t="s">
        <v>93</v>
      </c>
      <c r="AI3" s="3" t="s">
        <v>94</v>
      </c>
      <c r="AJ3" s="3" t="s">
        <v>95</v>
      </c>
      <c r="AK3" s="3" t="s">
        <v>96</v>
      </c>
      <c r="AL3" s="3" t="s">
        <v>98</v>
      </c>
      <c r="AM3" s="3" t="s">
        <v>99</v>
      </c>
      <c r="AN3" s="3" t="s">
        <v>100</v>
      </c>
      <c r="AO3" s="3" t="s">
        <v>101</v>
      </c>
      <c r="AP3" s="3" t="s">
        <v>102</v>
      </c>
      <c r="AQ3" s="3" t="s">
        <v>103</v>
      </c>
      <c r="AR3" s="3" t="s">
        <v>104</v>
      </c>
      <c r="AS3" s="3" t="s">
        <v>105</v>
      </c>
      <c r="AT3" s="39" t="s">
        <v>106</v>
      </c>
      <c r="AU3" s="39" t="s">
        <v>107</v>
      </c>
      <c r="AV3" s="39" t="s">
        <v>108</v>
      </c>
      <c r="AW3" s="3" t="s">
        <v>109</v>
      </c>
      <c r="AX3" s="3" t="s">
        <v>110</v>
      </c>
      <c r="AY3" s="3" t="s">
        <v>111</v>
      </c>
      <c r="AZ3" s="3" t="s">
        <v>112</v>
      </c>
      <c r="BA3" s="3" t="s">
        <v>114</v>
      </c>
      <c r="BB3" s="3" t="s">
        <v>115</v>
      </c>
      <c r="BC3" s="3" t="s">
        <v>116</v>
      </c>
      <c r="BD3" s="3" t="s">
        <v>117</v>
      </c>
      <c r="BE3" s="3" t="s">
        <v>118</v>
      </c>
      <c r="BF3" s="3" t="s">
        <v>119</v>
      </c>
      <c r="BG3" s="4" t="s">
        <v>138</v>
      </c>
      <c r="BH3" s="43" t="s">
        <v>120</v>
      </c>
      <c r="BI3" s="3" t="s">
        <v>121</v>
      </c>
      <c r="BJ3" s="47" t="s">
        <v>122</v>
      </c>
    </row>
    <row r="4" spans="1:63" ht="15.75">
      <c r="A4" s="128" t="s">
        <v>201</v>
      </c>
      <c r="B4" s="5" t="s">
        <v>123</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124</v>
      </c>
      <c r="BI4" s="5">
        <v>98</v>
      </c>
      <c r="BJ4" s="48"/>
    </row>
    <row r="5" spans="1:63" ht="15.75">
      <c r="A5" s="8" t="s">
        <v>125</v>
      </c>
      <c r="B5" s="11" t="s">
        <v>207</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125</v>
      </c>
      <c r="B6" s="5" t="s">
        <v>204</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208</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205</v>
      </c>
      <c r="C8" s="9">
        <f>IF('Upto Month Current'!$B$4="",0,'Upto Month Current'!$B$4)</f>
        <v>236324</v>
      </c>
      <c r="D8" s="9">
        <f>IF('Upto Month Current'!$B$5="",0,'Upto Month Current'!$B$5)</f>
        <v>107632</v>
      </c>
      <c r="E8" s="9">
        <f>IF('Upto Month Current'!$B$6="",0,'Upto Month Current'!$B$6)</f>
        <v>6636</v>
      </c>
      <c r="F8" s="9">
        <f>IF('Upto Month Current'!$B$7="",0,'Upto Month Current'!$B$7)</f>
        <v>29649</v>
      </c>
      <c r="G8" s="9">
        <f>IF('Upto Month Current'!$B$8="",0,'Upto Month Current'!$B$8)</f>
        <v>12021</v>
      </c>
      <c r="H8" s="9">
        <f>IF('Upto Month Current'!$B$9="",0,'Upto Month Current'!$B$9)</f>
        <v>0</v>
      </c>
      <c r="I8" s="9">
        <f>IF('Upto Month Current'!$B$10="",0,'Upto Month Current'!$B$10)</f>
        <v>0</v>
      </c>
      <c r="J8" s="9">
        <f>IF('Upto Month Current'!$B$11="",0,'Upto Month Current'!$B$11)</f>
        <v>18</v>
      </c>
      <c r="K8" s="9">
        <f>IF('Upto Month Current'!$B$12="",0,'Upto Month Current'!$B$12)</f>
        <v>69</v>
      </c>
      <c r="L8" s="9">
        <f>IF('Upto Month Current'!$B$13="",0,'Upto Month Current'!$B$13)</f>
        <v>177</v>
      </c>
      <c r="M8" s="9">
        <f>IF('Upto Month Current'!$B$14="",0,'Upto Month Current'!$B$14)</f>
        <v>929</v>
      </c>
      <c r="N8" s="9">
        <f>IF('Upto Month Current'!$B$15="",0,'Upto Month Current'!$B$15)</f>
        <v>179</v>
      </c>
      <c r="O8" s="9">
        <f>IF('Upto Month Current'!$B$16="",0,'Upto Month Current'!$B$16)</f>
        <v>1419</v>
      </c>
      <c r="P8" s="9">
        <f>IF('Upto Month Current'!$B$17="",0,'Upto Month Current'!$B$17)</f>
        <v>6625</v>
      </c>
      <c r="Q8" s="9">
        <f>IF('Upto Month Current'!$B$18="",0,'Upto Month Current'!$B$18)</f>
        <v>0</v>
      </c>
      <c r="R8" s="9">
        <f>IF('Upto Month Current'!$B$21="",0,'Upto Month Current'!$B$21)</f>
        <v>1982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1">
        <f t="shared" si="0"/>
        <v>403660</v>
      </c>
      <c r="AD8" s="9">
        <f>IF('Upto Month Current'!$B$19="",0,'Upto Month Current'!$B$19)</f>
        <v>3079</v>
      </c>
      <c r="AE8" s="9">
        <f>IF('Upto Month Current'!$B$20="",0,'Upto Month Current'!$B$20)</f>
        <v>302</v>
      </c>
      <c r="AF8" s="9">
        <f>IF('Upto Month Current'!$B$22="",0,'Upto Month Current'!$B$22)</f>
        <v>5856</v>
      </c>
      <c r="AG8" s="9">
        <f>IF('Upto Month Current'!$B$23="",0,'Upto Month Current'!$B$23)</f>
        <v>0</v>
      </c>
      <c r="AH8" s="9">
        <f>IF('Upto Month Current'!$B$24="",0,'Upto Month Current'!$B$24)</f>
        <v>0</v>
      </c>
      <c r="AI8" s="9">
        <f>IF('Upto Month Current'!$B$25="",0,'Upto Month Current'!$B$25)</f>
        <v>495</v>
      </c>
      <c r="AJ8" s="9">
        <f>IF('Upto Month Current'!$B$28="",0,'Upto Month Current'!$B$28)</f>
        <v>1127</v>
      </c>
      <c r="AK8" s="9">
        <f>IF('Upto Month Current'!$B$29="",0,'Upto Month Current'!$B$29)</f>
        <v>238</v>
      </c>
      <c r="AL8" s="9">
        <f>IF('Upto Month Current'!$B$31="",0,'Upto Month Current'!$B$31)</f>
        <v>0</v>
      </c>
      <c r="AM8" s="9">
        <f>IF('Upto Month Current'!$B$32="",0,'Upto Month Current'!$B$32)</f>
        <v>0</v>
      </c>
      <c r="AN8" s="9">
        <f>IF('Upto Month Current'!$B$33="",0,'Upto Month Current'!$B$33)</f>
        <v>22548</v>
      </c>
      <c r="AO8" s="9">
        <f>IF('Upto Month Current'!$B$34="",0,'Upto Month Current'!$B$34)</f>
        <v>301</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1447</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1038</v>
      </c>
      <c r="BC8" s="9">
        <f>IF('Upto Month Current'!$B$54="",0,'Upto Month Current'!$B$54)</f>
        <v>1037</v>
      </c>
      <c r="BD8" s="9">
        <f>IF('Upto Month Current'!$B$55="",0,'Upto Month Current'!$B$55)</f>
        <v>0</v>
      </c>
      <c r="BE8" s="9">
        <f>IF('Upto Month Current'!$B$56="",0,'Upto Month Current'!$B$56)</f>
        <v>222</v>
      </c>
      <c r="BF8" s="9">
        <f>IF('Upto Month Current'!$B$58="",0,'Upto Month Current'!$B$58)</f>
        <v>6010</v>
      </c>
      <c r="BG8" s="122">
        <f t="shared" si="2"/>
        <v>43700</v>
      </c>
      <c r="BH8" s="123">
        <f t="shared" si="3"/>
        <v>447360</v>
      </c>
      <c r="BI8" s="9">
        <f>IF('Upto Month Current'!$B$60="",0,'Upto Month Current'!$B$60)</f>
        <v>145</v>
      </c>
      <c r="BJ8" s="124">
        <f t="shared" si="1"/>
        <v>447215</v>
      </c>
      <c r="BK8">
        <f>'Upto Month Current'!$B$61</f>
        <v>447213</v>
      </c>
    </row>
    <row r="9" spans="1:63" ht="15.75">
      <c r="A9" s="128"/>
      <c r="B9" s="5" t="s">
        <v>203</v>
      </c>
      <c r="C9" s="126">
        <f t="shared" ref="C9:AH9" si="6">C8/C5</f>
        <v>9.7253555381982881E-2</v>
      </c>
      <c r="D9" s="126">
        <f t="shared" si="6"/>
        <v>0.2453687872446165</v>
      </c>
      <c r="E9" s="126">
        <f t="shared" si="6"/>
        <v>8.6440015631105899E-2</v>
      </c>
      <c r="F9" s="126">
        <f t="shared" si="6"/>
        <v>0.10236747884391627</v>
      </c>
      <c r="G9" s="126">
        <f t="shared" si="6"/>
        <v>0.11259096911967181</v>
      </c>
      <c r="H9" s="126" t="e">
        <f t="shared" si="6"/>
        <v>#DIV/0!</v>
      </c>
      <c r="I9" s="126" t="e">
        <f t="shared" si="6"/>
        <v>#DIV/0!</v>
      </c>
      <c r="J9" s="126" t="e">
        <f t="shared" si="6"/>
        <v>#DIV/0!</v>
      </c>
      <c r="K9" s="126" t="e">
        <f t="shared" si="6"/>
        <v>#DIV/0!</v>
      </c>
      <c r="L9" s="126">
        <f t="shared" si="6"/>
        <v>4.7837837837837835E-2</v>
      </c>
      <c r="M9" s="126">
        <f t="shared" si="6"/>
        <v>0.11963940759819704</v>
      </c>
      <c r="N9" s="126">
        <f t="shared" si="6"/>
        <v>3.0200776109330182E-2</v>
      </c>
      <c r="O9" s="126">
        <f t="shared" si="6"/>
        <v>0.11360179329116964</v>
      </c>
      <c r="P9" s="126">
        <f t="shared" si="6"/>
        <v>0.10555750294764348</v>
      </c>
      <c r="Q9" s="126" t="e">
        <f t="shared" si="6"/>
        <v>#DIV/0!</v>
      </c>
      <c r="R9" s="126">
        <f t="shared" si="6"/>
        <v>0.17566250110786139</v>
      </c>
      <c r="S9" s="126" t="e">
        <f t="shared" si="6"/>
        <v>#DIV/0!</v>
      </c>
      <c r="T9" s="126" t="e">
        <f t="shared" si="6"/>
        <v>#DIV/0!</v>
      </c>
      <c r="U9" s="126" t="e">
        <f t="shared" si="6"/>
        <v>#DIV/0!</v>
      </c>
      <c r="V9" s="126" t="e">
        <f t="shared" si="6"/>
        <v>#DIV/0!</v>
      </c>
      <c r="W9" s="126">
        <f t="shared" si="6"/>
        <v>0</v>
      </c>
      <c r="X9" s="126">
        <f t="shared" si="6"/>
        <v>0</v>
      </c>
      <c r="Y9" s="126">
        <f t="shared" si="6"/>
        <v>0</v>
      </c>
      <c r="Z9" s="126" t="e">
        <f t="shared" si="6"/>
        <v>#DIV/0!</v>
      </c>
      <c r="AA9" s="126" t="e">
        <f t="shared" si="6"/>
        <v>#DIV/0!</v>
      </c>
      <c r="AB9" s="126" t="e">
        <f t="shared" si="6"/>
        <v>#DIV/0!</v>
      </c>
      <c r="AC9" s="126">
        <f t="shared" si="6"/>
        <v>0.11709847806209359</v>
      </c>
      <c r="AD9" s="126">
        <f t="shared" si="6"/>
        <v>3.8233248894849255E-2</v>
      </c>
      <c r="AE9" s="126">
        <f t="shared" si="6"/>
        <v>1.3114469341671009E-2</v>
      </c>
      <c r="AF9" s="126">
        <f t="shared" si="6"/>
        <v>0.49736708000679464</v>
      </c>
      <c r="AG9" s="126" t="e">
        <f t="shared" si="6"/>
        <v>#DIV/0!</v>
      </c>
      <c r="AH9" s="126">
        <f t="shared" si="6"/>
        <v>0</v>
      </c>
      <c r="AI9" s="126">
        <f t="shared" ref="AI9:BJ9" si="7">AI8/AI5</f>
        <v>2.0625</v>
      </c>
      <c r="AJ9" s="126">
        <f t="shared" si="7"/>
        <v>0.12035454933788979</v>
      </c>
      <c r="AK9" s="126">
        <f t="shared" si="7"/>
        <v>1.3348289399887829E-2</v>
      </c>
      <c r="AL9" s="126">
        <f t="shared" si="7"/>
        <v>0</v>
      </c>
      <c r="AM9" s="126">
        <f t="shared" si="7"/>
        <v>0</v>
      </c>
      <c r="AN9" s="126">
        <f t="shared" si="7"/>
        <v>0.28307074257736486</v>
      </c>
      <c r="AO9" s="126">
        <f t="shared" si="7"/>
        <v>150.5</v>
      </c>
      <c r="AP9" s="126" t="e">
        <f t="shared" si="7"/>
        <v>#DIV/0!</v>
      </c>
      <c r="AQ9" s="126" t="e">
        <f t="shared" si="7"/>
        <v>#DIV/0!</v>
      </c>
      <c r="AR9" s="126" t="e">
        <f t="shared" si="7"/>
        <v>#DIV/0!</v>
      </c>
      <c r="AS9" s="126" t="e">
        <f t="shared" si="7"/>
        <v>#DIV/0!</v>
      </c>
      <c r="AT9" s="126" t="e">
        <f t="shared" si="7"/>
        <v>#DIV/0!</v>
      </c>
      <c r="AU9" s="126" t="e">
        <f t="shared" si="7"/>
        <v>#DIV/0!</v>
      </c>
      <c r="AV9" s="126">
        <f t="shared" si="7"/>
        <v>0</v>
      </c>
      <c r="AW9" s="126">
        <f t="shared" si="7"/>
        <v>0.13864137204177446</v>
      </c>
      <c r="AX9" s="126">
        <f t="shared" si="7"/>
        <v>0</v>
      </c>
      <c r="AY9" s="126" t="e">
        <f t="shared" si="7"/>
        <v>#DIV/0!</v>
      </c>
      <c r="AZ9" s="126" t="e">
        <f t="shared" si="7"/>
        <v>#DIV/0!</v>
      </c>
      <c r="BA9" s="126" t="e">
        <f t="shared" si="7"/>
        <v>#DIV/0!</v>
      </c>
      <c r="BB9" s="126">
        <f t="shared" si="7"/>
        <v>0.54804646251319955</v>
      </c>
      <c r="BC9" s="126">
        <f t="shared" si="7"/>
        <v>0.526663280853225</v>
      </c>
      <c r="BD9" s="126">
        <f t="shared" si="7"/>
        <v>0</v>
      </c>
      <c r="BE9" s="126">
        <f t="shared" si="7"/>
        <v>0.29521276595744683</v>
      </c>
      <c r="BF9" s="126">
        <f t="shared" si="7"/>
        <v>7.3598746004726975E-2</v>
      </c>
      <c r="BG9" s="126">
        <f t="shared" si="7"/>
        <v>0.13070996147495872</v>
      </c>
      <c r="BH9" s="126">
        <f t="shared" si="7"/>
        <v>0.11830188559496836</v>
      </c>
      <c r="BI9" s="126">
        <f t="shared" si="7"/>
        <v>7.8323340355425913E-3</v>
      </c>
      <c r="BJ9" s="126">
        <f t="shared" si="7"/>
        <v>0.11884536775056279</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130</v>
      </c>
      <c r="B11" s="11" t="s">
        <v>207</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130</v>
      </c>
      <c r="B12" s="5" t="s">
        <v>204</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205</v>
      </c>
      <c r="C14" s="9">
        <f>IF('Upto Month Current'!$C$4="",0,'Upto Month Current'!$C$4)</f>
        <v>951071</v>
      </c>
      <c r="D14" s="9">
        <f>IF('Upto Month Current'!$C$5="",0,'Upto Month Current'!$C$5)</f>
        <v>433524</v>
      </c>
      <c r="E14" s="9">
        <f>IF('Upto Month Current'!$C$6="",0,'Upto Month Current'!$C$6)</f>
        <v>49645</v>
      </c>
      <c r="F14" s="9">
        <f>IF('Upto Month Current'!$C$7="",0,'Upto Month Current'!$C$7)</f>
        <v>97440</v>
      </c>
      <c r="G14" s="9">
        <f>IF('Upto Month Current'!$C$8="",0,'Upto Month Current'!$C$8)</f>
        <v>68523</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24572</v>
      </c>
      <c r="M14" s="9">
        <f>IF('Upto Month Current'!$C$14="",0,'Upto Month Current'!$C$14)</f>
        <v>128077</v>
      </c>
      <c r="N14" s="9">
        <f>IF('Upto Month Current'!$C$15="",0,'Upto Month Current'!$C$15)</f>
        <v>88</v>
      </c>
      <c r="O14" s="9">
        <f>IF('Upto Month Current'!$C$16="",0,'Upto Month Current'!$C$16)</f>
        <v>2133</v>
      </c>
      <c r="P14" s="9">
        <f>IF('Upto Month Current'!$C$17="",0,'Upto Month Current'!$C$17)</f>
        <v>54819</v>
      </c>
      <c r="Q14" s="9">
        <f>IF('Upto Month Current'!$C$18="",0,'Upto Month Current'!$C$18)</f>
        <v>0</v>
      </c>
      <c r="R14" s="9">
        <f>IF('Upto Month Current'!$C$21="",0,'Upto Month Current'!$C$21)</f>
        <v>2146</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1">
        <f t="shared" si="8"/>
        <v>1812038</v>
      </c>
      <c r="AD14" s="9">
        <f>IF('Upto Month Current'!$C$19="",0,'Upto Month Current'!$C$19)</f>
        <v>1950</v>
      </c>
      <c r="AE14" s="9">
        <f>IF('Upto Month Current'!$C$20="",0,'Upto Month Current'!$C$20)</f>
        <v>5</v>
      </c>
      <c r="AF14" s="9">
        <f>IF('Upto Month Current'!$C$22="",0,'Upto Month Current'!$C$22)</f>
        <v>7924</v>
      </c>
      <c r="AG14" s="9">
        <f>IF('Upto Month Current'!$C$23="",0,'Upto Month Current'!$C$23)</f>
        <v>0</v>
      </c>
      <c r="AH14" s="9">
        <f>IF('Upto Month Current'!$C$24="",0,'Upto Month Current'!$C$24)</f>
        <v>0</v>
      </c>
      <c r="AI14" s="9">
        <f>IF('Upto Month Current'!$C$25="",0,'Upto Month Current'!$C$25)</f>
        <v>0</v>
      </c>
      <c r="AJ14" s="9">
        <f>IF('Upto Month Current'!$C$28="",0,'Upto Month Current'!$C$28)</f>
        <v>840</v>
      </c>
      <c r="AK14" s="9">
        <f>IF('Upto Month Current'!$C$29="",0,'Upto Month Current'!$C$29)</f>
        <v>149967</v>
      </c>
      <c r="AL14" s="9">
        <f>IF('Upto Month Current'!$C$31="",0,'Upto Month Current'!$C$31)</f>
        <v>0</v>
      </c>
      <c r="AM14" s="9">
        <f>IF('Upto Month Current'!$C$32="",0,'Upto Month Current'!$C$32)</f>
        <v>19869</v>
      </c>
      <c r="AN14" s="9">
        <f>IF('Upto Month Current'!$C$33="",0,'Upto Month Current'!$C$33)</f>
        <v>372042</v>
      </c>
      <c r="AO14" s="9">
        <f>IF('Upto Month Current'!$C$34="",0,'Upto Month Current'!$C$34)</f>
        <v>153284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38</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18750</v>
      </c>
      <c r="BC14" s="9">
        <f>IF('Upto Month Current'!$C$54="",0,'Upto Month Current'!$C$54)</f>
        <v>18750</v>
      </c>
      <c r="BD14" s="9">
        <f>IF('Upto Month Current'!$C$55="",0,'Upto Month Current'!$C$55)</f>
        <v>0</v>
      </c>
      <c r="BE14" s="9">
        <f>IF('Upto Month Current'!$C$56="",0,'Upto Month Current'!$C$56)</f>
        <v>7279</v>
      </c>
      <c r="BF14" s="9">
        <f>IF('Upto Month Current'!$C$58="",0,'Upto Month Current'!$C$58)</f>
        <v>13559</v>
      </c>
      <c r="BG14" s="122">
        <f t="shared" si="10"/>
        <v>764257</v>
      </c>
      <c r="BH14" s="123">
        <f t="shared" si="11"/>
        <v>2576295</v>
      </c>
      <c r="BI14" s="9">
        <f>IF('Upto Month Current'!$C$60="",0,'Upto Month Current'!$C$60)</f>
        <v>84455</v>
      </c>
      <c r="BJ14" s="124">
        <f t="shared" si="9"/>
        <v>2491840</v>
      </c>
      <c r="BK14">
        <f>'Upto Month Current'!$C$61</f>
        <v>2491837</v>
      </c>
    </row>
    <row r="15" spans="1:63" ht="15.75">
      <c r="A15" s="128"/>
      <c r="B15" s="5" t="s">
        <v>203</v>
      </c>
      <c r="C15" s="126">
        <f t="shared" ref="C15:AH15" si="14">C14/C11</f>
        <v>0.2040768112664306</v>
      </c>
      <c r="D15" s="126">
        <f t="shared" si="14"/>
        <v>0.58735210317315156</v>
      </c>
      <c r="E15" s="126">
        <f t="shared" si="14"/>
        <v>0.17917531354326446</v>
      </c>
      <c r="F15" s="126">
        <f t="shared" si="14"/>
        <v>0.28574696261887794</v>
      </c>
      <c r="G15" s="126">
        <f t="shared" si="14"/>
        <v>0.26950184458306131</v>
      </c>
      <c r="H15" s="126" t="e">
        <f t="shared" si="14"/>
        <v>#DIV/0!</v>
      </c>
      <c r="I15" s="126" t="e">
        <f t="shared" si="14"/>
        <v>#DIV/0!</v>
      </c>
      <c r="J15" s="126" t="e">
        <f t="shared" si="14"/>
        <v>#DIV/0!</v>
      </c>
      <c r="K15" s="126" t="e">
        <f t="shared" si="14"/>
        <v>#DIV/0!</v>
      </c>
      <c r="L15" s="126">
        <f t="shared" si="14"/>
        <v>0.47098060262209612</v>
      </c>
      <c r="M15" s="126">
        <f t="shared" si="14"/>
        <v>0.41510797662532128</v>
      </c>
      <c r="N15" s="126">
        <f t="shared" si="14"/>
        <v>0.33333333333333331</v>
      </c>
      <c r="O15" s="126">
        <f t="shared" si="14"/>
        <v>0.23779264214046822</v>
      </c>
      <c r="P15" s="126">
        <f t="shared" si="14"/>
        <v>0.22727329262073856</v>
      </c>
      <c r="Q15" s="126" t="e">
        <f t="shared" si="14"/>
        <v>#DIV/0!</v>
      </c>
      <c r="R15" s="126">
        <f t="shared" si="14"/>
        <v>0.4785905441570027</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0.26313196270400468</v>
      </c>
      <c r="AD15" s="126">
        <f t="shared" si="14"/>
        <v>0.20047291045543333</v>
      </c>
      <c r="AE15" s="126">
        <f t="shared" si="14"/>
        <v>0.1</v>
      </c>
      <c r="AF15" s="126">
        <f t="shared" si="14"/>
        <v>0.26427427961579508</v>
      </c>
      <c r="AG15" s="126" t="e">
        <f t="shared" si="14"/>
        <v>#DIV/0!</v>
      </c>
      <c r="AH15" s="126" t="e">
        <f t="shared" si="14"/>
        <v>#DIV/0!</v>
      </c>
      <c r="AI15" s="126" t="e">
        <f t="shared" ref="AI15:BJ15" si="15">AI14/AI11</f>
        <v>#DIV/0!</v>
      </c>
      <c r="AJ15" s="126">
        <f t="shared" si="15"/>
        <v>3.9790060064043052E-3</v>
      </c>
      <c r="AK15" s="126">
        <f t="shared" si="15"/>
        <v>0.43361235199722425</v>
      </c>
      <c r="AL15" s="126" t="e">
        <f t="shared" si="15"/>
        <v>#DIV/0!</v>
      </c>
      <c r="AM15" s="126">
        <f t="shared" si="15"/>
        <v>0.57814182209677889</v>
      </c>
      <c r="AN15" s="126">
        <f t="shared" si="15"/>
        <v>0.4155022933807459</v>
      </c>
      <c r="AO15" s="126">
        <f t="shared" si="15"/>
        <v>-2.1726386211588617</v>
      </c>
      <c r="AP15" s="126" t="e">
        <f t="shared" si="15"/>
        <v>#DIV/0!</v>
      </c>
      <c r="AQ15" s="126" t="e">
        <f t="shared" si="15"/>
        <v>#DIV/0!</v>
      </c>
      <c r="AR15" s="126" t="e">
        <f t="shared" si="15"/>
        <v>#DIV/0!</v>
      </c>
      <c r="AS15" s="126" t="e">
        <f t="shared" si="15"/>
        <v>#DIV/0!</v>
      </c>
      <c r="AT15" s="126" t="e">
        <f t="shared" si="15"/>
        <v>#DIV/0!</v>
      </c>
      <c r="AU15" s="126">
        <f t="shared" si="15"/>
        <v>0</v>
      </c>
      <c r="AV15" s="126">
        <f t="shared" si="15"/>
        <v>0</v>
      </c>
      <c r="AW15" s="126">
        <f t="shared" si="15"/>
        <v>9.5477386934673364E-2</v>
      </c>
      <c r="AX15" s="126">
        <f t="shared" si="15"/>
        <v>0</v>
      </c>
      <c r="AY15" s="126" t="e">
        <f t="shared" si="15"/>
        <v>#DIV/0!</v>
      </c>
      <c r="AZ15" s="126" t="e">
        <f t="shared" si="15"/>
        <v>#DIV/0!</v>
      </c>
      <c r="BA15" s="126" t="e">
        <f t="shared" si="15"/>
        <v>#DIV/0!</v>
      </c>
      <c r="BB15" s="126">
        <f t="shared" si="15"/>
        <v>0.77160493827160492</v>
      </c>
      <c r="BC15" s="126">
        <f t="shared" si="15"/>
        <v>0.77166845007819573</v>
      </c>
      <c r="BD15" s="126" t="e">
        <f t="shared" si="15"/>
        <v>#DIV/0!</v>
      </c>
      <c r="BE15" s="126">
        <f t="shared" si="15"/>
        <v>0.72047906562407205</v>
      </c>
      <c r="BF15" s="126">
        <f t="shared" si="15"/>
        <v>0.44842411614908889</v>
      </c>
      <c r="BG15" s="126">
        <f t="shared" si="15"/>
        <v>0.4944253526448037</v>
      </c>
      <c r="BH15" s="126">
        <f t="shared" si="15"/>
        <v>0.30553163592152011</v>
      </c>
      <c r="BI15" s="126">
        <f t="shared" si="15"/>
        <v>1.3204552916712269</v>
      </c>
      <c r="BJ15" s="126">
        <f t="shared" si="15"/>
        <v>0.29777448276884</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131</v>
      </c>
      <c r="B17" s="11" t="s">
        <v>207</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131</v>
      </c>
      <c r="B18" s="5" t="s">
        <v>204</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208</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205</v>
      </c>
      <c r="C20" s="9">
        <f>IF('Upto Month Current'!$D$4="",0,'Upto Month Current'!$D$4)</f>
        <v>2540</v>
      </c>
      <c r="D20" s="9">
        <f>IF('Upto Month Current'!$D$5="",0,'Upto Month Current'!$D$5)</f>
        <v>1170</v>
      </c>
      <c r="E20" s="9">
        <f>IF('Upto Month Current'!$D$6="",0,'Upto Month Current'!$D$6)</f>
        <v>54</v>
      </c>
      <c r="F20" s="9">
        <f>IF('Upto Month Current'!$D$7="",0,'Upto Month Current'!$D$7)</f>
        <v>301</v>
      </c>
      <c r="G20" s="9">
        <f>IF('Upto Month Current'!$D$8="",0,'Upto Month Current'!$D$8)</f>
        <v>113</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0</v>
      </c>
      <c r="M20" s="9">
        <f>IF('Upto Month Current'!$D$14="",0,'Upto Month Current'!$D$14)</f>
        <v>11</v>
      </c>
      <c r="N20" s="9">
        <f>IF('Upto Month Current'!$D$15="",0,'Upto Month Current'!$D$15)</f>
        <v>0</v>
      </c>
      <c r="O20" s="9">
        <f>IF('Upto Month Current'!$D$16="",0,'Upto Month Current'!$D$16)</f>
        <v>0</v>
      </c>
      <c r="P20" s="9">
        <f>IF('Upto Month Current'!$D$17="",0,'Upto Month Current'!$D$17)</f>
        <v>15</v>
      </c>
      <c r="Q20" s="9">
        <f>IF('Upto Month Current'!$D$18="",0,'Upto Month Current'!$D$18)</f>
        <v>0</v>
      </c>
      <c r="R20" s="9">
        <f>IF('Upto Month Current'!$D$21="",0,'Upto Month Current'!$D$21)</f>
        <v>0</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0</v>
      </c>
      <c r="AC20" s="121">
        <f t="shared" si="16"/>
        <v>4204</v>
      </c>
      <c r="AD20" s="9">
        <f>IF('Upto Month Current'!$D$19="",0,'Upto Month Current'!$D$19)</f>
        <v>12</v>
      </c>
      <c r="AE20" s="9">
        <f>IF('Upto Month Current'!$D$20="",0,'Upto Month Current'!$D$20)</f>
        <v>0</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0</v>
      </c>
      <c r="AK20" s="9">
        <f>IF('Upto Month Current'!$D$29="",0,'Upto Month Current'!$D$29)</f>
        <v>0</v>
      </c>
      <c r="AL20" s="9">
        <f>IF('Upto Month Current'!$D$31="",0,'Upto Month Current'!$D$31)</f>
        <v>0</v>
      </c>
      <c r="AM20" s="9">
        <f>IF('Upto Month Current'!$D$32="",0,'Upto Month Current'!$D$32)</f>
        <v>0</v>
      </c>
      <c r="AN20" s="9">
        <f>IF('Upto Month Current'!$D$33="",0,'Upto Month Current'!$D$33)</f>
        <v>2060</v>
      </c>
      <c r="AO20" s="9">
        <f>IF('Upto Month Current'!$D$34="",0,'Upto Month Current'!$D$34)</f>
        <v>2014</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0</v>
      </c>
      <c r="BB20" s="9">
        <f>IF('Upto Month Current'!$D$53="",0,'Upto Month Current'!$D$53)</f>
        <v>18</v>
      </c>
      <c r="BC20" s="9">
        <f>IF('Upto Month Current'!$D$54="",0,'Upto Month Current'!$D$54)</f>
        <v>18</v>
      </c>
      <c r="BD20" s="9">
        <f>IF('Upto Month Current'!$D$55="",0,'Upto Month Current'!$D$55)</f>
        <v>0</v>
      </c>
      <c r="BE20" s="9">
        <f>IF('Upto Month Current'!$D$56="",0,'Upto Month Current'!$D$56)</f>
        <v>348</v>
      </c>
      <c r="BF20" s="9">
        <f>IF('Upto Month Current'!$D$58="",0,'Upto Month Current'!$D$58)</f>
        <v>2558</v>
      </c>
      <c r="BG20" s="122">
        <f t="shared" si="18"/>
        <v>7028</v>
      </c>
      <c r="BH20" s="123">
        <f t="shared" si="19"/>
        <v>11232</v>
      </c>
      <c r="BI20" s="9">
        <f>IF('Upto Month Current'!$D$60="",0,'Upto Month Current'!$D$60)</f>
        <v>0</v>
      </c>
      <c r="BJ20" s="124">
        <f t="shared" si="17"/>
        <v>11232</v>
      </c>
      <c r="BK20">
        <f>'Upto Month Current'!$D$61</f>
        <v>11233</v>
      </c>
    </row>
    <row r="21" spans="1:63" ht="15.75">
      <c r="A21" s="128"/>
      <c r="B21" s="5" t="s">
        <v>203</v>
      </c>
      <c r="C21" s="126">
        <f t="shared" ref="C21:AH21" si="22">C20/C17</f>
        <v>3.2120510083816826E-3</v>
      </c>
      <c r="D21" s="126">
        <f t="shared" si="22"/>
        <v>7.3123171920701979E-3</v>
      </c>
      <c r="E21" s="126">
        <f t="shared" si="22"/>
        <v>1.2083780880773362E-3</v>
      </c>
      <c r="F21" s="126">
        <f t="shared" si="22"/>
        <v>3.1871750616787198E-3</v>
      </c>
      <c r="G21" s="126">
        <f t="shared" si="22"/>
        <v>1.6372777721430953E-3</v>
      </c>
      <c r="H21" s="126" t="e">
        <f t="shared" si="22"/>
        <v>#DIV/0!</v>
      </c>
      <c r="I21" s="126" t="e">
        <f t="shared" si="22"/>
        <v>#DIV/0!</v>
      </c>
      <c r="J21" s="126" t="e">
        <f t="shared" si="22"/>
        <v>#DIV/0!</v>
      </c>
      <c r="K21" s="126">
        <f t="shared" si="22"/>
        <v>0</v>
      </c>
      <c r="L21" s="126">
        <f t="shared" si="22"/>
        <v>0</v>
      </c>
      <c r="M21" s="126">
        <f t="shared" si="22"/>
        <v>1.6388557806912992E-3</v>
      </c>
      <c r="N21" s="126">
        <f t="shared" si="22"/>
        <v>0</v>
      </c>
      <c r="O21" s="126">
        <f t="shared" si="22"/>
        <v>0</v>
      </c>
      <c r="P21" s="126">
        <f t="shared" si="22"/>
        <v>1.2108492089118502E-3</v>
      </c>
      <c r="Q21" s="126" t="e">
        <f t="shared" si="22"/>
        <v>#DIV/0!</v>
      </c>
      <c r="R21" s="126">
        <f t="shared" si="22"/>
        <v>0</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v>
      </c>
      <c r="AC21" s="126">
        <f t="shared" si="22"/>
        <v>2.7918121012171344E-3</v>
      </c>
      <c r="AD21" s="126">
        <f t="shared" si="22"/>
        <v>1.8072289156626505E-2</v>
      </c>
      <c r="AE21" s="126" t="e">
        <f t="shared" si="22"/>
        <v>#DIV/0!</v>
      </c>
      <c r="AF21" s="126">
        <f t="shared" si="22"/>
        <v>0</v>
      </c>
      <c r="AG21" s="126" t="e">
        <f t="shared" si="22"/>
        <v>#DIV/0!</v>
      </c>
      <c r="AH21" s="126" t="e">
        <f t="shared" si="22"/>
        <v>#DIV/0!</v>
      </c>
      <c r="AI21" s="126" t="e">
        <f t="shared" ref="AI21:BJ21" si="23">AI20/AI17</f>
        <v>#DIV/0!</v>
      </c>
      <c r="AJ21" s="126">
        <f t="shared" si="23"/>
        <v>0</v>
      </c>
      <c r="AK21" s="126">
        <f t="shared" si="23"/>
        <v>0</v>
      </c>
      <c r="AL21" s="126" t="e">
        <f t="shared" si="23"/>
        <v>#DIV/0!</v>
      </c>
      <c r="AM21" s="126" t="e">
        <f t="shared" si="23"/>
        <v>#DIV/0!</v>
      </c>
      <c r="AN21" s="126">
        <f t="shared" si="23"/>
        <v>1.9853316756777595E-2</v>
      </c>
      <c r="AO21" s="126">
        <f t="shared" si="23"/>
        <v>1.9505675434858406E-2</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v>
      </c>
      <c r="AY21" s="126" t="e">
        <f t="shared" si="23"/>
        <v>#DIV/0!</v>
      </c>
      <c r="AZ21" s="126" t="e">
        <f t="shared" si="23"/>
        <v>#DIV/0!</v>
      </c>
      <c r="BA21" s="126">
        <f t="shared" si="23"/>
        <v>0</v>
      </c>
      <c r="BB21" s="126">
        <f t="shared" si="23"/>
        <v>6.993006993006993E-3</v>
      </c>
      <c r="BC21" s="126">
        <f t="shared" si="23"/>
        <v>6.993006993006993E-3</v>
      </c>
      <c r="BD21" s="126" t="e">
        <f t="shared" si="23"/>
        <v>#DIV/0!</v>
      </c>
      <c r="BE21" s="126">
        <f t="shared" si="23"/>
        <v>9.3901780895844583E-2</v>
      </c>
      <c r="BF21" s="126">
        <f t="shared" si="23"/>
        <v>2.8390677025527191</v>
      </c>
      <c r="BG21" s="126">
        <f t="shared" si="23"/>
        <v>7.9600772902211556E-3</v>
      </c>
      <c r="BH21" s="126">
        <f t="shared" si="23"/>
        <v>4.7020644373723698E-3</v>
      </c>
      <c r="BI21" s="126">
        <f t="shared" si="23"/>
        <v>0</v>
      </c>
      <c r="BJ21" s="126">
        <f t="shared" si="23"/>
        <v>4.8468319963407107E-3</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132</v>
      </c>
      <c r="B23" s="11" t="s">
        <v>207</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132</v>
      </c>
      <c r="B24" s="5" t="s">
        <v>204</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205</v>
      </c>
      <c r="C26" s="9">
        <f>IF('Upto Month Current'!$E$4="",0,'Upto Month Current'!$E$4)</f>
        <v>200743</v>
      </c>
      <c r="D26" s="9">
        <f>IF('Upto Month Current'!$E$5="",0,'Upto Month Current'!$E$5)</f>
        <v>92032</v>
      </c>
      <c r="E26" s="9">
        <f>IF('Upto Month Current'!$E$6="",0,'Upto Month Current'!$E$6)</f>
        <v>8290</v>
      </c>
      <c r="F26" s="9">
        <f>IF('Upto Month Current'!$E$7="",0,'Upto Month Current'!$E$7)</f>
        <v>30051</v>
      </c>
      <c r="G26" s="9">
        <f>IF('Upto Month Current'!$E$8="",0,'Upto Month Current'!$E$8)</f>
        <v>14176</v>
      </c>
      <c r="H26" s="9">
        <f>IF('Upto Month Current'!$E$9="",0,'Upto Month Current'!$E$9)</f>
        <v>0</v>
      </c>
      <c r="I26" s="9">
        <f>IF('Upto Month Current'!$E$10="",0,'Upto Month Current'!$E$10)</f>
        <v>0</v>
      </c>
      <c r="J26" s="9">
        <f>IF('Upto Month Current'!$E$11="",0,'Upto Month Current'!$E$11)</f>
        <v>0</v>
      </c>
      <c r="K26" s="9">
        <f>IF('Upto Month Current'!$E$12="",0,'Upto Month Current'!$E$12)</f>
        <v>708</v>
      </c>
      <c r="L26" s="9">
        <f>IF('Upto Month Current'!$E$13="",0,'Upto Month Current'!$E$13)</f>
        <v>6318</v>
      </c>
      <c r="M26" s="9">
        <f>IF('Upto Month Current'!$E$14="",0,'Upto Month Current'!$E$14)</f>
        <v>4715</v>
      </c>
      <c r="N26" s="9">
        <f>IF('Upto Month Current'!$E$15="",0,'Upto Month Current'!$E$15)</f>
        <v>131</v>
      </c>
      <c r="O26" s="9">
        <f>IF('Upto Month Current'!$E$16="",0,'Upto Month Current'!$E$16)</f>
        <v>851</v>
      </c>
      <c r="P26" s="9">
        <f>IF('Upto Month Current'!$E$17="",0,'Upto Month Current'!$E$17)</f>
        <v>5304</v>
      </c>
      <c r="Q26" s="9">
        <f>IF('Upto Month Current'!$E$18="",0,'Upto Month Current'!$E$18)</f>
        <v>0</v>
      </c>
      <c r="R26" s="9">
        <f>IF('Upto Month Current'!$E$21="",0,'Upto Month Current'!$E$21)</f>
        <v>718</v>
      </c>
      <c r="S26" s="9">
        <f>IF('Upto Month Current'!$E$26="",0,'Upto Month Current'!$E$26)</f>
        <v>0</v>
      </c>
      <c r="T26" s="9">
        <f>IF('Upto Month Current'!$E$27="",0,'Upto Month Current'!$E$27)</f>
        <v>0</v>
      </c>
      <c r="U26" s="9">
        <f>IF('Upto Month Current'!$E$30="",0,'Upto Month Current'!$E$30)</f>
        <v>0</v>
      </c>
      <c r="V26" s="9">
        <f>IF('Upto Month Current'!$E$35="",0,'Upto Month Current'!$E$35)</f>
        <v>73071</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44603</v>
      </c>
      <c r="AC26" s="121">
        <f t="shared" si="24"/>
        <v>481711</v>
      </c>
      <c r="AD26" s="9">
        <f>IF('Upto Month Current'!$E$19="",0,'Upto Month Current'!$E$19)</f>
        <v>0</v>
      </c>
      <c r="AE26" s="9">
        <f>IF('Upto Month Current'!$E$20="",0,'Upto Month Current'!$E$20)</f>
        <v>0</v>
      </c>
      <c r="AF26" s="9">
        <f>IF('Upto Month Current'!$E$22="",0,'Upto Month Current'!$E$22)</f>
        <v>568</v>
      </c>
      <c r="AG26" s="9">
        <f>IF('Upto Month Current'!$E$23="",0,'Upto Month Current'!$E$23)</f>
        <v>0</v>
      </c>
      <c r="AH26" s="9">
        <f>IF('Upto Month Current'!$E$24="",0,'Upto Month Current'!$E$24)</f>
        <v>0</v>
      </c>
      <c r="AI26" s="9">
        <f>IF('Upto Month Current'!$E$25="",0,'Upto Month Current'!$E$25)</f>
        <v>0</v>
      </c>
      <c r="AJ26" s="9">
        <f>IF('Upto Month Current'!$E$28="",0,'Upto Month Current'!$E$28)</f>
        <v>117900</v>
      </c>
      <c r="AK26" s="9">
        <f>IF('Upto Month Current'!$E$29="",0,'Upto Month Current'!$E$29)</f>
        <v>9073</v>
      </c>
      <c r="AL26" s="9">
        <f>IF('Upto Month Current'!$E$31="",0,'Upto Month Current'!$E$31)</f>
        <v>0</v>
      </c>
      <c r="AM26" s="9">
        <f>IF('Upto Month Current'!$E$32="",0,'Upto Month Current'!$E$32)</f>
        <v>0</v>
      </c>
      <c r="AN26" s="9">
        <f>IF('Upto Month Current'!$E$33="",0,'Upto Month Current'!$E$33)</f>
        <v>18079</v>
      </c>
      <c r="AO26" s="9">
        <f>IF('Upto Month Current'!$E$34="",0,'Upto Month Current'!$E$34)</f>
        <v>57806</v>
      </c>
      <c r="AP26" s="9">
        <f>IF('Upto Month Current'!$E$36="",0,'Upto Month Current'!$E$36)</f>
        <v>106605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54750</v>
      </c>
      <c r="BB26" s="9">
        <f>IF('Upto Month Current'!$E$53="",0,'Upto Month Current'!$E$53)</f>
        <v>821</v>
      </c>
      <c r="BC26" s="9">
        <f>IF('Upto Month Current'!$E$54="",0,'Upto Month Current'!$E$54)</f>
        <v>821</v>
      </c>
      <c r="BD26" s="9">
        <f>IF('Upto Month Current'!$E$55="",0,'Upto Month Current'!$E$55)</f>
        <v>0</v>
      </c>
      <c r="BE26" s="9">
        <f>IF('Upto Month Current'!$E$56="",0,'Upto Month Current'!$E$56)</f>
        <v>1386</v>
      </c>
      <c r="BF26" s="9">
        <f>IF('Upto Month Current'!$E$58="",0,'Upto Month Current'!$E$58)</f>
        <v>156</v>
      </c>
      <c r="BG26" s="122">
        <f t="shared" si="26"/>
        <v>367965</v>
      </c>
      <c r="BH26" s="123">
        <f t="shared" si="27"/>
        <v>849676</v>
      </c>
      <c r="BI26" s="9">
        <f>IF('Upto Month Current'!$E$60="",0,'Upto Month Current'!$E$60)</f>
        <v>26102</v>
      </c>
      <c r="BJ26" s="124">
        <f t="shared" si="25"/>
        <v>823574</v>
      </c>
      <c r="BK26">
        <f>'Upto Month Current'!$E$61</f>
        <v>823573</v>
      </c>
    </row>
    <row r="27" spans="1:63" ht="15.75">
      <c r="A27" s="128"/>
      <c r="B27" s="5" t="s">
        <v>203</v>
      </c>
      <c r="C27" s="126">
        <f t="shared" ref="C27:AH27" si="30">C26/C23</f>
        <v>0.14064961016103628</v>
      </c>
      <c r="D27" s="126">
        <f t="shared" si="30"/>
        <v>0.36791019716327933</v>
      </c>
      <c r="E27" s="126">
        <f t="shared" si="30"/>
        <v>0.12519254583345918</v>
      </c>
      <c r="F27" s="126">
        <f t="shared" si="30"/>
        <v>0.17655249397802714</v>
      </c>
      <c r="G27" s="126">
        <f t="shared" si="30"/>
        <v>0.16067279465935236</v>
      </c>
      <c r="H27" s="126" t="e">
        <f t="shared" si="30"/>
        <v>#DIV/0!</v>
      </c>
      <c r="I27" s="126" t="e">
        <f t="shared" si="30"/>
        <v>#DIV/0!</v>
      </c>
      <c r="J27" s="126" t="e">
        <f t="shared" si="30"/>
        <v>#DIV/0!</v>
      </c>
      <c r="K27" s="126">
        <f t="shared" si="30"/>
        <v>0.28745432399512788</v>
      </c>
      <c r="L27" s="126">
        <f t="shared" si="30"/>
        <v>0.20451896931244334</v>
      </c>
      <c r="M27" s="126">
        <f t="shared" si="30"/>
        <v>0.27607002751917559</v>
      </c>
      <c r="N27" s="126">
        <f t="shared" si="30"/>
        <v>1.0314960629921259</v>
      </c>
      <c r="O27" s="126">
        <f t="shared" si="30"/>
        <v>0.30710934680620716</v>
      </c>
      <c r="P27" s="126">
        <f t="shared" si="30"/>
        <v>0.26581136614212691</v>
      </c>
      <c r="Q27" s="126" t="e">
        <f t="shared" si="30"/>
        <v>#DIV/0!</v>
      </c>
      <c r="R27" s="126">
        <f t="shared" si="30"/>
        <v>0.33883907503539407</v>
      </c>
      <c r="S27" s="126" t="e">
        <f t="shared" si="30"/>
        <v>#DIV/0!</v>
      </c>
      <c r="T27" s="126" t="e">
        <f t="shared" si="30"/>
        <v>#DIV/0!</v>
      </c>
      <c r="U27" s="126" t="e">
        <f t="shared" si="30"/>
        <v>#DIV/0!</v>
      </c>
      <c r="V27" s="126">
        <f t="shared" si="30"/>
        <v>0.24896846624303651</v>
      </c>
      <c r="W27" s="126" t="e">
        <f t="shared" si="30"/>
        <v>#DIV/0!</v>
      </c>
      <c r="X27" s="126" t="e">
        <f t="shared" si="30"/>
        <v>#DIV/0!</v>
      </c>
      <c r="Y27" s="126">
        <f t="shared" si="30"/>
        <v>0</v>
      </c>
      <c r="Z27" s="126">
        <f t="shared" si="30"/>
        <v>0</v>
      </c>
      <c r="AA27" s="126">
        <f t="shared" si="30"/>
        <v>0</v>
      </c>
      <c r="AB27" s="126">
        <f t="shared" si="30"/>
        <v>3.2224155220395505E-2</v>
      </c>
      <c r="AC27" s="126">
        <f t="shared" si="30"/>
        <v>0.12826749112439587</v>
      </c>
      <c r="AD27" s="126">
        <f t="shared" si="30"/>
        <v>0</v>
      </c>
      <c r="AE27" s="126">
        <f t="shared" si="30"/>
        <v>0</v>
      </c>
      <c r="AF27" s="126" t="e">
        <f t="shared" si="30"/>
        <v>#DIV/0!</v>
      </c>
      <c r="AG27" s="126" t="e">
        <f t="shared" si="30"/>
        <v>#DIV/0!</v>
      </c>
      <c r="AH27" s="126" t="e">
        <f t="shared" si="30"/>
        <v>#DIV/0!</v>
      </c>
      <c r="AI27" s="126" t="e">
        <f t="shared" ref="AI27:BJ27" si="31">AI26/AI23</f>
        <v>#DIV/0!</v>
      </c>
      <c r="AJ27" s="126">
        <f t="shared" si="31"/>
        <v>0.70425900483842063</v>
      </c>
      <c r="AK27" s="126">
        <f t="shared" si="31"/>
        <v>0.28328337704508555</v>
      </c>
      <c r="AL27" s="126">
        <f t="shared" si="31"/>
        <v>0</v>
      </c>
      <c r="AM27" s="126" t="e">
        <f t="shared" si="31"/>
        <v>#DIV/0!</v>
      </c>
      <c r="AN27" s="126">
        <f t="shared" si="31"/>
        <v>0.14922946124194175</v>
      </c>
      <c r="AO27" s="126">
        <f t="shared" si="31"/>
        <v>1.39513443066081</v>
      </c>
      <c r="AP27" s="126">
        <f t="shared" si="31"/>
        <v>1.5783746168993649</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0.1042569195174666</v>
      </c>
      <c r="BB27" s="126">
        <f t="shared" si="31"/>
        <v>0.7139130434782609</v>
      </c>
      <c r="BC27" s="126">
        <f t="shared" si="31"/>
        <v>0.7139130434782609</v>
      </c>
      <c r="BD27" s="126" t="e">
        <f t="shared" si="31"/>
        <v>#DIV/0!</v>
      </c>
      <c r="BE27" s="126">
        <f t="shared" si="31"/>
        <v>0.66474820143884894</v>
      </c>
      <c r="BF27" s="126">
        <f t="shared" si="31"/>
        <v>0.31013916500994038</v>
      </c>
      <c r="BG27" s="126">
        <f t="shared" si="31"/>
        <v>0.3826993059795174</v>
      </c>
      <c r="BH27" s="126">
        <f t="shared" si="31"/>
        <v>0.18012990410466953</v>
      </c>
      <c r="BI27" s="126">
        <f t="shared" si="31"/>
        <v>0.2485881086846792</v>
      </c>
      <c r="BJ27" s="126">
        <f t="shared" si="31"/>
        <v>0.17857132790273755</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133</v>
      </c>
      <c r="B29" s="11" t="s">
        <v>207</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133</v>
      </c>
      <c r="B30" s="5" t="s">
        <v>204</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205</v>
      </c>
      <c r="C32" s="9">
        <f>IF('Upto Month Current'!$F$4="",0,'Upto Month Current'!$F$4)</f>
        <v>570198</v>
      </c>
      <c r="D32" s="9">
        <f>IF('Upto Month Current'!$F$5="",0,'Upto Month Current'!$F$5)</f>
        <v>257727</v>
      </c>
      <c r="E32" s="9">
        <f>IF('Upto Month Current'!$F$6="",0,'Upto Month Current'!$F$6)</f>
        <v>26628</v>
      </c>
      <c r="F32" s="9">
        <f>IF('Upto Month Current'!$F$7="",0,'Upto Month Current'!$F$7)</f>
        <v>63268</v>
      </c>
      <c r="G32" s="9">
        <f>IF('Upto Month Current'!$F$8="",0,'Upto Month Current'!$F$8)</f>
        <v>38341</v>
      </c>
      <c r="H32" s="9">
        <f>IF('Upto Month Current'!$F$9="",0,'Upto Month Current'!$F$9)</f>
        <v>0</v>
      </c>
      <c r="I32" s="9">
        <f>IF('Upto Month Current'!$F$10="",0,'Upto Month Current'!$F$10)</f>
        <v>0</v>
      </c>
      <c r="J32" s="9">
        <f>IF('Upto Month Current'!$F$11="",0,'Upto Month Current'!$F$11)</f>
        <v>0</v>
      </c>
      <c r="K32" s="9">
        <f>IF('Upto Month Current'!$F$12="",0,'Upto Month Current'!$F$12)</f>
        <v>225</v>
      </c>
      <c r="L32" s="9">
        <f>IF('Upto Month Current'!$F$13="",0,'Upto Month Current'!$F$13)</f>
        <v>11941</v>
      </c>
      <c r="M32" s="9">
        <f>IF('Upto Month Current'!$F$14="",0,'Upto Month Current'!$F$14)</f>
        <v>12931</v>
      </c>
      <c r="N32" s="9">
        <f>IF('Upto Month Current'!$F$15="",0,'Upto Month Current'!$F$15)</f>
        <v>111</v>
      </c>
      <c r="O32" s="9">
        <f>IF('Upto Month Current'!$F$16="",0,'Upto Month Current'!$F$16)</f>
        <v>1138</v>
      </c>
      <c r="P32" s="9">
        <f>IF('Upto Month Current'!$F$17="",0,'Upto Month Current'!$F$17)</f>
        <v>55766</v>
      </c>
      <c r="Q32" s="9">
        <f>IF('Upto Month Current'!$F$18="",0,'Upto Month Current'!$F$18)</f>
        <v>0</v>
      </c>
      <c r="R32" s="9">
        <f>IF('Upto Month Current'!$F$21="",0,'Upto Month Current'!$F$21)</f>
        <v>2713</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1">
        <f t="shared" si="32"/>
        <v>1040987</v>
      </c>
      <c r="AD32" s="9">
        <f>IF('Upto Month Current'!$F$19="",0,'Upto Month Current'!$F$19)</f>
        <v>2912</v>
      </c>
      <c r="AE32" s="9">
        <f>IF('Upto Month Current'!$F$20="",0,'Upto Month Current'!$F$20)</f>
        <v>318</v>
      </c>
      <c r="AF32" s="9">
        <f>IF('Upto Month Current'!$F$22="",0,'Upto Month Current'!$F$22)</f>
        <v>1007</v>
      </c>
      <c r="AG32" s="9">
        <f>IF('Upto Month Current'!$F$23="",0,'Upto Month Current'!$F$23)</f>
        <v>0</v>
      </c>
      <c r="AH32" s="9">
        <f>IF('Upto Month Current'!$F$24="",0,'Upto Month Current'!$F$24)</f>
        <v>0</v>
      </c>
      <c r="AI32" s="9">
        <f>IF('Upto Month Current'!$F$25="",0,'Upto Month Current'!$F$25)</f>
        <v>0</v>
      </c>
      <c r="AJ32" s="9">
        <f>IF('Upto Month Current'!$F$28="",0,'Upto Month Current'!$F$28)</f>
        <v>54178</v>
      </c>
      <c r="AK32" s="9">
        <f>IF('Upto Month Current'!$F$29="",0,'Upto Month Current'!$F$29)</f>
        <v>105608</v>
      </c>
      <c r="AL32" s="9">
        <f>IF('Upto Month Current'!$F$31="",0,'Upto Month Current'!$F$31)</f>
        <v>0</v>
      </c>
      <c r="AM32" s="9">
        <f>IF('Upto Month Current'!$F$32="",0,'Upto Month Current'!$F$32)</f>
        <v>7881</v>
      </c>
      <c r="AN32" s="9">
        <f>IF('Upto Month Current'!$F$33="",0,'Upto Month Current'!$F$33)</f>
        <v>158631</v>
      </c>
      <c r="AO32" s="9">
        <f>IF('Upto Month Current'!$F$34="",0,'Upto Month Current'!$F$34)</f>
        <v>31558</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270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6813</v>
      </c>
      <c r="BC32" s="9">
        <f>IF('Upto Month Current'!$F$54="",0,'Upto Month Current'!$F$54)</f>
        <v>6813</v>
      </c>
      <c r="BD32" s="9">
        <f>IF('Upto Month Current'!$F$55="",0,'Upto Month Current'!$F$55)</f>
        <v>0</v>
      </c>
      <c r="BE32" s="9">
        <f>IF('Upto Month Current'!$F$56="",0,'Upto Month Current'!$F$56)</f>
        <v>17428</v>
      </c>
      <c r="BF32" s="9">
        <f>IF('Upto Month Current'!$F$58="",0,'Upto Month Current'!$F$58)</f>
        <v>206779</v>
      </c>
      <c r="BG32" s="122">
        <f t="shared" si="34"/>
        <v>600196</v>
      </c>
      <c r="BH32" s="123">
        <f t="shared" si="35"/>
        <v>1641183</v>
      </c>
      <c r="BI32" s="9">
        <f>IF('Upto Month Current'!$F$60="",0,'Upto Month Current'!$F$60)</f>
        <v>17998</v>
      </c>
      <c r="BJ32" s="124">
        <f t="shared" si="33"/>
        <v>1623185</v>
      </c>
      <c r="BK32">
        <f>'Upto Month Current'!$F$61</f>
        <v>1623183</v>
      </c>
    </row>
    <row r="33" spans="1:63" ht="15.75">
      <c r="A33" s="128"/>
      <c r="B33" s="5" t="s">
        <v>203</v>
      </c>
      <c r="C33" s="126">
        <f t="shared" ref="C33:AH33" si="38">C32/C29</f>
        <v>0.2270918048325879</v>
      </c>
      <c r="D33" s="126">
        <f t="shared" si="38"/>
        <v>0.65767823330968622</v>
      </c>
      <c r="E33" s="126">
        <f t="shared" si="38"/>
        <v>0.20920804525455688</v>
      </c>
      <c r="F33" s="126">
        <f t="shared" si="38"/>
        <v>0.32276627656643775</v>
      </c>
      <c r="G33" s="126">
        <f t="shared" si="38"/>
        <v>0.28374678073473253</v>
      </c>
      <c r="H33" s="126" t="e">
        <f t="shared" si="38"/>
        <v>#DIV/0!</v>
      </c>
      <c r="I33" s="126" t="e">
        <f t="shared" si="38"/>
        <v>#DIV/0!</v>
      </c>
      <c r="J33" s="126">
        <f t="shared" si="38"/>
        <v>0</v>
      </c>
      <c r="K33" s="126">
        <f t="shared" si="38"/>
        <v>0.15549412577747063</v>
      </c>
      <c r="L33" s="126">
        <f t="shared" si="38"/>
        <v>0.40149961332840189</v>
      </c>
      <c r="M33" s="126">
        <f t="shared" si="38"/>
        <v>0.26470287199852616</v>
      </c>
      <c r="N33" s="126">
        <f t="shared" si="38"/>
        <v>0.45121951219512196</v>
      </c>
      <c r="O33" s="126">
        <f t="shared" si="38"/>
        <v>0.18674105677715785</v>
      </c>
      <c r="P33" s="126">
        <f t="shared" si="38"/>
        <v>0.34967394030599447</v>
      </c>
      <c r="Q33" s="126" t="e">
        <f t="shared" si="38"/>
        <v>#DIV/0!</v>
      </c>
      <c r="R33" s="126">
        <f t="shared" si="38"/>
        <v>0.70266770266770262</v>
      </c>
      <c r="S33" s="126" t="e">
        <f t="shared" si="38"/>
        <v>#DIV/0!</v>
      </c>
      <c r="T33" s="126" t="e">
        <f t="shared" si="38"/>
        <v>#DIV/0!</v>
      </c>
      <c r="U33" s="126" t="e">
        <f t="shared" si="38"/>
        <v>#DIV/0!</v>
      </c>
      <c r="V33" s="126">
        <f t="shared" si="38"/>
        <v>0</v>
      </c>
      <c r="W33" s="126" t="e">
        <f t="shared" si="38"/>
        <v>#DIV/0!</v>
      </c>
      <c r="X33" s="126" t="e">
        <f t="shared" si="38"/>
        <v>#DIV/0!</v>
      </c>
      <c r="Y33" s="126">
        <f t="shared" si="38"/>
        <v>0</v>
      </c>
      <c r="Z33" s="126" t="e">
        <f t="shared" si="38"/>
        <v>#DIV/0!</v>
      </c>
      <c r="AA33" s="126">
        <f t="shared" si="38"/>
        <v>0</v>
      </c>
      <c r="AB33" s="126" t="e">
        <f t="shared" si="38"/>
        <v>#DIV/0!</v>
      </c>
      <c r="AC33" s="126">
        <f t="shared" si="38"/>
        <v>0.28670701179534536</v>
      </c>
      <c r="AD33" s="126">
        <f t="shared" si="38"/>
        <v>0.57492596248766037</v>
      </c>
      <c r="AE33" s="126">
        <f t="shared" si="38"/>
        <v>1.2894854223267508E-2</v>
      </c>
      <c r="AF33" s="126">
        <f t="shared" si="38"/>
        <v>0.18406141473222445</v>
      </c>
      <c r="AG33" s="126" t="e">
        <f t="shared" si="38"/>
        <v>#DIV/0!</v>
      </c>
      <c r="AH33" s="126" t="e">
        <f t="shared" si="38"/>
        <v>#DIV/0!</v>
      </c>
      <c r="AI33" s="126">
        <f t="shared" ref="AI33:BJ33" si="39">AI32/AI29</f>
        <v>0</v>
      </c>
      <c r="AJ33" s="126">
        <f t="shared" si="39"/>
        <v>0.24106002696341253</v>
      </c>
      <c r="AK33" s="126">
        <f t="shared" si="39"/>
        <v>0.27181917158057567</v>
      </c>
      <c r="AL33" s="126" t="e">
        <f t="shared" si="39"/>
        <v>#DIV/0!</v>
      </c>
      <c r="AM33" s="126">
        <f t="shared" si="39"/>
        <v>6.0904173106646056</v>
      </c>
      <c r="AN33" s="126">
        <f t="shared" si="39"/>
        <v>0.31070305843640744</v>
      </c>
      <c r="AO33" s="126">
        <f t="shared" si="39"/>
        <v>0.16676530892641991</v>
      </c>
      <c r="AP33" s="126">
        <f t="shared" si="39"/>
        <v>0</v>
      </c>
      <c r="AQ33" s="126" t="e">
        <f t="shared" si="39"/>
        <v>#DIV/0!</v>
      </c>
      <c r="AR33" s="126" t="e">
        <f t="shared" si="39"/>
        <v>#DIV/0!</v>
      </c>
      <c r="AS33" s="126" t="e">
        <f t="shared" si="39"/>
        <v>#DIV/0!</v>
      </c>
      <c r="AT33" s="126" t="e">
        <f t="shared" si="39"/>
        <v>#DIV/0!</v>
      </c>
      <c r="AU33" s="126" t="e">
        <f t="shared" si="39"/>
        <v>#DIV/0!</v>
      </c>
      <c r="AV33" s="126">
        <f t="shared" si="39"/>
        <v>0</v>
      </c>
      <c r="AW33" s="126">
        <f t="shared" si="39"/>
        <v>6.9230769230769234</v>
      </c>
      <c r="AX33" s="126" t="e">
        <f t="shared" si="39"/>
        <v>#DIV/0!</v>
      </c>
      <c r="AY33" s="126" t="e">
        <f t="shared" si="39"/>
        <v>#DIV/0!</v>
      </c>
      <c r="AZ33" s="126" t="e">
        <f t="shared" si="39"/>
        <v>#DIV/0!</v>
      </c>
      <c r="BA33" s="126" t="e">
        <f t="shared" si="39"/>
        <v>#DIV/0!</v>
      </c>
      <c r="BB33" s="126">
        <f t="shared" si="39"/>
        <v>0.62190780465540851</v>
      </c>
      <c r="BC33" s="126">
        <f t="shared" si="39"/>
        <v>0.62173754334732612</v>
      </c>
      <c r="BD33" s="126" t="e">
        <f t="shared" si="39"/>
        <v>#DIV/0!</v>
      </c>
      <c r="BE33" s="126">
        <f t="shared" si="39"/>
        <v>3.5293641150263264</v>
      </c>
      <c r="BF33" s="126">
        <f t="shared" si="39"/>
        <v>0.76484535091028805</v>
      </c>
      <c r="BG33" s="126">
        <f t="shared" si="39"/>
        <v>0.36090097164906143</v>
      </c>
      <c r="BH33" s="126">
        <f t="shared" si="39"/>
        <v>0.31001468108127711</v>
      </c>
      <c r="BI33" s="126">
        <f t="shared" si="39"/>
        <v>0.20901415647609425</v>
      </c>
      <c r="BJ33" s="126">
        <f t="shared" si="39"/>
        <v>0.31168469322526937</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134</v>
      </c>
      <c r="B35" s="11" t="s">
        <v>207</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134</v>
      </c>
      <c r="B36" s="5" t="s">
        <v>204</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205</v>
      </c>
      <c r="C38" s="9">
        <f>IF('Upto Month Current'!$G$4="",0,'Upto Month Current'!$G$4)</f>
        <v>858724</v>
      </c>
      <c r="D38" s="9">
        <f>IF('Upto Month Current'!$G$5="",0,'Upto Month Current'!$G$5)</f>
        <v>483084</v>
      </c>
      <c r="E38" s="9">
        <f>IF('Upto Month Current'!$G$6="",0,'Upto Month Current'!$G$6)</f>
        <v>31696</v>
      </c>
      <c r="F38" s="9">
        <f>IF('Upto Month Current'!$G$7="",0,'Upto Month Current'!$G$7)</f>
        <v>179787</v>
      </c>
      <c r="G38" s="9">
        <f>IF('Upto Month Current'!$G$8="",0,'Upto Month Current'!$G$8)</f>
        <v>53588</v>
      </c>
      <c r="H38" s="9">
        <f>IF('Upto Month Current'!$G$9="",0,'Upto Month Current'!$G$9)</f>
        <v>0</v>
      </c>
      <c r="I38" s="9">
        <f>IF('Upto Month Current'!$G$10="",0,'Upto Month Current'!$G$10)</f>
        <v>0</v>
      </c>
      <c r="J38" s="9">
        <f>IF('Upto Month Current'!$G$11="",0,'Upto Month Current'!$G$11)</f>
        <v>297947</v>
      </c>
      <c r="K38" s="9">
        <f>IF('Upto Month Current'!$G$12="",0,'Upto Month Current'!$G$12)</f>
        <v>261</v>
      </c>
      <c r="L38" s="9">
        <f>IF('Upto Month Current'!$G$13="",0,'Upto Month Current'!$G$13)</f>
        <v>40143</v>
      </c>
      <c r="M38" s="9">
        <f>IF('Upto Month Current'!$G$14="",0,'Upto Month Current'!$G$14)</f>
        <v>51325</v>
      </c>
      <c r="N38" s="9">
        <f>IF('Upto Month Current'!$G$15="",0,'Upto Month Current'!$G$15)</f>
        <v>237</v>
      </c>
      <c r="O38" s="9">
        <f>IF('Upto Month Current'!$G$16="",0,'Upto Month Current'!$G$16)</f>
        <v>1212</v>
      </c>
      <c r="P38" s="9">
        <f>IF('Upto Month Current'!$G$17="",0,'Upto Month Current'!$G$17)</f>
        <v>3103</v>
      </c>
      <c r="Q38" s="9">
        <f>IF('Upto Month Current'!$G$18="",0,'Upto Month Current'!$G$18)</f>
        <v>0</v>
      </c>
      <c r="R38" s="9">
        <f>IF('Upto Month Current'!$G$21="",0,'Upto Month Current'!$G$21)</f>
        <v>3209</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1">
        <f t="shared" si="40"/>
        <v>2004316</v>
      </c>
      <c r="AD38" s="9">
        <f>IF('Upto Month Current'!$G$19="",0,'Upto Month Current'!$G$19)</f>
        <v>2989</v>
      </c>
      <c r="AE38" s="9">
        <f>IF('Upto Month Current'!$G$20="",0,'Upto Month Current'!$G$20)</f>
        <v>34</v>
      </c>
      <c r="AF38" s="9">
        <f>IF('Upto Month Current'!$G$22="",0,'Upto Month Current'!$G$22)</f>
        <v>0</v>
      </c>
      <c r="AG38" s="9">
        <f>IF('Upto Month Current'!$G$23="",0,'Upto Month Current'!$G$23)</f>
        <v>0</v>
      </c>
      <c r="AH38" s="9">
        <f>IF('Upto Month Current'!$G$24="",0,'Upto Month Current'!$G$24)</f>
        <v>0</v>
      </c>
      <c r="AI38" s="9">
        <f>IF('Upto Month Current'!$G$25="",0,'Upto Month Current'!$G$25)</f>
        <v>113</v>
      </c>
      <c r="AJ38" s="9">
        <f>IF('Upto Month Current'!$G$28="",0,'Upto Month Current'!$G$28)</f>
        <v>945</v>
      </c>
      <c r="AK38" s="9">
        <f>IF('Upto Month Current'!$G$29="",0,'Upto Month Current'!$G$29)</f>
        <v>4272</v>
      </c>
      <c r="AL38" s="9">
        <f>IF('Upto Month Current'!$G$31="",0,'Upto Month Current'!$G$31)</f>
        <v>127178</v>
      </c>
      <c r="AM38" s="9">
        <f>IF('Upto Month Current'!$G$32="",0,'Upto Month Current'!$G$32)</f>
        <v>38069</v>
      </c>
      <c r="AN38" s="9">
        <f>IF('Upto Month Current'!$G$33="",0,'Upto Month Current'!$G$33)</f>
        <v>135542</v>
      </c>
      <c r="AO38" s="9">
        <f>IF('Upto Month Current'!$G$34="",0,'Upto Month Current'!$G$34)</f>
        <v>1410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42</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3907</v>
      </c>
      <c r="BC38" s="9">
        <f>IF('Upto Month Current'!$G$54="",0,'Upto Month Current'!$G$54)</f>
        <v>3907</v>
      </c>
      <c r="BD38" s="9">
        <f>IF('Upto Month Current'!$G$55="",0,'Upto Month Current'!$G$55)</f>
        <v>0</v>
      </c>
      <c r="BE38" s="9">
        <f>IF('Upto Month Current'!$G$56="",0,'Upto Month Current'!$G$56)</f>
        <v>5201</v>
      </c>
      <c r="BF38" s="9">
        <f>IF('Upto Month Current'!$G$58="",0,'Upto Month Current'!$G$58)</f>
        <v>32</v>
      </c>
      <c r="BG38" s="122">
        <f t="shared" si="42"/>
        <v>323641</v>
      </c>
      <c r="BH38" s="123">
        <f t="shared" si="43"/>
        <v>2327957</v>
      </c>
      <c r="BI38" s="9">
        <f>IF('Upto Month Current'!$G$60="",0,'Upto Month Current'!$G$60)</f>
        <v>24207</v>
      </c>
      <c r="BJ38" s="124">
        <f t="shared" si="41"/>
        <v>2303750</v>
      </c>
      <c r="BK38">
        <f>'Upto Month Current'!$G$61</f>
        <v>2303750</v>
      </c>
    </row>
    <row r="39" spans="1:63" ht="15.75">
      <c r="A39" s="128"/>
      <c r="B39" s="5" t="s">
        <v>203</v>
      </c>
      <c r="C39" s="126">
        <f t="shared" ref="C39:AH39" si="46">C38/C35</f>
        <v>0.19992605713157546</v>
      </c>
      <c r="D39" s="126">
        <f t="shared" si="46"/>
        <v>0.52877433252480321</v>
      </c>
      <c r="E39" s="126">
        <f t="shared" si="46"/>
        <v>0.19928575021377196</v>
      </c>
      <c r="F39" s="126">
        <f t="shared" si="46"/>
        <v>0.27789722623675528</v>
      </c>
      <c r="G39" s="126">
        <f t="shared" si="46"/>
        <v>0.24644166164628623</v>
      </c>
      <c r="H39" s="126" t="e">
        <f t="shared" si="46"/>
        <v>#DIV/0!</v>
      </c>
      <c r="I39" s="126" t="e">
        <f t="shared" si="46"/>
        <v>#DIV/0!</v>
      </c>
      <c r="J39" s="126">
        <f t="shared" si="46"/>
        <v>0.33406736579147123</v>
      </c>
      <c r="K39" s="126">
        <f t="shared" si="46"/>
        <v>2.5970149253731344E-3</v>
      </c>
      <c r="L39" s="126">
        <f t="shared" si="46"/>
        <v>0.30584909829258444</v>
      </c>
      <c r="M39" s="126">
        <f t="shared" si="46"/>
        <v>0.24649882814000845</v>
      </c>
      <c r="N39" s="126">
        <f t="shared" si="46"/>
        <v>0.66949152542372881</v>
      </c>
      <c r="O39" s="126">
        <f t="shared" si="46"/>
        <v>0.2235337513832534</v>
      </c>
      <c r="P39" s="126">
        <f t="shared" si="46"/>
        <v>0.353296140270978</v>
      </c>
      <c r="Q39" s="126" t="e">
        <f t="shared" si="46"/>
        <v>#DIV/0!</v>
      </c>
      <c r="R39" s="126">
        <f t="shared" si="46"/>
        <v>0.2860581208771617</v>
      </c>
      <c r="S39" s="126" t="e">
        <f t="shared" si="46"/>
        <v>#DIV/0!</v>
      </c>
      <c r="T39" s="126" t="e">
        <f t="shared" si="46"/>
        <v>#DIV/0!</v>
      </c>
      <c r="U39" s="126" t="e">
        <f t="shared" si="46"/>
        <v>#DIV/0!</v>
      </c>
      <c r="V39" s="126" t="e">
        <f t="shared" si="46"/>
        <v>#DIV/0!</v>
      </c>
      <c r="W39" s="126" t="e">
        <f t="shared" si="46"/>
        <v>#DIV/0!</v>
      </c>
      <c r="X39" s="126" t="e">
        <f t="shared" si="46"/>
        <v>#DIV/0!</v>
      </c>
      <c r="Y39" s="126">
        <f t="shared" si="46"/>
        <v>0</v>
      </c>
      <c r="Z39" s="126">
        <f t="shared" si="46"/>
        <v>0</v>
      </c>
      <c r="AA39" s="126">
        <f t="shared" si="46"/>
        <v>0</v>
      </c>
      <c r="AB39" s="126" t="e">
        <f t="shared" si="46"/>
        <v>#DIV/0!</v>
      </c>
      <c r="AC39" s="126">
        <f t="shared" si="46"/>
        <v>0.2625563427947441</v>
      </c>
      <c r="AD39" s="126">
        <f t="shared" si="46"/>
        <v>1.2569386038687973</v>
      </c>
      <c r="AE39" s="126">
        <f t="shared" si="46"/>
        <v>1.3076923076923077</v>
      </c>
      <c r="AF39" s="126">
        <f t="shared" si="46"/>
        <v>0</v>
      </c>
      <c r="AG39" s="126" t="e">
        <f t="shared" si="46"/>
        <v>#DIV/0!</v>
      </c>
      <c r="AH39" s="126" t="e">
        <f t="shared" si="46"/>
        <v>#DIV/0!</v>
      </c>
      <c r="AI39" s="126">
        <f t="shared" ref="AI39:BJ39" si="47">AI38/AI35</f>
        <v>0.31741573033707865</v>
      </c>
      <c r="AJ39" s="126">
        <f t="shared" si="47"/>
        <v>1.0077420180433809E-2</v>
      </c>
      <c r="AK39" s="126">
        <f t="shared" si="47"/>
        <v>3.6680232857658028E-2</v>
      </c>
      <c r="AL39" s="126">
        <f t="shared" si="47"/>
        <v>0.22885554233930105</v>
      </c>
      <c r="AM39" s="126">
        <f t="shared" si="47"/>
        <v>0.50682305326641197</v>
      </c>
      <c r="AN39" s="126">
        <f t="shared" si="47"/>
        <v>0.3455015867755955</v>
      </c>
      <c r="AO39" s="126">
        <f t="shared" si="47"/>
        <v>-3.8572014772260979E-2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0.13249211356466878</v>
      </c>
      <c r="AX39" s="126" t="e">
        <f t="shared" si="47"/>
        <v>#DIV/0!</v>
      </c>
      <c r="AY39" s="126" t="e">
        <f t="shared" si="47"/>
        <v>#DIV/0!</v>
      </c>
      <c r="AZ39" s="126" t="e">
        <f t="shared" si="47"/>
        <v>#DIV/0!</v>
      </c>
      <c r="BA39" s="126" t="e">
        <f t="shared" si="47"/>
        <v>#DIV/0!</v>
      </c>
      <c r="BB39" s="126">
        <f t="shared" si="47"/>
        <v>1.4448964497041421</v>
      </c>
      <c r="BC39" s="126">
        <f t="shared" si="47"/>
        <v>1.4422296050203027</v>
      </c>
      <c r="BD39" s="126" t="e">
        <f t="shared" si="47"/>
        <v>#DIV/0!</v>
      </c>
      <c r="BE39" s="126">
        <f t="shared" si="47"/>
        <v>11.74040632054176</v>
      </c>
      <c r="BF39" s="126">
        <f t="shared" si="47"/>
        <v>16</v>
      </c>
      <c r="BG39" s="126">
        <f t="shared" si="47"/>
        <v>0.2670988454142561</v>
      </c>
      <c r="BH39" s="126">
        <f t="shared" si="47"/>
        <v>0.26317858907668845</v>
      </c>
      <c r="BI39" s="126">
        <f t="shared" si="47"/>
        <v>0.69243971509482538</v>
      </c>
      <c r="BJ39" s="126">
        <f t="shared" si="47"/>
        <v>0.26147534862055649</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135</v>
      </c>
      <c r="B41" s="11" t="s">
        <v>207</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135</v>
      </c>
      <c r="B42" s="5" t="s">
        <v>204</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205</v>
      </c>
      <c r="C44" s="9">
        <f>IF('Upto Month Current'!$H$4="",0,'Upto Month Current'!$H$4)</f>
        <v>1141202</v>
      </c>
      <c r="D44" s="9">
        <f>IF('Upto Month Current'!$H$5="",0,'Upto Month Current'!$H$5)</f>
        <v>525899</v>
      </c>
      <c r="E44" s="9">
        <f>IF('Upto Month Current'!$H$6="",0,'Upto Month Current'!$H$6)</f>
        <v>39455</v>
      </c>
      <c r="F44" s="9">
        <f>IF('Upto Month Current'!$H$7="",0,'Upto Month Current'!$H$7)</f>
        <v>159626</v>
      </c>
      <c r="G44" s="9">
        <f>IF('Upto Month Current'!$H$8="",0,'Upto Month Current'!$H$8)</f>
        <v>63765</v>
      </c>
      <c r="H44" s="9">
        <f>IF('Upto Month Current'!$H$9="",0,'Upto Month Current'!$H$9)</f>
        <v>0</v>
      </c>
      <c r="I44" s="9">
        <f>IF('Upto Month Current'!$H$10="",0,'Upto Month Current'!$H$10)</f>
        <v>0</v>
      </c>
      <c r="J44" s="9">
        <f>IF('Upto Month Current'!$H$11="",0,'Upto Month Current'!$H$11)</f>
        <v>89627</v>
      </c>
      <c r="K44" s="9">
        <f>IF('Upto Month Current'!$H$12="",0,'Upto Month Current'!$H$12)</f>
        <v>6334</v>
      </c>
      <c r="L44" s="9">
        <f>IF('Upto Month Current'!$H$13="",0,'Upto Month Current'!$H$13)</f>
        <v>52363</v>
      </c>
      <c r="M44" s="9">
        <f>IF('Upto Month Current'!$H$14="",0,'Upto Month Current'!$H$14)</f>
        <v>38649</v>
      </c>
      <c r="N44" s="9">
        <f>IF('Upto Month Current'!$H$15="",0,'Upto Month Current'!$H$15)</f>
        <v>105</v>
      </c>
      <c r="O44" s="9">
        <f>IF('Upto Month Current'!$H$16="",0,'Upto Month Current'!$H$16)</f>
        <v>3017</v>
      </c>
      <c r="P44" s="9">
        <f>IF('Upto Month Current'!$H$17="",0,'Upto Month Current'!$H$17)</f>
        <v>44460</v>
      </c>
      <c r="Q44" s="9">
        <f>IF('Upto Month Current'!$H$18="",0,'Upto Month Current'!$H$18)</f>
        <v>0</v>
      </c>
      <c r="R44" s="9">
        <f>IF('Upto Month Current'!$H$21="",0,'Upto Month Current'!$H$21)</f>
        <v>7188</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1">
        <f t="shared" si="48"/>
        <v>2171690</v>
      </c>
      <c r="AD44" s="9">
        <f>IF('Upto Month Current'!$H$19="",0,'Upto Month Current'!$H$19)</f>
        <v>10922</v>
      </c>
      <c r="AE44" s="9">
        <f>IF('Upto Month Current'!$H$20="",0,'Upto Month Current'!$H$20)</f>
        <v>305</v>
      </c>
      <c r="AF44" s="9">
        <f>IF('Upto Month Current'!$H$22="",0,'Upto Month Current'!$H$22)</f>
        <v>12522</v>
      </c>
      <c r="AG44" s="9">
        <f>IF('Upto Month Current'!$H$23="",0,'Upto Month Current'!$H$23)</f>
        <v>0</v>
      </c>
      <c r="AH44" s="9">
        <f>IF('Upto Month Current'!$H$24="",0,'Upto Month Current'!$H$24)</f>
        <v>0</v>
      </c>
      <c r="AI44" s="9">
        <f>IF('Upto Month Current'!$H$25="",0,'Upto Month Current'!$H$25)</f>
        <v>2282</v>
      </c>
      <c r="AJ44" s="9">
        <f>IF('Upto Month Current'!$H$28="",0,'Upto Month Current'!$H$28)</f>
        <v>6167</v>
      </c>
      <c r="AK44" s="9">
        <f>IF('Upto Month Current'!$H$29="",0,'Upto Month Current'!$H$29)</f>
        <v>12573</v>
      </c>
      <c r="AL44" s="9">
        <f>IF('Upto Month Current'!$H$31="",0,'Upto Month Current'!$H$31)</f>
        <v>0</v>
      </c>
      <c r="AM44" s="9">
        <f>IF('Upto Month Current'!$H$32="",0,'Upto Month Current'!$H$32)</f>
        <v>0</v>
      </c>
      <c r="AN44" s="9">
        <f>IF('Upto Month Current'!$H$33="",0,'Upto Month Current'!$H$33)</f>
        <v>92500</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942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920</v>
      </c>
      <c r="BC44" s="9">
        <f>IF('Upto Month Current'!$H$54="",0,'Upto Month Current'!$H$54)</f>
        <v>920</v>
      </c>
      <c r="BD44" s="9">
        <f>IF('Upto Month Current'!$H$55="",0,'Upto Month Current'!$H$55)</f>
        <v>0</v>
      </c>
      <c r="BE44" s="9">
        <f>IF('Upto Month Current'!$H$56="",0,'Upto Month Current'!$H$56)</f>
        <v>691</v>
      </c>
      <c r="BF44" s="9">
        <f>IF('Upto Month Current'!$H$58="",0,'Upto Month Current'!$H$58)</f>
        <v>12386</v>
      </c>
      <c r="BG44" s="122">
        <f t="shared" si="50"/>
        <v>153130</v>
      </c>
      <c r="BH44" s="123">
        <f t="shared" si="51"/>
        <v>2324820</v>
      </c>
      <c r="BI44" s="9">
        <f>IF('Upto Month Current'!$H$60="",0,'Upto Month Current'!$H$60)</f>
        <v>132</v>
      </c>
      <c r="BJ44" s="124">
        <f t="shared" si="49"/>
        <v>2324688</v>
      </c>
      <c r="BK44">
        <f>'Upto Month Current'!$H$61</f>
        <v>2324687</v>
      </c>
    </row>
    <row r="45" spans="1:63" ht="15.75">
      <c r="A45" s="128"/>
      <c r="B45" s="5" t="s">
        <v>203</v>
      </c>
      <c r="C45" s="126">
        <f t="shared" ref="C45:AH45" si="54">C44/C41</f>
        <v>0.19650141314780178</v>
      </c>
      <c r="D45" s="126">
        <f t="shared" si="54"/>
        <v>0.52447975777545963</v>
      </c>
      <c r="E45" s="126">
        <f t="shared" si="54"/>
        <v>0.18200395791144058</v>
      </c>
      <c r="F45" s="126">
        <f t="shared" si="54"/>
        <v>0.25589742685427286</v>
      </c>
      <c r="G45" s="126">
        <f t="shared" si="54"/>
        <v>0.20352956948061895</v>
      </c>
      <c r="H45" s="126" t="e">
        <f t="shared" si="54"/>
        <v>#DIV/0!</v>
      </c>
      <c r="I45" s="126" t="e">
        <f t="shared" si="54"/>
        <v>#DIV/0!</v>
      </c>
      <c r="J45" s="126">
        <f t="shared" si="54"/>
        <v>0.25636500413321245</v>
      </c>
      <c r="K45" s="126">
        <f t="shared" si="54"/>
        <v>7.4571162834504767E-2</v>
      </c>
      <c r="L45" s="126">
        <f t="shared" si="54"/>
        <v>0.28575872343676667</v>
      </c>
      <c r="M45" s="126">
        <f t="shared" si="54"/>
        <v>0.24214193079511068</v>
      </c>
      <c r="N45" s="126">
        <f t="shared" si="54"/>
        <v>0.10670731707317073</v>
      </c>
      <c r="O45" s="126">
        <f t="shared" si="54"/>
        <v>0.16299297676931387</v>
      </c>
      <c r="P45" s="126">
        <f t="shared" si="54"/>
        <v>0.32448054649355201</v>
      </c>
      <c r="Q45" s="126" t="e">
        <f t="shared" si="54"/>
        <v>#DIV/0!</v>
      </c>
      <c r="R45" s="126">
        <f t="shared" si="54"/>
        <v>1.0958987650556486</v>
      </c>
      <c r="S45" s="126" t="e">
        <f t="shared" si="54"/>
        <v>#DIV/0!</v>
      </c>
      <c r="T45" s="126" t="e">
        <f t="shared" si="54"/>
        <v>#DIV/0!</v>
      </c>
      <c r="U45" s="126" t="e">
        <f t="shared" si="54"/>
        <v>#DIV/0!</v>
      </c>
      <c r="V45" s="126" t="e">
        <f t="shared" si="54"/>
        <v>#DIV/0!</v>
      </c>
      <c r="W45" s="126" t="e">
        <f t="shared" si="54"/>
        <v>#DIV/0!</v>
      </c>
      <c r="X45" s="126" t="e">
        <f t="shared" si="54"/>
        <v>#DIV/0!</v>
      </c>
      <c r="Y45" s="126">
        <f t="shared" si="54"/>
        <v>0</v>
      </c>
      <c r="Z45" s="126">
        <f t="shared" si="54"/>
        <v>0</v>
      </c>
      <c r="AA45" s="126">
        <f t="shared" si="54"/>
        <v>0</v>
      </c>
      <c r="AB45" s="126" t="e">
        <f t="shared" si="54"/>
        <v>#DIV/0!</v>
      </c>
      <c r="AC45" s="126">
        <f t="shared" si="54"/>
        <v>0.24373113605808722</v>
      </c>
      <c r="AD45" s="126">
        <f t="shared" si="54"/>
        <v>1.1060253164556961</v>
      </c>
      <c r="AE45" s="126">
        <f t="shared" si="54"/>
        <v>0.79220779220779225</v>
      </c>
      <c r="AF45" s="126">
        <f t="shared" si="54"/>
        <v>1.7579671486733117</v>
      </c>
      <c r="AG45" s="126" t="e">
        <f t="shared" si="54"/>
        <v>#DIV/0!</v>
      </c>
      <c r="AH45" s="126" t="e">
        <f t="shared" si="54"/>
        <v>#DIV/0!</v>
      </c>
      <c r="AI45" s="126">
        <f t="shared" ref="AI45:BJ45" si="55">AI44/AI41</f>
        <v>0.22215732087227413</v>
      </c>
      <c r="AJ45" s="126">
        <f t="shared" si="55"/>
        <v>0.57012110566700569</v>
      </c>
      <c r="AK45" s="126">
        <f t="shared" si="55"/>
        <v>0.43773282735090346</v>
      </c>
      <c r="AL45" s="126" t="e">
        <f t="shared" si="55"/>
        <v>#DIV/0!</v>
      </c>
      <c r="AM45" s="126">
        <f t="shared" si="55"/>
        <v>0</v>
      </c>
      <c r="AN45" s="126">
        <f t="shared" si="55"/>
        <v>0.3249776028949356</v>
      </c>
      <c r="AO45" s="126">
        <f t="shared" si="55"/>
        <v>0</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0.94578313253012047</v>
      </c>
      <c r="AX45" s="126">
        <f t="shared" si="55"/>
        <v>0</v>
      </c>
      <c r="AY45" s="126" t="e">
        <f t="shared" si="55"/>
        <v>#DIV/0!</v>
      </c>
      <c r="AZ45" s="126" t="e">
        <f t="shared" si="55"/>
        <v>#DIV/0!</v>
      </c>
      <c r="BA45" s="126" t="e">
        <f t="shared" si="55"/>
        <v>#DIV/0!</v>
      </c>
      <c r="BB45" s="126">
        <f t="shared" si="55"/>
        <v>0.23958333333333334</v>
      </c>
      <c r="BC45" s="126">
        <f t="shared" si="55"/>
        <v>0.23958333333333334</v>
      </c>
      <c r="BD45" s="126" t="e">
        <f t="shared" si="55"/>
        <v>#DIV/0!</v>
      </c>
      <c r="BE45" s="126">
        <f t="shared" si="55"/>
        <v>6.996051432621242E-2</v>
      </c>
      <c r="BF45" s="126">
        <f t="shared" si="55"/>
        <v>4.4521926671459378</v>
      </c>
      <c r="BG45" s="126">
        <f t="shared" si="55"/>
        <v>8.9134211861887549E-3</v>
      </c>
      <c r="BH45" s="126">
        <f t="shared" si="55"/>
        <v>8.9108052473029983E-2</v>
      </c>
      <c r="BI45" s="126" t="e">
        <f t="shared" si="55"/>
        <v>#DIV/0!</v>
      </c>
      <c r="BJ45" s="126">
        <f t="shared" si="55"/>
        <v>8.9102993043514392E-2</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32</v>
      </c>
      <c r="B47" s="11" t="s">
        <v>207</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32</v>
      </c>
      <c r="B48" s="5" t="s">
        <v>204</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205</v>
      </c>
      <c r="C50" s="9">
        <f>IF('Upto Month Current'!$I$4="",0,'Upto Month Current'!$I$4)</f>
        <v>0</v>
      </c>
      <c r="D50" s="9">
        <f>IF('Upto Month Current'!$I$5="",0,'Upto Month Current'!$I$5)</f>
        <v>0</v>
      </c>
      <c r="E50" s="9">
        <f>IF('Upto Month Current'!$I$6="",0,'Upto Month Current'!$I$6)</f>
        <v>0</v>
      </c>
      <c r="F50" s="9">
        <f>IF('Upto Month Current'!$I$7="",0,'Upto Month Current'!$I$7)</f>
        <v>0</v>
      </c>
      <c r="G50" s="9">
        <f>IF('Upto Month Current'!$I$8="",0,'Upto Month Current'!$I$8)</f>
        <v>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0</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1">
        <f t="shared" si="56"/>
        <v>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4297</v>
      </c>
      <c r="AK50" s="9">
        <f>IF('Upto Month Current'!$I$29="",0,'Upto Month Current'!$I$29)</f>
        <v>0</v>
      </c>
      <c r="AL50" s="9">
        <f>IF('Upto Month Current'!$I$31="",0,'Upto Month Current'!$I$31)</f>
        <v>2412756</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9792</v>
      </c>
      <c r="AR50" s="9">
        <v>0</v>
      </c>
      <c r="AS50" s="9">
        <f>IF('Upto Month Current'!$I$38="",0,'Upto Month Current'!$I$38)</f>
        <v>0</v>
      </c>
      <c r="AT50" s="9">
        <f>IF('Upto Month Current'!$I$41="",0,'Upto Month Current'!$I$41)</f>
        <v>8284</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392587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3272</v>
      </c>
      <c r="BG50" s="122">
        <f t="shared" si="58"/>
        <v>2830988</v>
      </c>
      <c r="BH50" s="123">
        <f t="shared" si="59"/>
        <v>2830988</v>
      </c>
      <c r="BI50" s="9">
        <f>IF('Upto Month Current'!$I$60="",0,'Upto Month Current'!$I$60)-'Upto Month Current'!I57</f>
        <v>125268</v>
      </c>
      <c r="BJ50" s="124">
        <f t="shared" si="57"/>
        <v>2705720</v>
      </c>
      <c r="BK50" s="99">
        <f>'Upto Month Current'!$I$61</f>
        <v>2705720</v>
      </c>
    </row>
    <row r="51" spans="1:64" ht="15.75">
      <c r="A51" s="128"/>
      <c r="B51" s="5" t="s">
        <v>203</v>
      </c>
      <c r="C51" s="126">
        <f t="shared" ref="C51:AH51" si="62">C50/C47</f>
        <v>0</v>
      </c>
      <c r="D51" s="126">
        <f t="shared" si="62"/>
        <v>0</v>
      </c>
      <c r="E51" s="126">
        <f t="shared" si="62"/>
        <v>0</v>
      </c>
      <c r="F51" s="126">
        <f t="shared" si="62"/>
        <v>0</v>
      </c>
      <c r="G51" s="126">
        <f t="shared" si="62"/>
        <v>0</v>
      </c>
      <c r="H51" s="126" t="e">
        <f t="shared" si="62"/>
        <v>#DIV/0!</v>
      </c>
      <c r="I51" s="126" t="e">
        <f t="shared" si="62"/>
        <v>#DIV/0!</v>
      </c>
      <c r="J51" s="126">
        <f t="shared" si="62"/>
        <v>0</v>
      </c>
      <c r="K51" s="126" t="e">
        <f t="shared" si="62"/>
        <v>#DIV/0!</v>
      </c>
      <c r="L51" s="126">
        <f t="shared" si="62"/>
        <v>0</v>
      </c>
      <c r="M51" s="126">
        <f t="shared" si="62"/>
        <v>0</v>
      </c>
      <c r="N51" s="126" t="e">
        <f t="shared" si="62"/>
        <v>#DIV/0!</v>
      </c>
      <c r="O51" s="126" t="e">
        <f t="shared" si="62"/>
        <v>#DIV/0!</v>
      </c>
      <c r="P51" s="126">
        <f t="shared" si="62"/>
        <v>0</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2.2186538342386253E-2</v>
      </c>
      <c r="AK51" s="126">
        <f t="shared" si="63"/>
        <v>0</v>
      </c>
      <c r="AL51" s="126">
        <f t="shared" si="63"/>
        <v>0.38211586582623291</v>
      </c>
      <c r="AM51" s="126" t="e">
        <f t="shared" si="63"/>
        <v>#DIV/0!</v>
      </c>
      <c r="AN51" s="126" t="e">
        <f t="shared" si="63"/>
        <v>#DIV/0!</v>
      </c>
      <c r="AO51" s="126" t="e">
        <f t="shared" si="63"/>
        <v>#DIV/0!</v>
      </c>
      <c r="AP51" s="126" t="e">
        <f t="shared" si="63"/>
        <v>#DIV/0!</v>
      </c>
      <c r="AQ51" s="126">
        <f t="shared" si="63"/>
        <v>1.0777185648909404E-2</v>
      </c>
      <c r="AR51" s="126" t="e">
        <f t="shared" si="63"/>
        <v>#DIV/0!</v>
      </c>
      <c r="AS51" s="126" t="e">
        <f t="shared" si="63"/>
        <v>#DIV/0!</v>
      </c>
      <c r="AT51" s="126">
        <f t="shared" si="63"/>
        <v>1.4490218577705634E-2</v>
      </c>
      <c r="AU51" s="126" t="e">
        <f t="shared" si="63"/>
        <v>#DIV/0!</v>
      </c>
      <c r="AV51" s="126" t="e">
        <f t="shared" si="63"/>
        <v>#DIV/0!</v>
      </c>
      <c r="AW51" s="126" t="e">
        <f t="shared" si="63"/>
        <v>#DIV/0!</v>
      </c>
      <c r="AX51" s="126" t="e">
        <f t="shared" si="63"/>
        <v>#DIV/0!</v>
      </c>
      <c r="AY51" s="126">
        <f t="shared" si="63"/>
        <v>0</v>
      </c>
      <c r="AZ51" s="126">
        <f t="shared" si="63"/>
        <v>0.39743812981249127</v>
      </c>
      <c r="BA51" s="126" t="e">
        <f t="shared" si="63"/>
        <v>#DIV/0!</v>
      </c>
      <c r="BB51" s="126" t="e">
        <f t="shared" si="63"/>
        <v>#DIV/0!</v>
      </c>
      <c r="BC51" s="126" t="e">
        <f t="shared" si="63"/>
        <v>#DIV/0!</v>
      </c>
      <c r="BD51" s="126" t="e">
        <f t="shared" si="63"/>
        <v>#DIV/0!</v>
      </c>
      <c r="BE51" s="126" t="e">
        <f t="shared" si="63"/>
        <v>#DIV/0!</v>
      </c>
      <c r="BF51" s="126">
        <f t="shared" si="63"/>
        <v>3.797674040715894E-2</v>
      </c>
      <c r="BG51" s="126">
        <f t="shared" si="63"/>
        <v>0.30711520937296594</v>
      </c>
      <c r="BH51" s="126">
        <f t="shared" si="63"/>
        <v>0.30640285099807552</v>
      </c>
      <c r="BI51" s="126">
        <f t="shared" si="63"/>
        <v>0.20696867910998909</v>
      </c>
      <c r="BJ51" s="126">
        <f t="shared" si="63"/>
        <v>0.31337312865842498</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136</v>
      </c>
      <c r="B53" s="11" t="s">
        <v>207</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136</v>
      </c>
      <c r="B54" s="5" t="s">
        <v>204</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205</v>
      </c>
      <c r="C56" s="9">
        <f>IF('Upto Month Current'!$J$4="",0,'Upto Month Current'!$J$4)</f>
        <v>115091</v>
      </c>
      <c r="D56" s="9">
        <f>IF('Upto Month Current'!$J$5="",0,'Upto Month Current'!$J$5)</f>
        <v>53070</v>
      </c>
      <c r="E56" s="9">
        <f>IF('Upto Month Current'!$J$6="",0,'Upto Month Current'!$J$6)</f>
        <v>3848</v>
      </c>
      <c r="F56" s="9">
        <f>IF('Upto Month Current'!$J$7="",0,'Upto Month Current'!$J$7)</f>
        <v>11684</v>
      </c>
      <c r="G56" s="9">
        <f>IF('Upto Month Current'!$J$8="",0,'Upto Month Current'!$J$8)</f>
        <v>6746</v>
      </c>
      <c r="H56" s="9">
        <f>IF('Upto Month Current'!$J$9="",0,'Upto Month Current'!$J$9)</f>
        <v>0</v>
      </c>
      <c r="I56" s="9">
        <f>IF('Upto Month Current'!$J$10="",0,'Upto Month Current'!$J$10)</f>
        <v>0</v>
      </c>
      <c r="J56" s="9">
        <f>IF('Upto Month Current'!$J$11="",0,'Upto Month Current'!$J$11)</f>
        <v>11</v>
      </c>
      <c r="K56" s="9">
        <f>IF('Upto Month Current'!$J$12="",0,'Upto Month Current'!$J$12)</f>
        <v>0</v>
      </c>
      <c r="L56" s="9">
        <f>IF('Upto Month Current'!$J$13="",0,'Upto Month Current'!$J$13)</f>
        <v>470</v>
      </c>
      <c r="M56" s="9">
        <f>IF('Upto Month Current'!$J$14="",0,'Upto Month Current'!$J$14)</f>
        <v>6986</v>
      </c>
      <c r="N56" s="9">
        <f>IF('Upto Month Current'!$J$15="",0,'Upto Month Current'!$J$15)</f>
        <v>5825</v>
      </c>
      <c r="O56" s="9">
        <f>IF('Upto Month Current'!$J$16="",0,'Upto Month Current'!$J$16)</f>
        <v>954</v>
      </c>
      <c r="P56" s="9">
        <f>IF('Upto Month Current'!$J$17="",0,'Upto Month Current'!$J$17)</f>
        <v>3607</v>
      </c>
      <c r="Q56" s="9">
        <f>IF('Upto Month Current'!$J$18="",0,'Upto Month Current'!$J$18)</f>
        <v>0</v>
      </c>
      <c r="R56" s="9">
        <f>IF('Upto Month Current'!$J$21="",0,'Upto Month Current'!$J$21)</f>
        <v>561</v>
      </c>
      <c r="S56" s="9">
        <f>IF('Upto Month Current'!$J$26="",0,'Upto Month Current'!$J$26)</f>
        <v>190292</v>
      </c>
      <c r="T56" s="9">
        <f>IF('Upto Month Current'!$J$27="",0,'Upto Month Current'!$J$27)</f>
        <v>347206</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1">
        <f t="shared" si="64"/>
        <v>746351</v>
      </c>
      <c r="AD56" s="9">
        <f>IF('Upto Month Current'!$J$19="",0,'Upto Month Current'!$J$19)</f>
        <v>483</v>
      </c>
      <c r="AE56" s="9">
        <f>IF('Upto Month Current'!$J$20="",0,'Upto Month Current'!$J$20)</f>
        <v>4</v>
      </c>
      <c r="AF56" s="9">
        <f>IF('Upto Month Current'!$J$22="",0,'Upto Month Current'!$J$22)</f>
        <v>687</v>
      </c>
      <c r="AG56" s="9">
        <f>IF('Upto Month Current'!$J$23="",0,'Upto Month Current'!$J$23)</f>
        <v>0</v>
      </c>
      <c r="AH56" s="9">
        <f>IF('Upto Month Current'!$J$24="",0,'Upto Month Current'!$J$24)</f>
        <v>0</v>
      </c>
      <c r="AI56" s="9">
        <f>IF('Upto Month Current'!$J$25="",0,'Upto Month Current'!$J$25)</f>
        <v>164</v>
      </c>
      <c r="AJ56" s="9">
        <f>IF('Upto Month Current'!$J$28="",0,'Upto Month Current'!$J$28)</f>
        <v>157</v>
      </c>
      <c r="AK56" s="9">
        <f>IF('Upto Month Current'!$J$29="",0,'Upto Month Current'!$J$29)</f>
        <v>27603</v>
      </c>
      <c r="AL56" s="9">
        <f>IF('Upto Month Current'!$J$31="",0,'Upto Month Current'!$J$31)</f>
        <v>28465</v>
      </c>
      <c r="AM56" s="9">
        <f>IF('Upto Month Current'!$J$32="",0,'Upto Month Current'!$J$32)</f>
        <v>132</v>
      </c>
      <c r="AN56" s="9">
        <f>IF('Upto Month Current'!$J$33="",0,'Upto Month Current'!$J$33)</f>
        <v>75168</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6621</v>
      </c>
      <c r="BC56" s="9">
        <f>IF('Upto Month Current'!$J$54="",0,'Upto Month Current'!$J$54)</f>
        <v>6621</v>
      </c>
      <c r="BD56" s="9">
        <f>IF('Upto Month Current'!$J$55="",0,'Upto Month Current'!$J$55)</f>
        <v>0</v>
      </c>
      <c r="BE56" s="9">
        <f>IF('Upto Month Current'!$J$56="",0,'Upto Month Current'!$J$56)</f>
        <v>1757</v>
      </c>
      <c r="BF56" s="9">
        <f>IF('Upto Month Current'!$J$58="",0,'Upto Month Current'!$J$58)</f>
        <v>4939</v>
      </c>
      <c r="BG56" s="122">
        <f t="shared" si="66"/>
        <v>152801</v>
      </c>
      <c r="BH56" s="123">
        <f t="shared" si="67"/>
        <v>899152</v>
      </c>
      <c r="BI56" s="9">
        <f>IF('Upto Month Current'!$J$60="",0,'Upto Month Current'!$J$60)</f>
        <v>0</v>
      </c>
      <c r="BJ56" s="124">
        <f t="shared" si="65"/>
        <v>899152</v>
      </c>
      <c r="BK56">
        <f>'Upto Month Current'!$J$61</f>
        <v>899151</v>
      </c>
      <c r="BL56" s="30"/>
    </row>
    <row r="57" spans="1:64" ht="15.75">
      <c r="A57" s="128"/>
      <c r="B57" s="5" t="s">
        <v>203</v>
      </c>
      <c r="C57" s="126">
        <f t="shared" ref="C57:AH57" si="69">C56/C53</f>
        <v>0.13028201299752434</v>
      </c>
      <c r="D57" s="126">
        <f t="shared" si="69"/>
        <v>0.3712902458477339</v>
      </c>
      <c r="E57" s="126">
        <f t="shared" si="69"/>
        <v>0.10114072438626925</v>
      </c>
      <c r="F57" s="126">
        <f t="shared" si="69"/>
        <v>0.16902712477396023</v>
      </c>
      <c r="G57" s="126">
        <f t="shared" si="69"/>
        <v>0.10628308545500378</v>
      </c>
      <c r="H57" s="126" t="e">
        <f t="shared" si="69"/>
        <v>#DIV/0!</v>
      </c>
      <c r="I57" s="126" t="e">
        <f t="shared" si="69"/>
        <v>#DIV/0!</v>
      </c>
      <c r="J57" s="126" t="e">
        <f t="shared" si="69"/>
        <v>#DIV/0!</v>
      </c>
      <c r="K57" s="126">
        <f t="shared" si="69"/>
        <v>0</v>
      </c>
      <c r="L57" s="126">
        <f t="shared" si="69"/>
        <v>0.31864406779661014</v>
      </c>
      <c r="M57" s="126">
        <f t="shared" si="69"/>
        <v>0.11121193307544136</v>
      </c>
      <c r="N57" s="126">
        <f t="shared" si="69"/>
        <v>1.0105829285218597</v>
      </c>
      <c r="O57" s="126">
        <f t="shared" si="69"/>
        <v>0.46468582562104238</v>
      </c>
      <c r="P57" s="126">
        <f t="shared" si="69"/>
        <v>0.44057652375717599</v>
      </c>
      <c r="Q57" s="126" t="e">
        <f t="shared" si="69"/>
        <v>#DIV/0!</v>
      </c>
      <c r="R57" s="126">
        <f t="shared" si="69"/>
        <v>0.57420675537359267</v>
      </c>
      <c r="S57" s="126">
        <f t="shared" si="69"/>
        <v>0.24950274359663557</v>
      </c>
      <c r="T57" s="126">
        <f t="shared" si="69"/>
        <v>0.34597881314975781</v>
      </c>
      <c r="U57" s="126" t="e">
        <f t="shared" si="69"/>
        <v>#DIV/0!</v>
      </c>
      <c r="V57" s="126" t="e">
        <f t="shared" si="69"/>
        <v>#DIV/0!</v>
      </c>
      <c r="W57" s="126" t="e">
        <f t="shared" si="69"/>
        <v>#DIV/0!</v>
      </c>
      <c r="X57" s="126" t="e">
        <f t="shared" si="69"/>
        <v>#DIV/0!</v>
      </c>
      <c r="Y57" s="126">
        <f t="shared" si="69"/>
        <v>0</v>
      </c>
      <c r="Z57" s="126">
        <f t="shared" si="69"/>
        <v>0</v>
      </c>
      <c r="AA57" s="126">
        <f t="shared" si="69"/>
        <v>0</v>
      </c>
      <c r="AB57" s="126" t="e">
        <f t="shared" si="69"/>
        <v>#DIV/0!</v>
      </c>
      <c r="AC57" s="126">
        <f t="shared" si="69"/>
        <v>0.24510134574858847</v>
      </c>
      <c r="AD57" s="126">
        <f t="shared" si="69"/>
        <v>0.29166666666666669</v>
      </c>
      <c r="AE57" s="126">
        <f t="shared" si="69"/>
        <v>4.0816326530612242E-2</v>
      </c>
      <c r="AF57" s="126">
        <f t="shared" si="69"/>
        <v>0.55944625407166126</v>
      </c>
      <c r="AG57" s="126" t="e">
        <f t="shared" si="69"/>
        <v>#DIV/0!</v>
      </c>
      <c r="AH57" s="126" t="e">
        <f t="shared" si="69"/>
        <v>#DIV/0!</v>
      </c>
      <c r="AI57" s="126">
        <f t="shared" ref="AI57:BJ57" si="70">AI56/AI53</f>
        <v>9.1111111111111107</v>
      </c>
      <c r="AJ57" s="126">
        <f t="shared" si="70"/>
        <v>2.8151335843643537E-2</v>
      </c>
      <c r="AK57" s="126">
        <f t="shared" si="70"/>
        <v>0.12415328565645661</v>
      </c>
      <c r="AL57" s="126">
        <f t="shared" si="70"/>
        <v>0.15250387086059009</v>
      </c>
      <c r="AM57" s="126" t="e">
        <f t="shared" si="70"/>
        <v>#DIV/0!</v>
      </c>
      <c r="AN57" s="126">
        <f t="shared" si="70"/>
        <v>0.23192698594886796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v>
      </c>
      <c r="AW57" s="126">
        <f t="shared" si="70"/>
        <v>0</v>
      </c>
      <c r="AX57" s="126">
        <f t="shared" si="70"/>
        <v>0</v>
      </c>
      <c r="AY57" s="126" t="e">
        <f t="shared" si="70"/>
        <v>#DIV/0!</v>
      </c>
      <c r="AZ57" s="126" t="e">
        <f t="shared" si="70"/>
        <v>#DIV/0!</v>
      </c>
      <c r="BA57" s="126" t="e">
        <f t="shared" si="70"/>
        <v>#DIV/0!</v>
      </c>
      <c r="BB57" s="126">
        <f t="shared" si="70"/>
        <v>0.31156180885605383</v>
      </c>
      <c r="BC57" s="126">
        <f t="shared" si="70"/>
        <v>0.31156180885605383</v>
      </c>
      <c r="BD57" s="126">
        <f t="shared" si="70"/>
        <v>0</v>
      </c>
      <c r="BE57" s="126">
        <f t="shared" si="70"/>
        <v>0.93407761828814462</v>
      </c>
      <c r="BF57" s="126">
        <f t="shared" si="70"/>
        <v>-4.7888225255972694E-2</v>
      </c>
      <c r="BG57" s="126">
        <f t="shared" si="70"/>
        <v>0.22333058556662458</v>
      </c>
      <c r="BH57" s="126">
        <f t="shared" si="70"/>
        <v>0.24110715709779654</v>
      </c>
      <c r="BI57" s="126">
        <f t="shared" si="70"/>
        <v>0</v>
      </c>
      <c r="BJ57" s="126">
        <f t="shared" si="70"/>
        <v>0.24111362254747246</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39</v>
      </c>
      <c r="B59" s="11" t="s">
        <v>207</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204</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205</v>
      </c>
      <c r="C62" s="9">
        <f>IF('Upto Month Current'!$K$4="",0,'Upto Month Current'!$K$4)</f>
        <v>283705</v>
      </c>
      <c r="D62" s="9">
        <f>IF('Upto Month Current'!$K$5="",0,'Upto Month Current'!$K$5)</f>
        <v>128097</v>
      </c>
      <c r="E62" s="9">
        <f>IF('Upto Month Current'!$K$6="",0,'Upto Month Current'!$K$6)</f>
        <v>3696</v>
      </c>
      <c r="F62" s="9">
        <f>IF('Upto Month Current'!$K$7="",0,'Upto Month Current'!$K$7)</f>
        <v>35252</v>
      </c>
      <c r="G62" s="9">
        <f>IF('Upto Month Current'!$K$8="",0,'Upto Month Current'!$K$8)</f>
        <v>16404</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0</v>
      </c>
      <c r="M62" s="9">
        <f>IF('Upto Month Current'!$K$14="",0,'Upto Month Current'!$K$14)</f>
        <v>30190</v>
      </c>
      <c r="N62" s="9">
        <f>IF('Upto Month Current'!$K$15="",0,'Upto Month Current'!$K$15)</f>
        <v>59</v>
      </c>
      <c r="O62" s="9">
        <f>IF('Upto Month Current'!$K$16="",0,'Upto Month Current'!$K$16)</f>
        <v>2831</v>
      </c>
      <c r="P62" s="9">
        <f>IF('Upto Month Current'!$K$17="",0,'Upto Month Current'!$K$17)</f>
        <v>27921</v>
      </c>
      <c r="Q62" s="9">
        <f>IF('Upto Month Current'!$K$18="",0,'Upto Month Current'!$K$18)</f>
        <v>0</v>
      </c>
      <c r="R62" s="9">
        <f>IF('Upto Month Current'!$K$21="",0,'Upto Month Current'!$K$21)</f>
        <v>1292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1">
        <f t="shared" si="71"/>
        <v>529447</v>
      </c>
      <c r="AD62" s="9">
        <f>IF('Upto Month Current'!$K$19="",0,'Upto Month Current'!$K$19)</f>
        <v>1366</v>
      </c>
      <c r="AE62" s="9">
        <f>IF('Upto Month Current'!$K$20="",0,'Upto Month Current'!$K$20)</f>
        <v>19</v>
      </c>
      <c r="AF62" s="9">
        <f>IF('Upto Month Current'!$K$22="",0,'Upto Month Current'!$K$22)</f>
        <v>0</v>
      </c>
      <c r="AG62" s="9">
        <f>IF('Upto Month Current'!$K$23="",0,'Upto Month Current'!$K$23)</f>
        <v>0</v>
      </c>
      <c r="AH62" s="9">
        <f>IF('Upto Month Current'!$K$24="",0,'Upto Month Current'!$K$24)</f>
        <v>0</v>
      </c>
      <c r="AI62" s="9">
        <f>IF('Upto Month Current'!$K$25="",0,'Upto Month Current'!$K$25)</f>
        <v>112</v>
      </c>
      <c r="AJ62" s="9">
        <f>IF('Upto Month Current'!$K$28="",0,'Upto Month Current'!$K$28)</f>
        <v>1275</v>
      </c>
      <c r="AK62" s="9">
        <f>IF('Upto Month Current'!$K$29="",0,'Upto Month Current'!$K$29)</f>
        <v>4223</v>
      </c>
      <c r="AL62" s="9">
        <f>IF('Upto Month Current'!$K$31="",0,'Upto Month Current'!$K$31)</f>
        <v>0</v>
      </c>
      <c r="AM62" s="9">
        <f>IF('Upto Month Current'!$K$32="",0,'Upto Month Current'!$K$32)</f>
        <v>706</v>
      </c>
      <c r="AN62" s="9">
        <f>IF('Upto Month Current'!$K$33="",0,'Upto Month Current'!$K$33)</f>
        <v>12841</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149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478</v>
      </c>
      <c r="BC62" s="9">
        <f>IF('Upto Month Current'!$K$54="",0,'Upto Month Current'!$K$54)</f>
        <v>478</v>
      </c>
      <c r="BD62" s="9">
        <f>IF('Upto Month Current'!$K$55="",0,'Upto Month Current'!$K$55)</f>
        <v>0</v>
      </c>
      <c r="BE62" s="9">
        <f>IF('Upto Month Current'!$K$56="",0,'Upto Month Current'!$K$56)</f>
        <v>680</v>
      </c>
      <c r="BF62" s="9">
        <f>IF('Upto Month Current'!$K$58="",0,'Upto Month Current'!$K$58)</f>
        <v>98966</v>
      </c>
      <c r="BG62" s="122">
        <f t="shared" si="73"/>
        <v>121293</v>
      </c>
      <c r="BH62" s="123">
        <f t="shared" si="74"/>
        <v>650740</v>
      </c>
      <c r="BI62" s="9">
        <f>IF('Upto Month Current'!$K$60="",0,'Upto Month Current'!$K$60)</f>
        <v>943</v>
      </c>
      <c r="BJ62" s="124">
        <f t="shared" si="72"/>
        <v>649797</v>
      </c>
      <c r="BK62">
        <f>'Upto Month Current'!$K$61</f>
        <v>649859</v>
      </c>
    </row>
    <row r="63" spans="1:64" ht="15.75">
      <c r="A63" s="128"/>
      <c r="B63" s="5" t="s">
        <v>203</v>
      </c>
      <c r="C63" s="126">
        <f t="shared" ref="C63:AH63" si="77">C62/C59</f>
        <v>0.21517841973690596</v>
      </c>
      <c r="D63" s="126">
        <f t="shared" si="77"/>
        <v>0.5024731988404797</v>
      </c>
      <c r="E63" s="126">
        <f t="shared" si="77"/>
        <v>0.14687065368567453</v>
      </c>
      <c r="F63" s="126">
        <f t="shared" si="77"/>
        <v>0.27277018191384822</v>
      </c>
      <c r="G63" s="126">
        <f t="shared" si="77"/>
        <v>0.1900480797080461</v>
      </c>
      <c r="H63" s="126" t="e">
        <f t="shared" si="77"/>
        <v>#DIV/0!</v>
      </c>
      <c r="I63" s="126" t="e">
        <f t="shared" si="77"/>
        <v>#DIV/0!</v>
      </c>
      <c r="J63" s="126">
        <f t="shared" si="77"/>
        <v>0</v>
      </c>
      <c r="K63" s="126">
        <f t="shared" si="77"/>
        <v>0</v>
      </c>
      <c r="L63" s="126">
        <f t="shared" si="77"/>
        <v>0</v>
      </c>
      <c r="M63" s="126">
        <f t="shared" si="77"/>
        <v>0.26336450554818897</v>
      </c>
      <c r="N63" s="126">
        <f t="shared" si="77"/>
        <v>8.137931034482758E-2</v>
      </c>
      <c r="O63" s="126">
        <f t="shared" si="77"/>
        <v>0.14009303246239113</v>
      </c>
      <c r="P63" s="126">
        <f t="shared" si="77"/>
        <v>0.26312019978325402</v>
      </c>
      <c r="Q63" s="126" t="e">
        <f t="shared" si="77"/>
        <v>#DIV/0!</v>
      </c>
      <c r="R63" s="126">
        <f t="shared" si="77"/>
        <v>0.43297587131367293</v>
      </c>
      <c r="S63" s="126" t="e">
        <f t="shared" si="77"/>
        <v>#DIV/0!</v>
      </c>
      <c r="T63" s="126" t="e">
        <f t="shared" si="77"/>
        <v>#DIV/0!</v>
      </c>
      <c r="U63" s="126" t="e">
        <f t="shared" si="77"/>
        <v>#DIV/0!</v>
      </c>
      <c r="V63" s="126" t="e">
        <f t="shared" si="77"/>
        <v>#DIV/0!</v>
      </c>
      <c r="W63" s="126" t="e">
        <f t="shared" si="77"/>
        <v>#DIV/0!</v>
      </c>
      <c r="X63" s="126" t="e">
        <f t="shared" si="77"/>
        <v>#DIV/0!</v>
      </c>
      <c r="Y63" s="126">
        <f t="shared" si="77"/>
        <v>0</v>
      </c>
      <c r="Z63" s="126">
        <f t="shared" si="77"/>
        <v>0</v>
      </c>
      <c r="AA63" s="126">
        <f t="shared" si="77"/>
        <v>0</v>
      </c>
      <c r="AB63" s="126" t="e">
        <f t="shared" si="77"/>
        <v>#DIV/0!</v>
      </c>
      <c r="AC63" s="126">
        <f t="shared" si="77"/>
        <v>0.2535478705114661</v>
      </c>
      <c r="AD63" s="126">
        <f t="shared" si="77"/>
        <v>0.11254840570157371</v>
      </c>
      <c r="AE63" s="126">
        <f t="shared" si="77"/>
        <v>0.25333333333333335</v>
      </c>
      <c r="AF63" s="126">
        <f t="shared" si="77"/>
        <v>0</v>
      </c>
      <c r="AG63" s="126" t="e">
        <f t="shared" si="77"/>
        <v>#DIV/0!</v>
      </c>
      <c r="AH63" s="126" t="e">
        <f t="shared" si="77"/>
        <v>#DIV/0!</v>
      </c>
      <c r="AI63" s="126">
        <f t="shared" ref="AI63:BJ63" si="78">AI62/AI59</f>
        <v>37.333333333333336</v>
      </c>
      <c r="AJ63" s="126">
        <f t="shared" si="78"/>
        <v>0.34637326813365932</v>
      </c>
      <c r="AK63" s="126">
        <f t="shared" si="78"/>
        <v>0.41389787317455651</v>
      </c>
      <c r="AL63" s="126">
        <f t="shared" si="78"/>
        <v>0</v>
      </c>
      <c r="AM63" s="126">
        <f t="shared" si="78"/>
        <v>141.19999999999999</v>
      </c>
      <c r="AN63" s="126">
        <f t="shared" si="78"/>
        <v>0.13569549090678532</v>
      </c>
      <c r="AO63" s="126">
        <f t="shared" si="78"/>
        <v>0</v>
      </c>
      <c r="AP63" s="126" t="e">
        <f t="shared" si="78"/>
        <v>#DIV/0!</v>
      </c>
      <c r="AQ63" s="126" t="e">
        <f t="shared" si="78"/>
        <v>#DIV/0!</v>
      </c>
      <c r="AR63" s="126" t="e">
        <f t="shared" si="78"/>
        <v>#DIV/0!</v>
      </c>
      <c r="AS63" s="126" t="e">
        <f t="shared" si="78"/>
        <v>#DIV/0!</v>
      </c>
      <c r="AT63" s="126" t="e">
        <f t="shared" si="78"/>
        <v>#DIV/0!</v>
      </c>
      <c r="AU63" s="126" t="e">
        <f t="shared" si="78"/>
        <v>#DIV/0!</v>
      </c>
      <c r="AV63" s="126">
        <f t="shared" si="78"/>
        <v>0</v>
      </c>
      <c r="AW63" s="126">
        <f t="shared" si="78"/>
        <v>0.14989939637826963</v>
      </c>
      <c r="AX63" s="126">
        <f t="shared" si="78"/>
        <v>0</v>
      </c>
      <c r="AY63" s="126" t="e">
        <f t="shared" si="78"/>
        <v>#DIV/0!</v>
      </c>
      <c r="AZ63" s="126" t="e">
        <f t="shared" si="78"/>
        <v>#DIV/0!</v>
      </c>
      <c r="BA63" s="126" t="e">
        <f t="shared" si="78"/>
        <v>#DIV/0!</v>
      </c>
      <c r="BB63" s="126">
        <f t="shared" si="78"/>
        <v>0.13964358749634823</v>
      </c>
      <c r="BC63" s="126">
        <f t="shared" si="78"/>
        <v>0.13964358749634823</v>
      </c>
      <c r="BD63" s="126">
        <f t="shared" si="78"/>
        <v>0</v>
      </c>
      <c r="BE63" s="126">
        <f t="shared" si="78"/>
        <v>12.363636363636363</v>
      </c>
      <c r="BF63" s="126">
        <f t="shared" si="78"/>
        <v>0.10721129940320206</v>
      </c>
      <c r="BG63" s="126">
        <f t="shared" si="78"/>
        <v>9.7109212937647169E-2</v>
      </c>
      <c r="BH63" s="126">
        <f t="shared" si="78"/>
        <v>0.19499633074642717</v>
      </c>
      <c r="BI63" s="126">
        <f t="shared" si="78"/>
        <v>4.9352090267746869E-3</v>
      </c>
      <c r="BJ63" s="126">
        <f t="shared" si="78"/>
        <v>0.2065394939472969</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137</v>
      </c>
      <c r="B65" s="11" t="s">
        <v>207</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137</v>
      </c>
      <c r="B66" s="5" t="s">
        <v>204</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205</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654056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654056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928519</v>
      </c>
      <c r="BG68" s="122">
        <f t="shared" si="81"/>
        <v>928519</v>
      </c>
      <c r="BH68" s="123">
        <f t="shared" si="82"/>
        <v>1582575</v>
      </c>
      <c r="BI68" s="9">
        <f>IF('Upto Month Current'!$L$60="",0,'Upto Month Current'!$L$60)</f>
        <v>927936</v>
      </c>
      <c r="BJ68" s="124">
        <f t="shared" si="80"/>
        <v>654639</v>
      </c>
      <c r="BK68">
        <f>'Upto Month Current'!$L$61</f>
        <v>654640</v>
      </c>
    </row>
    <row r="69" spans="1:63" ht="15.75">
      <c r="A69" s="128"/>
      <c r="B69" s="5" t="s">
        <v>203</v>
      </c>
      <c r="C69" s="126" t="e">
        <f t="shared" ref="C69:AH69" si="85">C68/C65</f>
        <v>#DIV/0!</v>
      </c>
      <c r="D69" s="126" t="e">
        <f t="shared" si="85"/>
        <v>#DIV/0!</v>
      </c>
      <c r="E69" s="126" t="e">
        <f t="shared" si="85"/>
        <v>#DIV/0!</v>
      </c>
      <c r="F69" s="126" t="e">
        <f t="shared" si="85"/>
        <v>#DIV/0!</v>
      </c>
      <c r="G69" s="126" t="e">
        <f t="shared" si="85"/>
        <v>#DIV/0!</v>
      </c>
      <c r="H69" s="126">
        <f t="shared" si="85"/>
        <v>0.24537273767135698</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0.24537273767135698</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1.2914328666986488E-2</v>
      </c>
      <c r="BG69" s="126">
        <f t="shared" si="86"/>
        <v>1.2914328666986488E-2</v>
      </c>
      <c r="BH69" s="126">
        <f t="shared" si="86"/>
        <v>2.1224408047125529E-2</v>
      </c>
      <c r="BI69" s="126">
        <f t="shared" si="86"/>
        <v>1.291371982531876E-2</v>
      </c>
      <c r="BJ69" s="126">
        <f t="shared" si="86"/>
        <v>0.24180360112982704</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124</v>
      </c>
      <c r="B71" s="11" t="s">
        <v>207</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4359598</v>
      </c>
      <c r="D74" s="5">
        <f t="shared" ref="D74:AB74" si="95">D8+D14+D20+D26+D32+D38+D44+D50+D56+D62+D68</f>
        <v>2082235</v>
      </c>
      <c r="E74" s="5">
        <f t="shared" si="95"/>
        <v>169948</v>
      </c>
      <c r="F74" s="5">
        <f t="shared" si="95"/>
        <v>607058</v>
      </c>
      <c r="G74" s="5">
        <f t="shared" si="95"/>
        <v>273677</v>
      </c>
      <c r="H74" s="5">
        <f t="shared" si="95"/>
        <v>654056</v>
      </c>
      <c r="I74" s="5">
        <f t="shared" si="95"/>
        <v>0</v>
      </c>
      <c r="J74" s="5">
        <f t="shared" si="95"/>
        <v>387603</v>
      </c>
      <c r="K74" s="5">
        <f t="shared" si="95"/>
        <v>7597</v>
      </c>
      <c r="L74" s="5">
        <f t="shared" si="95"/>
        <v>135984</v>
      </c>
      <c r="M74" s="5">
        <f t="shared" si="95"/>
        <v>273813</v>
      </c>
      <c r="N74" s="5">
        <f t="shared" si="95"/>
        <v>6735</v>
      </c>
      <c r="O74" s="5">
        <f t="shared" si="95"/>
        <v>13555</v>
      </c>
      <c r="P74" s="5">
        <f t="shared" si="95"/>
        <v>201620</v>
      </c>
      <c r="Q74" s="5">
        <f t="shared" si="95"/>
        <v>0</v>
      </c>
      <c r="R74" s="5">
        <f t="shared" si="95"/>
        <v>19809</v>
      </c>
      <c r="S74" s="5">
        <f t="shared" si="95"/>
        <v>190292</v>
      </c>
      <c r="T74" s="5">
        <f t="shared" si="95"/>
        <v>347206</v>
      </c>
      <c r="U74" s="5">
        <f t="shared" si="95"/>
        <v>0</v>
      </c>
      <c r="V74" s="5">
        <f t="shared" si="95"/>
        <v>73071</v>
      </c>
      <c r="W74" s="5">
        <f t="shared" si="95"/>
        <v>0</v>
      </c>
      <c r="X74" s="5">
        <f t="shared" si="95"/>
        <v>0</v>
      </c>
      <c r="Y74" s="5">
        <f t="shared" si="95"/>
        <v>0</v>
      </c>
      <c r="Z74" s="5">
        <f t="shared" si="95"/>
        <v>0</v>
      </c>
      <c r="AA74" s="5">
        <f t="shared" si="95"/>
        <v>0</v>
      </c>
      <c r="AB74" s="5">
        <f t="shared" si="95"/>
        <v>44603</v>
      </c>
      <c r="AC74" s="121">
        <f t="shared" si="88"/>
        <v>9848460</v>
      </c>
      <c r="AD74" s="5">
        <f>AD8+AD14+AD20+AD26+AD32+AD38+AD44+AD50+AD56+AD62+AD68</f>
        <v>23713</v>
      </c>
      <c r="AE74" s="5">
        <f t="shared" ref="AE74:BF74" si="96">AE8+AE14+AE20+AE26+AE32+AE38+AE44+AE50+AE56+AE62+AE68</f>
        <v>987</v>
      </c>
      <c r="AF74" s="5">
        <f t="shared" si="96"/>
        <v>28564</v>
      </c>
      <c r="AG74" s="5">
        <f t="shared" si="96"/>
        <v>0</v>
      </c>
      <c r="AH74" s="5">
        <f t="shared" si="96"/>
        <v>0</v>
      </c>
      <c r="AI74" s="5">
        <f t="shared" si="96"/>
        <v>3166</v>
      </c>
      <c r="AJ74" s="5">
        <f t="shared" si="96"/>
        <v>186886</v>
      </c>
      <c r="AK74" s="5">
        <f t="shared" si="96"/>
        <v>313557</v>
      </c>
      <c r="AL74" s="5">
        <f t="shared" si="96"/>
        <v>2568399</v>
      </c>
      <c r="AM74" s="5">
        <f t="shared" si="96"/>
        <v>66657</v>
      </c>
      <c r="AN74" s="5">
        <f t="shared" si="96"/>
        <v>889411</v>
      </c>
      <c r="AO74" s="5">
        <f t="shared" si="96"/>
        <v>246373</v>
      </c>
      <c r="AP74" s="5">
        <f t="shared" si="96"/>
        <v>106605</v>
      </c>
      <c r="AQ74" s="5">
        <f t="shared" si="96"/>
        <v>9792</v>
      </c>
      <c r="AR74" s="5">
        <f t="shared" si="96"/>
        <v>0</v>
      </c>
      <c r="AS74" s="5">
        <f t="shared" si="96"/>
        <v>0</v>
      </c>
      <c r="AT74" s="5">
        <f t="shared" si="96"/>
        <v>8284</v>
      </c>
      <c r="AU74" s="5">
        <f t="shared" si="96"/>
        <v>0</v>
      </c>
      <c r="AV74" s="5">
        <f t="shared" si="96"/>
        <v>0</v>
      </c>
      <c r="AW74" s="5">
        <f t="shared" si="96"/>
        <v>2888</v>
      </c>
      <c r="AX74" s="5">
        <f t="shared" si="96"/>
        <v>0</v>
      </c>
      <c r="AY74" s="5">
        <f t="shared" si="96"/>
        <v>0</v>
      </c>
      <c r="AZ74" s="5">
        <f t="shared" si="96"/>
        <v>392587</v>
      </c>
      <c r="BA74" s="5">
        <f t="shared" si="96"/>
        <v>54750</v>
      </c>
      <c r="BB74" s="5">
        <f t="shared" si="96"/>
        <v>39366</v>
      </c>
      <c r="BC74" s="5">
        <f t="shared" si="96"/>
        <v>39365</v>
      </c>
      <c r="BD74" s="5">
        <f t="shared" si="96"/>
        <v>0</v>
      </c>
      <c r="BE74" s="5">
        <f t="shared" si="96"/>
        <v>34992</v>
      </c>
      <c r="BF74" s="5">
        <f t="shared" si="96"/>
        <v>1277176</v>
      </c>
      <c r="BG74" s="6">
        <f>BG8+BG14+BG20+BG26+BG32+BG38+BG44+BG50+BG56+BG62+BG68</f>
        <v>6293518</v>
      </c>
      <c r="BH74" s="125">
        <f>AC74+BG74</f>
        <v>16141978</v>
      </c>
      <c r="BI74" s="5">
        <f t="shared" si="92"/>
        <v>1207186</v>
      </c>
      <c r="BJ74" s="49">
        <f t="shared" si="92"/>
        <v>14934792</v>
      </c>
      <c r="BK74" s="30">
        <f>'Upto Month Current'!N61-'Upto Month Current'!M61</f>
        <v>-14934846</v>
      </c>
    </row>
    <row r="75" spans="1:63" ht="15.75">
      <c r="A75" s="128"/>
      <c r="B75" s="5" t="s">
        <v>203</v>
      </c>
      <c r="C75" s="126">
        <f t="shared" ref="C75:AH75" si="97">C74/C71</f>
        <v>0.1806062533307527</v>
      </c>
      <c r="D75" s="126">
        <f t="shared" si="97"/>
        <v>0.48474799208473984</v>
      </c>
      <c r="E75" s="126">
        <f t="shared" si="97"/>
        <v>0.16473464276055666</v>
      </c>
      <c r="F75" s="126">
        <f t="shared" si="97"/>
        <v>0.23693017784457851</v>
      </c>
      <c r="G75" s="126">
        <f t="shared" si="97"/>
        <v>0.20506939376182975</v>
      </c>
      <c r="H75" s="126">
        <f t="shared" si="97"/>
        <v>0.24537273767135698</v>
      </c>
      <c r="I75" s="126" t="e">
        <f t="shared" si="97"/>
        <v>#DIV/0!</v>
      </c>
      <c r="J75" s="126">
        <f t="shared" si="97"/>
        <v>0.30566010953524408</v>
      </c>
      <c r="K75" s="126">
        <f t="shared" si="97"/>
        <v>3.9900210084033612E-2</v>
      </c>
      <c r="L75" s="126">
        <f t="shared" si="97"/>
        <v>0.30790480093650302</v>
      </c>
      <c r="M75" s="126">
        <f t="shared" si="97"/>
        <v>0.29305404974404475</v>
      </c>
      <c r="N75" s="126">
        <f t="shared" si="97"/>
        <v>0.46751353602665557</v>
      </c>
      <c r="O75" s="126">
        <f t="shared" si="97"/>
        <v>0.17102158745379073</v>
      </c>
      <c r="P75" s="126">
        <f t="shared" si="97"/>
        <v>0.2666931216931217</v>
      </c>
      <c r="Q75" s="126" t="e">
        <f t="shared" si="97"/>
        <v>#DIV/0!</v>
      </c>
      <c r="R75" s="126">
        <f t="shared" si="97"/>
        <v>0.44019999999999998</v>
      </c>
      <c r="S75" s="126">
        <f t="shared" si="97"/>
        <v>0.24950274359663557</v>
      </c>
      <c r="T75" s="126">
        <f t="shared" si="97"/>
        <v>0.34597881314975781</v>
      </c>
      <c r="U75" s="126" t="e">
        <f t="shared" si="97"/>
        <v>#DIV/0!</v>
      </c>
      <c r="V75" s="126">
        <f t="shared" si="97"/>
        <v>0.22934524351316826</v>
      </c>
      <c r="W75" s="126">
        <f t="shared" si="97"/>
        <v>0</v>
      </c>
      <c r="X75" s="126">
        <f t="shared" si="97"/>
        <v>0</v>
      </c>
      <c r="Y75" s="126">
        <f t="shared" si="97"/>
        <v>0</v>
      </c>
      <c r="Z75" s="126">
        <f t="shared" si="97"/>
        <v>0</v>
      </c>
      <c r="AA75" s="126">
        <f t="shared" si="97"/>
        <v>0</v>
      </c>
      <c r="AB75" s="126">
        <f t="shared" si="97"/>
        <v>2.635316778039716E-2</v>
      </c>
      <c r="AC75" s="126">
        <f t="shared" si="97"/>
        <v>0.22593366027643189</v>
      </c>
      <c r="AD75" s="126">
        <f t="shared" si="97"/>
        <v>0.19202209067867293</v>
      </c>
      <c r="AE75" s="126">
        <f t="shared" si="97"/>
        <v>2.0400148815675249E-2</v>
      </c>
      <c r="AF75" s="126">
        <f t="shared" si="97"/>
        <v>0.46080629809476181</v>
      </c>
      <c r="AG75" s="126" t="e">
        <f t="shared" si="97"/>
        <v>#DIV/0!</v>
      </c>
      <c r="AH75" s="126">
        <f t="shared" si="97"/>
        <v>0</v>
      </c>
      <c r="AI75" s="126">
        <f t="shared" ref="AI75:BJ75" si="98">AI74/AI71</f>
        <v>0.28742623694961417</v>
      </c>
      <c r="AJ75" s="126">
        <f t="shared" si="98"/>
        <v>0.14877373871177288</v>
      </c>
      <c r="AK75" s="126">
        <f t="shared" si="98"/>
        <v>0.24687505905028251</v>
      </c>
      <c r="AL75" s="126">
        <f t="shared" si="98"/>
        <v>0.36388660629278685</v>
      </c>
      <c r="AM75" s="126">
        <f t="shared" si="98"/>
        <v>0.60159747292418775</v>
      </c>
      <c r="AN75" s="126">
        <f t="shared" si="98"/>
        <v>0.31694543075394593</v>
      </c>
      <c r="AO75" s="126">
        <f t="shared" si="98"/>
        <v>1.4300713105660069E-2</v>
      </c>
      <c r="AP75" s="126">
        <f t="shared" si="98"/>
        <v>1.2744324498798552</v>
      </c>
      <c r="AQ75" s="126">
        <f t="shared" si="98"/>
        <v>1.0777185648909404E-2</v>
      </c>
      <c r="AR75" s="126" t="e">
        <f t="shared" si="98"/>
        <v>#DIV/0!</v>
      </c>
      <c r="AS75" s="126" t="e">
        <f t="shared" si="98"/>
        <v>#DIV/0!</v>
      </c>
      <c r="AT75" s="126">
        <f t="shared" si="98"/>
        <v>1.4490218577705634E-2</v>
      </c>
      <c r="AU75" s="126">
        <f t="shared" si="98"/>
        <v>0</v>
      </c>
      <c r="AV75" s="126">
        <f t="shared" si="98"/>
        <v>0</v>
      </c>
      <c r="AW75" s="126">
        <f t="shared" si="98"/>
        <v>0.21384672343576452</v>
      </c>
      <c r="AX75" s="126">
        <f t="shared" si="98"/>
        <v>0</v>
      </c>
      <c r="AY75" s="126">
        <f t="shared" si="98"/>
        <v>0</v>
      </c>
      <c r="AZ75" s="126">
        <f t="shared" si="98"/>
        <v>0.39743812981249127</v>
      </c>
      <c r="BA75" s="126">
        <f t="shared" si="98"/>
        <v>7.2420634920634927E-2</v>
      </c>
      <c r="BB75" s="126">
        <f t="shared" si="98"/>
        <v>0.54605984103424843</v>
      </c>
      <c r="BC75" s="126">
        <f t="shared" si="98"/>
        <v>0.54543313196253396</v>
      </c>
      <c r="BD75" s="126">
        <f t="shared" si="98"/>
        <v>0</v>
      </c>
      <c r="BE75" s="126">
        <f t="shared" si="98"/>
        <v>1.0340425531914894</v>
      </c>
      <c r="BF75" s="126">
        <f t="shared" si="98"/>
        <v>1.7449926738852227E-2</v>
      </c>
      <c r="BG75" s="126">
        <f t="shared" si="98"/>
        <v>5.8912341345264033E-2</v>
      </c>
      <c r="BH75" s="126">
        <f t="shared" si="98"/>
        <v>0.10731373270353166</v>
      </c>
      <c r="BI75" s="126">
        <f t="shared" si="98"/>
        <v>1.6529341372594243E-2</v>
      </c>
      <c r="BJ75" s="126">
        <f t="shared" si="98"/>
        <v>0.19299174477459982</v>
      </c>
    </row>
    <row r="76" spans="1:63">
      <c r="BF76" s="30">
        <f>BF74-BF68</f>
        <v>348657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2024-01-23T06:21:29Z</cp:lastPrinted>
  <dcterms:created xsi:type="dcterms:W3CDTF">2015-06-05T18:17:20Z</dcterms:created>
  <dcterms:modified xsi:type="dcterms:W3CDTF">2024-05-14T06:11:12Z</dcterms:modified>
</cp:coreProperties>
</file>