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firstSheet="1"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116" i="2"/>
  <c r="AD116"/>
  <c r="BI116" s="1"/>
  <c r="BK116" s="1"/>
  <c r="BH105"/>
  <c r="AD105"/>
  <c r="BI105" s="1"/>
  <c r="BK105" s="1"/>
  <c r="BH94"/>
  <c r="AD94"/>
  <c r="BI94" s="1"/>
  <c r="BK94" s="1"/>
  <c r="BH83"/>
  <c r="AD83"/>
  <c r="BI83" s="1"/>
  <c r="BK83" s="1"/>
  <c r="BH72"/>
  <c r="AD72"/>
  <c r="BI72" s="1"/>
  <c r="BK72" s="1"/>
  <c r="BH61"/>
  <c r="AD61"/>
  <c r="BI61" s="1"/>
  <c r="BK61" s="1"/>
  <c r="BH50"/>
  <c r="AD50"/>
  <c r="BI50" s="1"/>
  <c r="BK50" s="1"/>
  <c r="BH39"/>
  <c r="AD39"/>
  <c r="BI39" s="1"/>
  <c r="BK39" s="1"/>
  <c r="BH28"/>
  <c r="AD28"/>
  <c r="BI28" s="1"/>
  <c r="BK28" s="1"/>
  <c r="BH17"/>
  <c r="AD17"/>
  <c r="BI17" s="1"/>
  <c r="BK17" s="1"/>
  <c r="BH6"/>
  <c r="AD6"/>
  <c r="BI6" s="1"/>
  <c r="BK6" s="1"/>
  <c r="I49" i="4"/>
  <c r="F49"/>
  <c r="B126" i="2"/>
  <c r="B115"/>
  <c r="B104"/>
  <c r="B93"/>
  <c r="B82"/>
  <c r="B71"/>
  <c r="B60"/>
  <c r="B49"/>
  <c r="B38"/>
  <c r="B27"/>
  <c r="B16"/>
  <c r="I40" i="4"/>
  <c r="O84" i="2" l="1"/>
  <c r="C55" i="4"/>
  <c r="AD60" i="2"/>
  <c r="BH93"/>
  <c r="G77" i="4"/>
  <c r="G90" s="1"/>
  <c r="G107" s="1"/>
  <c r="C32"/>
  <c r="M107"/>
  <c r="M90"/>
  <c r="I112"/>
  <c r="H112"/>
  <c r="BB127" i="2" l="1"/>
  <c r="C29"/>
  <c r="H107" i="4"/>
  <c r="AS135" i="2"/>
  <c r="AV135"/>
  <c r="AS124"/>
  <c r="AV124"/>
  <c r="AS113"/>
  <c r="AV113"/>
  <c r="AS102"/>
  <c r="AV102"/>
  <c r="AS91"/>
  <c r="AV91"/>
  <c r="AS80"/>
  <c r="AV80"/>
  <c r="AS69"/>
  <c r="AV69"/>
  <c r="AS58"/>
  <c r="AV58"/>
  <c r="AS47"/>
  <c r="AV47"/>
  <c r="AS36"/>
  <c r="AV36"/>
  <c r="AS25"/>
  <c r="AV25"/>
  <c r="I44" i="4"/>
  <c r="AZ19" i="2" l="1"/>
  <c r="AZ25" s="1"/>
  <c r="AD38"/>
  <c r="BH104"/>
  <c r="F112" i="4"/>
  <c r="C112"/>
  <c r="M111"/>
  <c r="K111"/>
  <c r="L111" s="1"/>
  <c r="M110"/>
  <c r="K110"/>
  <c r="L110" s="1"/>
  <c r="M109"/>
  <c r="K109"/>
  <c r="L109" s="1"/>
  <c r="C37" i="5"/>
  <c r="C7"/>
  <c r="BJ84" i="2"/>
  <c r="L40"/>
  <c r="BG40"/>
  <c r="C37" i="4"/>
  <c r="BH115" i="2"/>
  <c r="AD115"/>
  <c r="AD104"/>
  <c r="AD93"/>
  <c r="AD82"/>
  <c r="BH71"/>
  <c r="AD71"/>
  <c r="BH60"/>
  <c r="BI60" s="1"/>
  <c r="BH49"/>
  <c r="AD49"/>
  <c r="BH38"/>
  <c r="BH27"/>
  <c r="AD27"/>
  <c r="BH16"/>
  <c r="AD16"/>
  <c r="BH5"/>
  <c r="AD5"/>
  <c r="BI115" l="1"/>
  <c r="BK115" s="1"/>
  <c r="BH82"/>
  <c r="BI82" s="1"/>
  <c r="BK82" s="1"/>
  <c r="BI93"/>
  <c r="BK93" s="1"/>
  <c r="BI71"/>
  <c r="BK71" s="1"/>
  <c r="BI49"/>
  <c r="BK49" s="1"/>
  <c r="BI16"/>
  <c r="BK16" s="1"/>
  <c r="BI104"/>
  <c r="BK104" s="1"/>
  <c r="BI5"/>
  <c r="BK5" s="1"/>
  <c r="BI27"/>
  <c r="BI38"/>
  <c r="M112" i="4"/>
  <c r="K112"/>
  <c r="L112" s="1"/>
  <c r="H77"/>
  <c r="H90" s="1"/>
  <c r="H40"/>
  <c r="H32"/>
  <c r="H11"/>
  <c r="H3"/>
  <c r="BP115" i="2"/>
  <c r="BQ115" l="1"/>
  <c r="BK38"/>
  <c r="BK60"/>
  <c r="BK27"/>
  <c r="J77" i="4"/>
  <c r="I90" s="1"/>
  <c r="I107" s="1"/>
  <c r="I77"/>
  <c r="F77"/>
  <c r="F90" s="1"/>
  <c r="F107"/>
  <c r="F105"/>
  <c r="E105"/>
  <c r="C105"/>
  <c r="F102"/>
  <c r="E102"/>
  <c r="C102"/>
  <c r="F99"/>
  <c r="E99"/>
  <c r="C99"/>
  <c r="F95"/>
  <c r="E95"/>
  <c r="C95"/>
  <c r="C85"/>
  <c r="C74"/>
  <c r="C69"/>
  <c r="C64"/>
  <c r="C50"/>
  <c r="C28"/>
  <c r="C7"/>
  <c r="D44" s="1"/>
  <c r="B83" i="11"/>
  <c r="B69"/>
  <c r="B64"/>
  <c r="B54"/>
  <c r="B28"/>
  <c r="C28" i="5"/>
  <c r="B7" i="11"/>
  <c r="BK127" i="2" l="1"/>
  <c r="D112" i="4"/>
  <c r="D109"/>
  <c r="D57"/>
  <c r="D110"/>
  <c r="D111"/>
  <c r="C87"/>
  <c r="D87" s="1"/>
  <c r="D93"/>
  <c r="D95"/>
  <c r="D97"/>
  <c r="D99"/>
  <c r="D101"/>
  <c r="D103"/>
  <c r="D105"/>
  <c r="D85"/>
  <c r="D81"/>
  <c r="D83"/>
  <c r="D79"/>
  <c r="D73"/>
  <c r="D68"/>
  <c r="D67"/>
  <c r="D62"/>
  <c r="D64"/>
  <c r="D54"/>
  <c r="D53"/>
  <c r="D43"/>
  <c r="D46"/>
  <c r="D48"/>
  <c r="D42"/>
  <c r="D35"/>
  <c r="D34"/>
  <c r="D15"/>
  <c r="D17"/>
  <c r="D19"/>
  <c r="D21"/>
  <c r="D23"/>
  <c r="D25"/>
  <c r="D27"/>
  <c r="D6"/>
  <c r="D94"/>
  <c r="D96"/>
  <c r="D98"/>
  <c r="D100"/>
  <c r="D102"/>
  <c r="D104"/>
  <c r="D92"/>
  <c r="D80"/>
  <c r="D82"/>
  <c r="D84"/>
  <c r="D74"/>
  <c r="D72"/>
  <c r="D69"/>
  <c r="D61"/>
  <c r="D63"/>
  <c r="D60"/>
  <c r="D55"/>
  <c r="D50"/>
  <c r="D45"/>
  <c r="D47"/>
  <c r="D49"/>
  <c r="D37"/>
  <c r="D36"/>
  <c r="D14"/>
  <c r="D16"/>
  <c r="D18"/>
  <c r="D20"/>
  <c r="D22"/>
  <c r="D24"/>
  <c r="D26"/>
  <c r="D13"/>
  <c r="D5"/>
  <c r="AB118" i="2"/>
  <c r="AB124" s="1"/>
  <c r="AB117"/>
  <c r="AB107"/>
  <c r="AB106"/>
  <c r="AB96"/>
  <c r="AB95"/>
  <c r="AB85"/>
  <c r="AB84"/>
  <c r="AB74"/>
  <c r="AB80" s="1"/>
  <c r="AB73"/>
  <c r="AB63"/>
  <c r="AB62"/>
  <c r="AB52"/>
  <c r="AB58" s="1"/>
  <c r="AB51"/>
  <c r="AB41"/>
  <c r="AB47" s="1"/>
  <c r="AB40"/>
  <c r="AB30"/>
  <c r="AB36" s="1"/>
  <c r="AB29"/>
  <c r="AB19"/>
  <c r="AB25" s="1"/>
  <c r="AB18"/>
  <c r="AB127"/>
  <c r="AB8"/>
  <c r="AB14" s="1"/>
  <c r="AB7"/>
  <c r="AB126"/>
  <c r="BG126"/>
  <c r="AB90" l="1"/>
  <c r="AB91"/>
  <c r="AB101"/>
  <c r="AB102"/>
  <c r="AB68"/>
  <c r="AB69"/>
  <c r="AB108"/>
  <c r="AB109" s="1"/>
  <c r="AB113"/>
  <c r="AB88"/>
  <c r="AB89" s="1"/>
  <c r="AB22"/>
  <c r="AB23" s="1"/>
  <c r="AB20"/>
  <c r="AB75"/>
  <c r="AB76" s="1"/>
  <c r="AB24"/>
  <c r="AB57"/>
  <c r="AB86"/>
  <c r="AB87" s="1"/>
  <c r="AB97"/>
  <c r="AB98"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C127"/>
  <c r="BD127"/>
  <c r="BE127"/>
  <c r="BF127"/>
  <c r="AS14"/>
  <c r="AV14"/>
  <c r="AB134" l="1"/>
  <c r="AB21"/>
  <c r="C85" i="5"/>
  <c r="AB132" i="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I32" i="4"/>
  <c r="I11"/>
  <c r="I3"/>
  <c r="F92" i="11" l="1"/>
  <c r="O92" s="1"/>
  <c r="M92"/>
  <c r="N92" s="1"/>
  <c r="M99"/>
  <c r="N99" s="1"/>
  <c r="F99"/>
  <c r="O99" s="1"/>
  <c r="H64"/>
  <c r="H74"/>
  <c r="F102"/>
  <c r="O102" s="1"/>
  <c r="F74"/>
  <c r="F42"/>
  <c r="R42" s="1"/>
  <c r="R49" s="1"/>
  <c r="M102"/>
  <c r="N102" s="1"/>
  <c r="F96"/>
  <c r="M96"/>
  <c r="N96" s="1"/>
  <c r="M101"/>
  <c r="N101" s="1"/>
  <c r="O109"/>
  <c r="O115"/>
  <c r="O90"/>
  <c r="O101"/>
  <c r="M109"/>
  <c r="N109" s="1"/>
  <c r="M115"/>
  <c r="N115" s="1"/>
  <c r="F64"/>
  <c r="F49" l="1"/>
  <c r="O96"/>
  <c r="BH127" i="2"/>
  <c r="B99" i="11" l="1"/>
  <c r="B102" l="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8" i="8" l="1"/>
  <c r="BJ68" s="1"/>
  <c r="BH7"/>
  <c r="BJ7" s="1"/>
  <c r="BH72"/>
  <c r="BJ72"/>
  <c r="BH44"/>
  <c r="BJ44" s="1"/>
  <c r="BH37"/>
  <c r="BJ37" s="1"/>
  <c r="BH25"/>
  <c r="BJ25" s="1"/>
  <c r="BG61"/>
  <c r="BG73" s="1"/>
  <c r="BI75"/>
  <c r="BH43"/>
  <c r="BJ43" s="1"/>
  <c r="BH14"/>
  <c r="BJ14" s="1"/>
  <c r="AC15"/>
  <c r="BH38"/>
  <c r="BJ38" s="1"/>
  <c r="BH50"/>
  <c r="BJ50" s="1"/>
  <c r="BH61"/>
  <c r="BJ61"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73" i="8" l="1"/>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134" l="1"/>
  <c r="U21"/>
  <c r="U130"/>
  <c r="U131" s="1"/>
  <c r="U132"/>
  <c r="U133" s="1"/>
  <c r="I40" i="5" l="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AC19" i="2"/>
  <c r="AC25" s="1"/>
  <c r="AC18"/>
  <c r="AC8"/>
  <c r="AC14" s="1"/>
  <c r="AC7"/>
  <c r="I100" i="4" l="1"/>
  <c r="M100" s="1"/>
  <c r="AC36" i="2"/>
  <c r="I101" i="4"/>
  <c r="M101" s="1"/>
  <c r="H102"/>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K100" i="4" l="1"/>
  <c r="L100" s="1"/>
  <c r="I27" i="11"/>
  <c r="Q27" s="1"/>
  <c r="R27" s="1"/>
  <c r="AC134" i="2"/>
  <c r="I102" i="4"/>
  <c r="M102" s="1"/>
  <c r="K101"/>
  <c r="L101" s="1"/>
  <c r="C27" i="11"/>
  <c r="H27" i="4"/>
  <c r="AV21" i="2"/>
  <c r="AS21"/>
  <c r="AC21"/>
  <c r="AC130"/>
  <c r="AC131" s="1"/>
  <c r="D27" i="5"/>
  <c r="I27"/>
  <c r="M27" s="1"/>
  <c r="J27" i="4"/>
  <c r="AC132" i="2"/>
  <c r="AC133" s="1"/>
  <c r="I42" i="4"/>
  <c r="I50" s="1"/>
  <c r="F42"/>
  <c r="O27" i="11" l="1"/>
  <c r="K27"/>
  <c r="L27" s="1"/>
  <c r="M27"/>
  <c r="N27" s="1"/>
  <c r="K102" i="4"/>
  <c r="L102" s="1"/>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D58" s="1"/>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T85"/>
  <c r="AT91" s="1"/>
  <c r="AR85"/>
  <c r="AR91" s="1"/>
  <c r="AQ85"/>
  <c r="AQ91" s="1"/>
  <c r="AP85"/>
  <c r="AO85"/>
  <c r="AO91" s="1"/>
  <c r="AN85"/>
  <c r="AN91" s="1"/>
  <c r="AM85"/>
  <c r="J49" i="4" s="1"/>
  <c r="AL85" i="2"/>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I94" i="4"/>
  <c r="M94" s="1"/>
  <c r="V58" i="2"/>
  <c r="I98" i="4"/>
  <c r="AQ58" i="2"/>
  <c r="I104" i="4"/>
  <c r="M104" s="1"/>
  <c r="BB47" i="2"/>
  <c r="I92" i="4"/>
  <c r="M92" s="1"/>
  <c r="V36" i="2"/>
  <c r="J44" i="4"/>
  <c r="O44" s="1"/>
  <c r="AP91" i="2"/>
  <c r="J46" i="4"/>
  <c r="O46" s="1"/>
  <c r="AU91" i="2"/>
  <c r="I93" i="4"/>
  <c r="M93" s="1"/>
  <c r="V47" i="2"/>
  <c r="I103" i="4"/>
  <c r="M103" s="1"/>
  <c r="BB36" i="2"/>
  <c r="O49" i="4"/>
  <c r="I96"/>
  <c r="I97"/>
  <c r="M97" s="1"/>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K86"/>
  <c r="K87" s="1"/>
  <c r="AE86"/>
  <c r="AE87" s="1"/>
  <c r="AU86"/>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8"/>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3"/>
  <c r="BJ77" s="1"/>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2"/>
  <c r="BJ66" s="1"/>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H98" i="4" s="1"/>
  <c r="AP51" i="2"/>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I95" i="4" l="1"/>
  <c r="M95" s="1"/>
  <c r="K44"/>
  <c r="L44" s="1"/>
  <c r="I105"/>
  <c r="M105" s="1"/>
  <c r="M67"/>
  <c r="N67" s="1"/>
  <c r="AP88" i="2"/>
  <c r="AP89" s="1"/>
  <c r="H44" i="4"/>
  <c r="M44" s="1"/>
  <c r="N44" s="1"/>
  <c r="I82" i="11"/>
  <c r="Q82" s="1"/>
  <c r="BG134" i="2"/>
  <c r="M46" i="4"/>
  <c r="N46" s="1"/>
  <c r="M49"/>
  <c r="N49" s="1"/>
  <c r="M62"/>
  <c r="N62" s="1"/>
  <c r="M63"/>
  <c r="N63" s="1"/>
  <c r="M61"/>
  <c r="N61" s="1"/>
  <c r="I99"/>
  <c r="M99" s="1"/>
  <c r="BB33" i="2"/>
  <c r="BB34" s="1"/>
  <c r="H103" i="4"/>
  <c r="V44" i="2"/>
  <c r="V45" s="1"/>
  <c r="H93" i="4"/>
  <c r="K93" s="1"/>
  <c r="L93" s="1"/>
  <c r="H73"/>
  <c r="M73" s="1"/>
  <c r="N73" s="1"/>
  <c r="K97"/>
  <c r="L97" s="1"/>
  <c r="V33" i="2"/>
  <c r="V34" s="1"/>
  <c r="H92" i="4"/>
  <c r="H72"/>
  <c r="H74" s="1"/>
  <c r="BB44" i="2"/>
  <c r="BB45" s="1"/>
  <c r="H104" i="4"/>
  <c r="K104" s="1"/>
  <c r="L104" s="1"/>
  <c r="V55" i="2"/>
  <c r="V56" s="1"/>
  <c r="K94" i="4"/>
  <c r="L94" s="1"/>
  <c r="AQ55" i="2"/>
  <c r="AQ56" s="1"/>
  <c r="K98" i="4"/>
  <c r="L98"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M72" i="4"/>
  <c r="N72" s="1"/>
  <c r="BH134" i="2"/>
  <c r="K96" i="4"/>
  <c r="L96" s="1"/>
  <c r="H99"/>
  <c r="K99" s="1"/>
  <c r="L99" s="1"/>
  <c r="H95"/>
  <c r="K95" s="1"/>
  <c r="L95" s="1"/>
  <c r="K92"/>
  <c r="L92" s="1"/>
  <c r="K103"/>
  <c r="L103" s="1"/>
  <c r="H105"/>
  <c r="K105" s="1"/>
  <c r="L105" s="1"/>
  <c r="M74"/>
  <c r="N74" s="1"/>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E135" s="1"/>
  <c r="BD129"/>
  <c r="BC129"/>
  <c r="BB129"/>
  <c r="BA129"/>
  <c r="AZ129"/>
  <c r="AY129"/>
  <c r="AX129"/>
  <c r="AW129"/>
  <c r="AV129"/>
  <c r="AU129"/>
  <c r="AT129"/>
  <c r="AT135" s="1"/>
  <c r="AS129"/>
  <c r="AR129"/>
  <c r="AQ129"/>
  <c r="AP129"/>
  <c r="AO129"/>
  <c r="AN129"/>
  <c r="AM129"/>
  <c r="AL129"/>
  <c r="AK129"/>
  <c r="AJ129"/>
  <c r="AI129"/>
  <c r="AH129"/>
  <c r="AG129"/>
  <c r="AF129"/>
  <c r="AE129"/>
  <c r="AA129"/>
  <c r="AA135" s="1"/>
  <c r="Z129"/>
  <c r="Y129"/>
  <c r="X129"/>
  <c r="X135" s="1"/>
  <c r="W129"/>
  <c r="W135" s="1"/>
  <c r="V129"/>
  <c r="T129"/>
  <c r="S129"/>
  <c r="R129"/>
  <c r="Q129"/>
  <c r="Q135" s="1"/>
  <c r="P129"/>
  <c r="O129"/>
  <c r="N129"/>
  <c r="M129"/>
  <c r="L129"/>
  <c r="K129"/>
  <c r="J129"/>
  <c r="I129"/>
  <c r="I135" s="1"/>
  <c r="H129"/>
  <c r="G129"/>
  <c r="F129"/>
  <c r="E129"/>
  <c r="D129"/>
  <c r="C129"/>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Z135" l="1"/>
  <c r="Y135"/>
  <c r="AH135"/>
  <c r="AI135"/>
  <c r="H135"/>
  <c r="S135"/>
  <c r="BA135"/>
  <c r="AZ135"/>
  <c r="AU135"/>
  <c r="AR135"/>
  <c r="AM135"/>
  <c r="BJ135"/>
  <c r="J135"/>
  <c r="AQ135"/>
  <c r="BB135"/>
  <c r="V135"/>
  <c r="AP135"/>
  <c r="AN135"/>
  <c r="BF135"/>
  <c r="BD135"/>
  <c r="BC135"/>
  <c r="AY135"/>
  <c r="AX135"/>
  <c r="AW135"/>
  <c r="AJ135"/>
  <c r="AG135"/>
  <c r="AF135"/>
  <c r="AE135"/>
  <c r="R135"/>
  <c r="P135"/>
  <c r="O135"/>
  <c r="K135"/>
  <c r="N135"/>
  <c r="M135"/>
  <c r="L135"/>
  <c r="G135"/>
  <c r="F135"/>
  <c r="E135"/>
  <c r="D135"/>
  <c r="C135"/>
  <c r="T135"/>
  <c r="F56" i="11"/>
  <c r="AO135" i="2"/>
  <c r="F53" i="11"/>
  <c r="AL135" i="2"/>
  <c r="F52" i="11"/>
  <c r="AK135" i="2"/>
  <c r="I13" i="11"/>
  <c r="Q13" s="1"/>
  <c r="C134" i="2"/>
  <c r="I15" i="11"/>
  <c r="O15" s="1"/>
  <c r="E134" i="2"/>
  <c r="I17" i="11"/>
  <c r="Q17" s="1"/>
  <c r="G134" i="2"/>
  <c r="I20" i="11"/>
  <c r="Q20" s="1"/>
  <c r="R20" s="1"/>
  <c r="K134" i="2"/>
  <c r="I22" i="11"/>
  <c r="Q22" s="1"/>
  <c r="M134" i="2"/>
  <c r="I24" i="11"/>
  <c r="K24" s="1"/>
  <c r="L24" s="1"/>
  <c r="S134" i="2"/>
  <c r="I26" i="11"/>
  <c r="Q26" s="1"/>
  <c r="R26" s="1"/>
  <c r="V134" i="2"/>
  <c r="I35" i="11"/>
  <c r="Q35" s="1"/>
  <c r="R35" s="1"/>
  <c r="AG134" i="2"/>
  <c r="I52" i="11"/>
  <c r="Q52" s="1"/>
  <c r="AK134" i="2"/>
  <c r="I56" i="11"/>
  <c r="Q56" s="1"/>
  <c r="AO134" i="2"/>
  <c r="I77" i="11"/>
  <c r="Q77" s="1"/>
  <c r="AW134" i="2"/>
  <c r="I79" i="11"/>
  <c r="Q79" s="1"/>
  <c r="R79" s="1"/>
  <c r="BC134" i="2"/>
  <c r="I134"/>
  <c r="O134"/>
  <c r="Q134"/>
  <c r="X134"/>
  <c r="Z134"/>
  <c r="AE134"/>
  <c r="AI134"/>
  <c r="AM134"/>
  <c r="AQ134"/>
  <c r="AS134"/>
  <c r="AU134"/>
  <c r="AY134"/>
  <c r="BA134"/>
  <c r="BE134"/>
  <c r="BJ134"/>
  <c r="I14" i="11"/>
  <c r="Q14" s="1"/>
  <c r="R14" s="1"/>
  <c r="D134" i="2"/>
  <c r="I16" i="11"/>
  <c r="Q16" s="1"/>
  <c r="R16" s="1"/>
  <c r="F134" i="2"/>
  <c r="I18" i="11"/>
  <c r="Q18" s="1"/>
  <c r="H134" i="2"/>
  <c r="I19" i="11"/>
  <c r="Q19" s="1"/>
  <c r="R19" s="1"/>
  <c r="J134" i="2"/>
  <c r="I21" i="11"/>
  <c r="Q21" s="1"/>
  <c r="R21" s="1"/>
  <c r="L134" i="2"/>
  <c r="I23" i="11"/>
  <c r="Q23" s="1"/>
  <c r="R23" s="1"/>
  <c r="P134" i="2"/>
  <c r="I25" i="11"/>
  <c r="Q25" s="1"/>
  <c r="R25" s="1"/>
  <c r="T134" i="2"/>
  <c r="I36" i="11"/>
  <c r="Q36" s="1"/>
  <c r="R36" s="1"/>
  <c r="AJ134" i="2"/>
  <c r="I53" i="11"/>
  <c r="Q53" s="1"/>
  <c r="Q54" s="1"/>
  <c r="AL134" i="2"/>
  <c r="I78" i="11"/>
  <c r="Q78" s="1"/>
  <c r="AX134" i="2"/>
  <c r="I80" i="11"/>
  <c r="Q80" s="1"/>
  <c r="R80" s="1"/>
  <c r="BD134" i="2"/>
  <c r="I81" i="11"/>
  <c r="Q81" s="1"/>
  <c r="R81" s="1"/>
  <c r="BF134" i="2"/>
  <c r="N134"/>
  <c r="R134"/>
  <c r="W134"/>
  <c r="Y134"/>
  <c r="AA134"/>
  <c r="AF134"/>
  <c r="AH134"/>
  <c r="AN134"/>
  <c r="AP134"/>
  <c r="AR134"/>
  <c r="AT134"/>
  <c r="AV134"/>
  <c r="AZ134"/>
  <c r="BB134"/>
  <c r="I68" i="11"/>
  <c r="Q68" s="1"/>
  <c r="R68" s="1"/>
  <c r="R69" s="1"/>
  <c r="J68" i="4"/>
  <c r="F77" i="11"/>
  <c r="O77" s="1"/>
  <c r="F78"/>
  <c r="K19"/>
  <c r="L19" s="1"/>
  <c r="BM21" i="2"/>
  <c r="K21" i="11"/>
  <c r="L21" s="1"/>
  <c r="H34"/>
  <c r="R17"/>
  <c r="R22"/>
  <c r="R18"/>
  <c r="BK10" i="2"/>
  <c r="BM9"/>
  <c r="BM10" s="1"/>
  <c r="I34" i="11"/>
  <c r="Q34" s="1"/>
  <c r="BK89" i="2"/>
  <c r="BM88"/>
  <c r="BM89" s="1"/>
  <c r="BK122"/>
  <c r="BM121"/>
  <c r="BM122" s="1"/>
  <c r="BK78"/>
  <c r="BM77"/>
  <c r="BM78" s="1"/>
  <c r="G13" i="5"/>
  <c r="F13" i="11"/>
  <c r="F82"/>
  <c r="H13"/>
  <c r="AD127" i="2"/>
  <c r="I15" i="4"/>
  <c r="H15" i="11"/>
  <c r="I17" i="4"/>
  <c r="H17" i="11"/>
  <c r="I22" i="4"/>
  <c r="H22" i="11"/>
  <c r="I35" i="4"/>
  <c r="H35" i="11"/>
  <c r="I53" i="4"/>
  <c r="H52" i="11"/>
  <c r="I57" i="4"/>
  <c r="H56" i="11"/>
  <c r="I79" i="4"/>
  <c r="H77" i="11"/>
  <c r="I81" i="4"/>
  <c r="H79" i="11"/>
  <c r="F34"/>
  <c r="F69"/>
  <c r="I16" i="4"/>
  <c r="H16" i="11"/>
  <c r="I36" i="4"/>
  <c r="H36" i="11"/>
  <c r="I54" i="4"/>
  <c r="H53" i="11"/>
  <c r="I68" i="4"/>
  <c r="I69" s="1"/>
  <c r="H68" i="11"/>
  <c r="I80" i="4"/>
  <c r="H78" i="11"/>
  <c r="I82" i="4"/>
  <c r="H80" i="11"/>
  <c r="I83" i="4"/>
  <c r="H81" i="11"/>
  <c r="O17"/>
  <c r="O22"/>
  <c r="O26"/>
  <c r="AD126" i="2"/>
  <c r="I20" i="5"/>
  <c r="I24"/>
  <c r="I14"/>
  <c r="I23"/>
  <c r="I18"/>
  <c r="I21"/>
  <c r="I25"/>
  <c r="AV130" i="2"/>
  <c r="AV131" s="1"/>
  <c r="I19" i="5"/>
  <c r="AR130" i="2"/>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H34" i="4" s="1"/>
  <c r="AP128" i="2"/>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O18" i="11" l="1"/>
  <c r="Q28"/>
  <c r="O25"/>
  <c r="O80"/>
  <c r="O21"/>
  <c r="O14"/>
  <c r="K25"/>
  <c r="L25" s="1"/>
  <c r="K14"/>
  <c r="L14" s="1"/>
  <c r="K81"/>
  <c r="L81" s="1"/>
  <c r="K80"/>
  <c r="L80" s="1"/>
  <c r="K78"/>
  <c r="L78" s="1"/>
  <c r="K53"/>
  <c r="L53" s="1"/>
  <c r="K36"/>
  <c r="L36" s="1"/>
  <c r="K16"/>
  <c r="L16" s="1"/>
  <c r="O81"/>
  <c r="O36"/>
  <c r="O23"/>
  <c r="O19"/>
  <c r="O16"/>
  <c r="K18"/>
  <c r="L18" s="1"/>
  <c r="K23"/>
  <c r="L23" s="1"/>
  <c r="R78"/>
  <c r="I28"/>
  <c r="K20"/>
  <c r="L20" s="1"/>
  <c r="O52"/>
  <c r="M17" i="4"/>
  <c r="N17" s="1"/>
  <c r="M26"/>
  <c r="N26" s="1"/>
  <c r="O53" i="11"/>
  <c r="O78"/>
  <c r="O23" i="4"/>
  <c r="O21"/>
  <c r="AD135" i="2"/>
  <c r="Q83" i="11"/>
  <c r="R53"/>
  <c r="R56"/>
  <c r="O56"/>
  <c r="F54"/>
  <c r="R52"/>
  <c r="O79"/>
  <c r="I83"/>
  <c r="I54"/>
  <c r="O35"/>
  <c r="O24"/>
  <c r="O20"/>
  <c r="K79"/>
  <c r="L79" s="1"/>
  <c r="K56"/>
  <c r="L56" s="1"/>
  <c r="K35"/>
  <c r="L35" s="1"/>
  <c r="K22"/>
  <c r="L22" s="1"/>
  <c r="K17"/>
  <c r="L17" s="1"/>
  <c r="K15"/>
  <c r="L15" s="1"/>
  <c r="R13"/>
  <c r="R28" s="1"/>
  <c r="K26"/>
  <c r="L26" s="1"/>
  <c r="R77"/>
  <c r="Q69"/>
  <c r="M83" i="4"/>
  <c r="N83" s="1"/>
  <c r="M82"/>
  <c r="N82" s="1"/>
  <c r="AD134" i="2"/>
  <c r="M81" i="4"/>
  <c r="N81" s="1"/>
  <c r="M15"/>
  <c r="N15" s="1"/>
  <c r="M22"/>
  <c r="N22" s="1"/>
  <c r="M35"/>
  <c r="N35" s="1"/>
  <c r="O24"/>
  <c r="O68" i="11"/>
  <c r="M80" i="4"/>
  <c r="N80" s="1"/>
  <c r="M36"/>
  <c r="N36" s="1"/>
  <c r="I69" i="11"/>
  <c r="O20" i="4"/>
  <c r="O14"/>
  <c r="C14" i="11"/>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M52" s="1"/>
  <c r="N52"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K34"/>
  <c r="L34" s="1"/>
  <c r="I55" i="4"/>
  <c r="K54"/>
  <c r="F83" i="11"/>
  <c r="R82"/>
  <c r="I85" i="4"/>
  <c r="Q37" i="1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BI127" i="2"/>
  <c r="O82" i="11"/>
  <c r="H37"/>
  <c r="M24" i="5"/>
  <c r="M23"/>
  <c r="M14"/>
  <c r="M20"/>
  <c r="M19"/>
  <c r="M18"/>
  <c r="M21"/>
  <c r="BI129" i="2"/>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K83" i="11" l="1"/>
  <c r="L83" s="1"/>
  <c r="Q85"/>
  <c r="R83"/>
  <c r="R54"/>
  <c r="BI135" i="2"/>
  <c r="O54" i="11"/>
  <c r="K54"/>
  <c r="L54" s="1"/>
  <c r="BI134" i="2"/>
  <c r="K69" i="11"/>
  <c r="L69" s="1"/>
  <c r="I85"/>
  <c r="D69" i="5"/>
  <c r="K69" s="1"/>
  <c r="L69" s="1"/>
  <c r="G109" i="4"/>
  <c r="G111"/>
  <c r="G110"/>
  <c r="G112"/>
  <c r="C54" i="11"/>
  <c r="M54" s="1"/>
  <c r="N54" s="1"/>
  <c r="M5" i="4"/>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G83"/>
  <c r="K5"/>
  <c r="L5" s="1"/>
  <c r="G37"/>
  <c r="F85"/>
  <c r="G85" s="1"/>
  <c r="K37"/>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15" i="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BK134" i="2"/>
  <c r="H87" i="4"/>
  <c r="M87" s="1"/>
  <c r="N87" s="1"/>
  <c r="O87"/>
  <c r="L55"/>
  <c r="L85"/>
  <c r="K87"/>
  <c r="L87" s="1"/>
  <c r="G7" i="11"/>
  <c r="G28"/>
  <c r="R85"/>
  <c r="I7"/>
  <c r="J109" s="1"/>
  <c r="BM129" i="2"/>
  <c r="BM134" s="1"/>
  <c r="O85" i="11"/>
  <c r="C85"/>
  <c r="M37"/>
  <c r="N37" s="1"/>
  <c r="M69"/>
  <c r="N69" s="1"/>
  <c r="M83"/>
  <c r="N83" s="1"/>
  <c r="I7" i="5"/>
  <c r="D8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M85" i="11"/>
  <c r="N85" s="1"/>
  <c r="J45" i="5"/>
  <c r="J68"/>
  <c r="J80"/>
  <c r="J35"/>
  <c r="J23"/>
  <c r="J42"/>
  <c r="J69"/>
  <c r="J22"/>
  <c r="J16"/>
  <c r="J25"/>
  <c r="J64"/>
  <c r="J36"/>
  <c r="J77"/>
  <c r="J13"/>
  <c r="J19"/>
  <c r="J46"/>
  <c r="J54"/>
  <c r="J56"/>
  <c r="J15"/>
  <c r="J14"/>
  <c r="J74"/>
  <c r="M7"/>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J6" i="5"/>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11" l="1"/>
  <c r="J110"/>
  <c r="J109"/>
  <c r="J112"/>
  <c r="I6"/>
  <c r="K6" s="1"/>
  <c r="L6" s="1"/>
  <c r="J97"/>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<sst xmlns="http://schemas.openxmlformats.org/spreadsheetml/2006/main" count="1425" uniqueCount="327">
  <si>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</si>
  <si>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</si>
  <si>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</si>
  <si>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</si>
  <si>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</si>
  <si>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</si>
  <si>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</si>
  <si>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</si>
  <si>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</si>
  <si>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</si>
  <si>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</si>
  <si>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</si>
  <si>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</si>
  <si>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</si>
  <si>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</si>
  <si>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</si>
  <si>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</si>
  <si>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</si>
  <si>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</si>
  <si>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</si>
  <si>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</si>
  <si>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</si>
  <si>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</si>
  <si>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</si>
  <si>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</si>
  <si>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</si>
  <si>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</si>
  <si>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</si>
  <si>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</si>
  <si>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</si>
  <si>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</si>
  <si>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</si>
  <si>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</si>
  <si>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</si>
  <si>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</si>
  <si>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</si>
  <si>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</si>
  <si>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</si>
  <si>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</si>
  <si>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</si>
  <si>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</si>
  <si>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</si>
  <si>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</si>
  <si>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</si>
  <si>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</si>
  <si>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</si>
  <si>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</si>
  <si>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</si>
  <si>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</si>
  <si>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</si>
  <si>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</si>
  <si>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</si>
  <si>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</si>
  <si>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</si>
  <si>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</si>
  <si>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</si>
  <si>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</si>
  <si>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</si>
  <si>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</si>
  <si>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</si>
  <si>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</si>
  <si>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</si>
  <si>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</si>
  <si>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</si>
  <si>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</si>
  <si>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</si>
  <si>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</si>
  <si>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</si>
  <si>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</si>
  <si>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</si>
  <si>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</si>
  <si>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</si>
  <si>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</si>
  <si>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</si>
  <si>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</si>
  <si>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</si>
  <si>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</si>
  <si>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</si>
  <si>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</si>
  <si>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</si>
  <si>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</si>
  <si>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</si>
  <si>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</si>
  <si>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</si>
  <si>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</si>
  <si>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</si>
  <si>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</si>
  <si>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</si>
  <si>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</si>
  <si>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</si>
  <si>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</si>
  <si>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</si>
  <si>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</si>
  <si>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</si>
  <si>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</si>
  <si>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</si>
  <si>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</si>
  <si>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</si>
  <si>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</si>
  <si>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</si>
  <si>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</si>
  <si>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</si>
  <si>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</si>
  <si>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</si>
  <si>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</si>
  <si>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</si>
  <si>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</si>
  <si>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</si>
  <si>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</si>
  <si>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</si>
  <si>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</si>
  <si>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</si>
  <si>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</si>
  <si>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</si>
  <si>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</si>
  <si>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</si>
  <si>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</si>
  <si>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</si>
  <si>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</si>
  <si>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</si>
  <si>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</si>
  <si>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</si>
  <si>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</si>
  <si>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</si>
  <si>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</si>
  <si>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</si>
  <si>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</si>
  <si>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</si>
  <si>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</si>
  <si>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</si>
  <si>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</si>
  <si>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</si>
  <si>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</si>
  <si>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</si>
  <si>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</si>
  <si>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</si>
  <si>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</si>
  <si>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</si>
  <si>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</si>
  <si>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</si>
  <si>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</si>
  <si>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</si>
  <si>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</si>
  <si>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</si>
  <si>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</si>
  <si>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</si>
  <si>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</si>
  <si>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</si>
  <si>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</si>
  <si>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</si>
  <si>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</si>
  <si>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</si>
  <si>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</si>
  <si>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</si>
  <si>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</si>
  <si>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</si>
  <si>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</si>
  <si>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</si>
  <si>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</si>
  <si>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</si>
  <si>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</si>
  <si>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</si>
  <si>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</si>
  <si>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</si>
  <si>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</si>
  <si>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</si>
  <si>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</si>
  <si>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</si>
  <si>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</si>
  <si>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</si>
  <si>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</si>
  <si>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</si>
  <si>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</si>
  <si>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</si>
  <si>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</si>
  <si>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</si>
  <si>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</si>
  <si>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</si>
  <si>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</si>
  <si>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</si>
  <si>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</si>
  <si>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</si>
  <si>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</si>
  <si>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</si>
  <si>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</si>
  <si>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</si>
  <si>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</si>
  <si>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</si>
  <si>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</si>
  <si>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</si>
  <si>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</si>
  <si>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</si>
  <si>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</si>
  <si>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</si>
  <si>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</si>
  <si>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</si>
  <si>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</si>
  <si>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</si>
  <si>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</si>
  <si>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</si>
  <si>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</si>
  <si>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</si>
  <si>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</si>
  <si>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</si>
  <si>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</si>
  <si>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</si>
  <si>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</si>
  <si>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</si>
  <si>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</si>
  <si>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</si>
  <si>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</si>
  <si>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</si>
  <si>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</si>
  <si>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</si>
  <si>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</si>
  <si>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</si>
  <si>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</si>
  <si>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</si>
  <si>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</si>
  <si>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</si>
  <si>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</si>
  <si>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</si>
  <si>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</si>
  <si>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</si>
  <si>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</si>
  <si>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</si>
  <si>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</si>
  <si>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</si>
  <si>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</si>
  <si>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</si>
  <si>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</si>
  <si>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</si>
  <si>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</si>
  <si>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</si>
  <si>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</si>
  <si>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</si>
  <si>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</si>
  <si>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</si>
  <si>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</si>
  <si>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</si>
  <si>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</si>
  <si>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</si>
  <si>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</si>
  <si>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</si>
  <si>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</si>
  <si>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</si>
  <si>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</si>
  <si>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</si>
  <si>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</si>
  <si>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</si>
  <si>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</si>
  <si>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</si>
  <si>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</si>
  <si>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</si>
  <si>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</si>
  <si>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</si>
  <si>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</si>
  <si>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</si>
  <si>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</si>
  <si>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</si>
  <si>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</si>
  <si>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</si>
  <si>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</si>
  <si>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</si>
  <si>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</si>
  <si>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</si>
  <si>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</si>
  <si>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</si>
  <si>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</si>
  <si>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</si>
  <si>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</si>
  <si>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</si>
  <si>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</si>
  <si>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</si>
  <si>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</si>
  <si>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</si>
  <si>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</si>
  <si>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</si>
  <si>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</si>
  <si>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</si>
  <si>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</si>
  <si>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</si>
  <si>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</si>
  <si>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</si>
  <si>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</si>
  <si>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</si>
  <si>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</si>
  <si>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</si>
  <si>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</si>
  <si>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</si>
  <si>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</si>
  <si>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</si>
  <si>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</si>
  <si>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</si>
  <si>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</si>
  <si>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</si>
  <si>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</si>
  <si>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</si>
  <si>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</si>
  <si>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</si>
  <si>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</si>
  <si>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</si>
  <si>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</si>
  <si>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</si>
  <si>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</si>
  <si>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LEASE CHAFGES &amp; DEBITS</t>
  </si>
  <si>
    <t>Actuals 2022-23</t>
  </si>
  <si>
    <t>% of Total OWE 2022-23</t>
  </si>
  <si>
    <t>PU - 34</t>
  </si>
  <si>
    <t>PU - 22</t>
  </si>
  <si>
    <t>PU - 23</t>
  </si>
  <si>
    <t>PU - 39</t>
  </si>
  <si>
    <t>% RG Utilization</t>
  </si>
  <si>
    <t xml:space="preserve"> RG-AC </t>
  </si>
  <si>
    <t>% of Total RG 2023-24</t>
  </si>
  <si>
    <t>RG Utilization</t>
  </si>
  <si>
    <t>FINANCE REGISTER - GRANT WISE AND PU WISE SUMMARY FROM MONTH :APRIL    22 TO MARCH    23</t>
  </si>
  <si>
    <t>Report generated on : 01.04.2024 at 11:03:15 AM</t>
  </si>
  <si>
    <t>PU - 74</t>
  </si>
  <si>
    <t>PU Wise expenditure to end of March-24 on RG  JHS DIVISION</t>
  </si>
  <si>
    <t>BP to end of  March-24</t>
  </si>
  <si>
    <t>Actuals upto March-23</t>
  </si>
  <si>
    <t>Actuals upto March-24</t>
  </si>
  <si>
    <t>ORDINARY WORKING EXPENSES PU WISE JHS DIVISION March-24</t>
  </si>
  <si>
    <t xml:space="preserve">FG 2023-24 </t>
  </si>
  <si>
    <t>FINANCE REGISTER - GRANT WISE AND PU WISE SUMMARY FROM MONTH :APRIL    23 TO MARCH    24</t>
  </si>
  <si>
    <t>Report generated on : 26.04.2024 at 10:48:12 AM</t>
  </si>
</sst>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sz val="12"/>
      <color theme="1"/>
      <name val="Calibri"/>
      <family val="2"/>
      <scheme val="minor"/>
    </font>
    <font>
      <sz val="12"/>
      <color rgb="FFFF0000"/>
      <name val="Calibri"/>
      <family val="2"/>
      <scheme val="minor"/>
    </font>
    <font>
      <b/>
      <sz val="12"/>
      <color rgb="FF00B0F0"/>
      <name val="Calibri"/>
      <family val="2"/>
      <scheme val="minor"/>
    </font>
    <font>
      <b/>
      <i/>
      <sz val="10"/>
      <name val="Arial"/>
      <family val="2"/>
    </font>
    <font>
      <b/>
      <i/>
      <sz val="10"/>
      <name val="Arial"/>
    </font>
    <font>
      <sz val="12"/>
      <color rgb="FFFF0000"/>
      <name val="Arial"/>
      <family val="2"/>
    </font>
    <font>
      <b/>
      <sz val="12"/>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356">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0" xfId="0" applyFont="1" applyAlignment="1">
      <alignment horizontal="center"/>
    </xf>
    <xf numFmtId="0" fontId="26" fillId="0" borderId="0" xfId="0" applyFont="1"/>
    <xf numFmtId="0" fontId="27" fillId="0" borderId="3" xfId="0" applyFont="1" applyBorder="1"/>
    <xf numFmtId="0" fontId="28" fillId="0" borderId="3" xfId="0" applyFont="1" applyBorder="1"/>
    <xf numFmtId="0" fontId="0" fillId="5" borderId="0" xfId="0" applyFill="1" applyBorder="1" applyAlignment="1">
      <alignment wrapText="1"/>
    </xf>
    <xf numFmtId="0" fontId="5" fillId="0" borderId="8" xfId="0" applyFont="1" applyBorder="1" applyAlignment="1">
      <alignment horizontal="left" vertical="top" wrapText="1"/>
    </xf>
    <xf numFmtId="10" fontId="0" fillId="0" borderId="8" xfId="1" applyNumberFormat="1" applyFont="1" applyBorder="1"/>
    <xf numFmtId="10" fontId="5" fillId="0" borderId="8" xfId="1" applyNumberFormat="1" applyFont="1" applyBorder="1"/>
    <xf numFmtId="0" fontId="5" fillId="2" borderId="8" xfId="0" applyFont="1" applyFill="1" applyBorder="1" applyAlignment="1">
      <alignment horizontal="left" vertical="top" wrapText="1"/>
    </xf>
    <xf numFmtId="10" fontId="5" fillId="2" borderId="8" xfId="1" applyNumberFormat="1" applyFont="1" applyFill="1" applyBorder="1"/>
    <xf numFmtId="2" fontId="0" fillId="0" borderId="3" xfId="0" applyNumberFormat="1" applyFont="1" applyBorder="1" applyAlignment="1">
      <alignment wrapText="1"/>
    </xf>
    <xf numFmtId="0" fontId="0" fillId="0" borderId="3" xfId="0" applyFont="1" applyBorder="1" applyAlignment="1">
      <alignment wrapText="1"/>
    </xf>
    <xf numFmtId="0" fontId="29" fillId="0" borderId="1" xfId="0" applyFont="1" applyBorder="1" applyAlignment="1">
      <alignment horizontal="center" vertical="top"/>
    </xf>
    <xf numFmtId="0" fontId="0" fillId="0" borderId="0" xfId="0"/>
    <xf numFmtId="0" fontId="0" fillId="0" borderId="0" xfId="0"/>
    <xf numFmtId="0" fontId="30" fillId="0" borderId="1" xfId="0" applyFont="1" applyBorder="1" applyAlignment="1">
      <alignment horizontal="center" vertical="top"/>
    </xf>
    <xf numFmtId="0" fontId="31" fillId="0" borderId="3" xfId="0" applyFont="1" applyBorder="1"/>
    <xf numFmtId="1" fontId="31" fillId="0" borderId="3" xfId="0" applyNumberFormat="1" applyFont="1" applyFill="1" applyBorder="1" applyAlignment="1">
      <alignment horizontal="right"/>
    </xf>
    <xf numFmtId="1" fontId="31" fillId="0" borderId="3" xfId="0" applyNumberFormat="1" applyFont="1" applyFill="1" applyBorder="1"/>
    <xf numFmtId="1" fontId="27" fillId="0" borderId="3" xfId="0" applyNumberFormat="1" applyFont="1" applyBorder="1"/>
    <xf numFmtId="0" fontId="32" fillId="0" borderId="3" xfId="0" applyFont="1" applyBorder="1"/>
    <xf numFmtId="0" fontId="29" fillId="0" borderId="1" xfId="0" applyFont="1" applyBorder="1" applyAlignment="1">
      <alignment horizontal="center" vertical="top"/>
    </xf>
    <xf numFmtId="0" fontId="0" fillId="0" borderId="0" xfId="0"/>
    <xf numFmtId="0" fontId="30" fillId="0" borderId="1"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0" fontId="5" fillId="0" borderId="8"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2" borderId="8"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6" xfId="0" applyFont="1" applyFill="1" applyBorder="1" applyAlignment="1">
      <alignment horizontal="center" wrapText="1"/>
    </xf>
    <xf numFmtId="1" fontId="5" fillId="3" borderId="6" xfId="0" applyNumberFormat="1"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6" fillId="3" borderId="4"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0" fontId="6" fillId="3" borderId="0" xfId="0" applyFont="1" applyFill="1" applyBorder="1" applyAlignment="1">
      <alignment horizontal="center"/>
    </xf>
    <xf numFmtId="1" fontId="6" fillId="3" borderId="0" xfId="0" applyNumberFormat="1"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8" t="s">
        <v>217</v>
      </c>
      <c r="B1" s="284"/>
      <c r="C1" s="284"/>
      <c r="D1" s="284"/>
      <c r="E1" s="284"/>
      <c r="F1" s="284"/>
      <c r="G1" s="284"/>
      <c r="H1" s="284"/>
      <c r="I1" s="284"/>
      <c r="J1" s="284"/>
      <c r="K1" s="284"/>
      <c r="L1" s="284"/>
      <c r="M1" s="284"/>
      <c r="N1" s="284"/>
      <c r="O1" s="284"/>
      <c r="P1" s="284"/>
    </row>
    <row r="3" spans="1:27">
      <c r="A3" s="348" t="s">
        <v>218</v>
      </c>
      <c r="B3" s="284"/>
      <c r="C3" s="284"/>
      <c r="D3" s="284"/>
      <c r="E3" s="284"/>
      <c r="F3" s="284"/>
      <c r="G3" s="284"/>
      <c r="H3" s="284"/>
      <c r="I3" s="284"/>
      <c r="J3" s="284"/>
      <c r="K3" s="284"/>
      <c r="L3" s="284"/>
      <c r="M3" s="284"/>
      <c r="N3" s="284"/>
      <c r="O3" s="284"/>
      <c r="P3" s="284"/>
    </row>
    <row r="5" spans="1:27" ht="76.5">
      <c r="A5" s="142" t="s">
        <v>219</v>
      </c>
      <c r="B5" s="142" t="s">
        <v>220</v>
      </c>
      <c r="C5" s="142" t="s">
        <v>221</v>
      </c>
      <c r="D5" s="142" t="s">
        <v>222</v>
      </c>
      <c r="E5" s="142" t="s">
        <v>223</v>
      </c>
      <c r="F5" s="142" t="s">
        <v>224</v>
      </c>
      <c r="G5" s="142" t="s">
        <v>225</v>
      </c>
      <c r="H5" s="146" t="s">
        <v>226</v>
      </c>
      <c r="I5" s="142" t="s">
        <v>227</v>
      </c>
      <c r="J5" s="142" t="s">
        <v>228</v>
      </c>
      <c r="K5" s="142" t="s">
        <v>229</v>
      </c>
      <c r="L5" s="142" t="s">
        <v>230</v>
      </c>
      <c r="M5" s="142" t="s">
        <v>231</v>
      </c>
      <c r="N5" s="142" t="s">
        <v>232</v>
      </c>
      <c r="O5" s="142" t="s">
        <v>233</v>
      </c>
      <c r="P5" s="170" t="s">
        <v>234</v>
      </c>
      <c r="Q5" s="171" t="s">
        <v>67</v>
      </c>
      <c r="R5" s="171" t="s">
        <v>284</v>
      </c>
      <c r="S5" s="143"/>
      <c r="T5" s="143"/>
      <c r="U5" s="143"/>
      <c r="V5" s="143"/>
      <c r="X5" s="143"/>
      <c r="Y5" s="143"/>
      <c r="Z5" s="143"/>
      <c r="AA5" s="143"/>
    </row>
    <row r="6" spans="1:27">
      <c r="A6" s="144" t="s">
        <v>235</v>
      </c>
      <c r="B6" s="144" t="s">
        <v>236</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235</v>
      </c>
      <c r="B7" s="144" t="s">
        <v>237</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235</v>
      </c>
      <c r="B8" s="144" t="s">
        <v>238</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235</v>
      </c>
      <c r="B9" s="144" t="s">
        <v>239</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235</v>
      </c>
      <c r="B10" s="144" t="s">
        <v>240</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235</v>
      </c>
      <c r="B11" s="144" t="s">
        <v>241</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235</v>
      </c>
      <c r="B12" s="144" t="s">
        <v>242</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235</v>
      </c>
      <c r="B13" s="144" t="s">
        <v>243</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235</v>
      </c>
      <c r="B14" s="144" t="s">
        <v>244</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235</v>
      </c>
      <c r="B15" s="144" t="s">
        <v>245</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235</v>
      </c>
      <c r="B16" s="144" t="s">
        <v>246</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235</v>
      </c>
      <c r="B17" s="144" t="s">
        <v>247</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235</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94"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274</v>
      </c>
      <c r="B1" s="36"/>
    </row>
    <row r="2" spans="1:19">
      <c r="M2" s="36" t="s">
        <v>145</v>
      </c>
      <c r="P2" s="175" t="s">
        <v>286</v>
      </c>
    </row>
    <row r="3" spans="1:19" s="36" customFormat="1" ht="15" customHeight="1">
      <c r="A3" s="294" t="s">
        <v>146</v>
      </c>
      <c r="B3" s="292" t="s">
        <v>291</v>
      </c>
      <c r="C3" s="302" t="str">
        <f>'PU Wise OWE'!$B$7</f>
        <v>Actuals upto March-23</v>
      </c>
      <c r="D3" s="292" t="s">
        <v>168</v>
      </c>
      <c r="E3" s="292"/>
      <c r="F3" s="302" t="str">
        <f>'PU Wise OWE'!$B$5</f>
        <v xml:space="preserve">FG 2023-24 </v>
      </c>
      <c r="G3" s="292" t="s">
        <v>293</v>
      </c>
      <c r="H3" s="292" t="s">
        <v>300</v>
      </c>
      <c r="I3" s="302" t="str">
        <f>'PU Wise OWE'!B8</f>
        <v>Actuals upto March-24</v>
      </c>
      <c r="J3" s="292" t="s">
        <v>200</v>
      </c>
      <c r="K3" s="288" t="s">
        <v>201</v>
      </c>
      <c r="L3" s="288"/>
      <c r="M3" s="288" t="s">
        <v>142</v>
      </c>
      <c r="N3" s="288"/>
      <c r="O3" s="321" t="s">
        <v>298</v>
      </c>
      <c r="P3" s="176" t="s">
        <v>287</v>
      </c>
      <c r="Q3" s="156"/>
    </row>
    <row r="4" spans="1:19" ht="15.6" customHeight="1">
      <c r="A4" s="295"/>
      <c r="B4" s="293"/>
      <c r="C4" s="293"/>
      <c r="D4" s="293"/>
      <c r="E4" s="293"/>
      <c r="F4" s="293"/>
      <c r="G4" s="293"/>
      <c r="H4" s="293"/>
      <c r="I4" s="293"/>
      <c r="J4" s="293"/>
      <c r="K4" s="19" t="s">
        <v>140</v>
      </c>
      <c r="L4" s="18" t="s">
        <v>141</v>
      </c>
      <c r="M4" s="19" t="s">
        <v>140</v>
      </c>
      <c r="N4" s="18" t="s">
        <v>141</v>
      </c>
      <c r="O4" s="321"/>
      <c r="P4" s="175" t="s">
        <v>288</v>
      </c>
      <c r="R4" s="71" t="s">
        <v>275</v>
      </c>
    </row>
    <row r="5" spans="1:19" ht="15.75">
      <c r="A5" s="63" t="s">
        <v>143</v>
      </c>
      <c r="B5" s="105">
        <v>4575.6000000000004</v>
      </c>
      <c r="C5" s="72">
        <f>ROUND('PU Wise OWE'!$AD$128/10000,2)</f>
        <v>1615.64</v>
      </c>
      <c r="D5" s="68">
        <f>C5/C7</f>
        <v>0.60196576674590341</v>
      </c>
      <c r="E5" s="68"/>
      <c r="F5" s="22">
        <f>ROUND('PU Wise OWE'!$AD$126/10000,2)</f>
        <v>1829.19</v>
      </c>
      <c r="G5" s="68">
        <f>F5/F7</f>
        <v>0.6715753764139617</v>
      </c>
      <c r="H5" s="23">
        <f>ROUND('PU Wise OWE'!$AD$127/10000,2)</f>
        <v>1829.19</v>
      </c>
      <c r="I5" s="23">
        <f>ROUND('PU Wise OWE'!$AD$129/10000,2)</f>
        <v>1826.32</v>
      </c>
      <c r="J5" s="24">
        <f>I5/$I$7</f>
        <v>0.6717350605595831</v>
      </c>
      <c r="K5" s="22">
        <f>H5-I5</f>
        <v>2.8700000000001182</v>
      </c>
      <c r="L5" s="24">
        <f>K5/I5</f>
        <v>1.5714661176574303E-3</v>
      </c>
      <c r="M5" s="22">
        <f>I5-C5</f>
        <v>210.67999999999984</v>
      </c>
      <c r="N5" s="54">
        <f>M5/C5</f>
        <v>0.13040033670867263</v>
      </c>
      <c r="O5" s="54">
        <f>I5/F5</f>
        <v>0.99843099951344583</v>
      </c>
      <c r="P5" s="149">
        <f>10.57+1.36+2.68+11.45+3.4+9.35</f>
        <v>38.809999999999995</v>
      </c>
      <c r="Q5" s="165">
        <f>Q28+I5-I28</f>
        <v>2170.3100000000004</v>
      </c>
      <c r="R5" s="70">
        <f>Q5-F5</f>
        <v>341.12000000000035</v>
      </c>
      <c r="S5" s="70"/>
    </row>
    <row r="6" spans="1:19" ht="15.75">
      <c r="A6" s="80" t="s">
        <v>139</v>
      </c>
      <c r="B6" s="105">
        <v>3242.41</v>
      </c>
      <c r="C6" s="72">
        <f>C7-C5</f>
        <v>1068.3</v>
      </c>
      <c r="D6" s="68">
        <f>C6/C7</f>
        <v>0.39803423325409654</v>
      </c>
      <c r="E6" s="68"/>
      <c r="F6" s="21">
        <f t="shared" ref="F6:I6" si="0">F7-F5</f>
        <v>894.54</v>
      </c>
      <c r="G6" s="68">
        <f>F6/F7</f>
        <v>0.32842462358603824</v>
      </c>
      <c r="H6" s="21">
        <f t="shared" si="0"/>
        <v>894.54</v>
      </c>
      <c r="I6" s="21">
        <f t="shared" si="0"/>
        <v>892.49</v>
      </c>
      <c r="J6" s="24">
        <f t="shared" ref="J6:J7" si="1">I6/$I$7</f>
        <v>0.32826493944041696</v>
      </c>
      <c r="K6" s="22">
        <f t="shared" ref="K6:K7" si="2">H6-I6</f>
        <v>2.0499999999999545</v>
      </c>
      <c r="L6" s="24">
        <f t="shared" ref="L6:L7" si="3">K6/I6</f>
        <v>2.2969445035798211E-3</v>
      </c>
      <c r="M6" s="22">
        <f>I6-C6</f>
        <v>-175.80999999999995</v>
      </c>
      <c r="N6" s="54">
        <f>M6/C6</f>
        <v>-0.16456987737526907</v>
      </c>
      <c r="O6" s="54">
        <f>I6/F6</f>
        <v>0.99770831935967097</v>
      </c>
      <c r="P6" s="149">
        <f>26.18+9.93</f>
        <v>36.11</v>
      </c>
      <c r="Q6" s="165">
        <f>Q85+I6-I85</f>
        <v>1216.4520000000002</v>
      </c>
      <c r="R6" s="70">
        <f>Q6-F6</f>
        <v>321.91200000000026</v>
      </c>
      <c r="S6" s="70"/>
    </row>
    <row r="7" spans="1:19">
      <c r="A7" s="27" t="s">
        <v>166</v>
      </c>
      <c r="B7" s="106">
        <f>SUM(B5:B6)</f>
        <v>7818.01</v>
      </c>
      <c r="C7" s="73">
        <f>ROUND('PU Wise OWE'!BK128/10000,2)</f>
        <v>2683.94</v>
      </c>
      <c r="D7" s="69">
        <f>SUM(D5:D6)</f>
        <v>1</v>
      </c>
      <c r="E7" s="69"/>
      <c r="F7" s="26">
        <f>ROUND('PU Wise OWE'!BK126/10000,2)</f>
        <v>2723.73</v>
      </c>
      <c r="G7" s="69">
        <f>SUM(G5:G6)</f>
        <v>1</v>
      </c>
      <c r="H7" s="25">
        <f>ROUND('PU Wise OWE'!BK127/10000,2)</f>
        <v>2723.73</v>
      </c>
      <c r="I7" s="25">
        <f>ROUND('PU Wise OWE'!BK129/10000,2)</f>
        <v>2718.81</v>
      </c>
      <c r="J7" s="56">
        <f t="shared" si="1"/>
        <v>1</v>
      </c>
      <c r="K7" s="26">
        <f t="shared" si="2"/>
        <v>4.9200000000000728</v>
      </c>
      <c r="L7" s="56">
        <f t="shared" si="3"/>
        <v>1.8096152360775753E-3</v>
      </c>
      <c r="M7" s="26">
        <f>I7-C7</f>
        <v>34.869999999999891</v>
      </c>
      <c r="N7" s="57">
        <f>M7/C7</f>
        <v>1.2992093712974169E-2</v>
      </c>
      <c r="O7" s="54">
        <f>I7/F7</f>
        <v>0.99819365355596923</v>
      </c>
      <c r="Q7" s="70">
        <f>SUM(Q5:Q6)</f>
        <v>3386.7620000000006</v>
      </c>
      <c r="R7" s="70">
        <f>Q7-F7</f>
        <v>663.03200000000061</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167</v>
      </c>
      <c r="B10" s="64"/>
      <c r="C10" s="75"/>
      <c r="D10" s="65"/>
      <c r="E10" s="65"/>
      <c r="F10" s="65"/>
      <c r="G10" s="65"/>
      <c r="H10" s="65"/>
      <c r="I10" s="65"/>
      <c r="J10" s="65"/>
      <c r="K10" s="65"/>
      <c r="L10" s="65"/>
      <c r="M10" s="36" t="s">
        <v>145</v>
      </c>
    </row>
    <row r="11" spans="1:19" ht="15" customHeight="1">
      <c r="A11" s="300"/>
      <c r="B11" s="300" t="s">
        <v>291</v>
      </c>
      <c r="C11" s="303" t="str">
        <f>'PU Wise OWE'!$B$7</f>
        <v>Actuals upto March-23</v>
      </c>
      <c r="D11" s="300" t="s">
        <v>168</v>
      </c>
      <c r="E11" s="300"/>
      <c r="F11" s="344" t="str">
        <f>'PU Wise OWE'!$B$5</f>
        <v xml:space="preserve">FG 2023-24 </v>
      </c>
      <c r="G11" s="300" t="s">
        <v>294</v>
      </c>
      <c r="H11" s="300" t="s">
        <v>300</v>
      </c>
      <c r="I11" s="303" t="str">
        <f>'PU Wise OWE'!B8</f>
        <v>Actuals upto March-24</v>
      </c>
      <c r="J11" s="300" t="s">
        <v>200</v>
      </c>
      <c r="K11" s="304" t="s">
        <v>201</v>
      </c>
      <c r="L11" s="304"/>
      <c r="M11" s="304" t="s">
        <v>142</v>
      </c>
      <c r="N11" s="304"/>
      <c r="O11" s="322" t="s">
        <v>298</v>
      </c>
      <c r="P11" s="349" t="s">
        <v>262</v>
      </c>
      <c r="Q11" s="164"/>
    </row>
    <row r="12" spans="1:19" ht="17.25" customHeight="1">
      <c r="A12" s="301"/>
      <c r="B12" s="301"/>
      <c r="C12" s="301"/>
      <c r="D12" s="301"/>
      <c r="E12" s="301"/>
      <c r="F12" s="345"/>
      <c r="G12" s="301"/>
      <c r="H12" s="301"/>
      <c r="I12" s="301"/>
      <c r="J12" s="301"/>
      <c r="K12" s="66" t="s">
        <v>140</v>
      </c>
      <c r="L12" s="67" t="s">
        <v>141</v>
      </c>
      <c r="M12" s="66" t="s">
        <v>140</v>
      </c>
      <c r="N12" s="67" t="s">
        <v>141</v>
      </c>
      <c r="O12" s="322"/>
      <c r="P12" s="349"/>
      <c r="Q12" s="164"/>
    </row>
    <row r="13" spans="1:19" ht="15.75">
      <c r="A13" s="20" t="s">
        <v>147</v>
      </c>
      <c r="B13" s="107">
        <v>2522.8000000000002</v>
      </c>
      <c r="C13" s="72">
        <f>ROUND('PU Wise OWE'!$C$128/10000,2)</f>
        <v>777.97</v>
      </c>
      <c r="D13" s="68">
        <f>C13/$C$7</f>
        <v>0.28986117424383556</v>
      </c>
      <c r="E13" s="21"/>
      <c r="F13" s="22">
        <f>ROUND('PU Wise OWE'!$C$126/10000,2)</f>
        <v>821.89</v>
      </c>
      <c r="G13" s="24">
        <f>F13/$F$7</f>
        <v>0.30175164204968918</v>
      </c>
      <c r="H13" s="23">
        <f>ROUND('PU Wise OWE'!$C$127/10000,2)</f>
        <v>821.89</v>
      </c>
      <c r="I13" s="23">
        <f>ROUND('PU Wise OWE'!$C$129/10000,2)</f>
        <v>820.53</v>
      </c>
      <c r="J13" s="24">
        <f>I13/$I$7</f>
        <v>0.30179747757290876</v>
      </c>
      <c r="K13" s="22">
        <f>H13-I13</f>
        <v>1.3600000000000136</v>
      </c>
      <c r="L13" s="24">
        <f>K13/I13</f>
        <v>1.6574652968203644E-3</v>
      </c>
      <c r="M13" s="22">
        <f t="shared" ref="M13:M28" si="4">I13-C13</f>
        <v>42.559999999999945</v>
      </c>
      <c r="N13" s="54">
        <f t="shared" ref="N13:N28" si="5">M13/C13</f>
        <v>5.4706479684306523E-2</v>
      </c>
      <c r="O13" s="54">
        <f>I13/F13</f>
        <v>0.99834527734855028</v>
      </c>
      <c r="P13" s="157"/>
      <c r="Q13" s="165">
        <f>(I13/10)*12</f>
        <v>984.63599999999997</v>
      </c>
      <c r="R13" s="169">
        <f t="shared" ref="R13:R27" si="6">Q13-F13</f>
        <v>162.74599999999998</v>
      </c>
    </row>
    <row r="14" spans="1:19" ht="15.75">
      <c r="A14" s="20" t="s">
        <v>148</v>
      </c>
      <c r="B14" s="107">
        <v>441.91</v>
      </c>
      <c r="C14" s="72">
        <f>ROUND('PU Wise OWE'!$D$128/10000,2)</f>
        <v>294.64</v>
      </c>
      <c r="D14" s="68">
        <f t="shared" ref="D14:D27" si="7">C14/$C$7</f>
        <v>0.10977890712907143</v>
      </c>
      <c r="E14" s="21"/>
      <c r="F14" s="22">
        <f>ROUND('PU Wise OWE'!$D$126/10000,2)</f>
        <v>378.48</v>
      </c>
      <c r="G14" s="24">
        <f t="shared" ref="G14:G27" si="8">F14/$F$7</f>
        <v>0.13895650449934466</v>
      </c>
      <c r="H14" s="23">
        <f>ROUND('PU Wise OWE'!$D$127/10000,2)</f>
        <v>378.48</v>
      </c>
      <c r="I14" s="23">
        <f>ROUND('PU Wise OWE'!$D$129/10000,2)</f>
        <v>377.85</v>
      </c>
      <c r="J14" s="24">
        <f t="shared" ref="J14:J28" si="9">I14/$I$7</f>
        <v>0.13897624328290686</v>
      </c>
      <c r="K14" s="22">
        <f t="shared" ref="K14:K28" si="10">H14-I14</f>
        <v>0.62999999999999545</v>
      </c>
      <c r="L14" s="24">
        <f t="shared" ref="L14:L28" si="11">K14/I14</f>
        <v>1.6673283048828779E-3</v>
      </c>
      <c r="M14" s="22">
        <f t="shared" si="4"/>
        <v>83.210000000000036</v>
      </c>
      <c r="N14" s="54">
        <f t="shared" si="5"/>
        <v>0.28241243551452633</v>
      </c>
      <c r="O14" s="54">
        <f t="shared" ref="O14:O27" si="12">I14/F14</f>
        <v>0.99833544705136334</v>
      </c>
      <c r="P14" s="157"/>
      <c r="Q14" s="165">
        <f>(I14/10)*12</f>
        <v>453.42000000000007</v>
      </c>
      <c r="R14" s="70">
        <f t="shared" si="6"/>
        <v>74.940000000000055</v>
      </c>
    </row>
    <row r="15" spans="1:19" ht="15.75">
      <c r="A15" s="23" t="s">
        <v>169</v>
      </c>
      <c r="B15" s="22">
        <v>98.2</v>
      </c>
      <c r="C15" s="72">
        <f>ROUND('PU Wise OWE'!$E$128/10000,2)</f>
        <v>30.05</v>
      </c>
      <c r="D15" s="68">
        <f t="shared" si="7"/>
        <v>1.119622644321408E-2</v>
      </c>
      <c r="E15" s="21"/>
      <c r="F15" s="22">
        <f>ROUND('PU Wise OWE'!$E$126/10000,2)</f>
        <v>29.09</v>
      </c>
      <c r="G15" s="24">
        <f t="shared" si="8"/>
        <v>1.0680206922125174E-2</v>
      </c>
      <c r="H15" s="23">
        <f>ROUND('PU Wise OWE'!$E$127/10000,2)</f>
        <v>29.09</v>
      </c>
      <c r="I15" s="23">
        <f>ROUND('PU Wise OWE'!$E$129/10000,2)</f>
        <v>29.04</v>
      </c>
      <c r="J15" s="24">
        <f t="shared" si="9"/>
        <v>1.0681143588555287E-2</v>
      </c>
      <c r="K15" s="22">
        <f t="shared" si="10"/>
        <v>5.0000000000000711E-2</v>
      </c>
      <c r="L15" s="24">
        <f t="shared" si="11"/>
        <v>1.7217630853994736E-3</v>
      </c>
      <c r="M15" s="22">
        <f t="shared" si="4"/>
        <v>-1.0100000000000016</v>
      </c>
      <c r="N15" s="54">
        <f t="shared" si="5"/>
        <v>-3.3610648918469266E-2</v>
      </c>
      <c r="O15" s="54">
        <f t="shared" si="12"/>
        <v>0.99828119628738399</v>
      </c>
      <c r="P15" s="157" t="s">
        <v>263</v>
      </c>
      <c r="Q15" s="165">
        <f>F15</f>
        <v>29.09</v>
      </c>
      <c r="R15" s="70">
        <f t="shared" si="6"/>
        <v>0</v>
      </c>
    </row>
    <row r="16" spans="1:19" ht="15.75">
      <c r="A16" s="23" t="s">
        <v>170</v>
      </c>
      <c r="B16" s="22">
        <v>264.85000000000002</v>
      </c>
      <c r="C16" s="72">
        <f>ROUND('PU Wise OWE'!$F$128/10000,2)</f>
        <v>101.4</v>
      </c>
      <c r="D16" s="68">
        <f t="shared" si="7"/>
        <v>3.7780278247650845E-2</v>
      </c>
      <c r="E16" s="21"/>
      <c r="F16" s="22">
        <f>ROUND('PU Wise OWE'!$F$126/10000,2)</f>
        <v>106.73</v>
      </c>
      <c r="G16" s="24">
        <f t="shared" si="8"/>
        <v>3.9185234953537977E-2</v>
      </c>
      <c r="H16" s="23">
        <f>ROUND('PU Wise OWE'!$F$127/10000,2)</f>
        <v>106.73</v>
      </c>
      <c r="I16" s="23">
        <f>ROUND('PU Wise OWE'!$F$129/10000,2)</f>
        <v>106.55</v>
      </c>
      <c r="J16" s="24">
        <f t="shared" si="9"/>
        <v>3.918993971627293E-2</v>
      </c>
      <c r="K16" s="22">
        <f t="shared" si="10"/>
        <v>0.18000000000000682</v>
      </c>
      <c r="L16" s="24">
        <f t="shared" si="11"/>
        <v>1.6893477240732691E-3</v>
      </c>
      <c r="M16" s="22">
        <f t="shared" si="4"/>
        <v>5.1499999999999915</v>
      </c>
      <c r="N16" s="54">
        <f t="shared" si="5"/>
        <v>5.0788954635108394E-2</v>
      </c>
      <c r="O16" s="54">
        <f t="shared" si="12"/>
        <v>0.99831350135856833</v>
      </c>
      <c r="P16" s="157"/>
      <c r="Q16" s="165">
        <f>(I16/10)*12</f>
        <v>127.85999999999999</v>
      </c>
      <c r="R16" s="70">
        <f t="shared" si="6"/>
        <v>21.129999999999981</v>
      </c>
    </row>
    <row r="17" spans="1:18" ht="15.75">
      <c r="A17" s="23" t="s">
        <v>171</v>
      </c>
      <c r="B17" s="22">
        <v>134.78</v>
      </c>
      <c r="C17" s="72">
        <f>ROUND('PU Wise OWE'!$G$128/10000,2)</f>
        <v>43.68</v>
      </c>
      <c r="D17" s="68">
        <f t="shared" si="7"/>
        <v>1.6274581398988054E-2</v>
      </c>
      <c r="E17" s="21"/>
      <c r="F17" s="22">
        <f>ROUND('PU Wise OWE'!$G$126/10000,2)</f>
        <v>48.76</v>
      </c>
      <c r="G17" s="24">
        <f t="shared" si="8"/>
        <v>1.7901921262386506E-2</v>
      </c>
      <c r="H17" s="23">
        <f>ROUND('PU Wise OWE'!$G$127/10000,2)</f>
        <v>48.76</v>
      </c>
      <c r="I17" s="23">
        <f>ROUND('PU Wise OWE'!$G$129/10000,2)</f>
        <v>48.68</v>
      </c>
      <c r="J17" s="24">
        <f t="shared" si="9"/>
        <v>1.790489221387298E-2</v>
      </c>
      <c r="K17" s="22">
        <f t="shared" si="10"/>
        <v>7.9999999999998295E-2</v>
      </c>
      <c r="L17" s="24">
        <f t="shared" si="11"/>
        <v>1.6433853738701376E-3</v>
      </c>
      <c r="M17" s="22">
        <f t="shared" si="4"/>
        <v>5</v>
      </c>
      <c r="N17" s="54">
        <f t="shared" si="5"/>
        <v>0.11446886446886446</v>
      </c>
      <c r="O17" s="54">
        <f t="shared" si="12"/>
        <v>0.9983593109105825</v>
      </c>
      <c r="P17" s="157"/>
      <c r="Q17" s="165">
        <f>(I17/10)*12</f>
        <v>58.416000000000004</v>
      </c>
      <c r="R17" s="70">
        <f t="shared" si="6"/>
        <v>9.6560000000000059</v>
      </c>
    </row>
    <row r="18" spans="1:18" ht="15.75">
      <c r="A18" s="20" t="s">
        <v>149</v>
      </c>
      <c r="B18" s="107">
        <v>247.05</v>
      </c>
      <c r="C18" s="72">
        <f>ROUND('PU Wise OWE'!$H$128/10000,2)</f>
        <v>88.68</v>
      </c>
      <c r="D18" s="68">
        <f t="shared" si="7"/>
        <v>3.3040977071022451E-2</v>
      </c>
      <c r="E18" s="21"/>
      <c r="F18" s="22">
        <f>ROUND('PU Wise OWE'!$H$126/10000,2)</f>
        <v>102.1</v>
      </c>
      <c r="G18" s="24">
        <f t="shared" si="8"/>
        <v>3.7485360149500865E-2</v>
      </c>
      <c r="H18" s="23">
        <f>ROUND('PU Wise OWE'!$H$127/10000,2)</f>
        <v>102.1</v>
      </c>
      <c r="I18" s="23">
        <f>ROUND('PU Wise OWE'!$H$129/10000,2)</f>
        <v>102.1</v>
      </c>
      <c r="J18" s="24">
        <f t="shared" si="9"/>
        <v>3.7553194228357255E-2</v>
      </c>
      <c r="K18" s="22">
        <f t="shared" si="10"/>
        <v>0</v>
      </c>
      <c r="L18" s="24">
        <f t="shared" si="11"/>
        <v>0</v>
      </c>
      <c r="M18" s="22">
        <f t="shared" si="4"/>
        <v>13.419999999999987</v>
      </c>
      <c r="N18" s="54">
        <f t="shared" si="5"/>
        <v>0.15133062697338731</v>
      </c>
      <c r="O18" s="54">
        <f t="shared" si="12"/>
        <v>1</v>
      </c>
      <c r="P18" s="157"/>
      <c r="Q18" s="165">
        <f>(I18/10)*12</f>
        <v>122.51999999999998</v>
      </c>
      <c r="R18" s="70">
        <f t="shared" si="6"/>
        <v>20.419999999999987</v>
      </c>
    </row>
    <row r="19" spans="1:18" ht="72" customHeight="1">
      <c r="A19" s="58" t="s">
        <v>150</v>
      </c>
      <c r="B19" s="108">
        <v>188.24</v>
      </c>
      <c r="C19" s="72">
        <f>ROUND('PU Wise OWE'!$J$128/10000,2)</f>
        <v>77.81</v>
      </c>
      <c r="D19" s="68">
        <f t="shared" si="7"/>
        <v>2.899096104979992E-2</v>
      </c>
      <c r="E19" s="21"/>
      <c r="F19" s="22">
        <f>ROUND('PU Wise OWE'!$J$126/10000,2)</f>
        <v>86.99</v>
      </c>
      <c r="G19" s="24">
        <f t="shared" si="8"/>
        <v>3.1937820562243688E-2</v>
      </c>
      <c r="H19" s="23">
        <f>ROUND('PU Wise OWE'!$J$127/10000,2)</f>
        <v>86.99</v>
      </c>
      <c r="I19" s="23">
        <f>ROUND('PU Wise OWE'!$J$129/10000,2)</f>
        <v>86.84</v>
      </c>
      <c r="J19" s="24">
        <f t="shared" si="9"/>
        <v>3.1940444532718361E-2</v>
      </c>
      <c r="K19" s="22">
        <f t="shared" si="10"/>
        <v>0.14999999999999147</v>
      </c>
      <c r="L19" s="24">
        <f t="shared" si="11"/>
        <v>1.7273146015660003E-3</v>
      </c>
      <c r="M19" s="22">
        <f t="shared" si="4"/>
        <v>9.0300000000000011</v>
      </c>
      <c r="N19" s="54">
        <f t="shared" si="5"/>
        <v>0.11605192134687059</v>
      </c>
      <c r="O19" s="54">
        <f t="shared" si="12"/>
        <v>0.99827566386941036</v>
      </c>
      <c r="P19" s="158" t="s">
        <v>277</v>
      </c>
      <c r="Q19" s="165">
        <f>(I19-10.57)/10*2+I19</f>
        <v>102.09400000000001</v>
      </c>
      <c r="R19" s="169">
        <f t="shared" si="6"/>
        <v>15.104000000000013</v>
      </c>
    </row>
    <row r="20" spans="1:18" ht="48" customHeight="1">
      <c r="A20" s="20" t="s">
        <v>151</v>
      </c>
      <c r="B20" s="107">
        <v>12.03</v>
      </c>
      <c r="C20" s="72">
        <f>ROUND('PU Wise OWE'!$K$128/10000,2)</f>
        <v>2.61</v>
      </c>
      <c r="D20" s="68">
        <f t="shared" si="7"/>
        <v>9.7245094897799496E-4</v>
      </c>
      <c r="E20" s="21"/>
      <c r="F20" s="22">
        <f>ROUND('PU Wise OWE'!$K$126/10000,2)</f>
        <v>9.4700000000000006</v>
      </c>
      <c r="G20" s="24">
        <f t="shared" si="8"/>
        <v>3.4768497611730974E-3</v>
      </c>
      <c r="H20" s="23">
        <f>ROUND('PU Wise OWE'!$K$127/10000,2)</f>
        <v>9.4700000000000006</v>
      </c>
      <c r="I20" s="23">
        <f>ROUND('PU Wise OWE'!$K$129/10000,2)</f>
        <v>9.4499999999999993</v>
      </c>
      <c r="J20" s="24">
        <f t="shared" si="9"/>
        <v>3.4757853619782181E-3</v>
      </c>
      <c r="K20" s="22">
        <f t="shared" si="10"/>
        <v>2.000000000000135E-2</v>
      </c>
      <c r="L20" s="24">
        <f t="shared" si="11"/>
        <v>2.1164021164022592E-3</v>
      </c>
      <c r="M20" s="22">
        <f t="shared" si="4"/>
        <v>6.84</v>
      </c>
      <c r="N20" s="54">
        <f t="shared" si="5"/>
        <v>2.6206896551724137</v>
      </c>
      <c r="O20" s="54">
        <f t="shared" si="12"/>
        <v>0.99788806758183723</v>
      </c>
      <c r="P20" s="158" t="s">
        <v>276</v>
      </c>
      <c r="Q20" s="165">
        <f>(I20-1.36)/10*2+I20</f>
        <v>11.068</v>
      </c>
      <c r="R20" s="70">
        <f t="shared" si="6"/>
        <v>1.597999999999999</v>
      </c>
    </row>
    <row r="21" spans="1:18" ht="60">
      <c r="A21" s="20" t="s">
        <v>152</v>
      </c>
      <c r="B21" s="107">
        <v>48.93</v>
      </c>
      <c r="C21" s="72">
        <f>ROUND('PU Wise OWE'!$L$128/10000,2)</f>
        <v>16.09</v>
      </c>
      <c r="D21" s="68">
        <f t="shared" si="7"/>
        <v>5.9949179191785213E-3</v>
      </c>
      <c r="E21" s="21"/>
      <c r="F21" s="22">
        <f>ROUND('PU Wise OWE'!$L$126/10000,2)</f>
        <v>26.63</v>
      </c>
      <c r="G21" s="24">
        <f t="shared" si="8"/>
        <v>9.7770337001097749E-3</v>
      </c>
      <c r="H21" s="23">
        <f>ROUND('PU Wise OWE'!$L$127/10000,2)</f>
        <v>26.63</v>
      </c>
      <c r="I21" s="23">
        <f>ROUND('PU Wise OWE'!$L$129/10000,2)</f>
        <v>26.59</v>
      </c>
      <c r="J21" s="24">
        <f t="shared" si="9"/>
        <v>9.780014050264638E-3</v>
      </c>
      <c r="K21" s="22">
        <f t="shared" si="10"/>
        <v>3.9999999999999147E-2</v>
      </c>
      <c r="L21" s="24">
        <f t="shared" si="11"/>
        <v>1.504324934185752E-3</v>
      </c>
      <c r="M21" s="22">
        <f t="shared" si="4"/>
        <v>10.5</v>
      </c>
      <c r="N21" s="54">
        <f t="shared" si="5"/>
        <v>0.65257924176507143</v>
      </c>
      <c r="O21" s="54">
        <f t="shared" si="12"/>
        <v>0.99849793466015779</v>
      </c>
      <c r="P21" s="158" t="s">
        <v>278</v>
      </c>
      <c r="Q21" s="165">
        <f>(I21-2.68)/10*2+I21</f>
        <v>31.372</v>
      </c>
      <c r="R21" s="70">
        <f t="shared" si="6"/>
        <v>4.7420000000000009</v>
      </c>
    </row>
    <row r="22" spans="1:18" ht="45">
      <c r="A22" s="20" t="s">
        <v>174</v>
      </c>
      <c r="B22" s="107">
        <v>120.4</v>
      </c>
      <c r="C22" s="72">
        <f>ROUND('PU Wise OWE'!$M$128/10000,2)</f>
        <v>37.31</v>
      </c>
      <c r="D22" s="68">
        <f t="shared" si="7"/>
        <v>1.3901204944968965E-2</v>
      </c>
      <c r="E22" s="21"/>
      <c r="F22" s="22">
        <f>ROUND('PU Wise OWE'!$M$126/10000,2)</f>
        <v>42.58</v>
      </c>
      <c r="G22" s="24">
        <f t="shared" si="8"/>
        <v>1.5632973899762457E-2</v>
      </c>
      <c r="H22" s="23">
        <f>ROUND('PU Wise OWE'!$M$127/10000,2)</f>
        <v>42.58</v>
      </c>
      <c r="I22" s="23">
        <f>ROUND('PU Wise OWE'!$M$129/10000,2)</f>
        <v>42.51</v>
      </c>
      <c r="J22" s="24">
        <f t="shared" si="9"/>
        <v>1.5635517009279794E-2</v>
      </c>
      <c r="K22" s="22">
        <f t="shared" si="10"/>
        <v>7.0000000000000284E-2</v>
      </c>
      <c r="L22" s="24">
        <f t="shared" si="11"/>
        <v>1.6466713714420203E-3</v>
      </c>
      <c r="M22" s="22">
        <f t="shared" si="4"/>
        <v>5.1999999999999957</v>
      </c>
      <c r="N22" s="54">
        <f t="shared" si="5"/>
        <v>0.13937282229965145</v>
      </c>
      <c r="O22" s="54">
        <f t="shared" si="12"/>
        <v>0.99835603569751052</v>
      </c>
      <c r="P22" s="158" t="s">
        <v>264</v>
      </c>
      <c r="Q22" s="165">
        <f>(I22/10)*12</f>
        <v>51.011999999999993</v>
      </c>
      <c r="R22" s="70">
        <f t="shared" si="6"/>
        <v>8.4319999999999951</v>
      </c>
    </row>
    <row r="23" spans="1:18" ht="60">
      <c r="A23" s="58" t="s">
        <v>153</v>
      </c>
      <c r="B23" s="108">
        <v>88.73</v>
      </c>
      <c r="C23" s="72">
        <f>ROUND('PU Wise OWE'!$P$128/10000,2)</f>
        <v>35.409999999999997</v>
      </c>
      <c r="D23" s="68">
        <f t="shared" si="7"/>
        <v>1.319329046103862E-2</v>
      </c>
      <c r="E23" s="21"/>
      <c r="F23" s="22">
        <f>ROUND('PU Wise OWE'!$P$126/10000,2)</f>
        <v>40.630000000000003</v>
      </c>
      <c r="G23" s="24">
        <f t="shared" si="8"/>
        <v>1.4917043906701472E-2</v>
      </c>
      <c r="H23" s="23">
        <f>ROUND('PU Wise OWE'!$P$127/10000,2)</f>
        <v>40.630000000000003</v>
      </c>
      <c r="I23" s="23">
        <f>ROUND('PU Wise OWE'!$P$129/10000,2)</f>
        <v>40.57</v>
      </c>
      <c r="J23" s="24">
        <f t="shared" si="9"/>
        <v>1.4921969538143526E-2</v>
      </c>
      <c r="K23" s="22">
        <f t="shared" si="10"/>
        <v>6.0000000000002274E-2</v>
      </c>
      <c r="L23" s="24">
        <f t="shared" si="11"/>
        <v>1.4789253142716854E-3</v>
      </c>
      <c r="M23" s="22">
        <f t="shared" si="4"/>
        <v>5.1600000000000037</v>
      </c>
      <c r="N23" s="54">
        <f t="shared" si="5"/>
        <v>0.14572154758542796</v>
      </c>
      <c r="O23" s="54">
        <f t="shared" si="12"/>
        <v>0.99852325867585523</v>
      </c>
      <c r="P23" s="158" t="s">
        <v>285</v>
      </c>
      <c r="Q23" s="165">
        <f>(I23-11.45)/10*2+I23</f>
        <v>46.393999999999998</v>
      </c>
      <c r="R23" s="169">
        <f t="shared" si="6"/>
        <v>5.7639999999999958</v>
      </c>
    </row>
    <row r="24" spans="1:18" ht="34.15" customHeight="1">
      <c r="A24" s="58" t="s">
        <v>154</v>
      </c>
      <c r="B24" s="108">
        <v>81.78</v>
      </c>
      <c r="C24" s="72">
        <f>ROUND('PU Wise OWE'!$S$128/10000,2)</f>
        <v>24.39</v>
      </c>
      <c r="D24" s="68">
        <f t="shared" si="7"/>
        <v>9.0873864542426429E-3</v>
      </c>
      <c r="E24" s="21"/>
      <c r="F24" s="22">
        <f>ROUND('PU Wise OWE'!$S$126/10000,2)</f>
        <v>28.75</v>
      </c>
      <c r="G24" s="24">
        <f t="shared" si="8"/>
        <v>1.0555378102822232E-2</v>
      </c>
      <c r="H24" s="23">
        <f>ROUND('PU Wise OWE'!$S$127/10000,2)</f>
        <v>28.75</v>
      </c>
      <c r="I24" s="23">
        <f>ROUND('PU Wise OWE'!$S$129/10000,2)</f>
        <v>28.7</v>
      </c>
      <c r="J24" s="24">
        <f t="shared" si="9"/>
        <v>1.0556088877119034E-2</v>
      </c>
      <c r="K24" s="22">
        <f t="shared" si="10"/>
        <v>5.0000000000000711E-2</v>
      </c>
      <c r="L24" s="24">
        <f t="shared" si="11"/>
        <v>1.7421602787456693E-3</v>
      </c>
      <c r="M24" s="22">
        <f t="shared" si="4"/>
        <v>4.3099999999999987</v>
      </c>
      <c r="N24" s="54">
        <f t="shared" si="5"/>
        <v>0.17671176711767111</v>
      </c>
      <c r="O24" s="54">
        <f t="shared" si="12"/>
        <v>0.99826086956521731</v>
      </c>
      <c r="P24" s="158" t="s">
        <v>265</v>
      </c>
      <c r="Q24" s="165">
        <f>F24</f>
        <v>28.75</v>
      </c>
      <c r="R24" s="70">
        <f t="shared" si="6"/>
        <v>0</v>
      </c>
    </row>
    <row r="25" spans="1:18" ht="28.9" customHeight="1">
      <c r="A25" s="58" t="s">
        <v>155</v>
      </c>
      <c r="B25" s="108">
        <v>90.5</v>
      </c>
      <c r="C25" s="72">
        <f>ROUND('PU Wise OWE'!$T$128/10000,2)</f>
        <v>33.090000000000003</v>
      </c>
      <c r="D25" s="68">
        <f t="shared" si="7"/>
        <v>1.2328889617502628E-2</v>
      </c>
      <c r="E25" s="21"/>
      <c r="F25" s="22">
        <f>ROUND('PU Wise OWE'!$T$126/10000,2)</f>
        <v>55.09</v>
      </c>
      <c r="G25" s="24">
        <f t="shared" si="8"/>
        <v>2.0225940162938324E-2</v>
      </c>
      <c r="H25" s="22">
        <f>ROUND('PU Wise OWE'!$T$127/10000,2)</f>
        <v>55.09</v>
      </c>
      <c r="I25" s="23">
        <f>ROUND('PU Wise OWE'!$T$129/10000,2)</f>
        <v>54.98</v>
      </c>
      <c r="J25" s="24">
        <f t="shared" si="9"/>
        <v>2.0222082455191793E-2</v>
      </c>
      <c r="K25" s="22">
        <f t="shared" si="10"/>
        <v>0.11000000000000654</v>
      </c>
      <c r="L25" s="24">
        <f t="shared" si="11"/>
        <v>2.0007275372864049E-3</v>
      </c>
      <c r="M25" s="22">
        <f t="shared" si="4"/>
        <v>21.889999999999993</v>
      </c>
      <c r="N25" s="54">
        <f t="shared" si="5"/>
        <v>0.66152916288909014</v>
      </c>
      <c r="O25" s="54">
        <f t="shared" si="12"/>
        <v>0.99800326738064971</v>
      </c>
      <c r="P25" s="158" t="s">
        <v>279</v>
      </c>
      <c r="Q25" s="165">
        <f>(I25-4)/10*2+I25</f>
        <v>65.176000000000002</v>
      </c>
      <c r="R25" s="70">
        <f t="shared" si="6"/>
        <v>10.085999999999999</v>
      </c>
    </row>
    <row r="26" spans="1:18" ht="42.6" customHeight="1">
      <c r="A26" s="58" t="s">
        <v>173</v>
      </c>
      <c r="B26" s="108">
        <v>41.07</v>
      </c>
      <c r="C26" s="72">
        <f>ROUND('PU Wise OWE'!$V$128/10000,2)</f>
        <v>12.53</v>
      </c>
      <c r="D26" s="68">
        <f t="shared" si="7"/>
        <v>4.6685097282353552E-3</v>
      </c>
      <c r="E26" s="22"/>
      <c r="F26" s="22">
        <f>ROUND('PU Wise OWE'!$V$126/10000,2)</f>
        <v>13.88</v>
      </c>
      <c r="G26" s="24">
        <f t="shared" si="8"/>
        <v>5.0959529762494814E-3</v>
      </c>
      <c r="H26" s="22">
        <f>ROUND('PU Wise OWE'!$V$127/10000,2)</f>
        <v>13.88</v>
      </c>
      <c r="I26" s="23">
        <f>ROUND('PU Wise OWE'!$V$129/10000,2)</f>
        <v>13.85</v>
      </c>
      <c r="J26" s="24">
        <f t="shared" si="9"/>
        <v>5.0941404511532619E-3</v>
      </c>
      <c r="K26" s="22">
        <f t="shared" si="10"/>
        <v>3.0000000000001137E-2</v>
      </c>
      <c r="L26" s="24">
        <f t="shared" si="11"/>
        <v>2.1660649819495404E-3</v>
      </c>
      <c r="M26" s="22">
        <f t="shared" si="4"/>
        <v>1.3200000000000003</v>
      </c>
      <c r="N26" s="54">
        <f t="shared" si="5"/>
        <v>0.1053471667996808</v>
      </c>
      <c r="O26" s="54">
        <f t="shared" si="12"/>
        <v>0.99783861671469731</v>
      </c>
      <c r="P26" s="158" t="s">
        <v>282</v>
      </c>
      <c r="Q26" s="165">
        <f>(I26-3.4)/10*2+I26</f>
        <v>15.94</v>
      </c>
      <c r="R26" s="70">
        <f t="shared" si="6"/>
        <v>2.0599999999999987</v>
      </c>
    </row>
    <row r="27" spans="1:18" ht="60" customHeight="1">
      <c r="A27" s="58" t="s">
        <v>172</v>
      </c>
      <c r="B27" s="108">
        <v>169.78</v>
      </c>
      <c r="C27" s="72">
        <f>ROUND('PU Wise OWE'!$AC$128/10000,2)</f>
        <v>34.93</v>
      </c>
      <c r="D27" s="68">
        <f t="shared" si="7"/>
        <v>1.3014448907203588E-2</v>
      </c>
      <c r="E27" s="22"/>
      <c r="F27" s="22">
        <f>ROUND('PU Wise OWE'!$AC$126/10000,2)</f>
        <v>31.82</v>
      </c>
      <c r="G27" s="24">
        <f t="shared" si="8"/>
        <v>1.1682508912410555E-2</v>
      </c>
      <c r="H27" s="23">
        <f>ROUND('PU Wise OWE'!$AC$127/10000,2)</f>
        <v>31.82</v>
      </c>
      <c r="I27" s="23">
        <f>ROUND('PU Wise OWE'!$AC$129/10000,2)</f>
        <v>31.76</v>
      </c>
      <c r="J27" s="24">
        <f t="shared" si="9"/>
        <v>1.1681581280045315E-2</v>
      </c>
      <c r="K27" s="22">
        <f t="shared" si="10"/>
        <v>5.9999999999998721E-2</v>
      </c>
      <c r="L27" s="24">
        <f t="shared" si="11"/>
        <v>1.8891687657430327E-3</v>
      </c>
      <c r="M27" s="22">
        <f t="shared" si="4"/>
        <v>-3.1699999999999982</v>
      </c>
      <c r="N27" s="54">
        <f t="shared" si="5"/>
        <v>-9.0752934440309144E-2</v>
      </c>
      <c r="O27" s="54">
        <f t="shared" si="12"/>
        <v>0.99811439346323072</v>
      </c>
      <c r="P27" s="158" t="s">
        <v>281</v>
      </c>
      <c r="Q27" s="165">
        <f>(I27-9.35)/10*2+I27</f>
        <v>36.242000000000004</v>
      </c>
      <c r="R27" s="70">
        <f t="shared" si="6"/>
        <v>4.4220000000000041</v>
      </c>
    </row>
    <row r="28" spans="1:18">
      <c r="A28" s="25" t="s">
        <v>144</v>
      </c>
      <c r="B28" s="26">
        <f>SUM(B13:B27)</f>
        <v>4551.0499999999993</v>
      </c>
      <c r="C28" s="76">
        <f>SUM(C13:C27)</f>
        <v>1610.5900000000001</v>
      </c>
      <c r="D28" s="56">
        <f>SUM(D13:D27)</f>
        <v>0.60008420456493061</v>
      </c>
      <c r="E28" s="26"/>
      <c r="F28" s="26">
        <f>F5</f>
        <v>1829.19</v>
      </c>
      <c r="G28" s="56">
        <f t="shared" ref="G28:I28" si="13">SUM(G13:G27)</f>
        <v>0.66926237182099546</v>
      </c>
      <c r="H28" s="26">
        <f>SUM(H13:H27)</f>
        <v>1822.8899999999999</v>
      </c>
      <c r="I28" s="26">
        <f t="shared" si="13"/>
        <v>1819.9999999999998</v>
      </c>
      <c r="J28" s="56">
        <f t="shared" si="9"/>
        <v>0.66941051415876796</v>
      </c>
      <c r="K28" s="26">
        <f t="shared" si="10"/>
        <v>2.8900000000001</v>
      </c>
      <c r="L28" s="56">
        <f t="shared" si="11"/>
        <v>1.587912087912143E-3</v>
      </c>
      <c r="M28" s="26">
        <f t="shared" si="4"/>
        <v>209.40999999999963</v>
      </c>
      <c r="N28" s="57">
        <f t="shared" si="5"/>
        <v>0.13002067565302133</v>
      </c>
      <c r="Q28" s="76">
        <f>SUM(Q13:Q27)</f>
        <v>2163.9900000000002</v>
      </c>
      <c r="R28" s="76">
        <f>SUM(R13:R27)</f>
        <v>341.10000000000019</v>
      </c>
    </row>
    <row r="29" spans="1:18">
      <c r="I29" s="70"/>
      <c r="J29" s="70"/>
      <c r="K29" s="70"/>
      <c r="L29" s="70"/>
      <c r="Q29" s="166"/>
    </row>
    <row r="30" spans="1:18">
      <c r="Q30" s="166"/>
    </row>
    <row r="31" spans="1:18">
      <c r="A31" s="77" t="s">
        <v>175</v>
      </c>
      <c r="B31" s="77"/>
      <c r="C31" s="78"/>
      <c r="D31" s="79"/>
      <c r="M31" s="155" t="s">
        <v>145</v>
      </c>
      <c r="Q31" s="166"/>
    </row>
    <row r="32" spans="1:18" ht="15" customHeight="1">
      <c r="A32" s="315"/>
      <c r="B32" s="311" t="s">
        <v>291</v>
      </c>
      <c r="C32" s="319" t="str">
        <f>'PU Wise OWE'!$B$7</f>
        <v>Actuals upto March-23</v>
      </c>
      <c r="D32" s="311" t="s">
        <v>168</v>
      </c>
      <c r="E32" s="311"/>
      <c r="F32" s="341" t="str">
        <f>'PU Wise OWE'!$B$5</f>
        <v xml:space="preserve">FG 2023-24 </v>
      </c>
      <c r="G32" s="311" t="s">
        <v>294</v>
      </c>
      <c r="H32" s="311" t="s">
        <v>300</v>
      </c>
      <c r="I32" s="319" t="str">
        <f>'PU Wise OWE'!B8</f>
        <v>Actuals upto March-24</v>
      </c>
      <c r="J32" s="311" t="s">
        <v>200</v>
      </c>
      <c r="K32" s="310" t="s">
        <v>201</v>
      </c>
      <c r="L32" s="310"/>
      <c r="M32" s="310" t="s">
        <v>142</v>
      </c>
      <c r="N32" s="310"/>
      <c r="O32" s="315" t="s">
        <v>298</v>
      </c>
      <c r="P32" s="349" t="s">
        <v>262</v>
      </c>
      <c r="Q32" s="167"/>
    </row>
    <row r="33" spans="1:18" ht="17.25" customHeight="1">
      <c r="A33" s="315"/>
      <c r="B33" s="312"/>
      <c r="C33" s="312"/>
      <c r="D33" s="312"/>
      <c r="E33" s="312"/>
      <c r="F33" s="342"/>
      <c r="G33" s="312"/>
      <c r="H33" s="312"/>
      <c r="I33" s="312"/>
      <c r="J33" s="312"/>
      <c r="K33" s="81" t="s">
        <v>140</v>
      </c>
      <c r="L33" s="82" t="s">
        <v>141</v>
      </c>
      <c r="M33" s="81" t="s">
        <v>140</v>
      </c>
      <c r="N33" s="82" t="s">
        <v>141</v>
      </c>
      <c r="O33" s="315"/>
      <c r="P33" s="349"/>
      <c r="Q33" s="167"/>
    </row>
    <row r="34" spans="1:18" ht="15" customHeight="1">
      <c r="A34" s="86" t="s">
        <v>176</v>
      </c>
      <c r="B34" s="109">
        <v>10.44</v>
      </c>
      <c r="C34" s="72">
        <f>ROUND(('PU Wise OWE'!$AE$128+'PU Wise OWE'!$AF$128)/10000,2)</f>
        <v>2.23</v>
      </c>
      <c r="D34" s="87">
        <f>C34/$C$7</f>
        <v>8.3086805219192679E-4</v>
      </c>
      <c r="E34" s="21"/>
      <c r="F34" s="22">
        <f>ROUND(('PU Wise OWE'!$AE$126+'PU Wise OWE'!$AF$126)/10000,2)</f>
        <v>2.76</v>
      </c>
      <c r="G34" s="24">
        <f t="shared" ref="G34:G37" si="14">F34/$F$7</f>
        <v>1.0133162978709343E-3</v>
      </c>
      <c r="H34" s="23">
        <f>ROUND(('PU Wise OWE'!$AE$127+'PU Wise OWE'!$AF$127)/10000,2)</f>
        <v>2.76</v>
      </c>
      <c r="I34" s="23">
        <f>ROUND(('PU Wise OWE'!$AE$129+'PU Wise OWE'!$AF$129)/10000,2)</f>
        <v>2.76</v>
      </c>
      <c r="J34" s="24">
        <f t="shared" ref="J34:J37" si="15">I34/$I$7</f>
        <v>1.0151500104825272E-3</v>
      </c>
      <c r="K34" s="22">
        <f t="shared" ref="K34" si="16">H34-I34</f>
        <v>0</v>
      </c>
      <c r="L34" s="24">
        <f t="shared" ref="L34" si="17">K34/I34</f>
        <v>0</v>
      </c>
      <c r="M34" s="22">
        <f>I34-C34</f>
        <v>0.5299999999999998</v>
      </c>
      <c r="N34" s="54">
        <f>M34/C34</f>
        <v>0.23766816143497749</v>
      </c>
      <c r="O34" s="54">
        <f t="shared" ref="O34:O37" si="18">I34/F34</f>
        <v>1</v>
      </c>
      <c r="P34" s="350" t="s">
        <v>273</v>
      </c>
      <c r="Q34" s="165">
        <f>(I34/10)*12</f>
        <v>3.3119999999999994</v>
      </c>
      <c r="R34" s="70">
        <f>Q34-F34</f>
        <v>0.5519999999999996</v>
      </c>
    </row>
    <row r="35" spans="1:18" ht="16.5" customHeight="1">
      <c r="A35" s="86" t="s">
        <v>177</v>
      </c>
      <c r="B35" s="109">
        <v>21.76</v>
      </c>
      <c r="C35" s="72">
        <f>ROUND('PU Wise OWE'!$AG$128/10000,2)</f>
        <v>4.16</v>
      </c>
      <c r="D35" s="87">
        <f t="shared" ref="D35:D37" si="19">C35/$C$7</f>
        <v>1.5499601332369577E-3</v>
      </c>
      <c r="E35" s="21"/>
      <c r="F35" s="22">
        <f>ROUND('PU Wise OWE'!$AG$126/10000,2)</f>
        <v>3.82</v>
      </c>
      <c r="G35" s="24">
        <f t="shared" si="14"/>
        <v>1.4024884992271628E-3</v>
      </c>
      <c r="H35" s="23">
        <f>ROUND('PU Wise OWE'!$AG$127/10000,2)</f>
        <v>3.82</v>
      </c>
      <c r="I35" s="23">
        <f>ROUND('PU Wise OWE'!$AG$129/10000,2)</f>
        <v>3.82</v>
      </c>
      <c r="J35" s="24">
        <f t="shared" si="15"/>
        <v>1.4050264637837878E-3</v>
      </c>
      <c r="K35" s="22">
        <f t="shared" ref="K35:K37" si="20">H35-I35</f>
        <v>0</v>
      </c>
      <c r="L35" s="24">
        <f t="shared" ref="L35:L37" si="21">K35/I35</f>
        <v>0</v>
      </c>
      <c r="M35" s="22">
        <f>I35-C35</f>
        <v>-0.3400000000000003</v>
      </c>
      <c r="N35" s="54">
        <f>M35/C35</f>
        <v>-8.1730769230769301E-2</v>
      </c>
      <c r="O35" s="54">
        <f t="shared" si="18"/>
        <v>1</v>
      </c>
      <c r="P35" s="351"/>
      <c r="Q35" s="165">
        <f>(I35/10)*12+6</f>
        <v>10.584</v>
      </c>
      <c r="R35" s="169">
        <f>Q35-F35</f>
        <v>6.7639999999999993</v>
      </c>
    </row>
    <row r="36" spans="1:18" ht="15.75" customHeight="1">
      <c r="A36" s="86" t="s">
        <v>178</v>
      </c>
      <c r="B36" s="109">
        <v>2.4700000000000002</v>
      </c>
      <c r="C36" s="72">
        <f>ROUND('PU Wise OWE'!$AJ$128/10000,2)</f>
        <v>0.34</v>
      </c>
      <c r="D36" s="87">
        <f t="shared" si="19"/>
        <v>1.2667943396648212E-4</v>
      </c>
      <c r="E36" s="21"/>
      <c r="F36" s="22">
        <f>ROUND('PU Wise OWE'!$AJ$126/10000,2)</f>
        <v>0.56000000000000005</v>
      </c>
      <c r="G36" s="24">
        <f t="shared" si="14"/>
        <v>2.0560040826366786E-4</v>
      </c>
      <c r="H36" s="23">
        <f>ROUND('PU Wise OWE'!$AJ$127/10000,2)</f>
        <v>0.56000000000000005</v>
      </c>
      <c r="I36" s="23">
        <f>ROUND('PU Wise OWE'!$AJ$129/10000,2)</f>
        <v>0.56000000000000005</v>
      </c>
      <c r="J36" s="24">
        <f t="shared" si="15"/>
        <v>2.0597246589500556E-4</v>
      </c>
      <c r="K36" s="22">
        <f t="shared" si="20"/>
        <v>0</v>
      </c>
      <c r="L36" s="24">
        <f t="shared" si="21"/>
        <v>0</v>
      </c>
      <c r="M36" s="22">
        <f>I36-C36</f>
        <v>0.22000000000000003</v>
      </c>
      <c r="N36" s="54">
        <f>M36/C36</f>
        <v>0.6470588235294118</v>
      </c>
      <c r="O36" s="54">
        <f t="shared" si="18"/>
        <v>1</v>
      </c>
      <c r="P36" s="351"/>
      <c r="Q36" s="165">
        <f>(I36/10)*12</f>
        <v>0.67200000000000015</v>
      </c>
      <c r="R36" s="70">
        <f>Q36-F36</f>
        <v>0.1120000000000001</v>
      </c>
    </row>
    <row r="37" spans="1:18">
      <c r="A37" s="25" t="s">
        <v>144</v>
      </c>
      <c r="B37" s="26">
        <v>34.619999999999997</v>
      </c>
      <c r="C37" s="76">
        <f>SUM(C34:C36)</f>
        <v>6.73</v>
      </c>
      <c r="D37" s="88">
        <f t="shared" si="19"/>
        <v>2.5075076193953666E-3</v>
      </c>
      <c r="E37" s="26"/>
      <c r="F37" s="76">
        <f t="shared" ref="F37:I37" si="22">SUM(F34:F36)</f>
        <v>7.1400000000000006</v>
      </c>
      <c r="G37" s="56">
        <f t="shared" si="14"/>
        <v>2.6214052053617652E-3</v>
      </c>
      <c r="H37" s="76">
        <f t="shared" si="22"/>
        <v>7.1400000000000006</v>
      </c>
      <c r="I37" s="76">
        <f t="shared" si="22"/>
        <v>7.1400000000000006</v>
      </c>
      <c r="J37" s="56">
        <f t="shared" si="15"/>
        <v>2.6261489401613208E-3</v>
      </c>
      <c r="K37" s="26">
        <f t="shared" si="20"/>
        <v>0</v>
      </c>
      <c r="L37" s="56">
        <f t="shared" si="21"/>
        <v>0</v>
      </c>
      <c r="M37" s="26">
        <f>I37-C37</f>
        <v>0.41000000000000014</v>
      </c>
      <c r="N37" s="57">
        <f>M37/C37</f>
        <v>6.0921248142644893E-2</v>
      </c>
      <c r="O37" s="54">
        <f t="shared" si="18"/>
        <v>1</v>
      </c>
      <c r="P37" s="352"/>
      <c r="Q37" s="76">
        <f>SUM(Q34:Q36)</f>
        <v>14.568</v>
      </c>
      <c r="R37" s="76">
        <f>SUM(R34:R36)</f>
        <v>7.427999999999999</v>
      </c>
    </row>
    <row r="38" spans="1:18">
      <c r="Q38" s="166"/>
    </row>
    <row r="39" spans="1:18" ht="15.75" thickBot="1">
      <c r="A39" s="84"/>
      <c r="B39" s="84"/>
      <c r="C39" s="85"/>
      <c r="D39" s="84"/>
      <c r="M39" s="155" t="s">
        <v>145</v>
      </c>
      <c r="Q39" s="166"/>
    </row>
    <row r="40" spans="1:18" ht="15" customHeight="1">
      <c r="A40" s="315" t="s">
        <v>159</v>
      </c>
      <c r="B40" s="311" t="s">
        <v>291</v>
      </c>
      <c r="C40" s="319" t="str">
        <f>'PU Wise OWE'!$B$7</f>
        <v>Actuals upto March-23</v>
      </c>
      <c r="D40" s="311" t="s">
        <v>168</v>
      </c>
      <c r="E40" s="311"/>
      <c r="F40" s="341" t="str">
        <f>'PU Wise OWE'!$B$5</f>
        <v xml:space="preserve">FG 2023-24 </v>
      </c>
      <c r="G40" s="311" t="s">
        <v>294</v>
      </c>
      <c r="H40" s="311" t="s">
        <v>300</v>
      </c>
      <c r="I40" s="319" t="str">
        <f>'PU Wise OWE'!B8</f>
        <v>Actuals upto March-24</v>
      </c>
      <c r="J40" s="311" t="s">
        <v>200</v>
      </c>
      <c r="K40" s="310" t="s">
        <v>201</v>
      </c>
      <c r="L40" s="310"/>
      <c r="M40" s="310" t="s">
        <v>142</v>
      </c>
      <c r="N40" s="310"/>
      <c r="O40" s="315" t="s">
        <v>298</v>
      </c>
      <c r="P40" s="353" t="s">
        <v>262</v>
      </c>
      <c r="Q40" s="167"/>
    </row>
    <row r="41" spans="1:18" ht="30">
      <c r="A41" s="315"/>
      <c r="B41" s="312"/>
      <c r="C41" s="312"/>
      <c r="D41" s="312"/>
      <c r="E41" s="312"/>
      <c r="F41" s="342"/>
      <c r="G41" s="312"/>
      <c r="H41" s="312"/>
      <c r="I41" s="312"/>
      <c r="J41" s="312"/>
      <c r="K41" s="81" t="s">
        <v>140</v>
      </c>
      <c r="L41" s="82" t="s">
        <v>141</v>
      </c>
      <c r="M41" s="81" t="s">
        <v>140</v>
      </c>
      <c r="N41" s="82" t="s">
        <v>141</v>
      </c>
      <c r="O41" s="315"/>
      <c r="P41" s="354"/>
      <c r="Q41" s="167"/>
    </row>
    <row r="42" spans="1:18" ht="15.75">
      <c r="A42" s="27" t="s">
        <v>160</v>
      </c>
      <c r="B42" s="106">
        <v>273.47000000000003</v>
      </c>
      <c r="C42" s="72">
        <f>SUM(C43:C47)</f>
        <v>288.12</v>
      </c>
      <c r="D42" s="87">
        <f t="shared" ref="D42:D49" si="23">C42/$C$7</f>
        <v>0.1073496426894789</v>
      </c>
      <c r="E42" s="99"/>
      <c r="F42" s="21">
        <f>SUM(F43:F47)</f>
        <v>139.11000000000001</v>
      </c>
      <c r="G42" s="24">
        <f t="shared" ref="G42:G49" si="24">F42/$F$7</f>
        <v>5.1073344274212208E-2</v>
      </c>
      <c r="H42" s="21">
        <f>SUM(H43:H47)</f>
        <v>139.11000000000001</v>
      </c>
      <c r="I42" s="21">
        <f>SUM(I43:I47)</f>
        <v>138.85</v>
      </c>
      <c r="J42" s="24">
        <f t="shared" ref="J42:J49" si="25">I42/$I$7</f>
        <v>5.1070137302716999E-2</v>
      </c>
      <c r="K42" s="22">
        <f>H42-I42</f>
        <v>0.26000000000001933</v>
      </c>
      <c r="L42" s="24">
        <f>K42/I42</f>
        <v>1.872524306806045E-3</v>
      </c>
      <c r="M42" s="22">
        <f t="shared" ref="M42:M49" si="26">I42-C42</f>
        <v>-149.27000000000001</v>
      </c>
      <c r="N42" s="54">
        <f t="shared" ref="N42:N49" si="27">M42/C42</f>
        <v>-0.51808274330140225</v>
      </c>
      <c r="O42" s="54">
        <f t="shared" ref="O42:O49" si="28">I42/F42</f>
        <v>0.99813097548702456</v>
      </c>
      <c r="P42" s="159"/>
      <c r="Q42" s="165">
        <v>266.16000000000003</v>
      </c>
      <c r="R42" s="70">
        <f t="shared" ref="R42:R48" si="29">Q42-F42</f>
        <v>127.05000000000001</v>
      </c>
    </row>
    <row r="43" spans="1:18" ht="15.75">
      <c r="A43" s="59" t="s">
        <v>156</v>
      </c>
      <c r="B43" s="21">
        <v>19.690000000000001</v>
      </c>
      <c r="C43" s="72">
        <f>ROUND('PU Wise OWE'!$AK$84/10000,2)</f>
        <v>65.13</v>
      </c>
      <c r="D43" s="87">
        <f t="shared" si="23"/>
        <v>2.4266563335991115E-2</v>
      </c>
      <c r="E43" s="99"/>
      <c r="F43" s="21">
        <f>ROUND('PU Wise OWE'!$AK$82/10000,2)</f>
        <v>35.08</v>
      </c>
      <c r="G43" s="24">
        <f t="shared" si="24"/>
        <v>1.2879397003374048E-2</v>
      </c>
      <c r="H43" s="21">
        <f>ROUND('PU Wise OWE'!$AK$83/10000,2)</f>
        <v>35.08</v>
      </c>
      <c r="I43" s="21">
        <f>ROUND('PU Wise OWE'!$AK$85/10000,2)</f>
        <v>35.01</v>
      </c>
      <c r="J43" s="24">
        <f t="shared" si="25"/>
        <v>1.2876957198185971E-2</v>
      </c>
      <c r="K43" s="22">
        <f t="shared" ref="K43:K49" si="30">H43-I43</f>
        <v>7.0000000000000284E-2</v>
      </c>
      <c r="L43" s="24">
        <f t="shared" ref="L43:L49" si="31">K43/I43</f>
        <v>1.999428734647252E-3</v>
      </c>
      <c r="M43" s="22">
        <f t="shared" si="26"/>
        <v>-30.119999999999997</v>
      </c>
      <c r="N43" s="54">
        <f t="shared" si="27"/>
        <v>-0.46245969599263009</v>
      </c>
      <c r="O43" s="54">
        <f t="shared" si="28"/>
        <v>0.99800456100342072</v>
      </c>
      <c r="P43" s="159"/>
      <c r="Q43" s="165">
        <f>(I43/10)*12</f>
        <v>42.012</v>
      </c>
      <c r="R43" s="70">
        <f t="shared" si="29"/>
        <v>6.9320000000000022</v>
      </c>
    </row>
    <row r="44" spans="1:18" ht="15.75">
      <c r="A44" s="60" t="s">
        <v>163</v>
      </c>
      <c r="B44" s="110">
        <v>114.4</v>
      </c>
      <c r="C44" s="72">
        <f>ROUND('PU Wise OWE'!$AR$84/10000,2)</f>
        <v>12.31</v>
      </c>
      <c r="D44" s="87">
        <f t="shared" si="23"/>
        <v>4.5865406827276314E-3</v>
      </c>
      <c r="E44" s="99"/>
      <c r="F44" s="21">
        <f>ROUND('PU Wise OWE'!$AR$82/10000,2)</f>
        <v>9.14</v>
      </c>
      <c r="G44" s="24">
        <f t="shared" si="24"/>
        <v>3.3556923777320075E-3</v>
      </c>
      <c r="H44" s="21">
        <f>ROUND('PU Wise OWE'!$AR$83/10000,2)</f>
        <v>9.14</v>
      </c>
      <c r="I44" s="21">
        <f>ROUND('PU Wise OWE'!$AR$85/10000,2)</f>
        <v>9.1300000000000008</v>
      </c>
      <c r="J44" s="24">
        <f t="shared" si="25"/>
        <v>3.3580868100382155E-3</v>
      </c>
      <c r="K44" s="22">
        <f t="shared" si="30"/>
        <v>9.9999999999997868E-3</v>
      </c>
      <c r="L44" s="24">
        <f t="shared" si="31"/>
        <v>1.0952902519167345E-3</v>
      </c>
      <c r="M44" s="22">
        <f t="shared" si="26"/>
        <v>-3.1799999999999997</v>
      </c>
      <c r="N44" s="54">
        <f t="shared" si="27"/>
        <v>-0.25832656376929325</v>
      </c>
      <c r="O44" s="54">
        <f t="shared" si="28"/>
        <v>0.9989059080962801</v>
      </c>
      <c r="P44" s="159"/>
      <c r="Q44" s="165">
        <f>(I44/10)*12</f>
        <v>10.956</v>
      </c>
      <c r="R44" s="70">
        <f t="shared" si="29"/>
        <v>1.8159999999999989</v>
      </c>
    </row>
    <row r="45" spans="1:18" ht="15.75">
      <c r="A45" s="60" t="s">
        <v>164</v>
      </c>
      <c r="B45" s="110">
        <v>46.69</v>
      </c>
      <c r="C45" s="72">
        <f>ROUND('PU Wise OWE'!$AU$84/10000,2)</f>
        <v>11.54</v>
      </c>
      <c r="D45" s="87">
        <f t="shared" si="23"/>
        <v>4.2996490234505982E-3</v>
      </c>
      <c r="E45" s="99"/>
      <c r="F45" s="21">
        <f>ROUND('PU Wise OWE'!$AU$82/10000,2)</f>
        <v>7.53</v>
      </c>
      <c r="G45" s="24">
        <f t="shared" si="24"/>
        <v>2.7645912039739621E-3</v>
      </c>
      <c r="H45" s="21">
        <f>ROUND('PU Wise OWE'!$AU$83/10000,2)</f>
        <v>7.53</v>
      </c>
      <c r="I45" s="21">
        <f>ROUND('PU Wise OWE'!$AU$85/10000,2)</f>
        <v>7.51</v>
      </c>
      <c r="J45" s="24">
        <f t="shared" si="25"/>
        <v>2.7622378908419491E-3</v>
      </c>
      <c r="K45" s="22">
        <f t="shared" si="30"/>
        <v>2.0000000000000462E-2</v>
      </c>
      <c r="L45" s="24">
        <f t="shared" si="31"/>
        <v>2.6631158455393427E-3</v>
      </c>
      <c r="M45" s="22">
        <f t="shared" si="26"/>
        <v>-4.0299999999999994</v>
      </c>
      <c r="N45" s="54">
        <f t="shared" si="27"/>
        <v>-0.34922010398613518</v>
      </c>
      <c r="O45" s="54">
        <f t="shared" si="28"/>
        <v>0.99734395750331994</v>
      </c>
      <c r="P45" s="159"/>
      <c r="Q45" s="165">
        <f>(I45/10)*12</f>
        <v>9.0120000000000005</v>
      </c>
      <c r="R45" s="70">
        <f t="shared" si="29"/>
        <v>1.4820000000000002</v>
      </c>
    </row>
    <row r="46" spans="1:18" ht="15.75">
      <c r="A46" s="59" t="s">
        <v>161</v>
      </c>
      <c r="B46" s="21">
        <v>54.55</v>
      </c>
      <c r="C46" s="72">
        <f>ROUND('PU Wise OWE'!$AZ$84/10000,2)</f>
        <v>39.99</v>
      </c>
      <c r="D46" s="87">
        <f t="shared" si="23"/>
        <v>1.4899736953881235E-2</v>
      </c>
      <c r="E46" s="99"/>
      <c r="F46" s="21">
        <f>ROUND('PU Wise OWE'!$AZ$82/10000,2)</f>
        <v>1.95</v>
      </c>
      <c r="G46" s="24">
        <f t="shared" si="24"/>
        <v>7.1592999306098622E-4</v>
      </c>
      <c r="H46" s="21">
        <f>ROUND('PU Wise OWE'!$AZ$83/10000,2)</f>
        <v>1.95</v>
      </c>
      <c r="I46" s="21">
        <f>ROUND('PU Wise OWE'!$AZ$85/10000,2)</f>
        <v>1.95</v>
      </c>
      <c r="J46" s="24">
        <f t="shared" si="25"/>
        <v>7.1722555088439425E-4</v>
      </c>
      <c r="K46" s="22">
        <f t="shared" si="30"/>
        <v>0</v>
      </c>
      <c r="L46" s="24">
        <f t="shared" si="31"/>
        <v>0</v>
      </c>
      <c r="M46" s="22">
        <f t="shared" si="26"/>
        <v>-38.04</v>
      </c>
      <c r="N46" s="54">
        <f t="shared" si="27"/>
        <v>-0.95123780945236303</v>
      </c>
      <c r="O46" s="54">
        <f t="shared" si="28"/>
        <v>1</v>
      </c>
      <c r="P46" s="159"/>
      <c r="Q46" s="165">
        <f>(I46/10)*12</f>
        <v>2.34</v>
      </c>
      <c r="R46" s="169">
        <f t="shared" si="29"/>
        <v>0.3899999999999999</v>
      </c>
    </row>
    <row r="47" spans="1:18" ht="15.75">
      <c r="A47" s="60" t="s">
        <v>162</v>
      </c>
      <c r="B47" s="110">
        <v>38.14</v>
      </c>
      <c r="C47" s="72">
        <f>ROUND('PU Wise OWE'!$BA$84/10000,2)</f>
        <v>159.15</v>
      </c>
      <c r="D47" s="87">
        <f t="shared" si="23"/>
        <v>5.9297152693428321E-2</v>
      </c>
      <c r="E47" s="99"/>
      <c r="F47" s="21">
        <f>ROUND('PU Wise OWE'!$BA$82/10000,2)</f>
        <v>85.41</v>
      </c>
      <c r="G47" s="24">
        <f t="shared" si="24"/>
        <v>3.1357733696071192E-2</v>
      </c>
      <c r="H47" s="21">
        <f>ROUND('PU Wise OWE'!$BA$83/10000,2)</f>
        <v>85.41</v>
      </c>
      <c r="I47" s="21">
        <f>ROUND('PU Wise OWE'!$BA$85/10000,2)</f>
        <v>85.25</v>
      </c>
      <c r="J47" s="24">
        <f t="shared" si="25"/>
        <v>3.1355629852766471E-2</v>
      </c>
      <c r="K47" s="22">
        <f t="shared" si="30"/>
        <v>0.15999999999999659</v>
      </c>
      <c r="L47" s="24">
        <f t="shared" si="31"/>
        <v>1.8768328445747402E-3</v>
      </c>
      <c r="M47" s="22">
        <f t="shared" si="26"/>
        <v>-73.900000000000006</v>
      </c>
      <c r="N47" s="54">
        <f t="shared" si="27"/>
        <v>-0.46434181589695256</v>
      </c>
      <c r="O47" s="54">
        <f t="shared" si="28"/>
        <v>0.99812668305818997</v>
      </c>
      <c r="P47" s="159"/>
      <c r="Q47" s="165">
        <f>(I47/10)*12</f>
        <v>102.30000000000001</v>
      </c>
      <c r="R47" s="70">
        <f t="shared" si="29"/>
        <v>16.890000000000015</v>
      </c>
    </row>
    <row r="48" spans="1:18" ht="15.75">
      <c r="A48" s="61" t="s">
        <v>165</v>
      </c>
      <c r="B48" s="105">
        <v>663.48</v>
      </c>
      <c r="C48" s="72">
        <f>ROUND('PU Wise OWE'!$AM$84/10000,2)-ROUND('PU Wise OWE'!$BJ$84/10000,2)</f>
        <v>392.03000000000003</v>
      </c>
      <c r="D48" s="87">
        <f t="shared" si="23"/>
        <v>0.14606511322905877</v>
      </c>
      <c r="E48" s="99"/>
      <c r="F48" s="21">
        <f>ROUND('PU Wise OWE'!$AM$82/10000,2)-ROUND('PU Wise OWE'!$BJ$82/10000,2)</f>
        <v>388.32</v>
      </c>
      <c r="G48" s="24">
        <f t="shared" si="24"/>
        <v>0.14256919738740623</v>
      </c>
      <c r="H48" s="21">
        <f>ROUND('PU Wise OWE'!$AM$83/10000,2)-ROUND('PU Wise OWE'!$BJ$83/10000,2)</f>
        <v>388.32</v>
      </c>
      <c r="I48" s="21">
        <f>ROUND('PU Wise OWE'!$AM$85/10000,2)-ROUND('PU Wise OWE'!$BJ$85/10000,2)</f>
        <v>387.59</v>
      </c>
      <c r="J48" s="24">
        <f t="shared" si="25"/>
        <v>0.1425586929575807</v>
      </c>
      <c r="K48" s="22">
        <f t="shared" si="30"/>
        <v>0.73000000000001819</v>
      </c>
      <c r="L48" s="24">
        <f t="shared" si="31"/>
        <v>1.8834335251167941E-3</v>
      </c>
      <c r="M48" s="22">
        <f t="shared" si="26"/>
        <v>-4.4400000000000546</v>
      </c>
      <c r="N48" s="54">
        <f t="shared" si="27"/>
        <v>-1.1325663852256343E-2</v>
      </c>
      <c r="O48" s="54">
        <f t="shared" si="28"/>
        <v>0.9981201071281417</v>
      </c>
      <c r="P48" s="159"/>
      <c r="Q48" s="165">
        <v>670.28</v>
      </c>
      <c r="R48" s="70">
        <f t="shared" si="29"/>
        <v>281.95999999999998</v>
      </c>
    </row>
    <row r="49" spans="1:18" s="36" customFormat="1" ht="15.75" thickBot="1">
      <c r="A49" s="62" t="s">
        <v>125</v>
      </c>
      <c r="B49" s="76">
        <f>B42+B48</f>
        <v>936.95</v>
      </c>
      <c r="C49" s="76">
        <f>C42+C48</f>
        <v>680.15000000000009</v>
      </c>
      <c r="D49" s="88">
        <f t="shared" si="23"/>
        <v>0.25341475591853768</v>
      </c>
      <c r="E49" s="100"/>
      <c r="F49" s="26">
        <f>F42+F48</f>
        <v>527.43000000000006</v>
      </c>
      <c r="G49" s="56">
        <f t="shared" si="24"/>
        <v>0.19364254166161846</v>
      </c>
      <c r="H49" s="26">
        <f>H42+H48</f>
        <v>527.43000000000006</v>
      </c>
      <c r="I49" s="26">
        <f>I42+I48</f>
        <v>526.43999999999994</v>
      </c>
      <c r="J49" s="56">
        <f t="shared" si="25"/>
        <v>0.19362883026029767</v>
      </c>
      <c r="K49" s="26">
        <f t="shared" si="30"/>
        <v>0.99000000000012278</v>
      </c>
      <c r="L49" s="56">
        <f t="shared" si="31"/>
        <v>1.880556188739691E-3</v>
      </c>
      <c r="M49" s="26">
        <f t="shared" si="26"/>
        <v>-153.71000000000015</v>
      </c>
      <c r="N49" s="57">
        <f t="shared" si="27"/>
        <v>-0.22599426597074193</v>
      </c>
      <c r="O49" s="54">
        <f t="shared" si="28"/>
        <v>0.99812297366475144</v>
      </c>
      <c r="P49" s="160"/>
      <c r="Q49" s="76">
        <f>Q42+Q48</f>
        <v>936.44</v>
      </c>
      <c r="R49" s="76">
        <f>R42+R48</f>
        <v>409.01</v>
      </c>
    </row>
    <row r="50" spans="1:18">
      <c r="Q50" s="166"/>
    </row>
    <row r="51" spans="1:18">
      <c r="A51" s="77" t="s">
        <v>179</v>
      </c>
      <c r="B51" s="77"/>
      <c r="Q51" s="166"/>
    </row>
    <row r="52" spans="1:18" ht="30" customHeight="1">
      <c r="A52" s="83" t="s">
        <v>180</v>
      </c>
      <c r="B52" s="111">
        <v>188.88</v>
      </c>
      <c r="C52" s="72">
        <f>ROUND('PU Wise OWE'!$AK$128/10000,2)-C43</f>
        <v>36.69</v>
      </c>
      <c r="D52" s="87">
        <f t="shared" ref="D52:D56" si="32">C52/$C$7</f>
        <v>1.3670201271265378E-2</v>
      </c>
      <c r="E52" s="327"/>
      <c r="F52" s="22">
        <f>ROUND('PU Wise OWE'!$AK$126/10000,2)-F43</f>
        <v>55.989999999999995</v>
      </c>
      <c r="G52" s="24">
        <f t="shared" ref="G52:G54" si="33">F52/$F$7</f>
        <v>2.0556369390504932E-2</v>
      </c>
      <c r="H52" s="22">
        <f>ROUND('PU Wise OWE'!$AK$127/10000,2)-H43</f>
        <v>55.989999999999995</v>
      </c>
      <c r="I52" s="22">
        <f>ROUND('PU Wise OWE'!$AK$129/10000,2)-I43</f>
        <v>55.890000000000008</v>
      </c>
      <c r="J52" s="24">
        <f t="shared" ref="J52:J56" si="34">I52/$I$7</f>
        <v>2.055678771227118E-2</v>
      </c>
      <c r="K52" s="22">
        <f>H52-I52</f>
        <v>9.999999999998721E-2</v>
      </c>
      <c r="L52" s="24">
        <f>K52/I52</f>
        <v>1.7892288423687099E-3</v>
      </c>
      <c r="M52" s="22">
        <f>I52-C52</f>
        <v>19.20000000000001</v>
      </c>
      <c r="N52" s="54">
        <f>M52/C52</f>
        <v>0.52330335241210169</v>
      </c>
      <c r="O52" s="54">
        <f t="shared" ref="O52:O54" si="35">I52/F52</f>
        <v>0.99821396677978236</v>
      </c>
      <c r="P52" s="158" t="s">
        <v>266</v>
      </c>
      <c r="Q52" s="165">
        <f>(I52/10)*12</f>
        <v>67.068000000000012</v>
      </c>
      <c r="R52" s="169">
        <f>Q52-F52</f>
        <v>11.078000000000017</v>
      </c>
    </row>
    <row r="53" spans="1:18" ht="15.75">
      <c r="A53" s="20" t="s">
        <v>157</v>
      </c>
      <c r="B53" s="107">
        <v>121.46</v>
      </c>
      <c r="C53" s="72">
        <f>ROUND('PU Wise OWE'!$AL$128/10000,2)</f>
        <v>38.409999999999997</v>
      </c>
      <c r="D53" s="87">
        <f t="shared" si="32"/>
        <v>1.431105017250758E-2</v>
      </c>
      <c r="E53" s="328"/>
      <c r="F53" s="22">
        <f>ROUND('PU Wise OWE'!$AL$126/10000,2)</f>
        <v>23.34</v>
      </c>
      <c r="G53" s="24">
        <f t="shared" si="33"/>
        <v>8.5691313015607267E-3</v>
      </c>
      <c r="H53" s="23">
        <f>ROUND('PU Wise OWE'!$AL$127/10000,2)</f>
        <v>23.34</v>
      </c>
      <c r="I53" s="23">
        <f>ROUND('PU Wise OWE'!$AL$129/10000,2)</f>
        <v>23.3</v>
      </c>
      <c r="J53" s="24">
        <f t="shared" si="34"/>
        <v>8.5699258131314814E-3</v>
      </c>
      <c r="K53" s="22">
        <f t="shared" ref="K53:K54" si="36">H53-I53</f>
        <v>3.9999999999999147E-2</v>
      </c>
      <c r="L53" s="24">
        <f t="shared" ref="L53:L54" si="37">K53/I53</f>
        <v>1.716738197424856E-3</v>
      </c>
      <c r="M53" s="22">
        <f>I53-C53</f>
        <v>-15.109999999999996</v>
      </c>
      <c r="N53" s="54">
        <f>M53/C53</f>
        <v>-0.39338713876594628</v>
      </c>
      <c r="O53" s="54">
        <f t="shared" si="35"/>
        <v>0.99828620394173095</v>
      </c>
      <c r="P53" s="157" t="s">
        <v>267</v>
      </c>
      <c r="Q53" s="165">
        <f>(I53/10)*12</f>
        <v>27.96</v>
      </c>
      <c r="R53" s="70">
        <f>Q53-F53</f>
        <v>4.620000000000001</v>
      </c>
    </row>
    <row r="54" spans="1:18" s="36" customFormat="1">
      <c r="A54" s="25" t="s">
        <v>125</v>
      </c>
      <c r="B54" s="26">
        <f>SUM(B52:B53)</f>
        <v>310.33999999999997</v>
      </c>
      <c r="C54" s="76">
        <f>SUM(C52:C53)</f>
        <v>75.099999999999994</v>
      </c>
      <c r="D54" s="88">
        <f t="shared" si="32"/>
        <v>2.7981251443772958E-2</v>
      </c>
      <c r="E54" s="329"/>
      <c r="F54" s="76">
        <f t="shared" ref="F54:I54" si="38">SUM(F52:F53)</f>
        <v>79.33</v>
      </c>
      <c r="G54" s="56">
        <f t="shared" si="33"/>
        <v>2.912550069206566E-2</v>
      </c>
      <c r="H54" s="76">
        <f t="shared" si="38"/>
        <v>79.33</v>
      </c>
      <c r="I54" s="76">
        <f t="shared" si="38"/>
        <v>79.190000000000012</v>
      </c>
      <c r="J54" s="56">
        <f t="shared" si="34"/>
        <v>2.9126713525402664E-2</v>
      </c>
      <c r="K54" s="26">
        <f t="shared" si="36"/>
        <v>0.13999999999998636</v>
      </c>
      <c r="L54" s="56">
        <f t="shared" si="37"/>
        <v>1.7678999873719705E-3</v>
      </c>
      <c r="M54" s="26">
        <f>I54-C54</f>
        <v>4.0900000000000176</v>
      </c>
      <c r="N54" s="104">
        <f>M54/C54</f>
        <v>5.4460719041278534E-2</v>
      </c>
      <c r="O54" s="54">
        <f t="shared" si="35"/>
        <v>0.99823521996722564</v>
      </c>
      <c r="P54" s="156"/>
      <c r="Q54" s="76">
        <f>SUM(Q52:Q53)</f>
        <v>95.02800000000002</v>
      </c>
      <c r="R54" s="76">
        <f>SUM(R52:R53)</f>
        <v>15.698000000000018</v>
      </c>
    </row>
    <row r="55" spans="1:18">
      <c r="Q55" s="166"/>
    </row>
    <row r="56" spans="1:18" s="36" customFormat="1" ht="38.450000000000003" customHeight="1">
      <c r="A56" s="80" t="s">
        <v>158</v>
      </c>
      <c r="B56" s="112">
        <v>348.19</v>
      </c>
      <c r="C56" s="73">
        <f>ROUND('PU Wise OWE'!$AO$128/10000,2)</f>
        <v>97.84</v>
      </c>
      <c r="D56" s="88">
        <f t="shared" si="32"/>
        <v>3.645387005670768E-2</v>
      </c>
      <c r="E56" s="55"/>
      <c r="F56" s="26">
        <f>ROUND('PU Wise OWE'!$AO$126/10000,2)</f>
        <v>91.77</v>
      </c>
      <c r="G56" s="56">
        <f t="shared" ref="G56" si="39">F56/$F$7</f>
        <v>3.3692766904208568E-2</v>
      </c>
      <c r="H56" s="25">
        <f>ROUND('PU Wise OWE'!$AO$127/10000,2)</f>
        <v>91.77</v>
      </c>
      <c r="I56" s="25">
        <f>ROUND('PU Wise OWE'!$AO$129/10000,2)</f>
        <v>91.73</v>
      </c>
      <c r="J56" s="56">
        <f t="shared" si="34"/>
        <v>3.3739025529551533E-2</v>
      </c>
      <c r="K56" s="26">
        <f>H56-I56</f>
        <v>3.9999999999992042E-2</v>
      </c>
      <c r="L56" s="56">
        <f>K56/I56</f>
        <v>4.3606235691695235E-4</v>
      </c>
      <c r="M56" s="26">
        <f>I56-C56</f>
        <v>-6.1099999999999994</v>
      </c>
      <c r="N56" s="57">
        <f>M56/C56</f>
        <v>-6.2448896156991E-2</v>
      </c>
      <c r="O56" s="54">
        <f t="shared" ref="O56" si="40">I56/F56</f>
        <v>0.9995641277105809</v>
      </c>
      <c r="P56" s="158" t="s">
        <v>280</v>
      </c>
      <c r="Q56" s="165">
        <f>(I56-26.18)/10*2+I56</f>
        <v>104.84</v>
      </c>
      <c r="R56" s="169">
        <f>Q56-F56</f>
        <v>13.070000000000007</v>
      </c>
    </row>
    <row r="57" spans="1:18" s="36" customFormat="1">
      <c r="A57" s="118"/>
      <c r="B57" s="119"/>
      <c r="C57" s="115"/>
      <c r="D57" s="116"/>
      <c r="E57" s="117"/>
      <c r="F57" s="93"/>
      <c r="G57" s="92"/>
      <c r="H57" s="92"/>
      <c r="I57" s="90"/>
      <c r="J57" s="92"/>
      <c r="K57" s="92"/>
      <c r="L57" s="92"/>
      <c r="M57" s="26"/>
      <c r="N57" s="57"/>
      <c r="O57" s="102"/>
      <c r="P57" s="161"/>
      <c r="Q57" s="168"/>
    </row>
    <row r="58" spans="1:18">
      <c r="B58" s="311" t="s">
        <v>291</v>
      </c>
      <c r="C58" s="319" t="str">
        <f>'PU Wise OWE'!$B$7</f>
        <v>Actuals upto March-23</v>
      </c>
      <c r="D58" s="311" t="s">
        <v>168</v>
      </c>
      <c r="E58" s="311"/>
      <c r="F58" s="341" t="str">
        <f>'PU Wise OWE'!$B$5</f>
        <v xml:space="preserve">FG 2023-24 </v>
      </c>
      <c r="G58" s="311" t="s">
        <v>294</v>
      </c>
      <c r="H58" s="311" t="s">
        <v>300</v>
      </c>
      <c r="I58" s="319" t="str">
        <f>'PU Wise OWE'!B8</f>
        <v>Actuals upto March-24</v>
      </c>
      <c r="J58" s="311" t="s">
        <v>200</v>
      </c>
      <c r="K58" s="310" t="s">
        <v>201</v>
      </c>
      <c r="L58" s="310"/>
      <c r="M58" s="310" t="s">
        <v>142</v>
      </c>
      <c r="N58" s="310"/>
      <c r="O58" s="315" t="s">
        <v>298</v>
      </c>
      <c r="P58" s="349" t="s">
        <v>262</v>
      </c>
      <c r="Q58" s="167"/>
    </row>
    <row r="59" spans="1:18" ht="30">
      <c r="A59" s="77" t="s">
        <v>181</v>
      </c>
      <c r="B59" s="312"/>
      <c r="C59" s="312"/>
      <c r="D59" s="312"/>
      <c r="E59" s="312"/>
      <c r="F59" s="342"/>
      <c r="G59" s="312"/>
      <c r="H59" s="312"/>
      <c r="I59" s="312"/>
      <c r="J59" s="312"/>
      <c r="K59" s="81" t="s">
        <v>140</v>
      </c>
      <c r="L59" s="82" t="s">
        <v>141</v>
      </c>
      <c r="M59" s="81" t="s">
        <v>140</v>
      </c>
      <c r="N59" s="82" t="s">
        <v>141</v>
      </c>
      <c r="O59" s="315"/>
      <c r="P59" s="349"/>
      <c r="Q59" s="167"/>
    </row>
    <row r="60" spans="1:18" ht="15.75">
      <c r="A60" s="23" t="s">
        <v>182</v>
      </c>
      <c r="B60" s="22">
        <v>80.099999999999994</v>
      </c>
      <c r="C60" s="72">
        <f>ROUND('PU Wise OWE'!$AM$62/10000,2)</f>
        <v>18.87</v>
      </c>
      <c r="D60" s="87">
        <f t="shared" ref="D60:D64" si="41">C60/$C$7</f>
        <v>7.0307085851397571E-3</v>
      </c>
      <c r="E60" s="324"/>
      <c r="F60" s="22">
        <f>ROUND('PU Wise OWE'!$AM$60/10000,2)</f>
        <v>17.28</v>
      </c>
      <c r="G60" s="24">
        <f t="shared" ref="G60:G64" si="42">F60/$F$7</f>
        <v>6.3442411692788934E-3</v>
      </c>
      <c r="H60" s="23">
        <f>ROUND('PU Wise OWE'!$AM$61/10000,2)</f>
        <v>17.28</v>
      </c>
      <c r="I60" s="23">
        <f>ROUND('PU Wise OWE'!$AM$63/10000,2)</f>
        <v>17.25</v>
      </c>
      <c r="J60" s="96">
        <f t="shared" ref="J60:J64" si="43">I60/$I$7</f>
        <v>6.3446875655157955E-3</v>
      </c>
      <c r="K60" s="22">
        <f>H60-I60</f>
        <v>3.0000000000001137E-2</v>
      </c>
      <c r="L60" s="24">
        <f>K60/I60</f>
        <v>1.7391304347826747E-3</v>
      </c>
      <c r="M60" s="22">
        <f>I60-C60</f>
        <v>-1.620000000000001</v>
      </c>
      <c r="N60" s="54">
        <f>M60/C60</f>
        <v>-8.5850556438791775E-2</v>
      </c>
      <c r="O60" s="54">
        <f t="shared" ref="O60:O64" si="44">I60/F60</f>
        <v>0.99826388888888884</v>
      </c>
      <c r="P60" s="158"/>
      <c r="Q60" s="165">
        <f>(I60/10)*12</f>
        <v>20.700000000000003</v>
      </c>
      <c r="R60" s="70">
        <f>Q60-F60</f>
        <v>3.4200000000000017</v>
      </c>
    </row>
    <row r="61" spans="1:18" ht="46.15" customHeight="1">
      <c r="A61" s="23" t="s">
        <v>183</v>
      </c>
      <c r="B61" s="22">
        <v>21.26</v>
      </c>
      <c r="C61" s="72">
        <f>ROUND('PU Wise OWE'!$AM$95/10000,2)</f>
        <v>3.95</v>
      </c>
      <c r="D61" s="87">
        <f t="shared" si="41"/>
        <v>1.4717169534341306E-3</v>
      </c>
      <c r="E61" s="325"/>
      <c r="F61" s="22">
        <f>ROUND('PU Wise OWE'!$AM$93/10000,2)</f>
        <v>5.49</v>
      </c>
      <c r="G61" s="24">
        <f t="shared" si="42"/>
        <v>2.0156182881563151E-3</v>
      </c>
      <c r="H61" s="23">
        <f>ROUND('PU Wise OWE'!$AM$94/10000,2)</f>
        <v>5.49</v>
      </c>
      <c r="I61" s="23">
        <f>ROUND('PU Wise OWE'!$AM$96/10000,2)</f>
        <v>5.48</v>
      </c>
      <c r="J61" s="96">
        <f t="shared" si="43"/>
        <v>2.0155877019725544E-3</v>
      </c>
      <c r="K61" s="22">
        <f t="shared" ref="K61:K64" si="45">H61-I61</f>
        <v>9.9999999999997868E-3</v>
      </c>
      <c r="L61" s="24">
        <f t="shared" ref="L61:L64" si="46">K61/I61</f>
        <v>1.8248175182481361E-3</v>
      </c>
      <c r="M61" s="22">
        <f>I61-C61</f>
        <v>1.5300000000000002</v>
      </c>
      <c r="N61" s="54">
        <f>M61/C61</f>
        <v>0.3873417721518988</v>
      </c>
      <c r="O61" s="54">
        <f t="shared" si="44"/>
        <v>0.99817850637522776</v>
      </c>
      <c r="P61" s="158" t="s">
        <v>271</v>
      </c>
      <c r="Q61" s="165">
        <f>(I61/10)*12</f>
        <v>6.5760000000000005</v>
      </c>
      <c r="R61" s="70">
        <f>Q61-F61</f>
        <v>1.0860000000000003</v>
      </c>
    </row>
    <row r="62" spans="1:18" ht="43.15" customHeight="1">
      <c r="A62" s="23" t="s">
        <v>184</v>
      </c>
      <c r="B62" s="22">
        <v>9.89</v>
      </c>
      <c r="C62" s="72">
        <f>ROUND('PU Wise OWE'!$AN$18/10000,2)</f>
        <v>4.18</v>
      </c>
      <c r="D62" s="87">
        <f t="shared" si="41"/>
        <v>1.5574118646467505E-3</v>
      </c>
      <c r="E62" s="325"/>
      <c r="F62" s="22">
        <f>ROUND('PU Wise OWE'!$AN$16/10000,2)</f>
        <v>3.51</v>
      </c>
      <c r="G62" s="24">
        <f>F62/$F$7</f>
        <v>1.2886739875097751E-3</v>
      </c>
      <c r="H62" s="23">
        <f>ROUND('PU Wise OWE'!$AN$17/10000,2)</f>
        <v>3.51</v>
      </c>
      <c r="I62" s="23">
        <f>ROUND('PU Wise OWE'!$AN$19/10000,2)</f>
        <v>3.51</v>
      </c>
      <c r="J62" s="96">
        <f t="shared" si="43"/>
        <v>1.2910059915919097E-3</v>
      </c>
      <c r="K62" s="22">
        <f t="shared" si="45"/>
        <v>0</v>
      </c>
      <c r="L62" s="24">
        <f t="shared" si="46"/>
        <v>0</v>
      </c>
      <c r="M62" s="22">
        <f>I62-C62</f>
        <v>-0.66999999999999993</v>
      </c>
      <c r="N62" s="54">
        <f>M62/C62</f>
        <v>-0.16028708133971292</v>
      </c>
      <c r="O62" s="54">
        <f t="shared" si="44"/>
        <v>1</v>
      </c>
      <c r="P62" s="158" t="s">
        <v>268</v>
      </c>
      <c r="Q62" s="165">
        <f>(I62/10)*12</f>
        <v>4.2119999999999997</v>
      </c>
      <c r="R62" s="70">
        <f>Q62-F62</f>
        <v>0.70199999999999996</v>
      </c>
    </row>
    <row r="63" spans="1:18" ht="15.75">
      <c r="A63" s="23" t="s">
        <v>185</v>
      </c>
      <c r="B63" s="22">
        <v>1.64</v>
      </c>
      <c r="C63" s="72">
        <f>ROUND('PU Wise OWE'!$AN$62/10000,2)</f>
        <v>0.2</v>
      </c>
      <c r="D63" s="87">
        <f t="shared" si="41"/>
        <v>7.4517314097930653E-5</v>
      </c>
      <c r="E63" s="325"/>
      <c r="F63" s="22">
        <f>ROUND('PU Wise OWE'!$AN$60/10000,2)</f>
        <v>0.53</v>
      </c>
      <c r="G63" s="24">
        <f>F63/$F$7</f>
        <v>1.9458610067811421E-4</v>
      </c>
      <c r="H63" s="23">
        <f>ROUND('PU Wise OWE'!$AN$61/10000,2)</f>
        <v>0.53</v>
      </c>
      <c r="I63" s="23">
        <f>ROUND('PU Wise OWE'!$AN$63/10000,2)</f>
        <v>0.53</v>
      </c>
      <c r="J63" s="96">
        <f t="shared" si="43"/>
        <v>1.9493822665063025E-4</v>
      </c>
      <c r="K63" s="22">
        <f t="shared" si="45"/>
        <v>0</v>
      </c>
      <c r="L63" s="24">
        <f t="shared" si="46"/>
        <v>0</v>
      </c>
      <c r="M63" s="22">
        <f>I63-C63</f>
        <v>0.33</v>
      </c>
      <c r="N63" s="54">
        <f>M63/C63</f>
        <v>1.65</v>
      </c>
      <c r="O63" s="54">
        <f t="shared" si="44"/>
        <v>1</v>
      </c>
      <c r="P63" s="157"/>
      <c r="Q63" s="165">
        <f>(I63/10)*12</f>
        <v>0.63600000000000012</v>
      </c>
      <c r="R63" s="70">
        <f>Q63-F63</f>
        <v>0.10600000000000009</v>
      </c>
    </row>
    <row r="64" spans="1:18" s="36" customFormat="1">
      <c r="A64" s="25" t="s">
        <v>125</v>
      </c>
      <c r="B64" s="26">
        <f>SUM(B60:B63)</f>
        <v>112.89</v>
      </c>
      <c r="C64" s="76">
        <f>SUM(C60:C63)</f>
        <v>27.2</v>
      </c>
      <c r="D64" s="88">
        <f t="shared" si="41"/>
        <v>1.0134354717318569E-2</v>
      </c>
      <c r="E64" s="326"/>
      <c r="F64" s="26">
        <f>SUM(F60:F63)</f>
        <v>26.810000000000002</v>
      </c>
      <c r="G64" s="56">
        <f t="shared" si="42"/>
        <v>9.8431195456230979E-3</v>
      </c>
      <c r="H64" s="26">
        <f>SUM(H60:H63)</f>
        <v>26.810000000000002</v>
      </c>
      <c r="I64" s="26">
        <f>SUM(I60:I63)</f>
        <v>26.770000000000003</v>
      </c>
      <c r="J64" s="56">
        <f t="shared" si="43"/>
        <v>9.8462194857308911E-3</v>
      </c>
      <c r="K64" s="26">
        <f t="shared" si="45"/>
        <v>3.9999999999999147E-2</v>
      </c>
      <c r="L64" s="56">
        <f t="shared" si="46"/>
        <v>1.4942099364960457E-3</v>
      </c>
      <c r="M64" s="26">
        <f>I64-C64</f>
        <v>-0.42999999999999616</v>
      </c>
      <c r="N64" s="57">
        <f>M64/C64</f>
        <v>-1.5808823529411625E-2</v>
      </c>
      <c r="O64" s="54">
        <f t="shared" si="44"/>
        <v>0.99850801939574785</v>
      </c>
      <c r="P64" s="156"/>
      <c r="Q64" s="76">
        <f>SUM(Q60:Q63)</f>
        <v>32.124000000000002</v>
      </c>
      <c r="R64" s="76">
        <f>SUM(R60:R63)</f>
        <v>5.3140000000000018</v>
      </c>
    </row>
    <row r="65" spans="1:18">
      <c r="Q65" s="166"/>
    </row>
    <row r="66" spans="1:18">
      <c r="A66" s="77" t="s">
        <v>186</v>
      </c>
      <c r="B66" s="77"/>
      <c r="Q66" s="166"/>
    </row>
    <row r="67" spans="1:18" ht="27.6" customHeight="1">
      <c r="A67" s="23" t="s">
        <v>187</v>
      </c>
      <c r="B67" s="22">
        <v>1117.51</v>
      </c>
      <c r="C67" s="72">
        <f>ROUND('PU Wise OWE'!$AP$73/10000,2)</f>
        <v>0.02</v>
      </c>
      <c r="D67" s="87">
        <f t="shared" ref="D67:D69" si="47">C67/$C$7</f>
        <v>7.4517314097930652E-6</v>
      </c>
      <c r="E67" s="23"/>
      <c r="F67" s="22">
        <f>ROUND('PU Wise OWE'!$AP$71/10000,2)</f>
        <v>0</v>
      </c>
      <c r="G67" s="24">
        <f t="shared" ref="G67:G69" si="48">F67/$F$7</f>
        <v>0</v>
      </c>
      <c r="H67" s="23">
        <f>ROUND('PU Wise OWE'!$AP$72/10000,2)</f>
        <v>0</v>
      </c>
      <c r="I67" s="23">
        <f>ROUND('PU Wise OWE'!$AP$74/10000,2)</f>
        <v>0</v>
      </c>
      <c r="J67" s="96">
        <f t="shared" ref="J67:J69" si="49">I67/$I$7</f>
        <v>0</v>
      </c>
      <c r="K67" s="22">
        <f>H67-I67</f>
        <v>0</v>
      </c>
      <c r="L67" s="24" t="e">
        <f>K67/I67</f>
        <v>#DIV/0!</v>
      </c>
      <c r="M67" s="22">
        <f>I67-C67</f>
        <v>-0.02</v>
      </c>
      <c r="N67" s="54">
        <f>M67/C67</f>
        <v>-1</v>
      </c>
      <c r="O67" s="54" t="e">
        <f t="shared" ref="O67:O68" si="50">I67/F67</f>
        <v>#DIV/0!</v>
      </c>
      <c r="P67" s="158" t="s">
        <v>272</v>
      </c>
      <c r="Q67" s="165">
        <f>(I67-256.76-544.78)/10*2+I67</f>
        <v>-160.30799999999999</v>
      </c>
      <c r="R67" s="70">
        <f>Q67-F67</f>
        <v>-160.30799999999999</v>
      </c>
    </row>
    <row r="68" spans="1:18" ht="15.75">
      <c r="A68" s="89" t="s">
        <v>188</v>
      </c>
      <c r="B68" s="113">
        <v>38.520000000000003</v>
      </c>
      <c r="C68" s="72">
        <f>ROUND('PU Wise OWE'!$AP$128/10000,2)-C67</f>
        <v>76.02000000000001</v>
      </c>
      <c r="D68" s="87">
        <f t="shared" si="47"/>
        <v>2.8324031088623445E-2</v>
      </c>
      <c r="E68" s="23"/>
      <c r="F68" s="22">
        <f>ROUND('PU Wise OWE'!$AP$126/10000,2)-F67</f>
        <v>48.98</v>
      </c>
      <c r="G68" s="24">
        <f t="shared" si="48"/>
        <v>1.7982692851347234E-2</v>
      </c>
      <c r="H68" s="23">
        <f>ROUND('PU Wise OWE'!$AP$127/10000,2)-H67</f>
        <v>48.98</v>
      </c>
      <c r="I68" s="23">
        <f>ROUND('PU Wise OWE'!$AP$129/10000,2)-I67</f>
        <v>48.89</v>
      </c>
      <c r="J68" s="96">
        <f t="shared" si="49"/>
        <v>1.7982131888583608E-2</v>
      </c>
      <c r="K68" s="22">
        <f t="shared" ref="K68:K69" si="51">H68-I68</f>
        <v>8.9999999999996305E-2</v>
      </c>
      <c r="L68" s="24">
        <f t="shared" ref="L68:L69" si="52">K68/I68</f>
        <v>1.8408672530169012E-3</v>
      </c>
      <c r="M68" s="22">
        <f>I68-C68</f>
        <v>-27.13000000000001</v>
      </c>
      <c r="N68" s="54">
        <f>M68/C68</f>
        <v>-0.3568797684819785</v>
      </c>
      <c r="O68" s="54">
        <f t="shared" si="50"/>
        <v>0.99816251531237243</v>
      </c>
      <c r="P68" s="157"/>
      <c r="Q68" s="165">
        <f>(I68/10)*12</f>
        <v>58.668000000000006</v>
      </c>
      <c r="R68" s="70">
        <f>Q68-F68</f>
        <v>9.6880000000000095</v>
      </c>
    </row>
    <row r="69" spans="1:18" s="36" customFormat="1">
      <c r="A69" s="25" t="s">
        <v>125</v>
      </c>
      <c r="B69" s="26">
        <f>SUM(B67:B68)</f>
        <v>1156.03</v>
      </c>
      <c r="C69" s="76">
        <f>SUM(C67:C68)</f>
        <v>76.040000000000006</v>
      </c>
      <c r="D69" s="88">
        <f t="shared" si="47"/>
        <v>2.8331482820033237E-2</v>
      </c>
      <c r="E69" s="90"/>
      <c r="F69" s="91">
        <f>SUM(F67:F68)</f>
        <v>48.98</v>
      </c>
      <c r="G69" s="92">
        <f t="shared" si="48"/>
        <v>1.7982692851347234E-2</v>
      </c>
      <c r="H69" s="91">
        <f>SUM(H67:H68)</f>
        <v>48.98</v>
      </c>
      <c r="I69" s="91">
        <f>SUM(I67:I68)</f>
        <v>48.89</v>
      </c>
      <c r="J69" s="56">
        <f t="shared" si="49"/>
        <v>1.7982131888583608E-2</v>
      </c>
      <c r="K69" s="22">
        <f t="shared" si="51"/>
        <v>8.9999999999996305E-2</v>
      </c>
      <c r="L69" s="24">
        <f t="shared" si="52"/>
        <v>1.8408672530169012E-3</v>
      </c>
      <c r="M69" s="93">
        <f>I69-C69</f>
        <v>-27.150000000000006</v>
      </c>
      <c r="N69" s="103">
        <f>M69/C69</f>
        <v>-0.35704892162019997</v>
      </c>
      <c r="P69" s="162"/>
      <c r="Q69" s="76">
        <f>SUM(Q67:Q68)</f>
        <v>-101.63999999999999</v>
      </c>
      <c r="R69" s="76">
        <f>SUM(R67:R68)</f>
        <v>-150.61999999999998</v>
      </c>
    </row>
    <row r="70" spans="1:18">
      <c r="E70" s="31"/>
      <c r="F70" s="34"/>
      <c r="G70" s="34"/>
      <c r="H70" s="34"/>
      <c r="I70" s="31"/>
      <c r="J70" s="31"/>
      <c r="K70" s="31"/>
      <c r="L70" s="31"/>
      <c r="M70" s="34"/>
      <c r="N70" s="94"/>
      <c r="Q70" s="166"/>
    </row>
    <row r="71" spans="1:18">
      <c r="A71" s="77" t="s">
        <v>190</v>
      </c>
      <c r="B71" s="77"/>
      <c r="E71" s="31"/>
      <c r="F71" s="34"/>
      <c r="G71" s="34"/>
      <c r="H71" s="34"/>
      <c r="I71" s="31"/>
      <c r="J71" s="31"/>
      <c r="K71" s="31"/>
      <c r="L71" s="31"/>
      <c r="M71" s="34"/>
      <c r="N71" s="94"/>
      <c r="Q71" s="166"/>
    </row>
    <row r="72" spans="1:18" ht="38.450000000000003" customHeight="1">
      <c r="A72" s="23" t="s">
        <v>189</v>
      </c>
      <c r="B72" s="22">
        <v>12.31</v>
      </c>
      <c r="C72" s="72">
        <f>ROUND('PU Wise OWE'!$AQ$29/10000,2)+ROUND('PU Wise OWE'!$BB$29/10000,2)</f>
        <v>26.87</v>
      </c>
      <c r="D72" s="87">
        <f t="shared" ref="D72:D74" si="53">C72/$C$7</f>
        <v>1.0011401149056983E-2</v>
      </c>
      <c r="E72" s="23"/>
      <c r="F72" s="72">
        <f>ROUND('PU Wise OWE'!$AQ$27/10000,2)+ROUND('PU Wise OWE'!$BB$27/10000,2)</f>
        <v>21.63</v>
      </c>
      <c r="G72" s="24">
        <f t="shared" ref="G72:G74" si="54">F72/$F$7</f>
        <v>7.9413157691841704E-3</v>
      </c>
      <c r="H72" s="72">
        <f>ROUND('PU Wise OWE'!$AQ$28/10000,2)+ROUND('PU Wise OWE'!$BB$28/10000,2)</f>
        <v>21.63</v>
      </c>
      <c r="I72" s="72">
        <f>ROUND('PU Wise OWE'!$AQ$30/10000,2)+ROUND('PU Wise OWE'!$BB$30/10000,2)</f>
        <v>21.59</v>
      </c>
      <c r="J72" s="96">
        <f t="shared" ref="J72:J74" si="55">I72/$I$7</f>
        <v>7.9409741762020893E-3</v>
      </c>
      <c r="K72" s="22">
        <f>H72-I72</f>
        <v>3.9999999999999147E-2</v>
      </c>
      <c r="L72" s="24">
        <f>K72/I72</f>
        <v>1.8527095877720772E-3</v>
      </c>
      <c r="M72" s="22">
        <f>I72-C72</f>
        <v>-5.2800000000000011</v>
      </c>
      <c r="N72" s="54">
        <f>M72/C72</f>
        <v>-0.1965016747301824</v>
      </c>
      <c r="O72" s="54">
        <f t="shared" ref="O72:O73" si="56">I72/F72</f>
        <v>0.99815071659731858</v>
      </c>
      <c r="P72" s="158" t="s">
        <v>283</v>
      </c>
      <c r="Q72" s="165">
        <f>(I72/10)*12</f>
        <v>25.907999999999998</v>
      </c>
      <c r="R72" s="70">
        <f>Q72-F72</f>
        <v>4.2779999999999987</v>
      </c>
    </row>
    <row r="73" spans="1:18" ht="52.9" customHeight="1">
      <c r="A73" s="23" t="s">
        <v>191</v>
      </c>
      <c r="B73" s="22">
        <v>114.52</v>
      </c>
      <c r="C73" s="72">
        <f>ROUND('PU Wise OWE'!$AQ$40/10000,2)+ROUND('PU Wise OWE'!$BB$40/10000,2)</f>
        <v>36.049999999999997</v>
      </c>
      <c r="D73" s="87">
        <f t="shared" si="53"/>
        <v>1.3431745866151999E-2</v>
      </c>
      <c r="E73" s="23"/>
      <c r="F73" s="72">
        <f>ROUND('PU Wise OWE'!$AQ$38/10000,2)+ROUND('PU Wise OWE'!$BB$38/10000,2)</f>
        <v>42.03</v>
      </c>
      <c r="G73" s="24">
        <f t="shared" si="54"/>
        <v>1.5431044927360641E-2</v>
      </c>
      <c r="H73" s="72">
        <f>ROUND('PU Wise OWE'!$AQ$39/10000,2)+ROUND('PU Wise OWE'!$BB$39/10000,2)</f>
        <v>42.03</v>
      </c>
      <c r="I73" s="72">
        <f>ROUND('PU Wise OWE'!$AQ$41/10000,2)+ROUND('PU Wise OWE'!$BB$41/10000,2)</f>
        <v>41.96</v>
      </c>
      <c r="J73" s="96">
        <f t="shared" si="55"/>
        <v>1.5433222623132915E-2</v>
      </c>
      <c r="K73" s="22">
        <f t="shared" ref="K73:K74" si="57">H73-I73</f>
        <v>7.0000000000000284E-2</v>
      </c>
      <c r="L73" s="24">
        <f t="shared" ref="L73:L74" si="58">K73/I73</f>
        <v>1.6682554814108743E-3</v>
      </c>
      <c r="M73" s="22">
        <f>I73-C73</f>
        <v>5.9100000000000037</v>
      </c>
      <c r="N73" s="54">
        <f>M73/C73</f>
        <v>0.16393897364771162</v>
      </c>
      <c r="O73" s="54">
        <f t="shared" si="56"/>
        <v>0.99833452295979064</v>
      </c>
      <c r="P73" s="158" t="s">
        <v>269</v>
      </c>
      <c r="Q73" s="165">
        <f>(I73/10)*12</f>
        <v>50.351999999999997</v>
      </c>
      <c r="R73" s="70">
        <f>Q73-F73</f>
        <v>8.3219999999999956</v>
      </c>
    </row>
    <row r="74" spans="1:18" s="36" customFormat="1">
      <c r="A74" s="25" t="s">
        <v>125</v>
      </c>
      <c r="B74" s="26">
        <v>126.83</v>
      </c>
      <c r="C74" s="76">
        <f>SUM(C72:C73)</f>
        <v>62.92</v>
      </c>
      <c r="D74" s="88">
        <f t="shared" si="53"/>
        <v>2.3443147015208984E-2</v>
      </c>
      <c r="E74" s="25"/>
      <c r="F74" s="76">
        <f>SUM(F72:F73)</f>
        <v>63.66</v>
      </c>
      <c r="G74" s="56">
        <f t="shared" si="54"/>
        <v>2.337236069654481E-2</v>
      </c>
      <c r="H74" s="76">
        <f t="shared" ref="H74:I74" si="59">SUM(H72:H73)</f>
        <v>63.66</v>
      </c>
      <c r="I74" s="76">
        <f t="shared" si="59"/>
        <v>63.55</v>
      </c>
      <c r="J74" s="56">
        <f t="shared" si="55"/>
        <v>2.3374196799335004E-2</v>
      </c>
      <c r="K74" s="26">
        <f t="shared" si="57"/>
        <v>0.10999999999999943</v>
      </c>
      <c r="L74" s="56">
        <f t="shared" si="58"/>
        <v>1.7309205350117928E-3</v>
      </c>
      <c r="M74" s="26">
        <f>I74-C74</f>
        <v>0.62999999999999545</v>
      </c>
      <c r="N74" s="57">
        <f>M74/C74</f>
        <v>1.0012714558169031E-2</v>
      </c>
      <c r="P74" s="162"/>
      <c r="Q74" s="76">
        <f>SUM(Q72:Q73)</f>
        <v>76.259999999999991</v>
      </c>
      <c r="R74" s="76">
        <f>SUM(R72:R73)</f>
        <v>12.599999999999994</v>
      </c>
    </row>
    <row r="75" spans="1:18">
      <c r="D75" s="31"/>
      <c r="E75" s="31"/>
      <c r="F75" s="34"/>
      <c r="G75" s="34"/>
      <c r="H75" s="34"/>
      <c r="I75" s="31"/>
      <c r="J75" s="31"/>
      <c r="K75" s="31"/>
      <c r="L75" s="31"/>
      <c r="M75" s="34"/>
      <c r="N75" s="94"/>
      <c r="Q75" s="166"/>
    </row>
    <row r="76" spans="1:18">
      <c r="A76" s="77" t="s">
        <v>192</v>
      </c>
      <c r="B76" s="77"/>
      <c r="D76" s="31"/>
      <c r="E76" s="31"/>
      <c r="F76" s="34"/>
      <c r="G76" s="34"/>
      <c r="H76" s="34"/>
      <c r="I76" s="31"/>
      <c r="J76" s="31"/>
      <c r="K76" s="31"/>
      <c r="L76" s="31"/>
      <c r="M76" s="34"/>
      <c r="N76" s="94"/>
      <c r="Q76" s="166"/>
    </row>
    <row r="77" spans="1:18" ht="15.75">
      <c r="A77" s="23" t="s">
        <v>194</v>
      </c>
      <c r="B77" s="22">
        <v>2</v>
      </c>
      <c r="C77" s="72">
        <f>ROUND('PU Wise OWE'!$AW$128/10000,2)</f>
        <v>0.04</v>
      </c>
      <c r="D77" s="87">
        <f t="shared" ref="D77:D83" si="60">C77/$C$7</f>
        <v>1.490346281958613E-5</v>
      </c>
      <c r="E77" s="23"/>
      <c r="F77" s="22">
        <f>ROUND('PU Wise OWE'!$AW$126/10000,2)</f>
        <v>0</v>
      </c>
      <c r="G77" s="24">
        <f t="shared" ref="G77:G83" si="61">F77/$F$7</f>
        <v>0</v>
      </c>
      <c r="H77" s="23">
        <f>ROUND('PU Wise OWE'!$AW$127/10000,2)</f>
        <v>0</v>
      </c>
      <c r="I77" s="23">
        <f>ROUND('PU Wise OWE'!$AW$129/10000,2)</f>
        <v>0</v>
      </c>
      <c r="J77" s="96">
        <f t="shared" ref="J77:J85" si="62">I77/$I$7</f>
        <v>0</v>
      </c>
      <c r="K77" s="22">
        <f>H77-I77</f>
        <v>0</v>
      </c>
      <c r="L77" s="24" t="e">
        <f>K77/I77</f>
        <v>#DIV/0!</v>
      </c>
      <c r="M77" s="22">
        <f t="shared" ref="M77:M83" si="63">I77-C77</f>
        <v>-0.04</v>
      </c>
      <c r="N77" s="54">
        <f t="shared" ref="N77:N83" si="64">M77/C77</f>
        <v>-1</v>
      </c>
      <c r="O77" s="54" t="e">
        <f t="shared" ref="O77:O82" si="65">I77/F77</f>
        <v>#DIV/0!</v>
      </c>
      <c r="P77" s="157"/>
      <c r="Q77" s="165">
        <f t="shared" ref="Q77:Q82" si="66">(I77/10)*12</f>
        <v>0</v>
      </c>
      <c r="R77" s="70">
        <f t="shared" ref="R77:R82" si="67">Q77-F77</f>
        <v>0</v>
      </c>
    </row>
    <row r="78" spans="1:18" ht="15.75">
      <c r="A78" s="23" t="s">
        <v>193</v>
      </c>
      <c r="B78" s="22">
        <v>1.66</v>
      </c>
      <c r="C78" s="72">
        <f>ROUND('PU Wise OWE'!$AX$128/10000,2)</f>
        <v>7.0000000000000007E-2</v>
      </c>
      <c r="D78" s="87">
        <f t="shared" si="60"/>
        <v>2.6081059934275729E-5</v>
      </c>
      <c r="E78" s="23"/>
      <c r="F78" s="22">
        <f>ROUND('PU Wise OWE'!$AW$126/10000,2)</f>
        <v>0</v>
      </c>
      <c r="G78" s="24">
        <f t="shared" si="61"/>
        <v>0</v>
      </c>
      <c r="H78" s="23">
        <f>ROUND('PU Wise OWE'!$AX$127/10000,2)</f>
        <v>0.27</v>
      </c>
      <c r="I78" s="23">
        <f>ROUND('PU Wise OWE'!$AX$129/10000,2)</f>
        <v>0.27</v>
      </c>
      <c r="J78" s="96">
        <f t="shared" si="62"/>
        <v>9.9308153199377682E-5</v>
      </c>
      <c r="K78" s="22">
        <f t="shared" ref="K78:K83" si="68">H78-I78</f>
        <v>0</v>
      </c>
      <c r="L78" s="24">
        <f t="shared" ref="L78:L83" si="69">K78/I78</f>
        <v>0</v>
      </c>
      <c r="M78" s="22">
        <f t="shared" si="63"/>
        <v>0.2</v>
      </c>
      <c r="N78" s="54">
        <f t="shared" si="64"/>
        <v>2.8571428571428572</v>
      </c>
      <c r="O78" s="54" t="e">
        <f t="shared" si="65"/>
        <v>#DIV/0!</v>
      </c>
      <c r="P78" s="157"/>
      <c r="Q78" s="165">
        <f t="shared" si="66"/>
        <v>0.32400000000000007</v>
      </c>
      <c r="R78" s="70">
        <f t="shared" si="67"/>
        <v>0.32400000000000007</v>
      </c>
    </row>
    <row r="79" spans="1:18" ht="34.15" customHeight="1">
      <c r="A79" s="23" t="s">
        <v>195</v>
      </c>
      <c r="B79" s="22">
        <v>16.940000000000001</v>
      </c>
      <c r="C79" s="72">
        <f>ROUND('PU Wise OWE'!$BC$128/10000,2)</f>
        <v>6.05</v>
      </c>
      <c r="D79" s="87">
        <f t="shared" si="60"/>
        <v>2.2541487514624024E-3</v>
      </c>
      <c r="E79" s="23"/>
      <c r="F79" s="22">
        <f>ROUND('PU Wise OWE'!$BC$126/10000,2)</f>
        <v>6.13</v>
      </c>
      <c r="G79" s="24">
        <f t="shared" si="61"/>
        <v>2.2505901833147924E-3</v>
      </c>
      <c r="H79" s="23">
        <f>ROUND('PU Wise OWE'!$BC$127/10000,2)</f>
        <v>6.13</v>
      </c>
      <c r="I79" s="23">
        <f>ROUND('PU Wise OWE'!$BC$129/10000,2)</f>
        <v>6.13</v>
      </c>
      <c r="J79" s="96">
        <f t="shared" si="62"/>
        <v>2.2546628856006854E-3</v>
      </c>
      <c r="K79" s="22">
        <f t="shared" si="68"/>
        <v>0</v>
      </c>
      <c r="L79" s="24">
        <f t="shared" si="69"/>
        <v>0</v>
      </c>
      <c r="M79" s="22">
        <f t="shared" si="63"/>
        <v>8.0000000000000071E-2</v>
      </c>
      <c r="N79" s="54">
        <f t="shared" si="64"/>
        <v>1.322314049586778E-2</v>
      </c>
      <c r="O79" s="54">
        <f t="shared" si="65"/>
        <v>1</v>
      </c>
      <c r="P79" s="158" t="s">
        <v>270</v>
      </c>
      <c r="Q79" s="165">
        <f t="shared" si="66"/>
        <v>7.3559999999999999</v>
      </c>
      <c r="R79" s="70">
        <f t="shared" si="67"/>
        <v>1.226</v>
      </c>
    </row>
    <row r="80" spans="1:18" ht="52.9" customHeight="1">
      <c r="A80" s="23" t="s">
        <v>196</v>
      </c>
      <c r="B80" s="22">
        <v>16.95</v>
      </c>
      <c r="C80" s="72">
        <f>ROUND('PU Wise OWE'!$BD$128/10000,2)</f>
        <v>6.04</v>
      </c>
      <c r="D80" s="87">
        <f t="shared" si="60"/>
        <v>2.2504228857575057E-3</v>
      </c>
      <c r="E80" s="23"/>
      <c r="F80" s="22">
        <f>ROUND('PU Wise OWE'!$BD$126/10000,2)</f>
        <v>6.13</v>
      </c>
      <c r="G80" s="24">
        <f t="shared" si="61"/>
        <v>2.2505901833147924E-3</v>
      </c>
      <c r="H80" s="23">
        <f>ROUND('PU Wise OWE'!$BD$127/10000,2)</f>
        <v>6.13</v>
      </c>
      <c r="I80" s="23">
        <f>ROUND('PU Wise OWE'!$BD$129/10000,2)</f>
        <v>6.13</v>
      </c>
      <c r="J80" s="96">
        <f t="shared" si="62"/>
        <v>2.2546628856006854E-3</v>
      </c>
      <c r="K80" s="22">
        <f t="shared" si="68"/>
        <v>0</v>
      </c>
      <c r="L80" s="24">
        <f t="shared" si="69"/>
        <v>0</v>
      </c>
      <c r="M80" s="22">
        <f t="shared" si="63"/>
        <v>8.9999999999999858E-2</v>
      </c>
      <c r="N80" s="54">
        <f t="shared" si="64"/>
        <v>1.4900662251655606E-2</v>
      </c>
      <c r="O80" s="54">
        <f t="shared" si="65"/>
        <v>1</v>
      </c>
      <c r="P80" s="158" t="s">
        <v>270</v>
      </c>
      <c r="Q80" s="165">
        <f t="shared" si="66"/>
        <v>7.3559999999999999</v>
      </c>
      <c r="R80" s="70">
        <f t="shared" si="67"/>
        <v>1.226</v>
      </c>
    </row>
    <row r="81" spans="1:18" ht="43.9" customHeight="1">
      <c r="A81" s="23" t="s">
        <v>197</v>
      </c>
      <c r="B81" s="22">
        <v>17.329999999999998</v>
      </c>
      <c r="C81" s="72">
        <f>ROUND('PU Wise OWE'!$BF$128/10000,2)</f>
        <v>7.96</v>
      </c>
      <c r="D81" s="87">
        <f t="shared" si="60"/>
        <v>2.9657891010976402E-3</v>
      </c>
      <c r="E81" s="23"/>
      <c r="F81" s="22">
        <f>ROUND('PU Wise OWE'!$BF$126/10000,2)</f>
        <v>8.0299999999999994</v>
      </c>
      <c r="G81" s="24">
        <f t="shared" si="61"/>
        <v>2.9481629970665225E-3</v>
      </c>
      <c r="H81" s="23">
        <f>ROUND('PU Wise OWE'!$BF$127/10000,2)</f>
        <v>8.0299999999999994</v>
      </c>
      <c r="I81" s="23">
        <f>ROUND('PU Wise OWE'!$BF$129/10000,2)</f>
        <v>8.01</v>
      </c>
      <c r="J81" s="96">
        <f t="shared" si="62"/>
        <v>2.946141878248204E-3</v>
      </c>
      <c r="K81" s="22">
        <f t="shared" si="68"/>
        <v>1.9999999999999574E-2</v>
      </c>
      <c r="L81" s="24">
        <f t="shared" si="69"/>
        <v>2.4968789013732301E-3</v>
      </c>
      <c r="M81" s="22">
        <f t="shared" si="63"/>
        <v>4.9999999999999822E-2</v>
      </c>
      <c r="N81" s="54">
        <f t="shared" si="64"/>
        <v>6.2814070351758572E-3</v>
      </c>
      <c r="O81" s="54">
        <f t="shared" si="65"/>
        <v>0.9975093399750935</v>
      </c>
      <c r="P81" s="158" t="s">
        <v>270</v>
      </c>
      <c r="Q81" s="165">
        <f t="shared" si="66"/>
        <v>9.6119999999999983</v>
      </c>
      <c r="R81" s="70">
        <f t="shared" si="67"/>
        <v>1.581999999999999</v>
      </c>
    </row>
    <row r="82" spans="1:18" ht="15.75">
      <c r="A82" s="23" t="s">
        <v>198</v>
      </c>
      <c r="B82" s="22">
        <v>166.71</v>
      </c>
      <c r="C82" s="72">
        <f>ROUND('PU Wise OWE'!$BG$128/10000,2)-ROUND('PU Wise OWE'!$BG$117/10000,2)</f>
        <v>24.47</v>
      </c>
      <c r="D82" s="87">
        <f t="shared" si="60"/>
        <v>9.1171933798818144E-3</v>
      </c>
      <c r="E82" s="23"/>
      <c r="F82" s="22">
        <f>ROUND('PU Wise OWE'!$BG$126/10000,2)-ROUND('PU Wise OWE'!$BG$115/10000,2)</f>
        <v>29.759999999999991</v>
      </c>
      <c r="G82" s="24">
        <f t="shared" si="61"/>
        <v>1.0926193124869202E-2</v>
      </c>
      <c r="H82" s="23">
        <f>ROUND('PU Wise OWE'!$BG$127/10000,2)-ROUND('PU Wise OWE'!$BG$116/10000,2)</f>
        <v>29.759999999999991</v>
      </c>
      <c r="I82" s="23">
        <f>ROUND('PU Wise OWE'!$BG$129/10000,2)-ROUND('PU Wise OWE'!$BG$118/10000,2)</f>
        <v>29.72</v>
      </c>
      <c r="J82" s="96">
        <f t="shared" si="62"/>
        <v>1.0931253011427793E-2</v>
      </c>
      <c r="K82" s="22">
        <f t="shared" si="68"/>
        <v>3.9999999999992042E-2</v>
      </c>
      <c r="L82" s="24">
        <f t="shared" si="69"/>
        <v>1.3458950201881575E-3</v>
      </c>
      <c r="M82" s="22">
        <f t="shared" si="63"/>
        <v>5.25</v>
      </c>
      <c r="N82" s="54">
        <f t="shared" si="64"/>
        <v>0.21454842664487128</v>
      </c>
      <c r="O82" s="54">
        <f t="shared" si="65"/>
        <v>0.99865591397849485</v>
      </c>
      <c r="P82" s="158"/>
      <c r="Q82" s="165">
        <f t="shared" si="66"/>
        <v>35.664000000000001</v>
      </c>
      <c r="R82" s="169">
        <f t="shared" si="67"/>
        <v>5.9040000000000106</v>
      </c>
    </row>
    <row r="83" spans="1:18" s="36" customFormat="1">
      <c r="A83" s="25" t="s">
        <v>125</v>
      </c>
      <c r="B83" s="26">
        <f>SUM(B77:B82)</f>
        <v>221.59</v>
      </c>
      <c r="C83" s="76">
        <f>SUM(C77:C82)</f>
        <v>44.629999999999995</v>
      </c>
      <c r="D83" s="88">
        <f t="shared" si="60"/>
        <v>1.6628538640953223E-2</v>
      </c>
      <c r="E83" s="25"/>
      <c r="F83" s="76">
        <f>SUM(F77:F82)</f>
        <v>50.04999999999999</v>
      </c>
      <c r="G83" s="56">
        <f t="shared" si="61"/>
        <v>1.8375536488565308E-2</v>
      </c>
      <c r="H83" s="76">
        <f>SUM(H77:H82)</f>
        <v>50.319999999999993</v>
      </c>
      <c r="I83" s="76">
        <f>SUM(I77:I82)</f>
        <v>50.26</v>
      </c>
      <c r="J83" s="56">
        <f t="shared" si="62"/>
        <v>1.8486028814076745E-2</v>
      </c>
      <c r="K83" s="26">
        <f t="shared" si="68"/>
        <v>5.9999999999995168E-2</v>
      </c>
      <c r="L83" s="56">
        <f t="shared" si="69"/>
        <v>1.193792280143159E-3</v>
      </c>
      <c r="M83" s="26">
        <f t="shared" si="63"/>
        <v>5.6300000000000026</v>
      </c>
      <c r="N83" s="57">
        <f t="shared" si="64"/>
        <v>0.12614833071924722</v>
      </c>
      <c r="O83" s="25"/>
      <c r="P83" s="156"/>
      <c r="Q83" s="76">
        <f>SUM(Q77:Q82)</f>
        <v>60.311999999999998</v>
      </c>
      <c r="R83" s="76">
        <f>SUM(R77:R82)</f>
        <v>10.262000000000009</v>
      </c>
    </row>
    <row r="84" spans="1:18">
      <c r="Q84" s="166"/>
    </row>
    <row r="85" spans="1:18" s="36" customFormat="1" ht="30">
      <c r="A85" s="95" t="s">
        <v>199</v>
      </c>
      <c r="B85" s="114">
        <v>5247.44</v>
      </c>
      <c r="C85" s="76">
        <f>C37+C49+C54+C56+C64+C69+C74+C83</f>
        <v>1070.6100000000001</v>
      </c>
      <c r="D85" s="88">
        <f t="shared" ref="D85" si="70">C85/$C$7</f>
        <v>0.39889490823192775</v>
      </c>
      <c r="E85" s="25"/>
      <c r="F85" s="76">
        <f>F37+F49+F54+F56+F64+F69+F74+F83</f>
        <v>895.17</v>
      </c>
      <c r="G85" s="56">
        <f t="shared" ref="G85" si="71">F85/$F$7</f>
        <v>0.32865592404533489</v>
      </c>
      <c r="H85" s="76">
        <f>H37+H49+H54+H56+H64+H69+H74+H83</f>
        <v>895.44</v>
      </c>
      <c r="I85" s="76">
        <f>I37+I49+I54+I56+I64+I69+I74+I83</f>
        <v>893.96999999999991</v>
      </c>
      <c r="J85" s="56">
        <f t="shared" si="62"/>
        <v>0.32880929524313945</v>
      </c>
      <c r="K85" s="26">
        <f t="shared" ref="K85" si="72">H85-I85</f>
        <v>1.470000000000141</v>
      </c>
      <c r="L85" s="56">
        <f t="shared" ref="L85" si="73">K85/I85</f>
        <v>1.6443504815599418E-3</v>
      </c>
      <c r="M85" s="26">
        <f>I85-C85</f>
        <v>-176.64000000000021</v>
      </c>
      <c r="N85" s="57">
        <f>M85/C85</f>
        <v>-0.16499005240003381</v>
      </c>
      <c r="O85" s="54">
        <f t="shared" ref="O85" si="74">I85/F85</f>
        <v>0.9986594725024297</v>
      </c>
      <c r="P85" s="156"/>
      <c r="Q85" s="76">
        <f>Q37+Q49+Q54+Q56+Q64+Q69+Q74+Q83</f>
        <v>1217.932</v>
      </c>
      <c r="R85" s="169">
        <f>Q85-F85</f>
        <v>322.76200000000006</v>
      </c>
    </row>
    <row r="86" spans="1:18">
      <c r="Q86" s="166"/>
    </row>
    <row r="87" spans="1:18" s="149" customFormat="1">
      <c r="A87" s="79"/>
      <c r="B87" s="311" t="s">
        <v>291</v>
      </c>
      <c r="C87" s="319" t="s">
        <v>295</v>
      </c>
      <c r="D87" s="311" t="s">
        <v>168</v>
      </c>
      <c r="E87" s="311"/>
      <c r="F87" s="341" t="s">
        <v>297</v>
      </c>
      <c r="G87" s="311" t="s">
        <v>299</v>
      </c>
      <c r="H87" s="153"/>
      <c r="I87" s="319" t="s">
        <v>296</v>
      </c>
      <c r="J87" s="311" t="s">
        <v>200</v>
      </c>
      <c r="K87" s="153"/>
      <c r="L87" s="153"/>
      <c r="M87" s="310" t="s">
        <v>142</v>
      </c>
      <c r="N87" s="310"/>
      <c r="O87" s="315" t="s">
        <v>298</v>
      </c>
      <c r="Q87" s="166"/>
    </row>
    <row r="88" spans="1:18" s="149" customFormat="1">
      <c r="A88" s="135" t="s">
        <v>248</v>
      </c>
      <c r="B88" s="312"/>
      <c r="C88" s="312"/>
      <c r="D88" s="312"/>
      <c r="E88" s="312"/>
      <c r="F88" s="342"/>
      <c r="G88" s="312"/>
      <c r="H88" s="154"/>
      <c r="I88" s="355"/>
      <c r="J88" s="312"/>
      <c r="K88" s="154"/>
      <c r="L88" s="154"/>
      <c r="M88" s="81" t="s">
        <v>140</v>
      </c>
      <c r="N88" s="82" t="s">
        <v>141</v>
      </c>
      <c r="O88" s="315"/>
      <c r="Q88" s="166"/>
    </row>
    <row r="89" spans="1:18" s="149" customFormat="1" ht="15.75">
      <c r="A89" s="23" t="s">
        <v>249</v>
      </c>
      <c r="B89" s="23">
        <v>0</v>
      </c>
      <c r="C89" s="150">
        <v>0</v>
      </c>
      <c r="D89" s="87">
        <f t="shared" ref="D89:D102" si="75">C89/$C$7</f>
        <v>0</v>
      </c>
      <c r="E89" s="23"/>
      <c r="F89" s="22">
        <v>0.69</v>
      </c>
      <c r="G89" s="24">
        <f t="shared" ref="G89:G102" si="76">F89/$F$7</f>
        <v>2.5332907446773357E-4</v>
      </c>
      <c r="H89" s="24"/>
      <c r="I89" s="23">
        <v>0</v>
      </c>
      <c r="J89" s="96">
        <f t="shared" ref="J89:J102" si="77">I89/$I$7</f>
        <v>0</v>
      </c>
      <c r="K89" s="96"/>
      <c r="L89" s="96"/>
      <c r="M89" s="22">
        <f>I89-C89</f>
        <v>0</v>
      </c>
      <c r="N89" s="54">
        <v>0</v>
      </c>
      <c r="O89" s="54">
        <f t="shared" ref="O89:O102" si="78">I89/F89</f>
        <v>0</v>
      </c>
      <c r="Q89" s="165"/>
    </row>
    <row r="90" spans="1:18" s="149" customFormat="1" ht="15.75">
      <c r="A90" s="23" t="s">
        <v>250</v>
      </c>
      <c r="B90" s="23">
        <v>33.630000000000003</v>
      </c>
      <c r="C90" s="151">
        <v>1.86</v>
      </c>
      <c r="D90" s="87">
        <f t="shared" si="75"/>
        <v>6.9301102111075507E-4</v>
      </c>
      <c r="E90" s="23"/>
      <c r="F90" s="22">
        <v>33.28</v>
      </c>
      <c r="G90" s="24">
        <f t="shared" si="76"/>
        <v>1.2218538548240832E-2</v>
      </c>
      <c r="H90" s="24"/>
      <c r="I90" s="22">
        <v>2.77</v>
      </c>
      <c r="J90" s="96">
        <f t="shared" si="77"/>
        <v>1.0188280902306524E-3</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260</v>
      </c>
      <c r="B91" s="23">
        <v>7.44</v>
      </c>
      <c r="C91" s="151">
        <v>0.04</v>
      </c>
      <c r="D91" s="87">
        <f t="shared" si="75"/>
        <v>1.490346281958613E-5</v>
      </c>
      <c r="E91" s="23"/>
      <c r="F91" s="22">
        <v>0.53</v>
      </c>
      <c r="G91" s="24">
        <f t="shared" si="76"/>
        <v>1.9458610067811421E-4</v>
      </c>
      <c r="H91" s="24"/>
      <c r="I91" s="22">
        <v>0</v>
      </c>
      <c r="J91" s="96">
        <f t="shared" si="77"/>
        <v>0</v>
      </c>
      <c r="K91" s="96"/>
      <c r="L91" s="96"/>
      <c r="M91" s="22">
        <f t="shared" si="79"/>
        <v>-0.04</v>
      </c>
      <c r="N91" s="54">
        <f t="shared" si="80"/>
        <v>-1</v>
      </c>
      <c r="O91" s="54">
        <f t="shared" si="78"/>
        <v>0</v>
      </c>
      <c r="Q91" s="165"/>
    </row>
    <row r="92" spans="1:18" s="149" customFormat="1" ht="15.75">
      <c r="A92" s="152" t="s">
        <v>251</v>
      </c>
      <c r="B92" s="25">
        <f>SUM(B89:B91)</f>
        <v>41.07</v>
      </c>
      <c r="C92" s="25">
        <f>SUM(C89:C91)</f>
        <v>1.9000000000000001</v>
      </c>
      <c r="D92" s="88">
        <f t="shared" si="75"/>
        <v>7.0791448393034125E-4</v>
      </c>
      <c r="E92" s="25">
        <f t="shared" ref="E92:F92" si="81">SUM(E89:E90)</f>
        <v>0</v>
      </c>
      <c r="F92" s="26">
        <f t="shared" si="81"/>
        <v>33.97</v>
      </c>
      <c r="G92" s="56">
        <f t="shared" si="76"/>
        <v>1.2471867622708565E-2</v>
      </c>
      <c r="H92" s="56"/>
      <c r="I92" s="26">
        <f>SUM(I89:I91)</f>
        <v>2.77</v>
      </c>
      <c r="J92" s="56">
        <f t="shared" si="77"/>
        <v>1.0188280902306524E-3</v>
      </c>
      <c r="K92" s="56"/>
      <c r="L92" s="56"/>
      <c r="M92" s="26">
        <f t="shared" si="79"/>
        <v>0.86999999999999988</v>
      </c>
      <c r="N92" s="57">
        <f t="shared" si="80"/>
        <v>0.45789473684210519</v>
      </c>
      <c r="O92" s="57">
        <f t="shared" si="78"/>
        <v>8.1542537533117465E-2</v>
      </c>
      <c r="Q92" s="165"/>
    </row>
    <row r="93" spans="1:18" s="149" customFormat="1" ht="15.75">
      <c r="A93" s="23" t="s">
        <v>252</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253</v>
      </c>
      <c r="B94" s="25">
        <v>13.17</v>
      </c>
      <c r="C94" s="151">
        <v>0.17</v>
      </c>
      <c r="D94" s="87">
        <f t="shared" si="75"/>
        <v>6.3339716983241059E-5</v>
      </c>
      <c r="E94" s="23"/>
      <c r="F94" s="22">
        <v>14.55</v>
      </c>
      <c r="G94" s="24">
        <f t="shared" si="76"/>
        <v>5.3419391789935131E-3</v>
      </c>
      <c r="H94" s="24"/>
      <c r="I94" s="22">
        <v>3.38</v>
      </c>
      <c r="J94" s="96">
        <f t="shared" si="77"/>
        <v>1.2431909548662834E-3</v>
      </c>
      <c r="K94" s="96"/>
      <c r="L94" s="96"/>
      <c r="M94" s="22">
        <f t="shared" si="79"/>
        <v>3.21</v>
      </c>
      <c r="N94" s="54">
        <f t="shared" si="80"/>
        <v>18.882352941176467</v>
      </c>
      <c r="O94" s="54">
        <f t="shared" si="78"/>
        <v>0.23230240549828177</v>
      </c>
      <c r="Q94" s="165"/>
    </row>
    <row r="95" spans="1:18" s="149" customFormat="1" ht="15.75">
      <c r="A95" s="23" t="s">
        <v>261</v>
      </c>
      <c r="B95" s="25">
        <v>-0.3</v>
      </c>
      <c r="C95" s="151">
        <v>0</v>
      </c>
      <c r="D95" s="87">
        <f t="shared" si="75"/>
        <v>0</v>
      </c>
      <c r="E95" s="23"/>
      <c r="F95" s="22">
        <v>0.05</v>
      </c>
      <c r="G95" s="24">
        <f t="shared" si="76"/>
        <v>1.8357179309256059E-5</v>
      </c>
      <c r="H95" s="24"/>
      <c r="I95" s="22">
        <v>0</v>
      </c>
      <c r="J95" s="96">
        <f t="shared" si="77"/>
        <v>0</v>
      </c>
      <c r="K95" s="96"/>
      <c r="L95" s="96"/>
      <c r="M95" s="22">
        <f t="shared" si="79"/>
        <v>0</v>
      </c>
      <c r="N95" s="54">
        <v>0</v>
      </c>
      <c r="O95" s="54">
        <f t="shared" si="78"/>
        <v>0</v>
      </c>
      <c r="Q95" s="165"/>
    </row>
    <row r="96" spans="1:18" s="149" customFormat="1" ht="15.75">
      <c r="A96" s="152" t="s">
        <v>254</v>
      </c>
      <c r="B96" s="25">
        <f>SUM(B93:B95)</f>
        <v>12.87</v>
      </c>
      <c r="C96" s="25">
        <f>SUM(C93:C95)</f>
        <v>0.17</v>
      </c>
      <c r="D96" s="88">
        <f t="shared" si="75"/>
        <v>6.3339716983241059E-5</v>
      </c>
      <c r="E96" s="25">
        <f t="shared" ref="E96" si="82">SUM(E93:E94)</f>
        <v>0</v>
      </c>
      <c r="F96" s="26">
        <f>SUM(F93:F95)</f>
        <v>14.600000000000001</v>
      </c>
      <c r="G96" s="56">
        <f t="shared" si="76"/>
        <v>5.360296358302769E-3</v>
      </c>
      <c r="H96" s="56"/>
      <c r="I96" s="26">
        <f>SUM(I93:I95)</f>
        <v>3.38</v>
      </c>
      <c r="J96" s="56">
        <f t="shared" si="77"/>
        <v>1.2431909548662834E-3</v>
      </c>
      <c r="K96" s="56"/>
      <c r="L96" s="56"/>
      <c r="M96" s="26">
        <f t="shared" si="79"/>
        <v>3.21</v>
      </c>
      <c r="N96" s="57">
        <f t="shared" si="80"/>
        <v>18.882352941176467</v>
      </c>
      <c r="O96" s="57">
        <f t="shared" si="78"/>
        <v>0.23150684931506846</v>
      </c>
      <c r="Q96" s="165"/>
    </row>
    <row r="97" spans="1:17" s="149" customFormat="1" ht="15.75">
      <c r="A97" s="23" t="s">
        <v>255</v>
      </c>
      <c r="B97" s="26">
        <v>24.12</v>
      </c>
      <c r="C97" s="151">
        <v>1.61</v>
      </c>
      <c r="D97" s="87">
        <f t="shared" si="75"/>
        <v>5.9986437848834177E-4</v>
      </c>
      <c r="E97" s="23"/>
      <c r="F97" s="22">
        <v>17.600000000000001</v>
      </c>
      <c r="G97" s="24">
        <f t="shared" si="76"/>
        <v>6.4617271168581321E-3</v>
      </c>
      <c r="H97" s="24"/>
      <c r="I97" s="22">
        <v>0.15</v>
      </c>
      <c r="J97" s="96">
        <f t="shared" si="77"/>
        <v>5.5171196221876479E-5</v>
      </c>
      <c r="K97" s="96"/>
      <c r="L97" s="96"/>
      <c r="M97" s="22">
        <f t="shared" si="79"/>
        <v>-1.4600000000000002</v>
      </c>
      <c r="N97" s="54">
        <f t="shared" si="80"/>
        <v>-0.90683229813664601</v>
      </c>
      <c r="O97" s="54">
        <f t="shared" si="78"/>
        <v>8.5227272727272721E-3</v>
      </c>
      <c r="Q97" s="165"/>
    </row>
    <row r="98" spans="1:17" s="149" customFormat="1" ht="15.75">
      <c r="A98" s="23" t="s">
        <v>256</v>
      </c>
      <c r="B98" s="25">
        <v>145.66</v>
      </c>
      <c r="C98" s="151">
        <v>4.3499999999999996</v>
      </c>
      <c r="D98" s="87">
        <f t="shared" si="75"/>
        <v>1.6207515816299915E-3</v>
      </c>
      <c r="E98" s="23"/>
      <c r="F98" s="22">
        <v>11.56</v>
      </c>
      <c r="G98" s="24">
        <f t="shared" si="76"/>
        <v>4.2441798563000004E-3</v>
      </c>
      <c r="H98" s="24"/>
      <c r="I98" s="22">
        <v>6.27</v>
      </c>
      <c r="J98" s="96">
        <f t="shared" si="77"/>
        <v>2.3061560020744367E-3</v>
      </c>
      <c r="K98" s="96"/>
      <c r="L98" s="96"/>
      <c r="M98" s="22">
        <f t="shared" si="79"/>
        <v>1.92</v>
      </c>
      <c r="N98" s="54">
        <f t="shared" si="80"/>
        <v>0.44137931034482758</v>
      </c>
      <c r="O98" s="54">
        <f t="shared" si="78"/>
        <v>0.54238754325259508</v>
      </c>
      <c r="Q98" s="165"/>
    </row>
    <row r="99" spans="1:17" s="149" customFormat="1" ht="15.75">
      <c r="A99" s="152" t="s">
        <v>257</v>
      </c>
      <c r="B99" s="25">
        <f t="shared" ref="B99:I102" si="83">SUM(B97:B98)</f>
        <v>169.78</v>
      </c>
      <c r="C99" s="26">
        <f t="shared" si="83"/>
        <v>5.96</v>
      </c>
      <c r="D99" s="88">
        <f t="shared" si="75"/>
        <v>2.2206159601183334E-3</v>
      </c>
      <c r="E99" s="25">
        <f t="shared" si="83"/>
        <v>0</v>
      </c>
      <c r="F99" s="26">
        <f t="shared" si="83"/>
        <v>29.160000000000004</v>
      </c>
      <c r="G99" s="56">
        <f t="shared" si="76"/>
        <v>1.0705906973158133E-2</v>
      </c>
      <c r="H99" s="56"/>
      <c r="I99" s="26">
        <f t="shared" si="83"/>
        <v>6.42</v>
      </c>
      <c r="J99" s="56">
        <f t="shared" si="77"/>
        <v>2.3613271982963133E-3</v>
      </c>
      <c r="K99" s="56"/>
      <c r="L99" s="56"/>
      <c r="M99" s="26">
        <f t="shared" si="79"/>
        <v>0.45999999999999996</v>
      </c>
      <c r="N99" s="57">
        <f t="shared" si="80"/>
        <v>7.7181208053691275E-2</v>
      </c>
      <c r="O99" s="57">
        <f t="shared" si="78"/>
        <v>0.22016460905349791</v>
      </c>
      <c r="Q99" s="165"/>
    </row>
    <row r="100" spans="1:17" s="149" customFormat="1" ht="15.75">
      <c r="A100" s="23" t="s">
        <v>258</v>
      </c>
      <c r="B100" s="26">
        <v>12.31</v>
      </c>
      <c r="C100" s="151">
        <v>4.28</v>
      </c>
      <c r="D100" s="87">
        <f t="shared" si="75"/>
        <v>1.594670521695716E-3</v>
      </c>
      <c r="E100" s="23"/>
      <c r="F100" s="22">
        <v>13.17</v>
      </c>
      <c r="G100" s="24">
        <f t="shared" si="76"/>
        <v>4.8352810300580458E-3</v>
      </c>
      <c r="H100" s="24"/>
      <c r="I100" s="22">
        <v>1.93</v>
      </c>
      <c r="J100" s="96">
        <f t="shared" si="77"/>
        <v>7.0986939138814402E-4</v>
      </c>
      <c r="K100" s="96"/>
      <c r="L100" s="96"/>
      <c r="M100" s="22">
        <f t="shared" si="79"/>
        <v>-2.3500000000000005</v>
      </c>
      <c r="N100" s="54">
        <f t="shared" si="80"/>
        <v>-0.54906542056074781</v>
      </c>
      <c r="O100" s="54">
        <f t="shared" si="78"/>
        <v>0.14654517843583903</v>
      </c>
      <c r="Q100" s="165"/>
    </row>
    <row r="101" spans="1:17" s="149" customFormat="1" ht="15.75">
      <c r="A101" s="23" t="s">
        <v>259</v>
      </c>
      <c r="B101" s="25">
        <v>101.34</v>
      </c>
      <c r="C101" s="151">
        <v>1.64</v>
      </c>
      <c r="D101" s="87">
        <f t="shared" si="75"/>
        <v>6.110419756030313E-4</v>
      </c>
      <c r="E101" s="23"/>
      <c r="F101" s="22">
        <v>65.03</v>
      </c>
      <c r="G101" s="24">
        <f t="shared" si="76"/>
        <v>2.3875347409618428E-2</v>
      </c>
      <c r="H101" s="24"/>
      <c r="I101" s="22">
        <v>5.95</v>
      </c>
      <c r="J101" s="96">
        <f t="shared" si="77"/>
        <v>2.1884574501344341E-3</v>
      </c>
      <c r="K101" s="96"/>
      <c r="L101" s="96"/>
      <c r="M101" s="22">
        <f t="shared" si="79"/>
        <v>4.3100000000000005</v>
      </c>
      <c r="N101" s="54">
        <f t="shared" si="80"/>
        <v>2.6280487804878052</v>
      </c>
      <c r="O101" s="54">
        <f t="shared" si="78"/>
        <v>9.1496232508073191E-2</v>
      </c>
      <c r="Q101" s="165"/>
    </row>
    <row r="102" spans="1:17" s="149" customFormat="1" ht="15.75">
      <c r="A102" s="152" t="s">
        <v>289</v>
      </c>
      <c r="B102" s="25">
        <f t="shared" si="83"/>
        <v>113.65</v>
      </c>
      <c r="C102" s="26">
        <f t="shared" si="83"/>
        <v>5.92</v>
      </c>
      <c r="D102" s="88">
        <f t="shared" si="75"/>
        <v>2.2057124972987472E-3</v>
      </c>
      <c r="E102" s="25">
        <f t="shared" si="83"/>
        <v>0</v>
      </c>
      <c r="F102" s="26">
        <f t="shared" si="83"/>
        <v>78.2</v>
      </c>
      <c r="G102" s="56">
        <f t="shared" si="76"/>
        <v>2.8710628439676474E-2</v>
      </c>
      <c r="H102" s="56"/>
      <c r="I102" s="26">
        <f t="shared" si="83"/>
        <v>7.88</v>
      </c>
      <c r="J102" s="56">
        <f t="shared" si="77"/>
        <v>2.8983268415225779E-3</v>
      </c>
      <c r="K102" s="56"/>
      <c r="L102" s="56"/>
      <c r="M102" s="26">
        <f t="shared" si="79"/>
        <v>1.96</v>
      </c>
      <c r="N102" s="57">
        <f t="shared" si="80"/>
        <v>0.33108108108108109</v>
      </c>
      <c r="O102" s="57">
        <f t="shared" si="78"/>
        <v>0.10076726342710997</v>
      </c>
      <c r="Q102" s="165"/>
    </row>
    <row r="103" spans="1:17">
      <c r="Q103" s="166"/>
    </row>
    <row r="104" spans="1:17">
      <c r="A104" s="79"/>
      <c r="B104" s="311" t="s">
        <v>291</v>
      </c>
      <c r="C104" s="319" t="str">
        <f>'PU Wise OWE'!$B$7</f>
        <v>Actuals upto March-23</v>
      </c>
      <c r="D104" s="311" t="s">
        <v>168</v>
      </c>
      <c r="E104" s="311"/>
      <c r="F104" s="341" t="str">
        <f>'PU Wise OWE'!$B$5</f>
        <v xml:space="preserve">FG 2023-24 </v>
      </c>
      <c r="G104" s="311" t="s">
        <v>299</v>
      </c>
      <c r="H104" s="153"/>
      <c r="I104" s="319" t="str">
        <f>I40</f>
        <v>Actuals upto March-24</v>
      </c>
      <c r="J104" s="311" t="s">
        <v>200</v>
      </c>
      <c r="K104" s="153"/>
      <c r="L104" s="153"/>
      <c r="M104" s="310" t="s">
        <v>142</v>
      </c>
      <c r="N104" s="310"/>
      <c r="O104" s="315" t="s">
        <v>298</v>
      </c>
      <c r="Q104" s="166"/>
    </row>
    <row r="105" spans="1:17">
      <c r="A105" s="135" t="s">
        <v>186</v>
      </c>
      <c r="B105" s="312"/>
      <c r="C105" s="312"/>
      <c r="D105" s="312"/>
      <c r="E105" s="312"/>
      <c r="F105" s="342"/>
      <c r="G105" s="312"/>
      <c r="H105" s="154"/>
      <c r="I105" s="312"/>
      <c r="J105" s="312"/>
      <c r="K105" s="154"/>
      <c r="L105" s="154"/>
      <c r="M105" s="81" t="s">
        <v>140</v>
      </c>
      <c r="N105" s="82" t="s">
        <v>141</v>
      </c>
      <c r="O105" s="315"/>
      <c r="Q105" s="166"/>
    </row>
    <row r="106" spans="1:17" ht="15.75">
      <c r="A106" s="23" t="s">
        <v>212</v>
      </c>
      <c r="B106" s="23">
        <v>305.92</v>
      </c>
      <c r="C106" s="111">
        <v>19.18</v>
      </c>
      <c r="D106" s="87">
        <f t="shared" ref="D106:D109" si="84">C106/$C$7</f>
        <v>7.1462104219915494E-3</v>
      </c>
      <c r="E106" s="23"/>
      <c r="F106" s="20">
        <v>115.89</v>
      </c>
      <c r="G106" s="24">
        <f t="shared" ref="G106:G109" si="85">F106/$F$7</f>
        <v>4.254827020299369E-2</v>
      </c>
      <c r="H106" s="24"/>
      <c r="I106" s="107">
        <v>28.26</v>
      </c>
      <c r="J106" s="96">
        <f t="shared" ref="J106:J109" si="86">I106/$I$7</f>
        <v>1.0394253368201531E-2</v>
      </c>
      <c r="K106" s="96"/>
      <c r="L106" s="96"/>
      <c r="M106" s="22">
        <f>I106-C106</f>
        <v>9.0800000000000018</v>
      </c>
      <c r="N106" s="54">
        <f>M106/C106</f>
        <v>0.47340980187695525</v>
      </c>
      <c r="O106" s="54">
        <f t="shared" ref="O106:O109" si="87">I106/F106</f>
        <v>0.24385192855293814</v>
      </c>
      <c r="Q106" s="165"/>
    </row>
    <row r="107" spans="1:17" ht="15.75">
      <c r="A107" s="23" t="s">
        <v>211</v>
      </c>
      <c r="B107" s="23">
        <v>266.58999999999997</v>
      </c>
      <c r="C107" s="83">
        <v>27.95</v>
      </c>
      <c r="D107" s="87">
        <f t="shared" si="84"/>
        <v>1.0413794645185808E-2</v>
      </c>
      <c r="E107" s="23"/>
      <c r="F107" s="107">
        <v>750</v>
      </c>
      <c r="G107" s="24">
        <f t="shared" si="85"/>
        <v>0.27535768963884083</v>
      </c>
      <c r="H107" s="24"/>
      <c r="I107" s="107">
        <v>40.58</v>
      </c>
      <c r="J107" s="96">
        <f t="shared" si="86"/>
        <v>1.4925647617891651E-2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210</v>
      </c>
      <c r="B108" s="23">
        <v>544.78</v>
      </c>
      <c r="C108" s="83">
        <v>165.44</v>
      </c>
      <c r="D108" s="87">
        <f t="shared" si="84"/>
        <v>6.1640722221808233E-2</v>
      </c>
      <c r="E108" s="23"/>
      <c r="F108" s="107">
        <v>676.5</v>
      </c>
      <c r="G108" s="24">
        <f t="shared" si="85"/>
        <v>0.24837263605423446</v>
      </c>
      <c r="H108" s="24"/>
      <c r="I108" s="20">
        <v>301.26</v>
      </c>
      <c r="J108" s="96">
        <f t="shared" si="86"/>
        <v>0.11080583049201673</v>
      </c>
      <c r="K108" s="96"/>
      <c r="L108" s="96"/>
      <c r="M108" s="22">
        <f t="shared" si="88"/>
        <v>135.82</v>
      </c>
      <c r="N108" s="54">
        <f t="shared" si="89"/>
        <v>0.82096228239845259</v>
      </c>
      <c r="O108" s="54">
        <f t="shared" si="87"/>
        <v>0.44532150776053214</v>
      </c>
      <c r="Q108" s="165"/>
    </row>
    <row r="109" spans="1:17" ht="15.75">
      <c r="A109" s="25" t="s">
        <v>125</v>
      </c>
      <c r="B109" s="25">
        <f>SUM(B106:B108)</f>
        <v>1117.29</v>
      </c>
      <c r="C109" s="141">
        <f>+C106+C107+C108</f>
        <v>212.57</v>
      </c>
      <c r="D109" s="88">
        <f t="shared" si="84"/>
        <v>7.9200727288985598E-2</v>
      </c>
      <c r="E109" s="25"/>
      <c r="F109" s="141">
        <f>+F106+F107+F108</f>
        <v>1542.3899999999999</v>
      </c>
      <c r="G109" s="56">
        <f t="shared" si="85"/>
        <v>0.56627859589606899</v>
      </c>
      <c r="H109" s="56"/>
      <c r="I109" s="106">
        <f>SUM(I106:I108)</f>
        <v>370.1</v>
      </c>
      <c r="J109" s="56">
        <f t="shared" si="86"/>
        <v>0.13612573147810991</v>
      </c>
      <c r="K109" s="56"/>
      <c r="L109" s="56"/>
      <c r="M109" s="26">
        <f t="shared" si="88"/>
        <v>157.53000000000003</v>
      </c>
      <c r="N109" s="57">
        <f t="shared" si="89"/>
        <v>0.74107352871995125</v>
      </c>
      <c r="O109" s="57">
        <f t="shared" si="87"/>
        <v>0.23995228184830039</v>
      </c>
      <c r="Q109" s="165"/>
    </row>
    <row r="110" spans="1:17">
      <c r="C110" s="139"/>
      <c r="Q110" s="166"/>
    </row>
    <row r="111" spans="1:17">
      <c r="A111" s="135" t="s">
        <v>213</v>
      </c>
      <c r="B111" s="23"/>
      <c r="C111" s="83"/>
      <c r="D111" s="23"/>
      <c r="E111" s="23"/>
      <c r="F111" s="23"/>
      <c r="G111" s="23"/>
      <c r="H111" s="23"/>
      <c r="I111" s="23"/>
      <c r="J111" s="23"/>
      <c r="K111" s="23"/>
      <c r="L111" s="23"/>
      <c r="M111" s="23"/>
      <c r="N111" s="23"/>
      <c r="O111" s="23"/>
      <c r="Q111" s="166"/>
    </row>
    <row r="112" spans="1:17" ht="15.75">
      <c r="A112" s="23" t="s">
        <v>214</v>
      </c>
      <c r="B112" s="22">
        <v>28.69</v>
      </c>
      <c r="C112" s="111">
        <v>5.63</v>
      </c>
      <c r="D112" s="87">
        <f t="shared" ref="D112:D115" si="90">C112/$C$7</f>
        <v>2.0976623918567477E-3</v>
      </c>
      <c r="E112" s="23"/>
      <c r="F112" s="22">
        <v>27.91</v>
      </c>
      <c r="G112" s="24">
        <f t="shared" ref="G112:G115" si="91">F112/$F$7</f>
        <v>1.0246977490426731E-2</v>
      </c>
      <c r="H112" s="24"/>
      <c r="I112" s="23">
        <v>0.22</v>
      </c>
      <c r="J112" s="96">
        <f t="shared" ref="J112:J115" si="92">I112/$I$7</f>
        <v>8.0917754458752171E-5</v>
      </c>
      <c r="K112" s="96"/>
      <c r="L112" s="96"/>
      <c r="M112" s="22">
        <f>I112-C112</f>
        <v>-5.41</v>
      </c>
      <c r="N112" s="54">
        <f>M112/C112</f>
        <v>-0.96092362344582594</v>
      </c>
      <c r="O112" s="54">
        <f t="shared" ref="O112:O115" si="93">I112/F112</f>
        <v>7.8824793980652088E-3</v>
      </c>
      <c r="Q112" s="165"/>
    </row>
    <row r="113" spans="1:17" ht="15.75">
      <c r="A113" s="23" t="s">
        <v>215</v>
      </c>
      <c r="B113" s="22">
        <v>38.6</v>
      </c>
      <c r="C113" s="83">
        <v>2.54</v>
      </c>
      <c r="D113" s="87">
        <f t="shared" si="90"/>
        <v>9.4636988904371925E-4</v>
      </c>
      <c r="E113" s="23"/>
      <c r="F113" s="23">
        <v>33.72</v>
      </c>
      <c r="G113" s="24">
        <f t="shared" si="91"/>
        <v>1.2380081726162284E-2</v>
      </c>
      <c r="H113" s="24"/>
      <c r="I113" s="22">
        <v>0.11</v>
      </c>
      <c r="J113" s="96">
        <f t="shared" si="92"/>
        <v>4.0458877229376085E-5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216</v>
      </c>
      <c r="B114" s="23">
        <v>33.32</v>
      </c>
      <c r="C114" s="83">
        <v>2.81</v>
      </c>
      <c r="D114" s="87">
        <f t="shared" si="90"/>
        <v>1.0469682630759257E-3</v>
      </c>
      <c r="E114" s="23"/>
      <c r="F114" s="23">
        <v>33.19</v>
      </c>
      <c r="G114" s="24">
        <f t="shared" si="91"/>
        <v>1.2185495625484169E-2</v>
      </c>
      <c r="H114" s="24"/>
      <c r="I114" s="22">
        <v>3.03</v>
      </c>
      <c r="J114" s="96">
        <f t="shared" si="92"/>
        <v>1.1144581636819049E-3</v>
      </c>
      <c r="K114" s="96"/>
      <c r="L114" s="96"/>
      <c r="M114" s="22">
        <f t="shared" si="94"/>
        <v>0.21999999999999975</v>
      </c>
      <c r="N114" s="54">
        <f t="shared" si="95"/>
        <v>7.8291814946619132E-2</v>
      </c>
      <c r="O114" s="54">
        <f t="shared" si="93"/>
        <v>9.1292557999397408E-2</v>
      </c>
      <c r="Q114" s="165"/>
    </row>
    <row r="115" spans="1:17" ht="15.75">
      <c r="A115" s="25" t="s">
        <v>125</v>
      </c>
      <c r="B115" s="26">
        <f>SUM(B112:B114)</f>
        <v>100.61000000000001</v>
      </c>
      <c r="C115" s="148">
        <f>SUM(C112:C114)</f>
        <v>10.98</v>
      </c>
      <c r="D115" s="88">
        <f t="shared" si="90"/>
        <v>4.0910005439763926E-3</v>
      </c>
      <c r="E115" s="25"/>
      <c r="F115" s="25">
        <f>SUM(F112:F114)</f>
        <v>94.82</v>
      </c>
      <c r="G115" s="56">
        <f t="shared" si="91"/>
        <v>3.4812554842073185E-2</v>
      </c>
      <c r="H115" s="56"/>
      <c r="I115" s="25">
        <f>SUM(I112:I114)</f>
        <v>3.36</v>
      </c>
      <c r="J115" s="56">
        <f t="shared" si="92"/>
        <v>1.2358347953700332E-3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sqref="A1:XFD1048576"/>
    </sheetView>
  </sheetViews>
  <sheetFormatPr defaultRowHeight="15"/>
  <cols>
    <col min="1" max="1" width="14.7109375" style="275" customWidth="1"/>
    <col min="2" max="12" width="10.85546875" style="275" customWidth="1"/>
    <col min="13" max="13" width="9.28515625" style="275" customWidth="1"/>
    <col min="14" max="256" width="9.140625" style="275"/>
    <col min="257" max="257" width="14.7109375" style="275" customWidth="1"/>
    <col min="258" max="268" width="10.85546875" style="275" customWidth="1"/>
    <col min="269" max="269" width="9.28515625" style="275" customWidth="1"/>
    <col min="270" max="512" width="9.140625" style="275"/>
    <col min="513" max="513" width="14.7109375" style="275" customWidth="1"/>
    <col min="514" max="524" width="10.85546875" style="275" customWidth="1"/>
    <col min="525" max="525" width="9.28515625" style="275" customWidth="1"/>
    <col min="526" max="768" width="9.140625" style="275"/>
    <col min="769" max="769" width="14.7109375" style="275" customWidth="1"/>
    <col min="770" max="780" width="10.85546875" style="275" customWidth="1"/>
    <col min="781" max="781" width="9.28515625" style="275" customWidth="1"/>
    <col min="782" max="1024" width="9.140625" style="275"/>
    <col min="1025" max="1025" width="14.7109375" style="275" customWidth="1"/>
    <col min="1026" max="1036" width="10.85546875" style="275" customWidth="1"/>
    <col min="1037" max="1037" width="9.28515625" style="275" customWidth="1"/>
    <col min="1038" max="1280" width="9.140625" style="275"/>
    <col min="1281" max="1281" width="14.7109375" style="275" customWidth="1"/>
    <col min="1282" max="1292" width="10.85546875" style="275" customWidth="1"/>
    <col min="1293" max="1293" width="9.28515625" style="275" customWidth="1"/>
    <col min="1294" max="1536" width="9.140625" style="275"/>
    <col min="1537" max="1537" width="14.7109375" style="275" customWidth="1"/>
    <col min="1538" max="1548" width="10.85546875" style="275" customWidth="1"/>
    <col min="1549" max="1549" width="9.28515625" style="275" customWidth="1"/>
    <col min="1550" max="1792" width="9.140625" style="275"/>
    <col min="1793" max="1793" width="14.7109375" style="275" customWidth="1"/>
    <col min="1794" max="1804" width="10.85546875" style="275" customWidth="1"/>
    <col min="1805" max="1805" width="9.28515625" style="275" customWidth="1"/>
    <col min="1806" max="2048" width="9.140625" style="275"/>
    <col min="2049" max="2049" width="14.7109375" style="275" customWidth="1"/>
    <col min="2050" max="2060" width="10.85546875" style="275" customWidth="1"/>
    <col min="2061" max="2061" width="9.28515625" style="275" customWidth="1"/>
    <col min="2062" max="2304" width="9.140625" style="275"/>
    <col min="2305" max="2305" width="14.7109375" style="275" customWidth="1"/>
    <col min="2306" max="2316" width="10.85546875" style="275" customWidth="1"/>
    <col min="2317" max="2317" width="9.28515625" style="275" customWidth="1"/>
    <col min="2318" max="2560" width="9.140625" style="275"/>
    <col min="2561" max="2561" width="14.7109375" style="275" customWidth="1"/>
    <col min="2562" max="2572" width="10.85546875" style="275" customWidth="1"/>
    <col min="2573" max="2573" width="9.28515625" style="275" customWidth="1"/>
    <col min="2574" max="2816" width="9.140625" style="275"/>
    <col min="2817" max="2817" width="14.7109375" style="275" customWidth="1"/>
    <col min="2818" max="2828" width="10.85546875" style="275" customWidth="1"/>
    <col min="2829" max="2829" width="9.28515625" style="275" customWidth="1"/>
    <col min="2830" max="3072" width="9.140625" style="275"/>
    <col min="3073" max="3073" width="14.7109375" style="275" customWidth="1"/>
    <col min="3074" max="3084" width="10.85546875" style="275" customWidth="1"/>
    <col min="3085" max="3085" width="9.28515625" style="275" customWidth="1"/>
    <col min="3086" max="3328" width="9.140625" style="275"/>
    <col min="3329" max="3329" width="14.7109375" style="275" customWidth="1"/>
    <col min="3330" max="3340" width="10.85546875" style="275" customWidth="1"/>
    <col min="3341" max="3341" width="9.28515625" style="275" customWidth="1"/>
    <col min="3342" max="3584" width="9.140625" style="275"/>
    <col min="3585" max="3585" width="14.7109375" style="275" customWidth="1"/>
    <col min="3586" max="3596" width="10.85546875" style="275" customWidth="1"/>
    <col min="3597" max="3597" width="9.28515625" style="275" customWidth="1"/>
    <col min="3598" max="3840" width="9.140625" style="275"/>
    <col min="3841" max="3841" width="14.7109375" style="275" customWidth="1"/>
    <col min="3842" max="3852" width="10.85546875" style="275" customWidth="1"/>
    <col min="3853" max="3853" width="9.28515625" style="275" customWidth="1"/>
    <col min="3854" max="4096" width="9.140625" style="275"/>
    <col min="4097" max="4097" width="14.7109375" style="275" customWidth="1"/>
    <col min="4098" max="4108" width="10.85546875" style="275" customWidth="1"/>
    <col min="4109" max="4109" width="9.28515625" style="275" customWidth="1"/>
    <col min="4110" max="4352" width="9.140625" style="275"/>
    <col min="4353" max="4353" width="14.7109375" style="275" customWidth="1"/>
    <col min="4354" max="4364" width="10.85546875" style="275" customWidth="1"/>
    <col min="4365" max="4365" width="9.28515625" style="275" customWidth="1"/>
    <col min="4366" max="4608" width="9.140625" style="275"/>
    <col min="4609" max="4609" width="14.7109375" style="275" customWidth="1"/>
    <col min="4610" max="4620" width="10.85546875" style="275" customWidth="1"/>
    <col min="4621" max="4621" width="9.28515625" style="275" customWidth="1"/>
    <col min="4622" max="4864" width="9.140625" style="275"/>
    <col min="4865" max="4865" width="14.7109375" style="275" customWidth="1"/>
    <col min="4866" max="4876" width="10.85546875" style="275" customWidth="1"/>
    <col min="4877" max="4877" width="9.28515625" style="275" customWidth="1"/>
    <col min="4878" max="5120" width="9.140625" style="275"/>
    <col min="5121" max="5121" width="14.7109375" style="275" customWidth="1"/>
    <col min="5122" max="5132" width="10.85546875" style="275" customWidth="1"/>
    <col min="5133" max="5133" width="9.28515625" style="275" customWidth="1"/>
    <col min="5134" max="5376" width="9.140625" style="275"/>
    <col min="5377" max="5377" width="14.7109375" style="275" customWidth="1"/>
    <col min="5378" max="5388" width="10.85546875" style="275" customWidth="1"/>
    <col min="5389" max="5389" width="9.28515625" style="275" customWidth="1"/>
    <col min="5390" max="5632" width="9.140625" style="275"/>
    <col min="5633" max="5633" width="14.7109375" style="275" customWidth="1"/>
    <col min="5634" max="5644" width="10.85546875" style="275" customWidth="1"/>
    <col min="5645" max="5645" width="9.28515625" style="275" customWidth="1"/>
    <col min="5646" max="5888" width="9.140625" style="275"/>
    <col min="5889" max="5889" width="14.7109375" style="275" customWidth="1"/>
    <col min="5890" max="5900" width="10.85546875" style="275" customWidth="1"/>
    <col min="5901" max="5901" width="9.28515625" style="275" customWidth="1"/>
    <col min="5902" max="6144" width="9.140625" style="275"/>
    <col min="6145" max="6145" width="14.7109375" style="275" customWidth="1"/>
    <col min="6146" max="6156" width="10.85546875" style="275" customWidth="1"/>
    <col min="6157" max="6157" width="9.28515625" style="275" customWidth="1"/>
    <col min="6158" max="6400" width="9.140625" style="275"/>
    <col min="6401" max="6401" width="14.7109375" style="275" customWidth="1"/>
    <col min="6402" max="6412" width="10.85546875" style="275" customWidth="1"/>
    <col min="6413" max="6413" width="9.28515625" style="275" customWidth="1"/>
    <col min="6414" max="6656" width="9.140625" style="275"/>
    <col min="6657" max="6657" width="14.7109375" style="275" customWidth="1"/>
    <col min="6658" max="6668" width="10.85546875" style="275" customWidth="1"/>
    <col min="6669" max="6669" width="9.28515625" style="275" customWidth="1"/>
    <col min="6670" max="6912" width="9.140625" style="275"/>
    <col min="6913" max="6913" width="14.7109375" style="275" customWidth="1"/>
    <col min="6914" max="6924" width="10.85546875" style="275" customWidth="1"/>
    <col min="6925" max="6925" width="9.28515625" style="275" customWidth="1"/>
    <col min="6926" max="7168" width="9.140625" style="275"/>
    <col min="7169" max="7169" width="14.7109375" style="275" customWidth="1"/>
    <col min="7170" max="7180" width="10.85546875" style="275" customWidth="1"/>
    <col min="7181" max="7181" width="9.28515625" style="275" customWidth="1"/>
    <col min="7182" max="7424" width="9.140625" style="275"/>
    <col min="7425" max="7425" width="14.7109375" style="275" customWidth="1"/>
    <col min="7426" max="7436" width="10.85546875" style="275" customWidth="1"/>
    <col min="7437" max="7437" width="9.28515625" style="275" customWidth="1"/>
    <col min="7438" max="7680" width="9.140625" style="275"/>
    <col min="7681" max="7681" width="14.7109375" style="275" customWidth="1"/>
    <col min="7682" max="7692" width="10.85546875" style="275" customWidth="1"/>
    <col min="7693" max="7693" width="9.28515625" style="275" customWidth="1"/>
    <col min="7694" max="7936" width="9.140625" style="275"/>
    <col min="7937" max="7937" width="14.7109375" style="275" customWidth="1"/>
    <col min="7938" max="7948" width="10.85546875" style="275" customWidth="1"/>
    <col min="7949" max="7949" width="9.28515625" style="275" customWidth="1"/>
    <col min="7950" max="8192" width="9.140625" style="275"/>
    <col min="8193" max="8193" width="14.7109375" style="275" customWidth="1"/>
    <col min="8194" max="8204" width="10.85546875" style="275" customWidth="1"/>
    <col min="8205" max="8205" width="9.28515625" style="275" customWidth="1"/>
    <col min="8206" max="8448" width="9.140625" style="275"/>
    <col min="8449" max="8449" width="14.7109375" style="275" customWidth="1"/>
    <col min="8450" max="8460" width="10.85546875" style="275" customWidth="1"/>
    <col min="8461" max="8461" width="9.28515625" style="275" customWidth="1"/>
    <col min="8462" max="8704" width="9.140625" style="275"/>
    <col min="8705" max="8705" width="14.7109375" style="275" customWidth="1"/>
    <col min="8706" max="8716" width="10.85546875" style="275" customWidth="1"/>
    <col min="8717" max="8717" width="9.28515625" style="275" customWidth="1"/>
    <col min="8718" max="8960" width="9.140625" style="275"/>
    <col min="8961" max="8961" width="14.7109375" style="275" customWidth="1"/>
    <col min="8962" max="8972" width="10.85546875" style="275" customWidth="1"/>
    <col min="8973" max="8973" width="9.28515625" style="275" customWidth="1"/>
    <col min="8974" max="9216" width="9.140625" style="275"/>
    <col min="9217" max="9217" width="14.7109375" style="275" customWidth="1"/>
    <col min="9218" max="9228" width="10.85546875" style="275" customWidth="1"/>
    <col min="9229" max="9229" width="9.28515625" style="275" customWidth="1"/>
    <col min="9230" max="9472" width="9.140625" style="275"/>
    <col min="9473" max="9473" width="14.7109375" style="275" customWidth="1"/>
    <col min="9474" max="9484" width="10.85546875" style="275" customWidth="1"/>
    <col min="9485" max="9485" width="9.28515625" style="275" customWidth="1"/>
    <col min="9486" max="9728" width="9.140625" style="275"/>
    <col min="9729" max="9729" width="14.7109375" style="275" customWidth="1"/>
    <col min="9730" max="9740" width="10.85546875" style="275" customWidth="1"/>
    <col min="9741" max="9741" width="9.28515625" style="275" customWidth="1"/>
    <col min="9742" max="9984" width="9.140625" style="275"/>
    <col min="9985" max="9985" width="14.7109375" style="275" customWidth="1"/>
    <col min="9986" max="9996" width="10.85546875" style="275" customWidth="1"/>
    <col min="9997" max="9997" width="9.28515625" style="275" customWidth="1"/>
    <col min="9998" max="10240" width="9.140625" style="275"/>
    <col min="10241" max="10241" width="14.7109375" style="275" customWidth="1"/>
    <col min="10242" max="10252" width="10.85546875" style="275" customWidth="1"/>
    <col min="10253" max="10253" width="9.28515625" style="275" customWidth="1"/>
    <col min="10254" max="10496" width="9.140625" style="275"/>
    <col min="10497" max="10497" width="14.7109375" style="275" customWidth="1"/>
    <col min="10498" max="10508" width="10.85546875" style="275" customWidth="1"/>
    <col min="10509" max="10509" width="9.28515625" style="275" customWidth="1"/>
    <col min="10510" max="10752" width="9.140625" style="275"/>
    <col min="10753" max="10753" width="14.7109375" style="275" customWidth="1"/>
    <col min="10754" max="10764" width="10.85546875" style="275" customWidth="1"/>
    <col min="10765" max="10765" width="9.28515625" style="275" customWidth="1"/>
    <col min="10766" max="11008" width="9.140625" style="275"/>
    <col min="11009" max="11009" width="14.7109375" style="275" customWidth="1"/>
    <col min="11010" max="11020" width="10.85546875" style="275" customWidth="1"/>
    <col min="11021" max="11021" width="9.28515625" style="275" customWidth="1"/>
    <col min="11022" max="11264" width="9.140625" style="275"/>
    <col min="11265" max="11265" width="14.7109375" style="275" customWidth="1"/>
    <col min="11266" max="11276" width="10.85546875" style="275" customWidth="1"/>
    <col min="11277" max="11277" width="9.28515625" style="275" customWidth="1"/>
    <col min="11278" max="11520" width="9.140625" style="275"/>
    <col min="11521" max="11521" width="14.7109375" style="275" customWidth="1"/>
    <col min="11522" max="11532" width="10.85546875" style="275" customWidth="1"/>
    <col min="11533" max="11533" width="9.28515625" style="275" customWidth="1"/>
    <col min="11534" max="11776" width="9.140625" style="275"/>
    <col min="11777" max="11777" width="14.7109375" style="275" customWidth="1"/>
    <col min="11778" max="11788" width="10.85546875" style="275" customWidth="1"/>
    <col min="11789" max="11789" width="9.28515625" style="275" customWidth="1"/>
    <col min="11790" max="12032" width="9.140625" style="275"/>
    <col min="12033" max="12033" width="14.7109375" style="275" customWidth="1"/>
    <col min="12034" max="12044" width="10.85546875" style="275" customWidth="1"/>
    <col min="12045" max="12045" width="9.28515625" style="275" customWidth="1"/>
    <col min="12046" max="12288" width="9.140625" style="275"/>
    <col min="12289" max="12289" width="14.7109375" style="275" customWidth="1"/>
    <col min="12290" max="12300" width="10.85546875" style="275" customWidth="1"/>
    <col min="12301" max="12301" width="9.28515625" style="275" customWidth="1"/>
    <col min="12302" max="12544" width="9.140625" style="275"/>
    <col min="12545" max="12545" width="14.7109375" style="275" customWidth="1"/>
    <col min="12546" max="12556" width="10.85546875" style="275" customWidth="1"/>
    <col min="12557" max="12557" width="9.28515625" style="275" customWidth="1"/>
    <col min="12558" max="12800" width="9.140625" style="275"/>
    <col min="12801" max="12801" width="14.7109375" style="275" customWidth="1"/>
    <col min="12802" max="12812" width="10.85546875" style="275" customWidth="1"/>
    <col min="12813" max="12813" width="9.28515625" style="275" customWidth="1"/>
    <col min="12814" max="13056" width="9.140625" style="275"/>
    <col min="13057" max="13057" width="14.7109375" style="275" customWidth="1"/>
    <col min="13058" max="13068" width="10.85546875" style="275" customWidth="1"/>
    <col min="13069" max="13069" width="9.28515625" style="275" customWidth="1"/>
    <col min="13070" max="13312" width="9.140625" style="275"/>
    <col min="13313" max="13313" width="14.7109375" style="275" customWidth="1"/>
    <col min="13314" max="13324" width="10.85546875" style="275" customWidth="1"/>
    <col min="13325" max="13325" width="9.28515625" style="275" customWidth="1"/>
    <col min="13326" max="13568" width="9.140625" style="275"/>
    <col min="13569" max="13569" width="14.7109375" style="275" customWidth="1"/>
    <col min="13570" max="13580" width="10.85546875" style="275" customWidth="1"/>
    <col min="13581" max="13581" width="9.28515625" style="275" customWidth="1"/>
    <col min="13582" max="13824" width="9.140625" style="275"/>
    <col min="13825" max="13825" width="14.7109375" style="275" customWidth="1"/>
    <col min="13826" max="13836" width="10.85546875" style="275" customWidth="1"/>
    <col min="13837" max="13837" width="9.28515625" style="275" customWidth="1"/>
    <col min="13838" max="14080" width="9.140625" style="275"/>
    <col min="14081" max="14081" width="14.7109375" style="275" customWidth="1"/>
    <col min="14082" max="14092" width="10.85546875" style="275" customWidth="1"/>
    <col min="14093" max="14093" width="9.28515625" style="275" customWidth="1"/>
    <col min="14094" max="14336" width="9.140625" style="275"/>
    <col min="14337" max="14337" width="14.7109375" style="275" customWidth="1"/>
    <col min="14338" max="14348" width="10.85546875" style="275" customWidth="1"/>
    <col min="14349" max="14349" width="9.28515625" style="275" customWidth="1"/>
    <col min="14350" max="14592" width="9.140625" style="275"/>
    <col min="14593" max="14593" width="14.7109375" style="275" customWidth="1"/>
    <col min="14594" max="14604" width="10.85546875" style="275" customWidth="1"/>
    <col min="14605" max="14605" width="9.28515625" style="275" customWidth="1"/>
    <col min="14606" max="14848" width="9.140625" style="275"/>
    <col min="14849" max="14849" width="14.7109375" style="275" customWidth="1"/>
    <col min="14850" max="14860" width="10.85546875" style="275" customWidth="1"/>
    <col min="14861" max="14861" width="9.28515625" style="275" customWidth="1"/>
    <col min="14862" max="15104" width="9.140625" style="275"/>
    <col min="15105" max="15105" width="14.7109375" style="275" customWidth="1"/>
    <col min="15106" max="15116" width="10.85546875" style="275" customWidth="1"/>
    <col min="15117" max="15117" width="9.28515625" style="275" customWidth="1"/>
    <col min="15118" max="15360" width="9.140625" style="275"/>
    <col min="15361" max="15361" width="14.7109375" style="275" customWidth="1"/>
    <col min="15362" max="15372" width="10.85546875" style="275" customWidth="1"/>
    <col min="15373" max="15373" width="9.28515625" style="275" customWidth="1"/>
    <col min="15374" max="15616" width="9.140625" style="275"/>
    <col min="15617" max="15617" width="14.7109375" style="275" customWidth="1"/>
    <col min="15618" max="15628" width="10.85546875" style="275" customWidth="1"/>
    <col min="15629" max="15629" width="9.28515625" style="275" customWidth="1"/>
    <col min="15630" max="15872" width="9.140625" style="275"/>
    <col min="15873" max="15873" width="14.7109375" style="275" customWidth="1"/>
    <col min="15874" max="15884" width="10.85546875" style="275" customWidth="1"/>
    <col min="15885" max="15885" width="9.28515625" style="275" customWidth="1"/>
    <col min="15886" max="16128" width="9.140625" style="275"/>
    <col min="16129" max="16129" width="14.7109375" style="275" customWidth="1"/>
    <col min="16130" max="16140" width="10.85546875" style="275" customWidth="1"/>
    <col min="16141" max="16141" width="9.28515625" style="275" customWidth="1"/>
    <col min="16142" max="16384" width="9.140625" style="275"/>
  </cols>
  <sheetData>
    <row r="1" spans="1:13">
      <c r="A1" s="283" t="s">
        <v>316</v>
      </c>
      <c r="B1" s="284"/>
      <c r="C1" s="284"/>
      <c r="D1" s="284"/>
      <c r="E1" s="284"/>
      <c r="F1" s="284"/>
      <c r="G1" s="284"/>
      <c r="H1" s="284"/>
      <c r="I1" s="284"/>
      <c r="J1" s="284"/>
      <c r="K1" s="284"/>
      <c r="L1" s="284"/>
      <c r="M1" s="284"/>
    </row>
    <row r="2" spans="1:13">
      <c r="A2" s="283" t="s">
        <v>317</v>
      </c>
      <c r="B2" s="284"/>
      <c r="C2" s="284"/>
      <c r="D2" s="284"/>
      <c r="E2" s="284"/>
      <c r="F2" s="284"/>
      <c r="G2" s="284"/>
      <c r="H2" s="284"/>
      <c r="I2" s="284"/>
      <c r="J2" s="284"/>
      <c r="K2" s="284"/>
      <c r="L2" s="284"/>
      <c r="M2" s="284"/>
    </row>
    <row r="3" spans="1:13">
      <c r="A3" s="274" t="s">
        <v>0</v>
      </c>
      <c r="B3" s="274" t="s">
        <v>1</v>
      </c>
      <c r="C3" s="274" t="s">
        <v>2</v>
      </c>
      <c r="D3" s="274" t="s">
        <v>3</v>
      </c>
      <c r="E3" s="274" t="s">
        <v>4</v>
      </c>
      <c r="F3" s="274" t="s">
        <v>5</v>
      </c>
      <c r="G3" s="274" t="s">
        <v>6</v>
      </c>
      <c r="H3" s="274" t="s">
        <v>7</v>
      </c>
      <c r="I3" s="274" t="s">
        <v>8</v>
      </c>
      <c r="J3" s="274" t="s">
        <v>9</v>
      </c>
      <c r="K3" s="274" t="s">
        <v>10</v>
      </c>
      <c r="L3" s="274" t="s">
        <v>11</v>
      </c>
      <c r="M3" s="274" t="s">
        <v>12</v>
      </c>
    </row>
    <row r="4" spans="1:13">
      <c r="A4" s="274" t="s">
        <v>13</v>
      </c>
      <c r="B4" s="29">
        <v>482548</v>
      </c>
      <c r="C4" s="29">
        <v>1832449</v>
      </c>
      <c r="D4" s="29">
        <v>520549</v>
      </c>
      <c r="E4" s="29">
        <v>150141</v>
      </c>
      <c r="F4" s="29">
        <v>611887</v>
      </c>
      <c r="G4" s="29">
        <v>1694964</v>
      </c>
      <c r="H4" s="29">
        <v>1777794</v>
      </c>
      <c r="I4" s="29">
        <v>6585</v>
      </c>
      <c r="J4" s="29">
        <v>264019</v>
      </c>
      <c r="K4" s="29">
        <v>438798</v>
      </c>
      <c r="L4" s="28" t="s">
        <v>14</v>
      </c>
      <c r="M4" s="29">
        <v>7779736</v>
      </c>
    </row>
    <row r="5" spans="1:13">
      <c r="A5" s="274" t="s">
        <v>15</v>
      </c>
      <c r="B5" s="29">
        <v>179278</v>
      </c>
      <c r="C5" s="29">
        <v>556593</v>
      </c>
      <c r="D5" s="29">
        <v>188648</v>
      </c>
      <c r="E5" s="29">
        <v>56503</v>
      </c>
      <c r="F5" s="29">
        <v>229534</v>
      </c>
      <c r="G5" s="29">
        <v>777043</v>
      </c>
      <c r="H5" s="29">
        <v>707975</v>
      </c>
      <c r="I5" s="29">
        <v>2487</v>
      </c>
      <c r="J5" s="29">
        <v>95109</v>
      </c>
      <c r="K5" s="29">
        <v>153214</v>
      </c>
      <c r="L5" s="28" t="s">
        <v>14</v>
      </c>
      <c r="M5" s="29">
        <v>2946384</v>
      </c>
    </row>
    <row r="6" spans="1:13">
      <c r="A6" s="274" t="s">
        <v>16</v>
      </c>
      <c r="B6" s="29">
        <v>13929</v>
      </c>
      <c r="C6" s="29">
        <v>80314</v>
      </c>
      <c r="D6" s="29">
        <v>21483</v>
      </c>
      <c r="E6" s="29">
        <v>7624</v>
      </c>
      <c r="F6" s="29">
        <v>28736</v>
      </c>
      <c r="G6" s="29">
        <v>61081</v>
      </c>
      <c r="H6" s="29">
        <v>70065</v>
      </c>
      <c r="I6" s="29">
        <v>214</v>
      </c>
      <c r="J6" s="29">
        <v>9637</v>
      </c>
      <c r="K6" s="29">
        <v>7374</v>
      </c>
      <c r="L6" s="28" t="s">
        <v>14</v>
      </c>
      <c r="M6" s="29">
        <v>300456</v>
      </c>
    </row>
    <row r="7" spans="1:13">
      <c r="A7" s="274" t="s">
        <v>17</v>
      </c>
      <c r="B7" s="29">
        <v>66914</v>
      </c>
      <c r="C7" s="29">
        <v>145857</v>
      </c>
      <c r="D7" s="29">
        <v>73144</v>
      </c>
      <c r="E7" s="29">
        <v>20010</v>
      </c>
      <c r="F7" s="29">
        <v>59686</v>
      </c>
      <c r="G7" s="29">
        <v>328915</v>
      </c>
      <c r="H7" s="29">
        <v>250891</v>
      </c>
      <c r="I7" s="29">
        <v>1132</v>
      </c>
      <c r="J7" s="29">
        <v>30961</v>
      </c>
      <c r="K7" s="29">
        <v>36473</v>
      </c>
      <c r="L7" s="28" t="s">
        <v>14</v>
      </c>
      <c r="M7" s="29">
        <v>1013984</v>
      </c>
    </row>
    <row r="8" spans="1:13">
      <c r="A8" s="274" t="s">
        <v>18</v>
      </c>
      <c r="B8" s="29">
        <v>22535</v>
      </c>
      <c r="C8" s="29">
        <v>99295</v>
      </c>
      <c r="D8" s="29">
        <v>30778</v>
      </c>
      <c r="E8" s="29">
        <v>9991</v>
      </c>
      <c r="F8" s="29">
        <v>39211</v>
      </c>
      <c r="G8" s="29">
        <v>99429</v>
      </c>
      <c r="H8" s="29">
        <v>98883</v>
      </c>
      <c r="I8" s="29">
        <v>280</v>
      </c>
      <c r="J8" s="29">
        <v>15542</v>
      </c>
      <c r="K8" s="29">
        <v>20901</v>
      </c>
      <c r="L8" s="28" t="s">
        <v>14</v>
      </c>
      <c r="M8" s="29">
        <v>436844</v>
      </c>
    </row>
    <row r="9" spans="1:13">
      <c r="A9" s="274" t="s">
        <v>19</v>
      </c>
      <c r="B9" s="28" t="s">
        <v>14</v>
      </c>
      <c r="C9" s="28" t="s">
        <v>14</v>
      </c>
      <c r="D9" s="28" t="s">
        <v>14</v>
      </c>
      <c r="E9" s="28" t="s">
        <v>14</v>
      </c>
      <c r="F9" s="28" t="s">
        <v>14</v>
      </c>
      <c r="G9" s="28" t="s">
        <v>14</v>
      </c>
      <c r="H9" s="28" t="s">
        <v>14</v>
      </c>
      <c r="I9" s="28" t="s">
        <v>14</v>
      </c>
      <c r="J9" s="28" t="s">
        <v>14</v>
      </c>
      <c r="K9" s="28" t="s">
        <v>14</v>
      </c>
      <c r="L9" s="29">
        <v>886761</v>
      </c>
      <c r="M9" s="29">
        <v>886761</v>
      </c>
    </row>
    <row r="10" spans="1:13">
      <c r="A10" s="274"/>
      <c r="B10" s="28"/>
      <c r="C10" s="28"/>
      <c r="D10" s="28"/>
      <c r="E10" s="28"/>
      <c r="F10" s="28"/>
      <c r="G10" s="28"/>
      <c r="H10" s="28"/>
      <c r="I10" s="28"/>
      <c r="J10" s="28"/>
      <c r="K10" s="28"/>
      <c r="L10" s="29"/>
      <c r="M10" s="29"/>
    </row>
    <row r="11" spans="1:13">
      <c r="A11" s="274" t="s">
        <v>20</v>
      </c>
      <c r="B11" s="29">
        <v>0</v>
      </c>
      <c r="C11" s="28" t="s">
        <v>14</v>
      </c>
      <c r="D11" s="28" t="s">
        <v>14</v>
      </c>
      <c r="E11" s="28" t="s">
        <v>14</v>
      </c>
      <c r="F11" s="29">
        <v>661</v>
      </c>
      <c r="G11" s="29">
        <v>571104</v>
      </c>
      <c r="H11" s="29">
        <v>205863</v>
      </c>
      <c r="I11" s="29">
        <v>506</v>
      </c>
      <c r="J11" s="28" t="s">
        <v>14</v>
      </c>
      <c r="K11" s="29">
        <v>0</v>
      </c>
      <c r="L11" s="28" t="s">
        <v>14</v>
      </c>
      <c r="M11" s="29">
        <v>778133</v>
      </c>
    </row>
    <row r="12" spans="1:13">
      <c r="A12" s="274" t="s">
        <v>21</v>
      </c>
      <c r="B12" s="29">
        <v>194</v>
      </c>
      <c r="C12" s="28" t="s">
        <v>14</v>
      </c>
      <c r="D12" s="29">
        <v>71</v>
      </c>
      <c r="E12" s="29">
        <v>301</v>
      </c>
      <c r="F12" s="29">
        <v>214</v>
      </c>
      <c r="G12" s="29">
        <v>3533</v>
      </c>
      <c r="H12" s="29">
        <v>21803</v>
      </c>
      <c r="I12" s="28" t="s">
        <v>14</v>
      </c>
      <c r="J12" s="29">
        <v>12</v>
      </c>
      <c r="K12" s="28" t="s">
        <v>14</v>
      </c>
      <c r="L12" s="28" t="s">
        <v>14</v>
      </c>
      <c r="M12" s="29">
        <v>26127</v>
      </c>
    </row>
    <row r="13" spans="1:13">
      <c r="A13" s="274" t="s">
        <v>22</v>
      </c>
      <c r="B13" s="29">
        <v>600</v>
      </c>
      <c r="C13" s="29">
        <v>30620</v>
      </c>
      <c r="D13" s="29">
        <v>3371</v>
      </c>
      <c r="E13" s="29">
        <v>5121</v>
      </c>
      <c r="F13" s="29">
        <v>6045</v>
      </c>
      <c r="G13" s="29">
        <v>50333</v>
      </c>
      <c r="H13" s="29">
        <v>63160</v>
      </c>
      <c r="I13" s="29">
        <v>37</v>
      </c>
      <c r="J13" s="29">
        <v>1462</v>
      </c>
      <c r="K13" s="29">
        <v>148</v>
      </c>
      <c r="L13" s="28" t="s">
        <v>14</v>
      </c>
      <c r="M13" s="29">
        <v>160898</v>
      </c>
    </row>
    <row r="14" spans="1:13">
      <c r="A14" s="274" t="s">
        <v>23</v>
      </c>
      <c r="B14" s="29">
        <v>1706</v>
      </c>
      <c r="C14" s="29">
        <v>146238</v>
      </c>
      <c r="D14" s="29">
        <v>2983</v>
      </c>
      <c r="E14" s="29">
        <v>3611</v>
      </c>
      <c r="F14" s="29">
        <v>10268</v>
      </c>
      <c r="G14" s="29">
        <v>86887</v>
      </c>
      <c r="H14" s="29">
        <v>58277</v>
      </c>
      <c r="I14" s="29">
        <v>26</v>
      </c>
      <c r="J14" s="29">
        <v>22426</v>
      </c>
      <c r="K14" s="29">
        <v>40679</v>
      </c>
      <c r="L14" s="28" t="s">
        <v>14</v>
      </c>
      <c r="M14" s="29">
        <v>373103</v>
      </c>
    </row>
    <row r="15" spans="1:13">
      <c r="A15" s="274" t="s">
        <v>24</v>
      </c>
      <c r="B15" s="29">
        <v>234</v>
      </c>
      <c r="C15" s="29">
        <v>268</v>
      </c>
      <c r="D15" s="29">
        <v>122</v>
      </c>
      <c r="E15" s="29">
        <v>8</v>
      </c>
      <c r="F15" s="29">
        <v>156</v>
      </c>
      <c r="G15" s="29">
        <v>263</v>
      </c>
      <c r="H15" s="29">
        <v>100</v>
      </c>
      <c r="I15" s="29">
        <v>27</v>
      </c>
      <c r="J15" s="29">
        <v>2467</v>
      </c>
      <c r="K15" s="29">
        <v>93</v>
      </c>
      <c r="L15" s="28" t="s">
        <v>14</v>
      </c>
      <c r="M15" s="29">
        <v>3737</v>
      </c>
    </row>
    <row r="16" spans="1:13">
      <c r="A16" s="274" t="s">
        <v>25</v>
      </c>
      <c r="B16" s="29">
        <v>4375</v>
      </c>
      <c r="C16" s="29">
        <v>2543</v>
      </c>
      <c r="D16" s="29">
        <v>1713</v>
      </c>
      <c r="E16" s="29">
        <v>453</v>
      </c>
      <c r="F16" s="29">
        <v>2771</v>
      </c>
      <c r="G16" s="29">
        <v>4080</v>
      </c>
      <c r="H16" s="29">
        <v>5955</v>
      </c>
      <c r="I16" s="29">
        <v>46</v>
      </c>
      <c r="J16" s="29">
        <v>750</v>
      </c>
      <c r="K16" s="29">
        <v>3545</v>
      </c>
      <c r="L16" s="28" t="s">
        <v>14</v>
      </c>
      <c r="M16" s="29">
        <v>26231</v>
      </c>
    </row>
    <row r="17" spans="1:13">
      <c r="A17" s="274" t="s">
        <v>26</v>
      </c>
      <c r="B17" s="29">
        <v>13292</v>
      </c>
      <c r="C17" s="29">
        <v>117621</v>
      </c>
      <c r="D17" s="29">
        <v>4065</v>
      </c>
      <c r="E17" s="29">
        <v>6609</v>
      </c>
      <c r="F17" s="29">
        <v>60956</v>
      </c>
      <c r="G17" s="29">
        <v>6923</v>
      </c>
      <c r="H17" s="29">
        <v>92809</v>
      </c>
      <c r="I17" s="29">
        <v>26</v>
      </c>
      <c r="J17" s="29">
        <v>3520</v>
      </c>
      <c r="K17" s="29">
        <v>48310</v>
      </c>
      <c r="L17" s="28" t="s">
        <v>14</v>
      </c>
      <c r="M17" s="29">
        <v>354132</v>
      </c>
    </row>
    <row r="18" spans="1:13">
      <c r="A18" s="274"/>
      <c r="B18" s="29"/>
      <c r="C18" s="29"/>
      <c r="D18" s="29"/>
      <c r="E18" s="29"/>
      <c r="F18" s="29"/>
      <c r="G18" s="29"/>
      <c r="H18" s="29"/>
      <c r="I18" s="29"/>
      <c r="J18" s="29"/>
      <c r="K18" s="29"/>
      <c r="L18" s="28"/>
      <c r="M18" s="29"/>
    </row>
    <row r="19" spans="1:13">
      <c r="A19" s="274" t="s">
        <v>27</v>
      </c>
      <c r="B19" s="29">
        <v>3372</v>
      </c>
      <c r="C19" s="29">
        <v>1946</v>
      </c>
      <c r="D19" s="29">
        <v>894</v>
      </c>
      <c r="E19" s="29">
        <v>30</v>
      </c>
      <c r="F19" s="29">
        <v>1689</v>
      </c>
      <c r="G19" s="29">
        <v>2069</v>
      </c>
      <c r="H19" s="29">
        <v>3292</v>
      </c>
      <c r="I19" s="28" t="s">
        <v>14</v>
      </c>
      <c r="J19" s="29">
        <v>62</v>
      </c>
      <c r="K19" s="29">
        <v>2999</v>
      </c>
      <c r="L19" s="28" t="s">
        <v>14</v>
      </c>
      <c r="M19" s="29">
        <v>16352</v>
      </c>
    </row>
    <row r="20" spans="1:13">
      <c r="A20" s="274" t="s">
        <v>28</v>
      </c>
      <c r="B20" s="29">
        <v>1518</v>
      </c>
      <c r="C20" s="29">
        <v>622</v>
      </c>
      <c r="D20" s="29">
        <v>100</v>
      </c>
      <c r="E20" s="28" t="s">
        <v>14</v>
      </c>
      <c r="F20" s="29">
        <v>1429</v>
      </c>
      <c r="G20" s="29">
        <v>1678</v>
      </c>
      <c r="H20" s="29">
        <v>416</v>
      </c>
      <c r="I20" s="28" t="s">
        <v>14</v>
      </c>
      <c r="J20" s="29">
        <v>44</v>
      </c>
      <c r="K20" s="29">
        <v>170</v>
      </c>
      <c r="L20" s="28" t="s">
        <v>14</v>
      </c>
      <c r="M20" s="29">
        <v>5977</v>
      </c>
    </row>
    <row r="21" spans="1:13">
      <c r="A21" s="274" t="s">
        <v>29</v>
      </c>
      <c r="B21" s="29">
        <v>2825</v>
      </c>
      <c r="C21" s="29">
        <v>2007</v>
      </c>
      <c r="D21" s="29">
        <v>1417</v>
      </c>
      <c r="E21" s="29">
        <v>143</v>
      </c>
      <c r="F21" s="29">
        <v>1518</v>
      </c>
      <c r="G21" s="29">
        <v>3988</v>
      </c>
      <c r="H21" s="29">
        <v>6026</v>
      </c>
      <c r="I21" s="28" t="s">
        <v>14</v>
      </c>
      <c r="J21" s="29">
        <v>924</v>
      </c>
      <c r="K21" s="29">
        <v>1116</v>
      </c>
      <c r="L21" s="28" t="s">
        <v>14</v>
      </c>
      <c r="M21" s="29">
        <v>19964</v>
      </c>
    </row>
    <row r="22" spans="1:13">
      <c r="A22" s="274" t="s">
        <v>30</v>
      </c>
      <c r="B22" s="29">
        <v>8598</v>
      </c>
      <c r="C22" s="29">
        <v>15515</v>
      </c>
      <c r="D22" s="29">
        <v>872</v>
      </c>
      <c r="E22" s="28" t="s">
        <v>14</v>
      </c>
      <c r="F22" s="29">
        <v>4673</v>
      </c>
      <c r="G22" s="29">
        <v>150</v>
      </c>
      <c r="H22" s="29">
        <v>11060</v>
      </c>
      <c r="I22" s="28" t="s">
        <v>14</v>
      </c>
      <c r="J22" s="29">
        <v>713</v>
      </c>
      <c r="K22" s="28" t="s">
        <v>14</v>
      </c>
      <c r="L22" s="28" t="s">
        <v>14</v>
      </c>
      <c r="M22" s="29">
        <v>41580</v>
      </c>
    </row>
    <row r="23" spans="1:13">
      <c r="A23" s="274"/>
      <c r="B23" s="29"/>
      <c r="C23" s="29"/>
      <c r="D23" s="29"/>
      <c r="E23" s="28"/>
      <c r="F23" s="29"/>
      <c r="G23" s="29"/>
      <c r="H23" s="29"/>
      <c r="I23" s="28"/>
      <c r="J23" s="29"/>
      <c r="K23" s="28"/>
      <c r="L23" s="28"/>
      <c r="M23" s="29"/>
    </row>
    <row r="24" spans="1:13">
      <c r="A24" s="274"/>
      <c r="B24" s="29"/>
      <c r="C24" s="29"/>
      <c r="D24" s="29"/>
      <c r="E24" s="28"/>
      <c r="F24" s="29"/>
      <c r="G24" s="29"/>
      <c r="H24" s="29"/>
      <c r="I24" s="28"/>
      <c r="J24" s="29"/>
      <c r="K24" s="28"/>
      <c r="L24" s="28"/>
      <c r="M24" s="29"/>
    </row>
    <row r="25" spans="1:13">
      <c r="A25" s="274" t="s">
        <v>31</v>
      </c>
      <c r="B25" s="29">
        <v>2909</v>
      </c>
      <c r="C25" s="29">
        <v>135</v>
      </c>
      <c r="D25" s="29">
        <v>138</v>
      </c>
      <c r="E25" s="28" t="s">
        <v>14</v>
      </c>
      <c r="F25" s="29">
        <v>6</v>
      </c>
      <c r="G25" s="28" t="s">
        <v>14</v>
      </c>
      <c r="H25" s="29">
        <v>258</v>
      </c>
      <c r="I25" s="28" t="s">
        <v>14</v>
      </c>
      <c r="J25" s="29">
        <v>-1</v>
      </c>
      <c r="K25" s="28" t="s">
        <v>14</v>
      </c>
      <c r="L25" s="28" t="s">
        <v>14</v>
      </c>
      <c r="M25" s="29">
        <v>3446</v>
      </c>
    </row>
    <row r="26" spans="1:13">
      <c r="A26" s="274" t="s">
        <v>33</v>
      </c>
      <c r="B26" s="28" t="s">
        <v>14</v>
      </c>
      <c r="C26" s="28" t="s">
        <v>14</v>
      </c>
      <c r="D26" s="28" t="s">
        <v>14</v>
      </c>
      <c r="E26" s="28" t="s">
        <v>14</v>
      </c>
      <c r="F26" s="28" t="s">
        <v>14</v>
      </c>
      <c r="G26" s="28" t="s">
        <v>14</v>
      </c>
      <c r="H26" s="28" t="s">
        <v>14</v>
      </c>
      <c r="I26" s="28" t="s">
        <v>14</v>
      </c>
      <c r="J26" s="29">
        <v>243941</v>
      </c>
      <c r="K26" s="28" t="s">
        <v>14</v>
      </c>
      <c r="L26" s="28" t="s">
        <v>14</v>
      </c>
      <c r="M26" s="29">
        <v>243941</v>
      </c>
    </row>
    <row r="27" spans="1:13">
      <c r="A27" s="274" t="s">
        <v>34</v>
      </c>
      <c r="B27" s="28" t="s">
        <v>14</v>
      </c>
      <c r="C27" s="28" t="s">
        <v>14</v>
      </c>
      <c r="D27" s="28" t="s">
        <v>14</v>
      </c>
      <c r="E27" s="28" t="s">
        <v>14</v>
      </c>
      <c r="F27" s="28" t="s">
        <v>14</v>
      </c>
      <c r="G27" s="28" t="s">
        <v>14</v>
      </c>
      <c r="H27" s="28" t="s">
        <v>14</v>
      </c>
      <c r="I27" s="28" t="s">
        <v>14</v>
      </c>
      <c r="J27" s="29">
        <v>330855</v>
      </c>
      <c r="K27" s="28" t="s">
        <v>14</v>
      </c>
      <c r="L27" s="28" t="s">
        <v>14</v>
      </c>
      <c r="M27" s="29">
        <v>330855</v>
      </c>
    </row>
    <row r="28" spans="1:13">
      <c r="A28" s="274" t="s">
        <v>35</v>
      </c>
      <c r="B28" s="29">
        <v>1030</v>
      </c>
      <c r="C28" s="29">
        <v>6240</v>
      </c>
      <c r="D28" s="29">
        <v>261101</v>
      </c>
      <c r="E28" s="29">
        <v>59954</v>
      </c>
      <c r="F28" s="29">
        <v>22494</v>
      </c>
      <c r="G28" s="29">
        <v>5964</v>
      </c>
      <c r="H28" s="29">
        <v>8864</v>
      </c>
      <c r="I28" s="29">
        <v>651298</v>
      </c>
      <c r="J28" s="29">
        <v>1114</v>
      </c>
      <c r="K28" s="29">
        <v>173</v>
      </c>
      <c r="L28" s="28" t="s">
        <v>14</v>
      </c>
      <c r="M28" s="29">
        <v>1018232</v>
      </c>
    </row>
    <row r="29" spans="1:13">
      <c r="A29" s="274" t="s">
        <v>36</v>
      </c>
      <c r="B29" s="29">
        <v>3342</v>
      </c>
      <c r="C29" s="29">
        <v>83521</v>
      </c>
      <c r="D29" s="29">
        <v>36315</v>
      </c>
      <c r="E29" s="29">
        <v>10641</v>
      </c>
      <c r="F29" s="29">
        <v>141451</v>
      </c>
      <c r="G29" s="29">
        <v>12416</v>
      </c>
      <c r="H29" s="29">
        <v>17035</v>
      </c>
      <c r="I29" s="28" t="s">
        <v>14</v>
      </c>
      <c r="J29" s="29">
        <v>76764</v>
      </c>
      <c r="K29" s="29">
        <v>2643</v>
      </c>
      <c r="L29" s="28" t="s">
        <v>14</v>
      </c>
      <c r="M29" s="29">
        <v>384127</v>
      </c>
    </row>
    <row r="30" spans="1:13">
      <c r="A30" s="274"/>
      <c r="B30" s="29"/>
      <c r="C30" s="29"/>
      <c r="D30" s="29"/>
      <c r="E30" s="29"/>
      <c r="F30" s="29"/>
      <c r="G30" s="29"/>
      <c r="H30" s="29"/>
      <c r="I30" s="28"/>
      <c r="J30" s="29"/>
      <c r="K30" s="29"/>
      <c r="L30" s="28"/>
      <c r="M30" s="29"/>
    </row>
    <row r="31" spans="1:13">
      <c r="A31" s="274" t="s">
        <v>37</v>
      </c>
      <c r="B31" s="28" t="s">
        <v>14</v>
      </c>
      <c r="C31" s="28" t="s">
        <v>14</v>
      </c>
      <c r="D31" s="28" t="s">
        <v>14</v>
      </c>
      <c r="E31" s="28" t="s">
        <v>14</v>
      </c>
      <c r="F31" s="28" t="s">
        <v>14</v>
      </c>
      <c r="G31" s="29">
        <v>188722</v>
      </c>
      <c r="H31" s="28" t="s">
        <v>14</v>
      </c>
      <c r="I31" s="29">
        <v>4115444</v>
      </c>
      <c r="J31" s="29">
        <v>39524</v>
      </c>
      <c r="K31" s="28" t="s">
        <v>14</v>
      </c>
      <c r="L31" s="28" t="s">
        <v>14</v>
      </c>
      <c r="M31" s="29">
        <v>4343690</v>
      </c>
    </row>
    <row r="32" spans="1:13">
      <c r="A32" s="274" t="s">
        <v>38</v>
      </c>
      <c r="B32" s="28" t="s">
        <v>14</v>
      </c>
      <c r="C32" s="29">
        <v>41783</v>
      </c>
      <c r="D32" s="29">
        <v>320</v>
      </c>
      <c r="E32" s="28" t="s">
        <v>14</v>
      </c>
      <c r="F32" s="29">
        <v>1739</v>
      </c>
      <c r="G32" s="29">
        <v>2041</v>
      </c>
      <c r="H32" s="28" t="s">
        <v>14</v>
      </c>
      <c r="I32" s="28" t="s">
        <v>14</v>
      </c>
      <c r="J32" s="29">
        <v>12</v>
      </c>
      <c r="K32" s="28" t="s">
        <v>14</v>
      </c>
      <c r="L32" s="28" t="s">
        <v>14</v>
      </c>
      <c r="M32" s="29">
        <v>45894</v>
      </c>
    </row>
    <row r="33" spans="1:13">
      <c r="A33" s="274" t="s">
        <v>40</v>
      </c>
      <c r="B33" s="29">
        <v>16957</v>
      </c>
      <c r="C33" s="29">
        <v>392283</v>
      </c>
      <c r="D33" s="29">
        <v>93605</v>
      </c>
      <c r="E33" s="29">
        <v>50224</v>
      </c>
      <c r="F33" s="29">
        <v>137779</v>
      </c>
      <c r="G33" s="29">
        <v>110122</v>
      </c>
      <c r="H33" s="29">
        <v>109012</v>
      </c>
      <c r="I33" s="28" t="s">
        <v>14</v>
      </c>
      <c r="J33" s="29">
        <v>60904</v>
      </c>
      <c r="K33" s="29">
        <v>7470</v>
      </c>
      <c r="L33" s="28" t="s">
        <v>14</v>
      </c>
      <c r="M33" s="29">
        <v>978355</v>
      </c>
    </row>
    <row r="34" spans="1:13">
      <c r="A34" s="274" t="s">
        <v>41</v>
      </c>
      <c r="B34" s="28" t="s">
        <v>14</v>
      </c>
      <c r="C34" s="29">
        <v>56480</v>
      </c>
      <c r="D34" s="29">
        <v>57107</v>
      </c>
      <c r="E34" s="29">
        <v>72620</v>
      </c>
      <c r="F34" s="29">
        <v>306976</v>
      </c>
      <c r="G34" s="29">
        <v>4864</v>
      </c>
      <c r="H34" s="29">
        <v>247</v>
      </c>
      <c r="I34" s="29">
        <v>262146</v>
      </c>
      <c r="J34" s="28" t="s">
        <v>14</v>
      </c>
      <c r="K34" s="28" t="s">
        <v>14</v>
      </c>
      <c r="L34" s="28" t="s">
        <v>14</v>
      </c>
      <c r="M34" s="29">
        <v>760440</v>
      </c>
    </row>
    <row r="35" spans="1:13">
      <c r="A35" s="274" t="s">
        <v>308</v>
      </c>
      <c r="B35" s="28" t="s">
        <v>14</v>
      </c>
      <c r="C35" s="28" t="s">
        <v>14</v>
      </c>
      <c r="D35" s="28" t="s">
        <v>14</v>
      </c>
      <c r="E35" s="29">
        <v>125280</v>
      </c>
      <c r="F35" s="28" t="s">
        <v>14</v>
      </c>
      <c r="G35" s="28" t="s">
        <v>14</v>
      </c>
      <c r="H35" s="28" t="s">
        <v>14</v>
      </c>
      <c r="I35" s="28" t="s">
        <v>14</v>
      </c>
      <c r="J35" s="28" t="s">
        <v>14</v>
      </c>
      <c r="K35" s="28" t="s">
        <v>14</v>
      </c>
      <c r="L35" s="28" t="s">
        <v>14</v>
      </c>
      <c r="M35" s="29">
        <v>125280</v>
      </c>
    </row>
    <row r="36" spans="1:13">
      <c r="A36" s="274" t="s">
        <v>42</v>
      </c>
      <c r="B36" s="28" t="s">
        <v>14</v>
      </c>
      <c r="C36" s="28" t="s">
        <v>14</v>
      </c>
      <c r="D36" s="28" t="s">
        <v>14</v>
      </c>
      <c r="E36" s="29">
        <v>202301</v>
      </c>
      <c r="F36" s="28" t="s">
        <v>14</v>
      </c>
      <c r="G36" s="28" t="s">
        <v>14</v>
      </c>
      <c r="H36" s="28" t="s">
        <v>14</v>
      </c>
      <c r="I36" s="28" t="s">
        <v>14</v>
      </c>
      <c r="J36" s="28" t="s">
        <v>14</v>
      </c>
      <c r="K36" s="28" t="s">
        <v>14</v>
      </c>
      <c r="L36" s="28" t="s">
        <v>14</v>
      </c>
      <c r="M36" s="29">
        <v>202301</v>
      </c>
    </row>
    <row r="37" spans="1:13">
      <c r="A37" s="274" t="s">
        <v>43</v>
      </c>
      <c r="B37" s="28" t="s">
        <v>14</v>
      </c>
      <c r="C37" s="28" t="s">
        <v>14</v>
      </c>
      <c r="D37" s="28" t="s">
        <v>14</v>
      </c>
      <c r="E37" s="28" t="s">
        <v>14</v>
      </c>
      <c r="F37" s="28" t="s">
        <v>14</v>
      </c>
      <c r="G37" s="28" t="s">
        <v>14</v>
      </c>
      <c r="H37" s="28" t="s">
        <v>14</v>
      </c>
      <c r="I37" s="29">
        <v>123134</v>
      </c>
      <c r="J37" s="28" t="s">
        <v>14</v>
      </c>
      <c r="K37" s="28" t="s">
        <v>14</v>
      </c>
      <c r="L37" s="28" t="s">
        <v>14</v>
      </c>
      <c r="M37" s="29">
        <v>123134</v>
      </c>
    </row>
    <row r="38" spans="1:13">
      <c r="A38" s="274"/>
      <c r="B38" s="28"/>
      <c r="C38" s="28"/>
      <c r="D38" s="28"/>
      <c r="E38" s="28"/>
      <c r="F38" s="28"/>
      <c r="G38" s="28"/>
      <c r="H38" s="28"/>
      <c r="I38" s="29"/>
      <c r="J38" s="28"/>
      <c r="K38" s="28"/>
      <c r="L38" s="28"/>
      <c r="M38" s="29"/>
    </row>
    <row r="39" spans="1:13">
      <c r="A39" s="274" t="s">
        <v>311</v>
      </c>
      <c r="B39" s="29">
        <v>21</v>
      </c>
      <c r="C39" s="28" t="s">
        <v>14</v>
      </c>
      <c r="D39" s="28" t="s">
        <v>14</v>
      </c>
      <c r="E39" s="28" t="s">
        <v>14</v>
      </c>
      <c r="F39" s="28" t="s">
        <v>14</v>
      </c>
      <c r="G39" s="28" t="s">
        <v>14</v>
      </c>
      <c r="H39" s="28" t="s">
        <v>14</v>
      </c>
      <c r="I39" s="28" t="s">
        <v>14</v>
      </c>
      <c r="J39" s="28" t="s">
        <v>14</v>
      </c>
      <c r="K39" s="28" t="s">
        <v>14</v>
      </c>
      <c r="L39" s="28" t="s">
        <v>14</v>
      </c>
      <c r="M39" s="29">
        <v>21</v>
      </c>
    </row>
    <row r="40" spans="1:13">
      <c r="A40" s="274"/>
      <c r="B40" s="29"/>
      <c r="C40" s="28"/>
      <c r="D40" s="28"/>
      <c r="E40" s="28"/>
      <c r="F40" s="28"/>
      <c r="G40" s="28"/>
      <c r="H40" s="28"/>
      <c r="I40" s="28"/>
      <c r="J40" s="28"/>
      <c r="K40" s="28"/>
      <c r="L40" s="28"/>
      <c r="M40" s="29"/>
    </row>
    <row r="41" spans="1:13">
      <c r="A41" s="274" t="s">
        <v>44</v>
      </c>
      <c r="B41" s="28" t="s">
        <v>14</v>
      </c>
      <c r="C41" s="28" t="s">
        <v>14</v>
      </c>
      <c r="D41" s="28" t="s">
        <v>14</v>
      </c>
      <c r="E41" s="28" t="s">
        <v>14</v>
      </c>
      <c r="F41" s="28" t="s">
        <v>14</v>
      </c>
      <c r="G41" s="28" t="s">
        <v>14</v>
      </c>
      <c r="H41" s="28" t="s">
        <v>14</v>
      </c>
      <c r="I41" s="29">
        <v>115449</v>
      </c>
      <c r="J41" s="28" t="s">
        <v>14</v>
      </c>
      <c r="K41" s="28" t="s">
        <v>14</v>
      </c>
      <c r="L41" s="28" t="s">
        <v>14</v>
      </c>
      <c r="M41" s="29">
        <v>115449</v>
      </c>
    </row>
    <row r="42" spans="1:13">
      <c r="A42" s="274" t="s">
        <v>45</v>
      </c>
      <c r="B42" s="29">
        <v>0</v>
      </c>
      <c r="C42" s="29">
        <v>0</v>
      </c>
      <c r="D42" s="29">
        <v>0</v>
      </c>
      <c r="E42" s="29">
        <v>0</v>
      </c>
      <c r="F42" s="29">
        <v>0</v>
      </c>
      <c r="G42" s="29">
        <v>0</v>
      </c>
      <c r="H42" s="29">
        <v>0</v>
      </c>
      <c r="I42" s="28" t="s">
        <v>14</v>
      </c>
      <c r="J42" s="29">
        <v>0</v>
      </c>
      <c r="K42" s="29">
        <v>0</v>
      </c>
      <c r="L42" s="28" t="s">
        <v>14</v>
      </c>
      <c r="M42" s="29">
        <v>0</v>
      </c>
    </row>
    <row r="43" spans="1:13">
      <c r="A43" s="274" t="s">
        <v>46</v>
      </c>
      <c r="B43" s="29">
        <v>0</v>
      </c>
      <c r="C43" s="29">
        <v>0</v>
      </c>
      <c r="D43" s="29">
        <v>0</v>
      </c>
      <c r="E43" s="29">
        <v>0</v>
      </c>
      <c r="F43" s="29">
        <v>0</v>
      </c>
      <c r="G43" s="29">
        <v>0</v>
      </c>
      <c r="H43" s="29">
        <v>0</v>
      </c>
      <c r="I43" s="28" t="s">
        <v>14</v>
      </c>
      <c r="J43" s="29">
        <v>0</v>
      </c>
      <c r="K43" s="29">
        <v>0</v>
      </c>
      <c r="L43" s="28" t="s">
        <v>14</v>
      </c>
      <c r="M43" s="29">
        <v>0</v>
      </c>
    </row>
    <row r="44" spans="1:13">
      <c r="A44" s="274" t="s">
        <v>47</v>
      </c>
      <c r="B44" s="29">
        <v>0</v>
      </c>
      <c r="C44" s="29">
        <v>0</v>
      </c>
      <c r="D44" s="29">
        <v>0</v>
      </c>
      <c r="E44" s="29">
        <v>0</v>
      </c>
      <c r="F44" s="29">
        <v>0</v>
      </c>
      <c r="G44" s="29">
        <v>0</v>
      </c>
      <c r="H44" s="29">
        <v>0</v>
      </c>
      <c r="I44" s="28" t="s">
        <v>14</v>
      </c>
      <c r="J44" s="29">
        <v>0</v>
      </c>
      <c r="K44" s="29">
        <v>0</v>
      </c>
      <c r="L44" s="28" t="s">
        <v>14</v>
      </c>
      <c r="M44" s="29">
        <v>0</v>
      </c>
    </row>
    <row r="45" spans="1:13">
      <c r="A45" s="274" t="s">
        <v>48</v>
      </c>
      <c r="B45" s="29">
        <v>333</v>
      </c>
      <c r="C45" s="28" t="s">
        <v>14</v>
      </c>
      <c r="D45" s="28" t="s">
        <v>14</v>
      </c>
      <c r="E45" s="28" t="s">
        <v>14</v>
      </c>
      <c r="F45" s="28" t="s">
        <v>14</v>
      </c>
      <c r="G45" s="28" t="s">
        <v>14</v>
      </c>
      <c r="H45" s="28" t="s">
        <v>14</v>
      </c>
      <c r="I45" s="28" t="s">
        <v>14</v>
      </c>
      <c r="J45" s="28" t="s">
        <v>14</v>
      </c>
      <c r="K45" s="29">
        <v>29</v>
      </c>
      <c r="L45" s="28" t="s">
        <v>14</v>
      </c>
      <c r="M45" s="29">
        <v>362</v>
      </c>
    </row>
    <row r="46" spans="1:13">
      <c r="A46" s="274" t="s">
        <v>49</v>
      </c>
      <c r="B46" s="29">
        <v>76</v>
      </c>
      <c r="C46" s="29">
        <v>33</v>
      </c>
      <c r="D46" s="28" t="s">
        <v>14</v>
      </c>
      <c r="E46" s="28" t="s">
        <v>14</v>
      </c>
      <c r="F46" s="28" t="s">
        <v>14</v>
      </c>
      <c r="G46" s="28" t="s">
        <v>14</v>
      </c>
      <c r="H46" s="29">
        <v>634</v>
      </c>
      <c r="I46" s="28" t="s">
        <v>14</v>
      </c>
      <c r="J46" s="28" t="s">
        <v>14</v>
      </c>
      <c r="K46" s="28" t="s">
        <v>14</v>
      </c>
      <c r="L46" s="28" t="s">
        <v>14</v>
      </c>
      <c r="M46" s="29">
        <v>743</v>
      </c>
    </row>
    <row r="47" spans="1:13">
      <c r="A47" s="274" t="s">
        <v>50</v>
      </c>
      <c r="B47" s="29">
        <v>961</v>
      </c>
      <c r="C47" s="28" t="s">
        <v>14</v>
      </c>
      <c r="D47" s="29">
        <v>115</v>
      </c>
      <c r="E47" s="28" t="s">
        <v>14</v>
      </c>
      <c r="F47" s="28" t="s">
        <v>14</v>
      </c>
      <c r="G47" s="28" t="s">
        <v>14</v>
      </c>
      <c r="H47" s="28" t="s">
        <v>14</v>
      </c>
      <c r="I47" s="28" t="s">
        <v>14</v>
      </c>
      <c r="J47" s="29">
        <v>445</v>
      </c>
      <c r="K47" s="29">
        <v>106</v>
      </c>
      <c r="L47" s="28" t="s">
        <v>14</v>
      </c>
      <c r="M47" s="29">
        <v>1627</v>
      </c>
    </row>
    <row r="48" spans="1:13">
      <c r="A48" s="274" t="s">
        <v>51</v>
      </c>
      <c r="B48" s="29">
        <v>109</v>
      </c>
      <c r="C48" s="29">
        <v>52</v>
      </c>
      <c r="D48" s="28" t="s">
        <v>14</v>
      </c>
      <c r="E48" s="28" t="s">
        <v>14</v>
      </c>
      <c r="F48" s="28" t="s">
        <v>14</v>
      </c>
      <c r="G48" s="29">
        <v>188</v>
      </c>
      <c r="H48" s="29">
        <v>96</v>
      </c>
      <c r="I48" s="28" t="s">
        <v>14</v>
      </c>
      <c r="J48" s="28" t="s">
        <v>14</v>
      </c>
      <c r="K48" s="29">
        <v>24</v>
      </c>
      <c r="L48" s="28" t="s">
        <v>14</v>
      </c>
      <c r="M48" s="29">
        <v>468</v>
      </c>
    </row>
    <row r="49" spans="1:13">
      <c r="A49" s="274" t="s">
        <v>52</v>
      </c>
      <c r="B49" s="28" t="s">
        <v>14</v>
      </c>
      <c r="C49" s="28" t="s">
        <v>14</v>
      </c>
      <c r="D49" s="28" t="s">
        <v>14</v>
      </c>
      <c r="E49" s="28" t="s">
        <v>14</v>
      </c>
      <c r="F49" s="28" t="s">
        <v>14</v>
      </c>
      <c r="G49" s="28" t="s">
        <v>14</v>
      </c>
      <c r="H49" s="28" t="s">
        <v>14</v>
      </c>
      <c r="I49" s="29">
        <v>399923</v>
      </c>
      <c r="J49" s="28" t="s">
        <v>14</v>
      </c>
      <c r="K49" s="28" t="s">
        <v>14</v>
      </c>
      <c r="L49" s="28" t="s">
        <v>14</v>
      </c>
      <c r="M49" s="29">
        <v>399923</v>
      </c>
    </row>
    <row r="50" spans="1:13">
      <c r="A50" s="274" t="s">
        <v>53</v>
      </c>
      <c r="B50" s="28" t="s">
        <v>14</v>
      </c>
      <c r="C50" s="28" t="s">
        <v>14</v>
      </c>
      <c r="D50" s="28" t="s">
        <v>14</v>
      </c>
      <c r="E50" s="28" t="s">
        <v>14</v>
      </c>
      <c r="F50" s="28" t="s">
        <v>14</v>
      </c>
      <c r="G50" s="28" t="s">
        <v>14</v>
      </c>
      <c r="H50" s="28" t="s">
        <v>14</v>
      </c>
      <c r="I50" s="29">
        <v>1591539</v>
      </c>
      <c r="J50" s="28" t="s">
        <v>14</v>
      </c>
      <c r="K50" s="28" t="s">
        <v>14</v>
      </c>
      <c r="L50" s="28" t="s">
        <v>14</v>
      </c>
      <c r="M50" s="29">
        <v>1591539</v>
      </c>
    </row>
    <row r="51" spans="1:13">
      <c r="A51" s="274" t="s">
        <v>54</v>
      </c>
      <c r="B51" s="28" t="s">
        <v>14</v>
      </c>
      <c r="C51" s="28" t="s">
        <v>14</v>
      </c>
      <c r="D51" s="29">
        <v>188039</v>
      </c>
      <c r="E51" s="29">
        <v>161289</v>
      </c>
      <c r="F51" s="28" t="s">
        <v>14</v>
      </c>
      <c r="G51" s="28" t="s">
        <v>14</v>
      </c>
      <c r="H51" s="28" t="s">
        <v>14</v>
      </c>
      <c r="I51" s="28" t="s">
        <v>14</v>
      </c>
      <c r="J51" s="28" t="s">
        <v>14</v>
      </c>
      <c r="K51" s="28" t="s">
        <v>14</v>
      </c>
      <c r="L51" s="28" t="s">
        <v>14</v>
      </c>
      <c r="M51" s="29">
        <v>349328</v>
      </c>
    </row>
    <row r="52" spans="1:13">
      <c r="A52" s="274" t="s">
        <v>55</v>
      </c>
      <c r="B52" s="28" t="s">
        <v>14</v>
      </c>
      <c r="C52" s="28" t="s">
        <v>14</v>
      </c>
      <c r="D52" s="29">
        <v>268697</v>
      </c>
      <c r="E52" s="29">
        <v>158240</v>
      </c>
      <c r="F52" s="28" t="s">
        <v>14</v>
      </c>
      <c r="G52" s="28" t="s">
        <v>14</v>
      </c>
      <c r="H52" s="28" t="s">
        <v>14</v>
      </c>
      <c r="I52" s="28" t="s">
        <v>14</v>
      </c>
      <c r="J52" s="28" t="s">
        <v>14</v>
      </c>
      <c r="K52" s="28" t="s">
        <v>14</v>
      </c>
      <c r="L52" s="28" t="s">
        <v>14</v>
      </c>
      <c r="M52" s="29">
        <v>426937</v>
      </c>
    </row>
    <row r="53" spans="1:13">
      <c r="A53" s="274" t="s">
        <v>56</v>
      </c>
      <c r="B53" s="29">
        <v>944</v>
      </c>
      <c r="C53" s="29">
        <v>21833</v>
      </c>
      <c r="D53" s="29">
        <v>3744</v>
      </c>
      <c r="E53" s="29">
        <v>1047</v>
      </c>
      <c r="F53" s="29">
        <v>10446</v>
      </c>
      <c r="G53" s="29">
        <v>4264</v>
      </c>
      <c r="H53" s="29">
        <v>8881</v>
      </c>
      <c r="I53" s="29">
        <v>8</v>
      </c>
      <c r="J53" s="29">
        <v>8883</v>
      </c>
      <c r="K53" s="29">
        <v>406</v>
      </c>
      <c r="L53" s="28" t="s">
        <v>14</v>
      </c>
      <c r="M53" s="29">
        <v>60457</v>
      </c>
    </row>
    <row r="54" spans="1:13">
      <c r="A54" s="274" t="s">
        <v>57</v>
      </c>
      <c r="B54" s="29">
        <v>944</v>
      </c>
      <c r="C54" s="29">
        <v>21833</v>
      </c>
      <c r="D54" s="29">
        <v>3744</v>
      </c>
      <c r="E54" s="29">
        <v>1047</v>
      </c>
      <c r="F54" s="29">
        <v>10425</v>
      </c>
      <c r="G54" s="29">
        <v>4264</v>
      </c>
      <c r="H54" s="29">
        <v>8881</v>
      </c>
      <c r="I54" s="29">
        <v>8</v>
      </c>
      <c r="J54" s="29">
        <v>8883</v>
      </c>
      <c r="K54" s="29">
        <v>406</v>
      </c>
      <c r="L54" s="28" t="s">
        <v>14</v>
      </c>
      <c r="M54" s="29">
        <v>60436</v>
      </c>
    </row>
    <row r="55" spans="1:13">
      <c r="A55" s="274" t="s">
        <v>318</v>
      </c>
      <c r="B55" s="28" t="s">
        <v>14</v>
      </c>
      <c r="C55" s="28" t="s">
        <v>14</v>
      </c>
      <c r="D55" s="28" t="s">
        <v>14</v>
      </c>
      <c r="E55" s="28" t="s">
        <v>14</v>
      </c>
      <c r="F55" s="29">
        <v>0</v>
      </c>
      <c r="G55" s="28" t="s">
        <v>14</v>
      </c>
      <c r="H55" s="28" t="s">
        <v>14</v>
      </c>
      <c r="I55" s="28" t="s">
        <v>14</v>
      </c>
      <c r="J55" s="28" t="s">
        <v>14</v>
      </c>
      <c r="K55" s="28" t="s">
        <v>14</v>
      </c>
      <c r="L55" s="28" t="s">
        <v>14</v>
      </c>
      <c r="M55" s="29">
        <v>0</v>
      </c>
    </row>
    <row r="56" spans="1:13">
      <c r="A56" s="274" t="s">
        <v>58</v>
      </c>
      <c r="B56" s="29">
        <v>249</v>
      </c>
      <c r="C56" s="29">
        <v>7471</v>
      </c>
      <c r="D56" s="29">
        <v>8794</v>
      </c>
      <c r="E56" s="29">
        <v>5455</v>
      </c>
      <c r="F56" s="29">
        <v>36876</v>
      </c>
      <c r="G56" s="29">
        <v>11867</v>
      </c>
      <c r="H56" s="29">
        <v>6627</v>
      </c>
      <c r="I56" s="28" t="s">
        <v>14</v>
      </c>
      <c r="J56" s="29">
        <v>2115</v>
      </c>
      <c r="K56" s="29">
        <v>144</v>
      </c>
      <c r="L56" s="28" t="s">
        <v>14</v>
      </c>
      <c r="M56" s="29">
        <v>79600</v>
      </c>
    </row>
    <row r="57" spans="1:13">
      <c r="A57" s="274" t="s">
        <v>59</v>
      </c>
      <c r="B57" s="29">
        <v>0</v>
      </c>
      <c r="C57" s="29">
        <v>0</v>
      </c>
      <c r="D57" s="29">
        <v>0</v>
      </c>
      <c r="E57" s="29">
        <v>0</v>
      </c>
      <c r="F57" s="29">
        <v>0</v>
      </c>
      <c r="G57" s="29">
        <v>0</v>
      </c>
      <c r="H57" s="29">
        <v>0</v>
      </c>
      <c r="I57" s="29">
        <v>0</v>
      </c>
      <c r="J57" s="29">
        <v>0</v>
      </c>
      <c r="K57" s="29">
        <v>0</v>
      </c>
      <c r="L57" s="29">
        <v>0</v>
      </c>
      <c r="M57" s="29">
        <v>0</v>
      </c>
    </row>
    <row r="58" spans="1:13">
      <c r="A58" s="274" t="s">
        <v>60</v>
      </c>
      <c r="B58" s="29">
        <v>9144</v>
      </c>
      <c r="C58" s="29">
        <v>2652</v>
      </c>
      <c r="D58" s="29">
        <v>32</v>
      </c>
      <c r="E58" s="29">
        <v>4</v>
      </c>
      <c r="F58" s="29">
        <v>99263</v>
      </c>
      <c r="G58" s="29">
        <v>89</v>
      </c>
      <c r="H58" s="29">
        <v>21424</v>
      </c>
      <c r="I58" s="29">
        <v>-12946</v>
      </c>
      <c r="J58" s="29">
        <v>5623</v>
      </c>
      <c r="K58" s="29">
        <v>119462</v>
      </c>
      <c r="L58" s="29">
        <v>1846588</v>
      </c>
      <c r="M58" s="29">
        <v>2091335</v>
      </c>
    </row>
    <row r="59" spans="1:13">
      <c r="A59" s="274" t="s">
        <v>61</v>
      </c>
      <c r="B59" s="29">
        <v>838940</v>
      </c>
      <c r="C59" s="29">
        <v>3666203</v>
      </c>
      <c r="D59" s="29">
        <v>1771963</v>
      </c>
      <c r="E59" s="29">
        <v>1108645</v>
      </c>
      <c r="F59" s="29">
        <v>1826888</v>
      </c>
      <c r="G59" s="29">
        <v>4037241</v>
      </c>
      <c r="H59" s="29">
        <v>3556329</v>
      </c>
      <c r="I59" s="29">
        <v>7257369</v>
      </c>
      <c r="J59" s="29">
        <v>1226709</v>
      </c>
      <c r="K59" s="29">
        <v>884685</v>
      </c>
      <c r="L59" s="29">
        <v>2733350</v>
      </c>
      <c r="M59" s="29">
        <v>28908320</v>
      </c>
    </row>
    <row r="60" spans="1:13">
      <c r="A60" s="274" t="s">
        <v>62</v>
      </c>
      <c r="B60" s="29">
        <v>0</v>
      </c>
      <c r="C60" s="29">
        <v>7050</v>
      </c>
      <c r="D60" s="29">
        <v>0</v>
      </c>
      <c r="E60" s="29">
        <v>0</v>
      </c>
      <c r="F60" s="29">
        <v>15106</v>
      </c>
      <c r="G60" s="29">
        <v>7079</v>
      </c>
      <c r="H60" s="29">
        <v>0</v>
      </c>
      <c r="I60" s="29">
        <v>195084</v>
      </c>
      <c r="J60" s="29">
        <v>0</v>
      </c>
      <c r="K60" s="29">
        <v>0</v>
      </c>
      <c r="L60" s="29">
        <v>1844597</v>
      </c>
      <c r="M60" s="29">
        <v>2068916</v>
      </c>
    </row>
    <row r="61" spans="1:13">
      <c r="A61" s="274" t="s">
        <v>63</v>
      </c>
      <c r="B61" s="29">
        <v>838940</v>
      </c>
      <c r="C61" s="29">
        <v>3659152</v>
      </c>
      <c r="D61" s="29">
        <v>1771963</v>
      </c>
      <c r="E61" s="29">
        <v>1108645</v>
      </c>
      <c r="F61" s="29">
        <v>1811782</v>
      </c>
      <c r="G61" s="29">
        <v>4030162</v>
      </c>
      <c r="H61" s="29">
        <v>3556329</v>
      </c>
      <c r="I61" s="29">
        <v>7062285</v>
      </c>
      <c r="J61" s="29">
        <v>1226709</v>
      </c>
      <c r="K61" s="29">
        <v>884685</v>
      </c>
      <c r="L61" s="29">
        <v>888753</v>
      </c>
      <c r="M61" s="29">
        <v>26839404</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39" workbookViewId="0">
      <selection sqref="A1:XFD1048576"/>
    </sheetView>
  </sheetViews>
  <sheetFormatPr defaultRowHeight="15"/>
  <cols>
    <col min="1" max="1" width="14.7109375" style="276" customWidth="1"/>
    <col min="2" max="12" width="10.85546875" style="276" customWidth="1"/>
    <col min="13" max="13" width="9.28515625" style="276" customWidth="1"/>
    <col min="14" max="256" width="9.140625" style="276"/>
    <col min="257" max="257" width="14.7109375" style="276" customWidth="1"/>
    <col min="258" max="268" width="10.85546875" style="276" customWidth="1"/>
    <col min="269" max="269" width="9.28515625" style="276" customWidth="1"/>
    <col min="270" max="512" width="9.140625" style="276"/>
    <col min="513" max="513" width="14.7109375" style="276" customWidth="1"/>
    <col min="514" max="524" width="10.85546875" style="276" customWidth="1"/>
    <col min="525" max="525" width="9.28515625" style="276" customWidth="1"/>
    <col min="526" max="768" width="9.140625" style="276"/>
    <col min="769" max="769" width="14.7109375" style="276" customWidth="1"/>
    <col min="770" max="780" width="10.85546875" style="276" customWidth="1"/>
    <col min="781" max="781" width="9.28515625" style="276" customWidth="1"/>
    <col min="782" max="1024" width="9.140625" style="276"/>
    <col min="1025" max="1025" width="14.7109375" style="276" customWidth="1"/>
    <col min="1026" max="1036" width="10.85546875" style="276" customWidth="1"/>
    <col min="1037" max="1037" width="9.28515625" style="276" customWidth="1"/>
    <col min="1038" max="1280" width="9.140625" style="276"/>
    <col min="1281" max="1281" width="14.7109375" style="276" customWidth="1"/>
    <col min="1282" max="1292" width="10.85546875" style="276" customWidth="1"/>
    <col min="1293" max="1293" width="9.28515625" style="276" customWidth="1"/>
    <col min="1294" max="1536" width="9.140625" style="276"/>
    <col min="1537" max="1537" width="14.7109375" style="276" customWidth="1"/>
    <col min="1538" max="1548" width="10.85546875" style="276" customWidth="1"/>
    <col min="1549" max="1549" width="9.28515625" style="276" customWidth="1"/>
    <col min="1550" max="1792" width="9.140625" style="276"/>
    <col min="1793" max="1793" width="14.7109375" style="276" customWidth="1"/>
    <col min="1794" max="1804" width="10.85546875" style="276" customWidth="1"/>
    <col min="1805" max="1805" width="9.28515625" style="276" customWidth="1"/>
    <col min="1806" max="2048" width="9.140625" style="276"/>
    <col min="2049" max="2049" width="14.7109375" style="276" customWidth="1"/>
    <col min="2050" max="2060" width="10.85546875" style="276" customWidth="1"/>
    <col min="2061" max="2061" width="9.28515625" style="276" customWidth="1"/>
    <col min="2062" max="2304" width="9.140625" style="276"/>
    <col min="2305" max="2305" width="14.7109375" style="276" customWidth="1"/>
    <col min="2306" max="2316" width="10.85546875" style="276" customWidth="1"/>
    <col min="2317" max="2317" width="9.28515625" style="276" customWidth="1"/>
    <col min="2318" max="2560" width="9.140625" style="276"/>
    <col min="2561" max="2561" width="14.7109375" style="276" customWidth="1"/>
    <col min="2562" max="2572" width="10.85546875" style="276" customWidth="1"/>
    <col min="2573" max="2573" width="9.28515625" style="276" customWidth="1"/>
    <col min="2574" max="2816" width="9.140625" style="276"/>
    <col min="2817" max="2817" width="14.7109375" style="276" customWidth="1"/>
    <col min="2818" max="2828" width="10.85546875" style="276" customWidth="1"/>
    <col min="2829" max="2829" width="9.28515625" style="276" customWidth="1"/>
    <col min="2830" max="3072" width="9.140625" style="276"/>
    <col min="3073" max="3073" width="14.7109375" style="276" customWidth="1"/>
    <col min="3074" max="3084" width="10.85546875" style="276" customWidth="1"/>
    <col min="3085" max="3085" width="9.28515625" style="276" customWidth="1"/>
    <col min="3086" max="3328" width="9.140625" style="276"/>
    <col min="3329" max="3329" width="14.7109375" style="276" customWidth="1"/>
    <col min="3330" max="3340" width="10.85546875" style="276" customWidth="1"/>
    <col min="3341" max="3341" width="9.28515625" style="276" customWidth="1"/>
    <col min="3342" max="3584" width="9.140625" style="276"/>
    <col min="3585" max="3585" width="14.7109375" style="276" customWidth="1"/>
    <col min="3586" max="3596" width="10.85546875" style="276" customWidth="1"/>
    <col min="3597" max="3597" width="9.28515625" style="276" customWidth="1"/>
    <col min="3598" max="3840" width="9.140625" style="276"/>
    <col min="3841" max="3841" width="14.7109375" style="276" customWidth="1"/>
    <col min="3842" max="3852" width="10.85546875" style="276" customWidth="1"/>
    <col min="3853" max="3853" width="9.28515625" style="276" customWidth="1"/>
    <col min="3854" max="4096" width="9.140625" style="276"/>
    <col min="4097" max="4097" width="14.7109375" style="276" customWidth="1"/>
    <col min="4098" max="4108" width="10.85546875" style="276" customWidth="1"/>
    <col min="4109" max="4109" width="9.28515625" style="276" customWidth="1"/>
    <col min="4110" max="4352" width="9.140625" style="276"/>
    <col min="4353" max="4353" width="14.7109375" style="276" customWidth="1"/>
    <col min="4354" max="4364" width="10.85546875" style="276" customWidth="1"/>
    <col min="4365" max="4365" width="9.28515625" style="276" customWidth="1"/>
    <col min="4366" max="4608" width="9.140625" style="276"/>
    <col min="4609" max="4609" width="14.7109375" style="276" customWidth="1"/>
    <col min="4610" max="4620" width="10.85546875" style="276" customWidth="1"/>
    <col min="4621" max="4621" width="9.28515625" style="276" customWidth="1"/>
    <col min="4622" max="4864" width="9.140625" style="276"/>
    <col min="4865" max="4865" width="14.7109375" style="276" customWidth="1"/>
    <col min="4866" max="4876" width="10.85546875" style="276" customWidth="1"/>
    <col min="4877" max="4877" width="9.28515625" style="276" customWidth="1"/>
    <col min="4878" max="5120" width="9.140625" style="276"/>
    <col min="5121" max="5121" width="14.7109375" style="276" customWidth="1"/>
    <col min="5122" max="5132" width="10.85546875" style="276" customWidth="1"/>
    <col min="5133" max="5133" width="9.28515625" style="276" customWidth="1"/>
    <col min="5134" max="5376" width="9.140625" style="276"/>
    <col min="5377" max="5377" width="14.7109375" style="276" customWidth="1"/>
    <col min="5378" max="5388" width="10.85546875" style="276" customWidth="1"/>
    <col min="5389" max="5389" width="9.28515625" style="276" customWidth="1"/>
    <col min="5390" max="5632" width="9.140625" style="276"/>
    <col min="5633" max="5633" width="14.7109375" style="276" customWidth="1"/>
    <col min="5634" max="5644" width="10.85546875" style="276" customWidth="1"/>
    <col min="5645" max="5645" width="9.28515625" style="276" customWidth="1"/>
    <col min="5646" max="5888" width="9.140625" style="276"/>
    <col min="5889" max="5889" width="14.7109375" style="276" customWidth="1"/>
    <col min="5890" max="5900" width="10.85546875" style="276" customWidth="1"/>
    <col min="5901" max="5901" width="9.28515625" style="276" customWidth="1"/>
    <col min="5902" max="6144" width="9.140625" style="276"/>
    <col min="6145" max="6145" width="14.7109375" style="276" customWidth="1"/>
    <col min="6146" max="6156" width="10.85546875" style="276" customWidth="1"/>
    <col min="6157" max="6157" width="9.28515625" style="276" customWidth="1"/>
    <col min="6158" max="6400" width="9.140625" style="276"/>
    <col min="6401" max="6401" width="14.7109375" style="276" customWidth="1"/>
    <col min="6402" max="6412" width="10.85546875" style="276" customWidth="1"/>
    <col min="6413" max="6413" width="9.28515625" style="276" customWidth="1"/>
    <col min="6414" max="6656" width="9.140625" style="276"/>
    <col min="6657" max="6657" width="14.7109375" style="276" customWidth="1"/>
    <col min="6658" max="6668" width="10.85546875" style="276" customWidth="1"/>
    <col min="6669" max="6669" width="9.28515625" style="276" customWidth="1"/>
    <col min="6670" max="6912" width="9.140625" style="276"/>
    <col min="6913" max="6913" width="14.7109375" style="276" customWidth="1"/>
    <col min="6914" max="6924" width="10.85546875" style="276" customWidth="1"/>
    <col min="6925" max="6925" width="9.28515625" style="276" customWidth="1"/>
    <col min="6926" max="7168" width="9.140625" style="276"/>
    <col min="7169" max="7169" width="14.7109375" style="276" customWidth="1"/>
    <col min="7170" max="7180" width="10.85546875" style="276" customWidth="1"/>
    <col min="7181" max="7181" width="9.28515625" style="276" customWidth="1"/>
    <col min="7182" max="7424" width="9.140625" style="276"/>
    <col min="7425" max="7425" width="14.7109375" style="276" customWidth="1"/>
    <col min="7426" max="7436" width="10.85546875" style="276" customWidth="1"/>
    <col min="7437" max="7437" width="9.28515625" style="276" customWidth="1"/>
    <col min="7438" max="7680" width="9.140625" style="276"/>
    <col min="7681" max="7681" width="14.7109375" style="276" customWidth="1"/>
    <col min="7682" max="7692" width="10.85546875" style="276" customWidth="1"/>
    <col min="7693" max="7693" width="9.28515625" style="276" customWidth="1"/>
    <col min="7694" max="7936" width="9.140625" style="276"/>
    <col min="7937" max="7937" width="14.7109375" style="276" customWidth="1"/>
    <col min="7938" max="7948" width="10.85546875" style="276" customWidth="1"/>
    <col min="7949" max="7949" width="9.28515625" style="276" customWidth="1"/>
    <col min="7950" max="8192" width="9.140625" style="276"/>
    <col min="8193" max="8193" width="14.7109375" style="276" customWidth="1"/>
    <col min="8194" max="8204" width="10.85546875" style="276" customWidth="1"/>
    <col min="8205" max="8205" width="9.28515625" style="276" customWidth="1"/>
    <col min="8206" max="8448" width="9.140625" style="276"/>
    <col min="8449" max="8449" width="14.7109375" style="276" customWidth="1"/>
    <col min="8450" max="8460" width="10.85546875" style="276" customWidth="1"/>
    <col min="8461" max="8461" width="9.28515625" style="276" customWidth="1"/>
    <col min="8462" max="8704" width="9.140625" style="276"/>
    <col min="8705" max="8705" width="14.7109375" style="276" customWidth="1"/>
    <col min="8706" max="8716" width="10.85546875" style="276" customWidth="1"/>
    <col min="8717" max="8717" width="9.28515625" style="276" customWidth="1"/>
    <col min="8718" max="8960" width="9.140625" style="276"/>
    <col min="8961" max="8961" width="14.7109375" style="276" customWidth="1"/>
    <col min="8962" max="8972" width="10.85546875" style="276" customWidth="1"/>
    <col min="8973" max="8973" width="9.28515625" style="276" customWidth="1"/>
    <col min="8974" max="9216" width="9.140625" style="276"/>
    <col min="9217" max="9217" width="14.7109375" style="276" customWidth="1"/>
    <col min="9218" max="9228" width="10.85546875" style="276" customWidth="1"/>
    <col min="9229" max="9229" width="9.28515625" style="276" customWidth="1"/>
    <col min="9230" max="9472" width="9.140625" style="276"/>
    <col min="9473" max="9473" width="14.7109375" style="276" customWidth="1"/>
    <col min="9474" max="9484" width="10.85546875" style="276" customWidth="1"/>
    <col min="9485" max="9485" width="9.28515625" style="276" customWidth="1"/>
    <col min="9486" max="9728" width="9.140625" style="276"/>
    <col min="9729" max="9729" width="14.7109375" style="276" customWidth="1"/>
    <col min="9730" max="9740" width="10.85546875" style="276" customWidth="1"/>
    <col min="9741" max="9741" width="9.28515625" style="276" customWidth="1"/>
    <col min="9742" max="9984" width="9.140625" style="276"/>
    <col min="9985" max="9985" width="14.7109375" style="276" customWidth="1"/>
    <col min="9986" max="9996" width="10.85546875" style="276" customWidth="1"/>
    <col min="9997" max="9997" width="9.28515625" style="276" customWidth="1"/>
    <col min="9998" max="10240" width="9.140625" style="276"/>
    <col min="10241" max="10241" width="14.7109375" style="276" customWidth="1"/>
    <col min="10242" max="10252" width="10.85546875" style="276" customWidth="1"/>
    <col min="10253" max="10253" width="9.28515625" style="276" customWidth="1"/>
    <col min="10254" max="10496" width="9.140625" style="276"/>
    <col min="10497" max="10497" width="14.7109375" style="276" customWidth="1"/>
    <col min="10498" max="10508" width="10.85546875" style="276" customWidth="1"/>
    <col min="10509" max="10509" width="9.28515625" style="276" customWidth="1"/>
    <col min="10510" max="10752" width="9.140625" style="276"/>
    <col min="10753" max="10753" width="14.7109375" style="276" customWidth="1"/>
    <col min="10754" max="10764" width="10.85546875" style="276" customWidth="1"/>
    <col min="10765" max="10765" width="9.28515625" style="276" customWidth="1"/>
    <col min="10766" max="11008" width="9.140625" style="276"/>
    <col min="11009" max="11009" width="14.7109375" style="276" customWidth="1"/>
    <col min="11010" max="11020" width="10.85546875" style="276" customWidth="1"/>
    <col min="11021" max="11021" width="9.28515625" style="276" customWidth="1"/>
    <col min="11022" max="11264" width="9.140625" style="276"/>
    <col min="11265" max="11265" width="14.7109375" style="276" customWidth="1"/>
    <col min="11266" max="11276" width="10.85546875" style="276" customWidth="1"/>
    <col min="11277" max="11277" width="9.28515625" style="276" customWidth="1"/>
    <col min="11278" max="11520" width="9.140625" style="276"/>
    <col min="11521" max="11521" width="14.7109375" style="276" customWidth="1"/>
    <col min="11522" max="11532" width="10.85546875" style="276" customWidth="1"/>
    <col min="11533" max="11533" width="9.28515625" style="276" customWidth="1"/>
    <col min="11534" max="11776" width="9.140625" style="276"/>
    <col min="11777" max="11777" width="14.7109375" style="276" customWidth="1"/>
    <col min="11778" max="11788" width="10.85546875" style="276" customWidth="1"/>
    <col min="11789" max="11789" width="9.28515625" style="276" customWidth="1"/>
    <col min="11790" max="12032" width="9.140625" style="276"/>
    <col min="12033" max="12033" width="14.7109375" style="276" customWidth="1"/>
    <col min="12034" max="12044" width="10.85546875" style="276" customWidth="1"/>
    <col min="12045" max="12045" width="9.28515625" style="276" customWidth="1"/>
    <col min="12046" max="12288" width="9.140625" style="276"/>
    <col min="12289" max="12289" width="14.7109375" style="276" customWidth="1"/>
    <col min="12290" max="12300" width="10.85546875" style="276" customWidth="1"/>
    <col min="12301" max="12301" width="9.28515625" style="276" customWidth="1"/>
    <col min="12302" max="12544" width="9.140625" style="276"/>
    <col min="12545" max="12545" width="14.7109375" style="276" customWidth="1"/>
    <col min="12546" max="12556" width="10.85546875" style="276" customWidth="1"/>
    <col min="12557" max="12557" width="9.28515625" style="276" customWidth="1"/>
    <col min="12558" max="12800" width="9.140625" style="276"/>
    <col min="12801" max="12801" width="14.7109375" style="276" customWidth="1"/>
    <col min="12802" max="12812" width="10.85546875" style="276" customWidth="1"/>
    <col min="12813" max="12813" width="9.28515625" style="276" customWidth="1"/>
    <col min="12814" max="13056" width="9.140625" style="276"/>
    <col min="13057" max="13057" width="14.7109375" style="276" customWidth="1"/>
    <col min="13058" max="13068" width="10.85546875" style="276" customWidth="1"/>
    <col min="13069" max="13069" width="9.28515625" style="276" customWidth="1"/>
    <col min="13070" max="13312" width="9.140625" style="276"/>
    <col min="13313" max="13313" width="14.7109375" style="276" customWidth="1"/>
    <col min="13314" max="13324" width="10.85546875" style="276" customWidth="1"/>
    <col min="13325" max="13325" width="9.28515625" style="276" customWidth="1"/>
    <col min="13326" max="13568" width="9.140625" style="276"/>
    <col min="13569" max="13569" width="14.7109375" style="276" customWidth="1"/>
    <col min="13570" max="13580" width="10.85546875" style="276" customWidth="1"/>
    <col min="13581" max="13581" width="9.28515625" style="276" customWidth="1"/>
    <col min="13582" max="13824" width="9.140625" style="276"/>
    <col min="13825" max="13825" width="14.7109375" style="276" customWidth="1"/>
    <col min="13826" max="13836" width="10.85546875" style="276" customWidth="1"/>
    <col min="13837" max="13837" width="9.28515625" style="276" customWidth="1"/>
    <col min="13838" max="14080" width="9.140625" style="276"/>
    <col min="14081" max="14081" width="14.7109375" style="276" customWidth="1"/>
    <col min="14082" max="14092" width="10.85546875" style="276" customWidth="1"/>
    <col min="14093" max="14093" width="9.28515625" style="276" customWidth="1"/>
    <col min="14094" max="14336" width="9.140625" style="276"/>
    <col min="14337" max="14337" width="14.7109375" style="276" customWidth="1"/>
    <col min="14338" max="14348" width="10.85546875" style="276" customWidth="1"/>
    <col min="14349" max="14349" width="9.28515625" style="276" customWidth="1"/>
    <col min="14350" max="14592" width="9.140625" style="276"/>
    <col min="14593" max="14593" width="14.7109375" style="276" customWidth="1"/>
    <col min="14594" max="14604" width="10.85546875" style="276" customWidth="1"/>
    <col min="14605" max="14605" width="9.28515625" style="276" customWidth="1"/>
    <col min="14606" max="14848" width="9.140625" style="276"/>
    <col min="14849" max="14849" width="14.7109375" style="276" customWidth="1"/>
    <col min="14850" max="14860" width="10.85546875" style="276" customWidth="1"/>
    <col min="14861" max="14861" width="9.28515625" style="276" customWidth="1"/>
    <col min="14862" max="15104" width="9.140625" style="276"/>
    <col min="15105" max="15105" width="14.7109375" style="276" customWidth="1"/>
    <col min="15106" max="15116" width="10.85546875" style="276" customWidth="1"/>
    <col min="15117" max="15117" width="9.28515625" style="276" customWidth="1"/>
    <col min="15118" max="15360" width="9.140625" style="276"/>
    <col min="15361" max="15361" width="14.7109375" style="276" customWidth="1"/>
    <col min="15362" max="15372" width="10.85546875" style="276" customWidth="1"/>
    <col min="15373" max="15373" width="9.28515625" style="276" customWidth="1"/>
    <col min="15374" max="15616" width="9.140625" style="276"/>
    <col min="15617" max="15617" width="14.7109375" style="276" customWidth="1"/>
    <col min="15618" max="15628" width="10.85546875" style="276" customWidth="1"/>
    <col min="15629" max="15629" width="9.28515625" style="276" customWidth="1"/>
    <col min="15630" max="15872" width="9.140625" style="276"/>
    <col min="15873" max="15873" width="14.7109375" style="276" customWidth="1"/>
    <col min="15874" max="15884" width="10.85546875" style="276" customWidth="1"/>
    <col min="15885" max="15885" width="9.28515625" style="276" customWidth="1"/>
    <col min="15886" max="16128" width="9.140625" style="276"/>
    <col min="16129" max="16129" width="14.7109375" style="276" customWidth="1"/>
    <col min="16130" max="16140" width="10.85546875" style="276" customWidth="1"/>
    <col min="16141" max="16141" width="9.28515625" style="276" customWidth="1"/>
    <col min="16142" max="16384" width="9.140625" style="276"/>
  </cols>
  <sheetData>
    <row r="1" spans="1:13">
      <c r="A1" s="285" t="s">
        <v>325</v>
      </c>
      <c r="B1" s="284"/>
      <c r="C1" s="284"/>
      <c r="D1" s="284"/>
      <c r="E1" s="284"/>
      <c r="F1" s="284"/>
      <c r="G1" s="284"/>
      <c r="H1" s="284"/>
      <c r="I1" s="284"/>
      <c r="J1" s="284"/>
      <c r="K1" s="284"/>
      <c r="L1" s="284"/>
      <c r="M1" s="284"/>
    </row>
    <row r="2" spans="1:13">
      <c r="A2" s="285" t="s">
        <v>326</v>
      </c>
      <c r="B2" s="284"/>
      <c r="C2" s="284"/>
      <c r="D2" s="284"/>
      <c r="E2" s="284"/>
      <c r="F2" s="284"/>
      <c r="G2" s="284"/>
      <c r="H2" s="284"/>
      <c r="I2" s="284"/>
      <c r="J2" s="284"/>
      <c r="K2" s="284"/>
      <c r="L2" s="284"/>
      <c r="M2" s="284"/>
    </row>
    <row r="3" spans="1:13">
      <c r="A3" s="277" t="s">
        <v>0</v>
      </c>
      <c r="B3" s="277" t="s">
        <v>1</v>
      </c>
      <c r="C3" s="277" t="s">
        <v>2</v>
      </c>
      <c r="D3" s="277" t="s">
        <v>3</v>
      </c>
      <c r="E3" s="277" t="s">
        <v>4</v>
      </c>
      <c r="F3" s="277" t="s">
        <v>5</v>
      </c>
      <c r="G3" s="277" t="s">
        <v>6</v>
      </c>
      <c r="H3" s="277" t="s">
        <v>7</v>
      </c>
      <c r="I3" s="277" t="s">
        <v>8</v>
      </c>
      <c r="J3" s="277" t="s">
        <v>9</v>
      </c>
      <c r="K3" s="277" t="s">
        <v>10</v>
      </c>
      <c r="L3" s="277" t="s">
        <v>11</v>
      </c>
      <c r="M3" s="277" t="s">
        <v>12</v>
      </c>
    </row>
    <row r="4" spans="1:13">
      <c r="A4" s="277" t="s">
        <v>13</v>
      </c>
      <c r="B4" s="29">
        <v>498325</v>
      </c>
      <c r="C4" s="29">
        <v>2068418</v>
      </c>
      <c r="D4" s="29">
        <v>503908</v>
      </c>
      <c r="E4" s="29">
        <v>161846</v>
      </c>
      <c r="F4" s="29">
        <v>629205</v>
      </c>
      <c r="G4" s="29">
        <v>1779839</v>
      </c>
      <c r="H4" s="29">
        <v>1837443</v>
      </c>
      <c r="I4" s="29">
        <v>7541</v>
      </c>
      <c r="J4" s="29">
        <v>258840</v>
      </c>
      <c r="K4" s="29">
        <v>459972</v>
      </c>
      <c r="L4" s="28" t="s">
        <v>14</v>
      </c>
      <c r="M4" s="29">
        <v>8205337</v>
      </c>
    </row>
    <row r="5" spans="1:13">
      <c r="A5" s="277" t="s">
        <v>15</v>
      </c>
      <c r="B5" s="29">
        <v>225210</v>
      </c>
      <c r="C5" s="29">
        <v>742777</v>
      </c>
      <c r="D5" s="29">
        <v>227850</v>
      </c>
      <c r="E5" s="29">
        <v>74199</v>
      </c>
      <c r="F5" s="29">
        <v>287600</v>
      </c>
      <c r="G5" s="29">
        <v>1001416</v>
      </c>
      <c r="H5" s="29">
        <v>901217</v>
      </c>
      <c r="I5" s="29">
        <v>3437</v>
      </c>
      <c r="J5" s="29">
        <v>113463</v>
      </c>
      <c r="K5" s="29">
        <v>201374</v>
      </c>
      <c r="L5" s="28" t="s">
        <v>14</v>
      </c>
      <c r="M5" s="29">
        <v>3778545</v>
      </c>
    </row>
    <row r="6" spans="1:13">
      <c r="A6" s="277" t="s">
        <v>16</v>
      </c>
      <c r="B6" s="29">
        <v>13296</v>
      </c>
      <c r="C6" s="29">
        <v>81043</v>
      </c>
      <c r="D6" s="29">
        <v>21211</v>
      </c>
      <c r="E6" s="29">
        <v>7923</v>
      </c>
      <c r="F6" s="29">
        <v>28460</v>
      </c>
      <c r="G6" s="29">
        <v>62894</v>
      </c>
      <c r="H6" s="29">
        <v>61235</v>
      </c>
      <c r="I6" s="29">
        <v>183</v>
      </c>
      <c r="J6" s="29">
        <v>8729</v>
      </c>
      <c r="K6" s="29">
        <v>5425</v>
      </c>
      <c r="L6" s="28" t="s">
        <v>14</v>
      </c>
      <c r="M6" s="29">
        <v>290400</v>
      </c>
    </row>
    <row r="7" spans="1:13">
      <c r="A7" s="277" t="s">
        <v>17</v>
      </c>
      <c r="B7" s="29">
        <v>68673</v>
      </c>
      <c r="C7" s="29">
        <v>164710</v>
      </c>
      <c r="D7" s="29">
        <v>71786</v>
      </c>
      <c r="E7" s="29">
        <v>21457</v>
      </c>
      <c r="F7" s="29">
        <v>60524</v>
      </c>
      <c r="G7" s="29">
        <v>348977</v>
      </c>
      <c r="H7" s="29">
        <v>261793</v>
      </c>
      <c r="I7" s="29">
        <v>1293</v>
      </c>
      <c r="J7" s="29">
        <v>31475</v>
      </c>
      <c r="K7" s="29">
        <v>34807</v>
      </c>
      <c r="L7" s="28" t="s">
        <v>14</v>
      </c>
      <c r="M7" s="29">
        <v>1065496</v>
      </c>
    </row>
    <row r="8" spans="1:13">
      <c r="A8" s="277" t="s">
        <v>18</v>
      </c>
      <c r="B8" s="29">
        <v>24864</v>
      </c>
      <c r="C8" s="29">
        <v>114606</v>
      </c>
      <c r="D8" s="29">
        <v>32904</v>
      </c>
      <c r="E8" s="29">
        <v>11251</v>
      </c>
      <c r="F8" s="29">
        <v>43063</v>
      </c>
      <c r="G8" s="29">
        <v>113169</v>
      </c>
      <c r="H8" s="29">
        <v>109086</v>
      </c>
      <c r="I8" s="29">
        <v>342</v>
      </c>
      <c r="J8" s="29">
        <v>16334</v>
      </c>
      <c r="K8" s="29">
        <v>21151</v>
      </c>
      <c r="L8" s="28" t="s">
        <v>14</v>
      </c>
      <c r="M8" s="29">
        <v>486771</v>
      </c>
    </row>
    <row r="9" spans="1:13">
      <c r="A9" s="277" t="s">
        <v>19</v>
      </c>
      <c r="B9" s="28" t="s">
        <v>14</v>
      </c>
      <c r="C9" s="28" t="s">
        <v>14</v>
      </c>
      <c r="D9" s="28" t="s">
        <v>14</v>
      </c>
      <c r="E9" s="28" t="s">
        <v>14</v>
      </c>
      <c r="F9" s="28" t="s">
        <v>14</v>
      </c>
      <c r="G9" s="28" t="s">
        <v>14</v>
      </c>
      <c r="H9" s="28" t="s">
        <v>14</v>
      </c>
      <c r="I9" s="28" t="s">
        <v>14</v>
      </c>
      <c r="J9" s="28" t="s">
        <v>14</v>
      </c>
      <c r="K9" s="28" t="s">
        <v>14</v>
      </c>
      <c r="L9" s="29">
        <v>1021010</v>
      </c>
      <c r="M9" s="29">
        <v>1021010</v>
      </c>
    </row>
    <row r="10" spans="1:13">
      <c r="A10" s="277"/>
      <c r="B10" s="28"/>
      <c r="C10" s="28"/>
      <c r="D10" s="28"/>
      <c r="E10" s="28"/>
      <c r="F10" s="28"/>
      <c r="G10" s="28"/>
      <c r="H10" s="28"/>
      <c r="I10" s="28"/>
      <c r="J10" s="28"/>
      <c r="K10" s="28"/>
      <c r="L10" s="29"/>
      <c r="M10" s="29"/>
    </row>
    <row r="11" spans="1:13">
      <c r="A11" s="277" t="s">
        <v>20</v>
      </c>
      <c r="B11" s="29">
        <v>0</v>
      </c>
      <c r="C11" s="28" t="s">
        <v>14</v>
      </c>
      <c r="D11" s="28" t="s">
        <v>14</v>
      </c>
      <c r="E11" s="28" t="s">
        <v>14</v>
      </c>
      <c r="F11" s="29">
        <v>563</v>
      </c>
      <c r="G11" s="29">
        <v>636558</v>
      </c>
      <c r="H11" s="29">
        <v>230659</v>
      </c>
      <c r="I11" s="29">
        <v>623</v>
      </c>
      <c r="J11" s="28" t="s">
        <v>14</v>
      </c>
      <c r="K11" s="28" t="s">
        <v>14</v>
      </c>
      <c r="L11" s="28" t="s">
        <v>14</v>
      </c>
      <c r="M11" s="29">
        <v>868404</v>
      </c>
    </row>
    <row r="12" spans="1:13">
      <c r="A12" s="277" t="s">
        <v>21</v>
      </c>
      <c r="B12" s="29">
        <v>55</v>
      </c>
      <c r="C12" s="28" t="s">
        <v>14</v>
      </c>
      <c r="D12" s="29">
        <v>0</v>
      </c>
      <c r="E12" s="29">
        <v>230</v>
      </c>
      <c r="F12" s="29">
        <v>544</v>
      </c>
      <c r="G12" s="29">
        <v>53735</v>
      </c>
      <c r="H12" s="29">
        <v>39972</v>
      </c>
      <c r="I12" s="28" t="s">
        <v>14</v>
      </c>
      <c r="J12" s="28" t="s">
        <v>14</v>
      </c>
      <c r="K12" s="28" t="s">
        <v>14</v>
      </c>
      <c r="L12" s="28" t="s">
        <v>14</v>
      </c>
      <c r="M12" s="29">
        <v>94537</v>
      </c>
    </row>
    <row r="13" spans="1:13">
      <c r="A13" s="277" t="s">
        <v>22</v>
      </c>
      <c r="B13" s="29">
        <v>1353</v>
      </c>
      <c r="C13" s="29">
        <v>51980</v>
      </c>
      <c r="D13" s="29">
        <v>4278</v>
      </c>
      <c r="E13" s="29">
        <v>7956</v>
      </c>
      <c r="F13" s="29">
        <v>9328</v>
      </c>
      <c r="G13" s="29">
        <v>83893</v>
      </c>
      <c r="H13" s="29">
        <v>105183</v>
      </c>
      <c r="I13" s="29">
        <v>49</v>
      </c>
      <c r="J13" s="29">
        <v>1753</v>
      </c>
      <c r="K13" s="29">
        <v>87</v>
      </c>
      <c r="L13" s="28" t="s">
        <v>14</v>
      </c>
      <c r="M13" s="29">
        <v>265859</v>
      </c>
    </row>
    <row r="14" spans="1:13">
      <c r="A14" s="277" t="s">
        <v>23</v>
      </c>
      <c r="B14" s="29">
        <v>1991</v>
      </c>
      <c r="C14" s="29">
        <v>164126</v>
      </c>
      <c r="D14" s="29">
        <v>2685</v>
      </c>
      <c r="E14" s="29">
        <v>4375</v>
      </c>
      <c r="F14" s="29">
        <v>11978</v>
      </c>
      <c r="G14" s="29">
        <v>113511</v>
      </c>
      <c r="H14" s="29">
        <v>68706</v>
      </c>
      <c r="I14" s="29">
        <v>23</v>
      </c>
      <c r="J14" s="29">
        <v>22003</v>
      </c>
      <c r="K14" s="29">
        <v>35675</v>
      </c>
      <c r="L14" s="28" t="s">
        <v>14</v>
      </c>
      <c r="M14" s="29">
        <v>425073</v>
      </c>
    </row>
    <row r="15" spans="1:13">
      <c r="A15" s="277" t="s">
        <v>24</v>
      </c>
      <c r="B15" s="29">
        <v>185</v>
      </c>
      <c r="C15" s="29">
        <v>138</v>
      </c>
      <c r="D15" s="29">
        <v>82</v>
      </c>
      <c r="E15" s="29">
        <v>12</v>
      </c>
      <c r="F15" s="29">
        <v>70</v>
      </c>
      <c r="G15" s="29">
        <v>322</v>
      </c>
      <c r="H15" s="29">
        <v>338</v>
      </c>
      <c r="I15" s="28" t="s">
        <v>14</v>
      </c>
      <c r="J15" s="29">
        <v>3620</v>
      </c>
      <c r="K15" s="29">
        <v>148</v>
      </c>
      <c r="L15" s="28" t="s">
        <v>14</v>
      </c>
      <c r="M15" s="29">
        <v>4915</v>
      </c>
    </row>
    <row r="16" spans="1:13">
      <c r="A16" s="277" t="s">
        <v>25</v>
      </c>
      <c r="B16" s="29">
        <v>3824</v>
      </c>
      <c r="C16" s="29">
        <v>3828</v>
      </c>
      <c r="D16" s="29">
        <v>1678</v>
      </c>
      <c r="E16" s="29">
        <v>365</v>
      </c>
      <c r="F16" s="29">
        <v>3794</v>
      </c>
      <c r="G16" s="29">
        <v>6348</v>
      </c>
      <c r="H16" s="29">
        <v>6683</v>
      </c>
      <c r="I16" s="28" t="s">
        <v>14</v>
      </c>
      <c r="J16" s="29">
        <v>462</v>
      </c>
      <c r="K16" s="29">
        <v>3162</v>
      </c>
      <c r="L16" s="28" t="s">
        <v>14</v>
      </c>
      <c r="M16" s="29">
        <v>30144</v>
      </c>
    </row>
    <row r="17" spans="1:13">
      <c r="A17" s="277" t="s">
        <v>26</v>
      </c>
      <c r="B17" s="29">
        <v>14822</v>
      </c>
      <c r="C17" s="29">
        <v>151498</v>
      </c>
      <c r="D17" s="29">
        <v>5343</v>
      </c>
      <c r="E17" s="29">
        <v>8106</v>
      </c>
      <c r="F17" s="29">
        <v>67482</v>
      </c>
      <c r="G17" s="29">
        <v>10048</v>
      </c>
      <c r="H17" s="29">
        <v>98196</v>
      </c>
      <c r="I17" s="29">
        <v>18</v>
      </c>
      <c r="J17" s="29">
        <v>3291</v>
      </c>
      <c r="K17" s="29">
        <v>46900</v>
      </c>
      <c r="L17" s="28" t="s">
        <v>14</v>
      </c>
      <c r="M17" s="29">
        <v>405704</v>
      </c>
    </row>
    <row r="18" spans="1:13">
      <c r="A18" s="277"/>
      <c r="B18" s="29"/>
      <c r="C18" s="29"/>
      <c r="D18" s="29"/>
      <c r="E18" s="29"/>
      <c r="F18" s="29"/>
      <c r="G18" s="29"/>
      <c r="H18" s="29"/>
      <c r="I18" s="29"/>
      <c r="J18" s="29"/>
      <c r="K18" s="29"/>
      <c r="L18" s="28"/>
      <c r="M18" s="29"/>
    </row>
    <row r="19" spans="1:13">
      <c r="A19" s="277" t="s">
        <v>27</v>
      </c>
      <c r="B19" s="29">
        <v>3854</v>
      </c>
      <c r="C19" s="29">
        <v>2704</v>
      </c>
      <c r="D19" s="29">
        <v>1106</v>
      </c>
      <c r="E19" s="28" t="s">
        <v>14</v>
      </c>
      <c r="F19" s="29">
        <v>3403</v>
      </c>
      <c r="G19" s="29">
        <v>1569</v>
      </c>
      <c r="H19" s="29">
        <v>4675</v>
      </c>
      <c r="I19" s="28" t="s">
        <v>14</v>
      </c>
      <c r="J19" s="29">
        <v>75</v>
      </c>
      <c r="K19" s="29">
        <v>3815</v>
      </c>
      <c r="L19" s="28" t="s">
        <v>14</v>
      </c>
      <c r="M19" s="29">
        <v>21201</v>
      </c>
    </row>
    <row r="20" spans="1:13">
      <c r="A20" s="277" t="s">
        <v>28</v>
      </c>
      <c r="B20" s="29">
        <v>1263</v>
      </c>
      <c r="C20" s="29">
        <v>1211</v>
      </c>
      <c r="D20" s="29">
        <v>82</v>
      </c>
      <c r="E20" s="28" t="s">
        <v>14</v>
      </c>
      <c r="F20" s="29">
        <v>720</v>
      </c>
      <c r="G20" s="29">
        <v>1399</v>
      </c>
      <c r="H20" s="29">
        <v>1554</v>
      </c>
      <c r="I20" s="28" t="s">
        <v>14</v>
      </c>
      <c r="J20" s="29">
        <v>26</v>
      </c>
      <c r="K20" s="29">
        <v>129</v>
      </c>
      <c r="L20" s="28" t="s">
        <v>14</v>
      </c>
      <c r="M20" s="29">
        <v>6385</v>
      </c>
    </row>
    <row r="21" spans="1:13">
      <c r="A21" s="277" t="s">
        <v>29</v>
      </c>
      <c r="B21" s="29">
        <v>3790</v>
      </c>
      <c r="C21" s="29">
        <v>2700</v>
      </c>
      <c r="D21" s="29">
        <v>1772</v>
      </c>
      <c r="E21" s="29">
        <v>498</v>
      </c>
      <c r="F21" s="29">
        <v>2799</v>
      </c>
      <c r="G21" s="29">
        <v>6197</v>
      </c>
      <c r="H21" s="29">
        <v>7259</v>
      </c>
      <c r="I21" s="29">
        <v>43</v>
      </c>
      <c r="J21" s="29">
        <v>1448</v>
      </c>
      <c r="K21" s="29">
        <v>1441</v>
      </c>
      <c r="L21" s="28" t="s">
        <v>14</v>
      </c>
      <c r="M21" s="29">
        <v>27949</v>
      </c>
    </row>
    <row r="22" spans="1:13">
      <c r="A22" s="277" t="s">
        <v>30</v>
      </c>
      <c r="B22" s="29">
        <v>1401</v>
      </c>
      <c r="C22" s="29">
        <v>22437</v>
      </c>
      <c r="D22" s="29">
        <v>2377</v>
      </c>
      <c r="E22" s="28" t="s">
        <v>14</v>
      </c>
      <c r="F22" s="29">
        <v>5175</v>
      </c>
      <c r="G22" s="29">
        <v>50</v>
      </c>
      <c r="H22" s="29">
        <v>6264</v>
      </c>
      <c r="I22" s="28" t="s">
        <v>14</v>
      </c>
      <c r="J22" s="29">
        <v>477</v>
      </c>
      <c r="K22" s="28" t="s">
        <v>14</v>
      </c>
      <c r="L22" s="28" t="s">
        <v>14</v>
      </c>
      <c r="M22" s="29">
        <v>38181</v>
      </c>
    </row>
    <row r="23" spans="1:13">
      <c r="A23" s="277" t="s">
        <v>309</v>
      </c>
      <c r="B23" s="28" t="s">
        <v>14</v>
      </c>
      <c r="C23" s="28" t="s">
        <v>14</v>
      </c>
      <c r="D23" s="29">
        <v>0</v>
      </c>
      <c r="E23" s="28" t="s">
        <v>14</v>
      </c>
      <c r="F23" s="29">
        <v>128</v>
      </c>
      <c r="G23" s="28" t="s">
        <v>14</v>
      </c>
      <c r="H23" s="28" t="s">
        <v>14</v>
      </c>
      <c r="I23" s="28" t="s">
        <v>14</v>
      </c>
      <c r="J23" s="28" t="s">
        <v>14</v>
      </c>
      <c r="K23" s="28" t="s">
        <v>14</v>
      </c>
      <c r="L23" s="28" t="s">
        <v>14</v>
      </c>
      <c r="M23" s="29">
        <v>128</v>
      </c>
    </row>
    <row r="24" spans="1:13">
      <c r="A24" s="277" t="s">
        <v>310</v>
      </c>
      <c r="B24" s="28" t="s">
        <v>14</v>
      </c>
      <c r="C24" s="29">
        <v>423</v>
      </c>
      <c r="D24" s="28" t="s">
        <v>14</v>
      </c>
      <c r="E24" s="28" t="s">
        <v>14</v>
      </c>
      <c r="F24" s="28" t="s">
        <v>14</v>
      </c>
      <c r="G24" s="28" t="s">
        <v>14</v>
      </c>
      <c r="H24" s="28" t="s">
        <v>14</v>
      </c>
      <c r="I24" s="28" t="s">
        <v>14</v>
      </c>
      <c r="J24" s="28" t="s">
        <v>14</v>
      </c>
      <c r="K24" s="28" t="s">
        <v>14</v>
      </c>
      <c r="L24" s="28" t="s">
        <v>14</v>
      </c>
      <c r="M24" s="29">
        <v>423</v>
      </c>
    </row>
    <row r="25" spans="1:13">
      <c r="A25" s="277" t="s">
        <v>31</v>
      </c>
      <c r="B25" s="29">
        <v>3159</v>
      </c>
      <c r="C25" s="29">
        <v>460</v>
      </c>
      <c r="D25" s="29">
        <v>750</v>
      </c>
      <c r="E25" s="28" t="s">
        <v>14</v>
      </c>
      <c r="F25" s="28" t="s">
        <v>14</v>
      </c>
      <c r="G25" s="28" t="s">
        <v>14</v>
      </c>
      <c r="H25" s="29">
        <v>1117</v>
      </c>
      <c r="I25" s="28" t="s">
        <v>14</v>
      </c>
      <c r="J25" s="28" t="s">
        <v>14</v>
      </c>
      <c r="K25" s="29">
        <v>123</v>
      </c>
      <c r="L25" s="28" t="s">
        <v>14</v>
      </c>
      <c r="M25" s="29">
        <v>5608</v>
      </c>
    </row>
    <row r="26" spans="1:13">
      <c r="A26" s="277" t="s">
        <v>33</v>
      </c>
      <c r="B26" s="28" t="s">
        <v>14</v>
      </c>
      <c r="C26" s="28" t="s">
        <v>14</v>
      </c>
      <c r="D26" s="28" t="s">
        <v>14</v>
      </c>
      <c r="E26" s="28" t="s">
        <v>14</v>
      </c>
      <c r="F26" s="28" t="s">
        <v>14</v>
      </c>
      <c r="G26" s="28" t="s">
        <v>14</v>
      </c>
      <c r="H26" s="28" t="s">
        <v>14</v>
      </c>
      <c r="I26" s="28" t="s">
        <v>14</v>
      </c>
      <c r="J26" s="29">
        <v>286965</v>
      </c>
      <c r="K26" s="28" t="s">
        <v>14</v>
      </c>
      <c r="L26" s="28" t="s">
        <v>14</v>
      </c>
      <c r="M26" s="29">
        <v>286965</v>
      </c>
    </row>
    <row r="27" spans="1:13">
      <c r="A27" s="277" t="s">
        <v>34</v>
      </c>
      <c r="B27" s="28" t="s">
        <v>14</v>
      </c>
      <c r="C27" s="28" t="s">
        <v>14</v>
      </c>
      <c r="D27" s="28" t="s">
        <v>14</v>
      </c>
      <c r="E27" s="28" t="s">
        <v>14</v>
      </c>
      <c r="F27" s="28" t="s">
        <v>14</v>
      </c>
      <c r="G27" s="28" t="s">
        <v>14</v>
      </c>
      <c r="H27" s="28" t="s">
        <v>14</v>
      </c>
      <c r="I27" s="28" t="s">
        <v>14</v>
      </c>
      <c r="J27" s="29">
        <v>549844</v>
      </c>
      <c r="K27" s="28" t="s">
        <v>14</v>
      </c>
      <c r="L27" s="28" t="s">
        <v>14</v>
      </c>
      <c r="M27" s="29">
        <v>549844</v>
      </c>
    </row>
    <row r="28" spans="1:13">
      <c r="A28" s="277" t="s">
        <v>35</v>
      </c>
      <c r="B28" s="29">
        <v>233</v>
      </c>
      <c r="C28" s="29">
        <v>58603</v>
      </c>
      <c r="D28" s="29">
        <v>309735</v>
      </c>
      <c r="E28" s="29">
        <v>112255</v>
      </c>
      <c r="F28" s="29">
        <v>57945</v>
      </c>
      <c r="G28" s="29">
        <v>6529</v>
      </c>
      <c r="H28" s="29">
        <v>11372</v>
      </c>
      <c r="I28" s="29">
        <v>350120</v>
      </c>
      <c r="J28" s="29">
        <v>1387</v>
      </c>
      <c r="K28" s="29">
        <v>848</v>
      </c>
      <c r="L28" s="28" t="s">
        <v>14</v>
      </c>
      <c r="M28" s="29">
        <v>909026</v>
      </c>
    </row>
    <row r="29" spans="1:13">
      <c r="A29" s="277" t="s">
        <v>36</v>
      </c>
      <c r="B29" s="29">
        <v>3609</v>
      </c>
      <c r="C29" s="29">
        <v>15164</v>
      </c>
      <c r="D29" s="29">
        <v>37165</v>
      </c>
      <c r="E29" s="29">
        <v>14235</v>
      </c>
      <c r="F29" s="29">
        <v>33217</v>
      </c>
      <c r="G29" s="29">
        <v>13059</v>
      </c>
      <c r="H29" s="29">
        <v>16327</v>
      </c>
      <c r="I29" s="28" t="s">
        <v>14</v>
      </c>
      <c r="J29" s="29">
        <v>98702</v>
      </c>
      <c r="K29" s="29">
        <v>1487</v>
      </c>
      <c r="L29" s="28" t="s">
        <v>14</v>
      </c>
      <c r="M29" s="29">
        <v>232966</v>
      </c>
    </row>
    <row r="30" spans="1:13">
      <c r="A30" s="277"/>
      <c r="B30" s="29"/>
      <c r="C30" s="29"/>
      <c r="D30" s="29"/>
      <c r="E30" s="29"/>
      <c r="F30" s="29"/>
      <c r="G30" s="29"/>
      <c r="H30" s="29"/>
      <c r="I30" s="28"/>
      <c r="J30" s="29"/>
      <c r="K30" s="29"/>
      <c r="L30" s="28"/>
      <c r="M30" s="29"/>
    </row>
    <row r="31" spans="1:13">
      <c r="A31" s="277" t="s">
        <v>37</v>
      </c>
      <c r="B31" s="28" t="s">
        <v>14</v>
      </c>
      <c r="C31" s="28" t="s">
        <v>14</v>
      </c>
      <c r="D31" s="28" t="s">
        <v>14</v>
      </c>
      <c r="E31" s="28" t="s">
        <v>14</v>
      </c>
      <c r="F31" s="28" t="s">
        <v>14</v>
      </c>
      <c r="G31" s="29">
        <v>172513</v>
      </c>
      <c r="H31" s="28" t="s">
        <v>14</v>
      </c>
      <c r="I31" s="29">
        <v>4074555</v>
      </c>
      <c r="J31" s="29">
        <v>54793</v>
      </c>
      <c r="K31" s="28" t="s">
        <v>14</v>
      </c>
      <c r="L31" s="28" t="s">
        <v>14</v>
      </c>
      <c r="M31" s="29">
        <v>4301861</v>
      </c>
    </row>
    <row r="32" spans="1:13">
      <c r="A32" s="277" t="s">
        <v>38</v>
      </c>
      <c r="B32" s="28" t="s">
        <v>14</v>
      </c>
      <c r="C32" s="29">
        <v>35052</v>
      </c>
      <c r="D32" s="29">
        <v>290</v>
      </c>
      <c r="E32" s="28" t="s">
        <v>14</v>
      </c>
      <c r="F32" s="29">
        <v>2305</v>
      </c>
      <c r="G32" s="29">
        <v>5271</v>
      </c>
      <c r="H32" s="28" t="s">
        <v>14</v>
      </c>
      <c r="I32" s="28" t="s">
        <v>14</v>
      </c>
      <c r="J32" s="29">
        <v>19</v>
      </c>
      <c r="K32" s="28" t="s">
        <v>14</v>
      </c>
      <c r="L32" s="28" t="s">
        <v>14</v>
      </c>
      <c r="M32" s="29">
        <v>42938</v>
      </c>
    </row>
    <row r="33" spans="1:13">
      <c r="A33" s="277" t="s">
        <v>40</v>
      </c>
      <c r="B33" s="29">
        <v>17386</v>
      </c>
      <c r="C33" s="29">
        <v>265420</v>
      </c>
      <c r="D33" s="29">
        <v>62310</v>
      </c>
      <c r="E33" s="29">
        <v>43651</v>
      </c>
      <c r="F33" s="29">
        <v>211642</v>
      </c>
      <c r="G33" s="29">
        <v>144748</v>
      </c>
      <c r="H33" s="29">
        <v>87749</v>
      </c>
      <c r="I33" s="28" t="s">
        <v>14</v>
      </c>
      <c r="J33" s="29">
        <v>69214</v>
      </c>
      <c r="K33" s="29">
        <v>15225</v>
      </c>
      <c r="L33" s="28" t="s">
        <v>14</v>
      </c>
      <c r="M33" s="29">
        <v>917345</v>
      </c>
    </row>
    <row r="34" spans="1:13">
      <c r="A34" s="277" t="s">
        <v>41</v>
      </c>
      <c r="B34" s="28" t="s">
        <v>14</v>
      </c>
      <c r="C34" s="29">
        <v>114380</v>
      </c>
      <c r="D34" s="29">
        <v>-62391</v>
      </c>
      <c r="E34" s="29">
        <v>93141</v>
      </c>
      <c r="F34" s="29">
        <v>334134</v>
      </c>
      <c r="G34" s="29">
        <v>1496</v>
      </c>
      <c r="H34" s="28" t="s">
        <v>14</v>
      </c>
      <c r="I34" s="29">
        <v>8109</v>
      </c>
      <c r="J34" s="28" t="s">
        <v>14</v>
      </c>
      <c r="K34" s="28" t="s">
        <v>14</v>
      </c>
      <c r="L34" s="28" t="s">
        <v>14</v>
      </c>
      <c r="M34" s="29">
        <v>488869</v>
      </c>
    </row>
    <row r="35" spans="1:13">
      <c r="A35" s="277" t="s">
        <v>308</v>
      </c>
      <c r="B35" s="28" t="s">
        <v>14</v>
      </c>
      <c r="C35" s="28" t="s">
        <v>14</v>
      </c>
      <c r="D35" s="28" t="s">
        <v>14</v>
      </c>
      <c r="E35" s="29">
        <v>138496</v>
      </c>
      <c r="F35" s="28" t="s">
        <v>14</v>
      </c>
      <c r="G35" s="28" t="s">
        <v>14</v>
      </c>
      <c r="H35" s="28" t="s">
        <v>14</v>
      </c>
      <c r="I35" s="28" t="s">
        <v>14</v>
      </c>
      <c r="J35" s="28" t="s">
        <v>14</v>
      </c>
      <c r="K35" s="28" t="s">
        <v>14</v>
      </c>
      <c r="L35" s="28" t="s">
        <v>14</v>
      </c>
      <c r="M35" s="29">
        <v>138496</v>
      </c>
    </row>
    <row r="36" spans="1:13">
      <c r="A36" s="277" t="s">
        <v>42</v>
      </c>
      <c r="B36" s="28" t="s">
        <v>14</v>
      </c>
      <c r="C36" s="28" t="s">
        <v>14</v>
      </c>
      <c r="D36" s="28" t="s">
        <v>14</v>
      </c>
      <c r="E36" s="29">
        <v>264521</v>
      </c>
      <c r="F36" s="28" t="s">
        <v>14</v>
      </c>
      <c r="G36" s="28" t="s">
        <v>14</v>
      </c>
      <c r="H36" s="28" t="s">
        <v>14</v>
      </c>
      <c r="I36" s="28" t="s">
        <v>14</v>
      </c>
      <c r="J36" s="28" t="s">
        <v>14</v>
      </c>
      <c r="K36" s="28" t="s">
        <v>14</v>
      </c>
      <c r="L36" s="28" t="s">
        <v>14</v>
      </c>
      <c r="M36" s="29">
        <v>264521</v>
      </c>
    </row>
    <row r="37" spans="1:13">
      <c r="A37" s="277" t="s">
        <v>43</v>
      </c>
      <c r="B37" s="28" t="s">
        <v>14</v>
      </c>
      <c r="C37" s="28" t="s">
        <v>14</v>
      </c>
      <c r="D37" s="28" t="s">
        <v>14</v>
      </c>
      <c r="E37" s="28" t="s">
        <v>14</v>
      </c>
      <c r="F37" s="28" t="s">
        <v>14</v>
      </c>
      <c r="G37" s="28" t="s">
        <v>14</v>
      </c>
      <c r="H37" s="28" t="s">
        <v>14</v>
      </c>
      <c r="I37" s="29">
        <v>91285</v>
      </c>
      <c r="J37" s="28" t="s">
        <v>14</v>
      </c>
      <c r="K37" s="28" t="s">
        <v>14</v>
      </c>
      <c r="L37" s="28" t="s">
        <v>14</v>
      </c>
      <c r="M37" s="29">
        <v>91285</v>
      </c>
    </row>
    <row r="38" spans="1:13">
      <c r="A38" s="277"/>
      <c r="B38" s="28"/>
      <c r="C38" s="28"/>
      <c r="D38" s="28"/>
      <c r="E38" s="28"/>
      <c r="F38" s="28"/>
      <c r="G38" s="28"/>
      <c r="H38" s="28"/>
      <c r="I38" s="29"/>
      <c r="J38" s="28"/>
      <c r="K38" s="28"/>
      <c r="L38" s="28"/>
      <c r="M38" s="29"/>
    </row>
    <row r="39" spans="1:13">
      <c r="A39" s="277"/>
      <c r="B39" s="28"/>
      <c r="C39" s="28"/>
      <c r="D39" s="28"/>
      <c r="E39" s="28"/>
      <c r="F39" s="28"/>
      <c r="G39" s="28"/>
      <c r="H39" s="28"/>
      <c r="I39" s="29"/>
      <c r="J39" s="28"/>
      <c r="K39" s="28"/>
      <c r="L39" s="28"/>
      <c r="M39" s="29"/>
    </row>
    <row r="40" spans="1:13">
      <c r="A40" s="277"/>
      <c r="B40" s="28"/>
      <c r="C40" s="28"/>
      <c r="D40" s="28"/>
      <c r="E40" s="28"/>
      <c r="F40" s="28"/>
      <c r="G40" s="28"/>
      <c r="H40" s="28"/>
      <c r="I40" s="29"/>
      <c r="J40" s="28"/>
      <c r="K40" s="28"/>
      <c r="L40" s="28"/>
      <c r="M40" s="29"/>
    </row>
    <row r="41" spans="1:13">
      <c r="A41" s="277" t="s">
        <v>44</v>
      </c>
      <c r="B41" s="28" t="s">
        <v>14</v>
      </c>
      <c r="C41" s="28" t="s">
        <v>14</v>
      </c>
      <c r="D41" s="28" t="s">
        <v>14</v>
      </c>
      <c r="E41" s="28" t="s">
        <v>14</v>
      </c>
      <c r="F41" s="28" t="s">
        <v>14</v>
      </c>
      <c r="G41" s="28" t="s">
        <v>14</v>
      </c>
      <c r="H41" s="28" t="s">
        <v>14</v>
      </c>
      <c r="I41" s="29">
        <v>75123</v>
      </c>
      <c r="J41" s="28" t="s">
        <v>14</v>
      </c>
      <c r="K41" s="28" t="s">
        <v>14</v>
      </c>
      <c r="L41" s="28" t="s">
        <v>14</v>
      </c>
      <c r="M41" s="29">
        <v>75123</v>
      </c>
    </row>
    <row r="42" spans="1:13">
      <c r="A42" s="277" t="s">
        <v>45</v>
      </c>
      <c r="B42" s="29">
        <v>0</v>
      </c>
      <c r="C42" s="29">
        <v>0</v>
      </c>
      <c r="D42" s="29">
        <v>0</v>
      </c>
      <c r="E42" s="29">
        <v>0</v>
      </c>
      <c r="F42" s="29">
        <v>0</v>
      </c>
      <c r="G42" s="29">
        <v>0</v>
      </c>
      <c r="H42" s="29">
        <v>0</v>
      </c>
      <c r="I42" s="28" t="s">
        <v>14</v>
      </c>
      <c r="J42" s="29">
        <v>0</v>
      </c>
      <c r="K42" s="29">
        <v>0</v>
      </c>
      <c r="L42" s="28" t="s">
        <v>14</v>
      </c>
      <c r="M42" s="29">
        <v>0</v>
      </c>
    </row>
    <row r="43" spans="1:13">
      <c r="A43" s="277" t="s">
        <v>46</v>
      </c>
      <c r="B43" s="29">
        <v>0</v>
      </c>
      <c r="C43" s="29">
        <v>0</v>
      </c>
      <c r="D43" s="29">
        <v>0</v>
      </c>
      <c r="E43" s="29">
        <v>0</v>
      </c>
      <c r="F43" s="29">
        <v>0</v>
      </c>
      <c r="G43" s="29">
        <v>0</v>
      </c>
      <c r="H43" s="29">
        <v>0</v>
      </c>
      <c r="I43" s="28" t="s">
        <v>14</v>
      </c>
      <c r="J43" s="29">
        <v>0</v>
      </c>
      <c r="K43" s="29">
        <v>0</v>
      </c>
      <c r="L43" s="28" t="s">
        <v>14</v>
      </c>
      <c r="M43" s="29">
        <v>0</v>
      </c>
    </row>
    <row r="44" spans="1:13">
      <c r="A44" s="277" t="s">
        <v>47</v>
      </c>
      <c r="B44" s="29">
        <v>0</v>
      </c>
      <c r="C44" s="29">
        <v>0</v>
      </c>
      <c r="D44" s="29">
        <v>0</v>
      </c>
      <c r="E44" s="29">
        <v>0</v>
      </c>
      <c r="F44" s="29">
        <v>0</v>
      </c>
      <c r="G44" s="29">
        <v>0</v>
      </c>
      <c r="H44" s="29">
        <v>0</v>
      </c>
      <c r="I44" s="28" t="s">
        <v>14</v>
      </c>
      <c r="J44" s="29">
        <v>0</v>
      </c>
      <c r="K44" s="29">
        <v>0</v>
      </c>
      <c r="L44" s="28" t="s">
        <v>14</v>
      </c>
      <c r="M44" s="29">
        <v>0</v>
      </c>
    </row>
    <row r="45" spans="1:13">
      <c r="A45" s="277" t="s">
        <v>48</v>
      </c>
      <c r="B45" s="29">
        <v>0</v>
      </c>
      <c r="C45" s="28" t="s">
        <v>14</v>
      </c>
      <c r="D45" s="29">
        <v>0</v>
      </c>
      <c r="E45" s="28" t="s">
        <v>14</v>
      </c>
      <c r="F45" s="28" t="s">
        <v>14</v>
      </c>
      <c r="G45" s="29">
        <v>0</v>
      </c>
      <c r="H45" s="29">
        <v>0</v>
      </c>
      <c r="I45" s="28" t="s">
        <v>14</v>
      </c>
      <c r="J45" s="28" t="s">
        <v>14</v>
      </c>
      <c r="K45" s="29">
        <v>0</v>
      </c>
      <c r="L45" s="28" t="s">
        <v>14</v>
      </c>
      <c r="M45" s="29">
        <v>0</v>
      </c>
    </row>
    <row r="46" spans="1:13">
      <c r="A46" s="277" t="s">
        <v>49</v>
      </c>
      <c r="B46" s="29">
        <v>336</v>
      </c>
      <c r="C46" s="29">
        <v>467</v>
      </c>
      <c r="D46" s="29">
        <v>368</v>
      </c>
      <c r="E46" s="28" t="s">
        <v>14</v>
      </c>
      <c r="F46" s="28" t="s">
        <v>14</v>
      </c>
      <c r="G46" s="28" t="s">
        <v>14</v>
      </c>
      <c r="H46" s="29">
        <v>1479</v>
      </c>
      <c r="I46" s="28" t="s">
        <v>14</v>
      </c>
      <c r="J46" s="29">
        <v>65</v>
      </c>
      <c r="K46" s="29">
        <v>9</v>
      </c>
      <c r="L46" s="28" t="s">
        <v>14</v>
      </c>
      <c r="M46" s="29">
        <v>2724</v>
      </c>
    </row>
    <row r="47" spans="1:13">
      <c r="A47" s="277" t="s">
        <v>50</v>
      </c>
      <c r="B47" s="29">
        <v>0</v>
      </c>
      <c r="C47" s="28" t="s">
        <v>14</v>
      </c>
      <c r="D47" s="28" t="s">
        <v>14</v>
      </c>
      <c r="E47" s="28" t="s">
        <v>14</v>
      </c>
      <c r="F47" s="28" t="s">
        <v>14</v>
      </c>
      <c r="G47" s="28" t="s">
        <v>14</v>
      </c>
      <c r="H47" s="28" t="s">
        <v>14</v>
      </c>
      <c r="I47" s="28" t="s">
        <v>14</v>
      </c>
      <c r="J47" s="28" t="s">
        <v>14</v>
      </c>
      <c r="K47" s="28" t="s">
        <v>14</v>
      </c>
      <c r="L47" s="28" t="s">
        <v>14</v>
      </c>
      <c r="M47" s="29">
        <v>0</v>
      </c>
    </row>
    <row r="48" spans="1:13">
      <c r="A48" s="277" t="s">
        <v>51</v>
      </c>
      <c r="B48" s="29">
        <v>158</v>
      </c>
      <c r="C48" s="28" t="s">
        <v>14</v>
      </c>
      <c r="D48" s="28" t="s">
        <v>14</v>
      </c>
      <c r="E48" s="28" t="s">
        <v>14</v>
      </c>
      <c r="F48" s="28" t="s">
        <v>14</v>
      </c>
      <c r="G48" s="28" t="s">
        <v>14</v>
      </c>
      <c r="H48" s="29">
        <v>4</v>
      </c>
      <c r="I48" s="28" t="s">
        <v>14</v>
      </c>
      <c r="J48" s="29">
        <v>1</v>
      </c>
      <c r="K48" s="28" t="s">
        <v>14</v>
      </c>
      <c r="L48" s="28" t="s">
        <v>14</v>
      </c>
      <c r="M48" s="29">
        <v>163</v>
      </c>
    </row>
    <row r="49" spans="1:13">
      <c r="A49" s="277" t="s">
        <v>52</v>
      </c>
      <c r="B49" s="28" t="s">
        <v>14</v>
      </c>
      <c r="C49" s="28" t="s">
        <v>14</v>
      </c>
      <c r="D49" s="28" t="s">
        <v>14</v>
      </c>
      <c r="E49" s="28" t="s">
        <v>14</v>
      </c>
      <c r="F49" s="28" t="s">
        <v>14</v>
      </c>
      <c r="G49" s="28" t="s">
        <v>14</v>
      </c>
      <c r="H49" s="28" t="s">
        <v>14</v>
      </c>
      <c r="I49" s="29">
        <v>19498</v>
      </c>
      <c r="J49" s="28" t="s">
        <v>14</v>
      </c>
      <c r="K49" s="28" t="s">
        <v>14</v>
      </c>
      <c r="L49" s="28" t="s">
        <v>14</v>
      </c>
      <c r="M49" s="29">
        <v>19498</v>
      </c>
    </row>
    <row r="50" spans="1:13">
      <c r="A50" s="277" t="s">
        <v>53</v>
      </c>
      <c r="B50" s="28" t="s">
        <v>14</v>
      </c>
      <c r="C50" s="28" t="s">
        <v>14</v>
      </c>
      <c r="D50" s="28" t="s">
        <v>14</v>
      </c>
      <c r="E50" s="28" t="s">
        <v>14</v>
      </c>
      <c r="F50" s="28" t="s">
        <v>14</v>
      </c>
      <c r="G50" s="28" t="s">
        <v>14</v>
      </c>
      <c r="H50" s="28" t="s">
        <v>14</v>
      </c>
      <c r="I50" s="29">
        <v>852528</v>
      </c>
      <c r="J50" s="28" t="s">
        <v>14</v>
      </c>
      <c r="K50" s="28" t="s">
        <v>14</v>
      </c>
      <c r="L50" s="28" t="s">
        <v>14</v>
      </c>
      <c r="M50" s="29">
        <v>852528</v>
      </c>
    </row>
    <row r="51" spans="1:13">
      <c r="A51" s="277" t="s">
        <v>54</v>
      </c>
      <c r="B51" s="28" t="s">
        <v>14</v>
      </c>
      <c r="C51" s="28" t="s">
        <v>14</v>
      </c>
      <c r="D51" s="29">
        <v>141181</v>
      </c>
      <c r="E51" s="29">
        <v>176425</v>
      </c>
      <c r="F51" s="28" t="s">
        <v>14</v>
      </c>
      <c r="G51" s="28" t="s">
        <v>14</v>
      </c>
      <c r="H51" s="28" t="s">
        <v>14</v>
      </c>
      <c r="I51" s="28" t="s">
        <v>14</v>
      </c>
      <c r="J51" s="28" t="s">
        <v>14</v>
      </c>
      <c r="K51" s="28" t="s">
        <v>14</v>
      </c>
      <c r="L51" s="28" t="s">
        <v>14</v>
      </c>
      <c r="M51" s="29">
        <v>317606</v>
      </c>
    </row>
    <row r="52" spans="1:13">
      <c r="A52" s="277" t="s">
        <v>55</v>
      </c>
      <c r="B52" s="28" t="s">
        <v>14</v>
      </c>
      <c r="C52" s="28" t="s">
        <v>14</v>
      </c>
      <c r="D52" s="29">
        <v>215916</v>
      </c>
      <c r="E52" s="29">
        <v>155053</v>
      </c>
      <c r="F52" s="28" t="s">
        <v>14</v>
      </c>
      <c r="G52" s="28" t="s">
        <v>14</v>
      </c>
      <c r="H52" s="28" t="s">
        <v>14</v>
      </c>
      <c r="I52" s="28" t="s">
        <v>14</v>
      </c>
      <c r="J52" s="28" t="s">
        <v>14</v>
      </c>
      <c r="K52" s="28" t="s">
        <v>14</v>
      </c>
      <c r="L52" s="28" t="s">
        <v>14</v>
      </c>
      <c r="M52" s="29">
        <v>370969</v>
      </c>
    </row>
    <row r="53" spans="1:13">
      <c r="A53" s="277" t="s">
        <v>56</v>
      </c>
      <c r="B53" s="29">
        <v>993</v>
      </c>
      <c r="C53" s="29">
        <v>20823</v>
      </c>
      <c r="D53" s="29">
        <v>2921</v>
      </c>
      <c r="E53" s="29">
        <v>601</v>
      </c>
      <c r="F53" s="29">
        <v>9706</v>
      </c>
      <c r="G53" s="29">
        <v>6426</v>
      </c>
      <c r="H53" s="29">
        <v>7756</v>
      </c>
      <c r="I53" s="29">
        <v>2</v>
      </c>
      <c r="J53" s="29">
        <v>11253</v>
      </c>
      <c r="K53" s="29">
        <v>781</v>
      </c>
      <c r="L53" s="28" t="s">
        <v>14</v>
      </c>
      <c r="M53" s="29">
        <v>61262</v>
      </c>
    </row>
    <row r="54" spans="1:13">
      <c r="A54" s="277" t="s">
        <v>57</v>
      </c>
      <c r="B54" s="29">
        <v>993</v>
      </c>
      <c r="C54" s="29">
        <v>20823</v>
      </c>
      <c r="D54" s="29">
        <v>2921</v>
      </c>
      <c r="E54" s="29">
        <v>601</v>
      </c>
      <c r="F54" s="29">
        <v>9706</v>
      </c>
      <c r="G54" s="29">
        <v>6426</v>
      </c>
      <c r="H54" s="29">
        <v>7756</v>
      </c>
      <c r="I54" s="29">
        <v>2</v>
      </c>
      <c r="J54" s="29">
        <v>11253</v>
      </c>
      <c r="K54" s="29">
        <v>781</v>
      </c>
      <c r="L54" s="28" t="s">
        <v>14</v>
      </c>
      <c r="M54" s="29">
        <v>61262</v>
      </c>
    </row>
    <row r="55" spans="1:13">
      <c r="A55" s="277"/>
      <c r="B55" s="29"/>
      <c r="C55" s="29"/>
      <c r="D55" s="29"/>
      <c r="E55" s="29"/>
      <c r="F55" s="29"/>
      <c r="G55" s="29"/>
      <c r="H55" s="29"/>
      <c r="I55" s="29"/>
      <c r="J55" s="29"/>
      <c r="K55" s="29"/>
      <c r="L55" s="28"/>
      <c r="M55" s="29"/>
    </row>
    <row r="56" spans="1:13">
      <c r="A56" s="277" t="s">
        <v>58</v>
      </c>
      <c r="B56" s="29">
        <v>120</v>
      </c>
      <c r="C56" s="29">
        <v>6299</v>
      </c>
      <c r="D56" s="29">
        <v>7813</v>
      </c>
      <c r="E56" s="29">
        <v>6114</v>
      </c>
      <c r="F56" s="29">
        <v>40572</v>
      </c>
      <c r="G56" s="29">
        <v>12395</v>
      </c>
      <c r="H56" s="29">
        <v>4335</v>
      </c>
      <c r="I56" s="28" t="s">
        <v>14</v>
      </c>
      <c r="J56" s="29">
        <v>1994</v>
      </c>
      <c r="K56" s="29">
        <v>504</v>
      </c>
      <c r="L56" s="28" t="s">
        <v>14</v>
      </c>
      <c r="M56" s="29">
        <v>80146</v>
      </c>
    </row>
    <row r="57" spans="1:13">
      <c r="A57" s="277" t="s">
        <v>59</v>
      </c>
      <c r="B57" s="29">
        <v>0</v>
      </c>
      <c r="C57" s="29">
        <v>0</v>
      </c>
      <c r="D57" s="29">
        <v>0</v>
      </c>
      <c r="E57" s="29">
        <v>0</v>
      </c>
      <c r="F57" s="29">
        <v>0</v>
      </c>
      <c r="G57" s="29">
        <v>0</v>
      </c>
      <c r="H57" s="29">
        <v>0</v>
      </c>
      <c r="I57" s="29">
        <v>0</v>
      </c>
      <c r="J57" s="29">
        <v>0</v>
      </c>
      <c r="K57" s="29">
        <v>0</v>
      </c>
      <c r="L57" s="29">
        <v>0</v>
      </c>
      <c r="M57" s="29">
        <v>0</v>
      </c>
    </row>
    <row r="58" spans="1:13">
      <c r="A58" s="277" t="s">
        <v>60</v>
      </c>
      <c r="B58" s="29">
        <v>7868</v>
      </c>
      <c r="C58" s="29">
        <v>4</v>
      </c>
      <c r="D58" s="29">
        <v>28</v>
      </c>
      <c r="E58" s="29">
        <v>61</v>
      </c>
      <c r="F58" s="29">
        <v>148238</v>
      </c>
      <c r="G58" s="29">
        <v>54</v>
      </c>
      <c r="H58" s="29">
        <v>23886</v>
      </c>
      <c r="I58" s="29">
        <v>835</v>
      </c>
      <c r="J58" s="29">
        <v>11189</v>
      </c>
      <c r="K58" s="29">
        <v>105020</v>
      </c>
      <c r="L58" s="29">
        <v>1602147</v>
      </c>
      <c r="M58" s="29">
        <v>1899330</v>
      </c>
    </row>
    <row r="59" spans="1:13">
      <c r="A59" s="277" t="s">
        <v>61</v>
      </c>
      <c r="B59" s="29">
        <v>897763</v>
      </c>
      <c r="C59" s="29">
        <v>4110092</v>
      </c>
      <c r="D59" s="29">
        <v>1596068</v>
      </c>
      <c r="E59" s="29">
        <v>1303374</v>
      </c>
      <c r="F59" s="29">
        <v>2002300</v>
      </c>
      <c r="G59" s="29">
        <v>4588843</v>
      </c>
      <c r="H59" s="29">
        <v>3902048</v>
      </c>
      <c r="I59" s="29">
        <v>5485609</v>
      </c>
      <c r="J59" s="29">
        <v>1558675</v>
      </c>
      <c r="K59" s="29">
        <v>938867</v>
      </c>
      <c r="L59" s="29">
        <v>2623158</v>
      </c>
      <c r="M59" s="29">
        <v>29006796</v>
      </c>
    </row>
    <row r="60" spans="1:13">
      <c r="A60" s="277" t="s">
        <v>62</v>
      </c>
      <c r="B60" s="29">
        <v>0</v>
      </c>
      <c r="C60" s="29">
        <v>0</v>
      </c>
      <c r="D60" s="29">
        <v>0</v>
      </c>
      <c r="E60" s="29">
        <v>0</v>
      </c>
      <c r="F60" s="29">
        <v>9114</v>
      </c>
      <c r="G60" s="29">
        <v>11370</v>
      </c>
      <c r="H60" s="29">
        <v>0</v>
      </c>
      <c r="I60" s="29">
        <v>198663</v>
      </c>
      <c r="J60" s="29">
        <v>0</v>
      </c>
      <c r="K60" s="29">
        <v>0</v>
      </c>
      <c r="L60" s="29">
        <v>1599566</v>
      </c>
      <c r="M60" s="29">
        <v>1818713</v>
      </c>
    </row>
    <row r="61" spans="1:13">
      <c r="A61" s="277" t="s">
        <v>63</v>
      </c>
      <c r="B61" s="29">
        <v>897763</v>
      </c>
      <c r="C61" s="29">
        <v>4110092</v>
      </c>
      <c r="D61" s="29">
        <v>1596068</v>
      </c>
      <c r="E61" s="29">
        <v>1303374</v>
      </c>
      <c r="F61" s="29">
        <v>1993186</v>
      </c>
      <c r="G61" s="29">
        <v>4577472</v>
      </c>
      <c r="H61" s="29">
        <v>3902048</v>
      </c>
      <c r="I61" s="29">
        <v>5286947</v>
      </c>
      <c r="J61" s="29">
        <v>1558675</v>
      </c>
      <c r="K61" s="29">
        <v>938867</v>
      </c>
      <c r="L61" s="29">
        <v>1023591</v>
      </c>
      <c r="M61" s="29">
        <v>27188083</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120" zoomScaleSheetLayoutView="120" workbookViewId="0">
      <pane xSplit="2" ySplit="4" topLeftCell="C124" activePane="bottomRight" state="frozen"/>
      <selection pane="topRight" activeCell="C1" sqref="C1"/>
      <selection pane="bottomLeft" activeCell="A6" sqref="A6"/>
      <selection pane="bottomRight" activeCell="C116" sqref="C116:BK116"/>
    </sheetView>
  </sheetViews>
  <sheetFormatPr defaultRowHeight="15"/>
  <cols>
    <col min="1" max="1" width="10.5703125" style="132" customWidth="1"/>
    <col min="2" max="2" width="27.28515625" bestFit="1"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c r="A1" s="121"/>
      <c r="B1" s="192"/>
      <c r="C1" s="286" t="s">
        <v>319</v>
      </c>
      <c r="D1" s="286"/>
      <c r="E1" s="286"/>
      <c r="F1" s="286"/>
      <c r="G1" s="286"/>
      <c r="H1" s="286"/>
      <c r="I1" s="286"/>
      <c r="J1" s="286"/>
      <c r="K1" s="286"/>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c r="A2" s="121"/>
      <c r="B2" s="1"/>
      <c r="C2" s="1"/>
      <c r="D2" s="1"/>
      <c r="E2" s="1"/>
      <c r="F2" s="1"/>
      <c r="G2" s="1"/>
      <c r="H2" s="1"/>
      <c r="I2" s="1"/>
      <c r="J2" s="1"/>
      <c r="K2" s="1"/>
      <c r="L2" s="1"/>
      <c r="M2" s="287" t="s">
        <v>64</v>
      </c>
      <c r="N2" s="287"/>
      <c r="O2" s="287"/>
      <c r="P2" s="1"/>
      <c r="Q2" s="1"/>
      <c r="R2" s="1"/>
      <c r="S2" s="1"/>
      <c r="T2" s="1"/>
      <c r="U2" s="1"/>
      <c r="V2" s="177"/>
      <c r="W2" s="1"/>
      <c r="X2" s="1"/>
      <c r="Y2" s="1"/>
      <c r="Z2" s="1"/>
      <c r="AA2" s="1"/>
      <c r="AB2" s="1"/>
      <c r="AC2" s="177"/>
      <c r="AD2" s="2"/>
      <c r="AE2" s="1"/>
      <c r="AF2" s="1"/>
      <c r="AG2" s="1"/>
      <c r="AH2" s="1"/>
      <c r="AI2" s="1"/>
      <c r="AJ2" s="1"/>
      <c r="AK2" s="1"/>
      <c r="AL2" s="1"/>
      <c r="AM2" s="1"/>
      <c r="AN2" s="1"/>
      <c r="AO2" s="177"/>
      <c r="AP2" s="1"/>
      <c r="AQ2" s="287" t="s">
        <v>64</v>
      </c>
      <c r="AR2" s="287"/>
      <c r="AS2" s="287"/>
      <c r="AT2" s="1"/>
      <c r="AU2" s="1"/>
      <c r="AV2" s="1"/>
      <c r="AW2" s="2"/>
      <c r="AX2" s="1"/>
      <c r="AY2" s="1"/>
      <c r="AZ2" s="1"/>
      <c r="BA2" s="1"/>
      <c r="BB2" s="177"/>
      <c r="BC2" s="1"/>
      <c r="BD2" s="1"/>
      <c r="BE2" s="1"/>
      <c r="BF2" s="1"/>
      <c r="BG2" s="1"/>
      <c r="BH2" s="177"/>
      <c r="BI2" s="287" t="s">
        <v>64</v>
      </c>
      <c r="BJ2" s="287"/>
      <c r="BK2" s="287"/>
    </row>
    <row r="3" spans="1:67"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292</v>
      </c>
      <c r="AC3" s="39"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39" t="s">
        <v>103</v>
      </c>
      <c r="AR3" s="3" t="s">
        <v>104</v>
      </c>
      <c r="AS3" s="3" t="s">
        <v>105</v>
      </c>
      <c r="AT3" s="3" t="s">
        <v>106</v>
      </c>
      <c r="AU3" s="39" t="s">
        <v>107</v>
      </c>
      <c r="AV3" s="39" t="s">
        <v>108</v>
      </c>
      <c r="AW3" s="39" t="s">
        <v>109</v>
      </c>
      <c r="AX3" s="3" t="s">
        <v>110</v>
      </c>
      <c r="AY3" s="3" t="s">
        <v>111</v>
      </c>
      <c r="AZ3" s="3" t="s">
        <v>112</v>
      </c>
      <c r="BA3" s="3" t="s">
        <v>113</v>
      </c>
      <c r="BB3" s="39" t="s">
        <v>115</v>
      </c>
      <c r="BC3" s="3" t="s">
        <v>116</v>
      </c>
      <c r="BD3" s="3" t="s">
        <v>117</v>
      </c>
      <c r="BE3" s="3" t="s">
        <v>118</v>
      </c>
      <c r="BF3" s="3" t="s">
        <v>119</v>
      </c>
      <c r="BG3" s="3" t="s">
        <v>120</v>
      </c>
      <c r="BH3" s="39" t="s">
        <v>139</v>
      </c>
      <c r="BI3" s="43" t="s">
        <v>121</v>
      </c>
      <c r="BJ3" s="3" t="s">
        <v>122</v>
      </c>
      <c r="BK3" s="49" t="s">
        <v>123</v>
      </c>
    </row>
    <row r="4" spans="1:67" s="132" customFormat="1" ht="15.75">
      <c r="A4" s="130" t="s">
        <v>202</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125</v>
      </c>
      <c r="BJ4" s="130">
        <v>98</v>
      </c>
      <c r="BK4" s="138"/>
    </row>
    <row r="5" spans="1:67" s="234" customFormat="1" ht="15.75">
      <c r="A5" s="221" t="s">
        <v>126</v>
      </c>
      <c r="B5" s="222" t="s">
        <v>324</v>
      </c>
      <c r="C5" s="223">
        <v>499252</v>
      </c>
      <c r="D5" s="224">
        <v>225629</v>
      </c>
      <c r="E5" s="224">
        <v>13322</v>
      </c>
      <c r="F5" s="224">
        <v>68798</v>
      </c>
      <c r="G5" s="224">
        <v>24911</v>
      </c>
      <c r="H5" s="224">
        <v>0</v>
      </c>
      <c r="I5" s="224">
        <v>0</v>
      </c>
      <c r="J5" s="224">
        <v>0</v>
      </c>
      <c r="K5" s="224">
        <v>55</v>
      </c>
      <c r="L5" s="224">
        <v>1355</v>
      </c>
      <c r="M5" s="224">
        <v>1993</v>
      </c>
      <c r="N5" s="224">
        <v>186</v>
      </c>
      <c r="O5" s="224">
        <v>3832</v>
      </c>
      <c r="P5" s="224">
        <v>14850</v>
      </c>
      <c r="Q5" s="224">
        <v>0</v>
      </c>
      <c r="R5" s="224">
        <v>3791</v>
      </c>
      <c r="S5" s="224">
        <v>0</v>
      </c>
      <c r="T5" s="224">
        <v>0</v>
      </c>
      <c r="U5" s="224">
        <v>0</v>
      </c>
      <c r="V5" s="224">
        <v>0</v>
      </c>
      <c r="W5" s="224">
        <v>0</v>
      </c>
      <c r="X5" s="224">
        <v>0</v>
      </c>
      <c r="Y5" s="224">
        <v>0</v>
      </c>
      <c r="Z5" s="224">
        <v>0</v>
      </c>
      <c r="AA5" s="224">
        <v>0</v>
      </c>
      <c r="AB5" s="224">
        <v>158</v>
      </c>
      <c r="AC5" s="224">
        <v>0</v>
      </c>
      <c r="AD5" s="225">
        <f t="shared" ref="AD5" si="0">SUM(C5:AC5)</f>
        <v>858132</v>
      </c>
      <c r="AE5" s="224">
        <v>3860</v>
      </c>
      <c r="AF5" s="224">
        <v>1262</v>
      </c>
      <c r="AG5" s="224">
        <v>1403</v>
      </c>
      <c r="AH5" s="224">
        <v>0</v>
      </c>
      <c r="AI5" s="224">
        <v>0</v>
      </c>
      <c r="AJ5" s="224">
        <v>3162</v>
      </c>
      <c r="AK5" s="224">
        <v>231</v>
      </c>
      <c r="AL5" s="224">
        <v>3616</v>
      </c>
      <c r="AM5" s="224">
        <v>0</v>
      </c>
      <c r="AN5" s="224">
        <v>0</v>
      </c>
      <c r="AO5" s="224">
        <v>17416</v>
      </c>
      <c r="AP5" s="224">
        <v>0</v>
      </c>
      <c r="AQ5" s="224">
        <v>0</v>
      </c>
      <c r="AR5" s="224">
        <v>0</v>
      </c>
      <c r="AS5" s="224">
        <v>0</v>
      </c>
      <c r="AT5" s="224">
        <v>0</v>
      </c>
      <c r="AU5" s="224">
        <v>0</v>
      </c>
      <c r="AV5" s="224">
        <v>0</v>
      </c>
      <c r="AW5" s="224">
        <v>0</v>
      </c>
      <c r="AX5" s="224">
        <v>333</v>
      </c>
      <c r="AY5" s="224">
        <v>0</v>
      </c>
      <c r="AZ5" s="224">
        <v>0</v>
      </c>
      <c r="BA5" s="224">
        <v>0</v>
      </c>
      <c r="BB5" s="224">
        <v>0</v>
      </c>
      <c r="BC5" s="224">
        <v>994</v>
      </c>
      <c r="BD5" s="224">
        <v>994</v>
      </c>
      <c r="BE5" s="224">
        <v>0</v>
      </c>
      <c r="BF5" s="224">
        <v>120</v>
      </c>
      <c r="BG5" s="224">
        <v>7875</v>
      </c>
      <c r="BH5" s="222">
        <f>SUM(AE5:BG5)</f>
        <v>41266</v>
      </c>
      <c r="BI5" s="226">
        <f>AD5+BH5</f>
        <v>899398</v>
      </c>
      <c r="BJ5" s="227">
        <v>0</v>
      </c>
      <c r="BK5" s="225">
        <f t="shared" ref="BK5" si="1">BI5-BJ5</f>
        <v>899398</v>
      </c>
      <c r="BL5" s="234">
        <v>1</v>
      </c>
      <c r="BM5" s="235"/>
    </row>
    <row r="6" spans="1:67" s="41" customFormat="1" ht="15.75">
      <c r="A6" s="136"/>
      <c r="B6" s="218" t="s">
        <v>320</v>
      </c>
      <c r="C6" s="278">
        <v>499252</v>
      </c>
      <c r="D6" s="264">
        <v>225629</v>
      </c>
      <c r="E6" s="264">
        <v>13322</v>
      </c>
      <c r="F6" s="264">
        <v>68798</v>
      </c>
      <c r="G6" s="264">
        <v>24911</v>
      </c>
      <c r="H6" s="264">
        <v>0</v>
      </c>
      <c r="I6" s="264">
        <v>0</v>
      </c>
      <c r="J6" s="264">
        <v>0</v>
      </c>
      <c r="K6" s="264">
        <v>55</v>
      </c>
      <c r="L6" s="264">
        <v>1355</v>
      </c>
      <c r="M6" s="264">
        <v>1993</v>
      </c>
      <c r="N6" s="264">
        <v>186</v>
      </c>
      <c r="O6" s="264">
        <v>3832</v>
      </c>
      <c r="P6" s="264">
        <v>14850</v>
      </c>
      <c r="Q6" s="264">
        <v>0</v>
      </c>
      <c r="R6" s="264">
        <v>3791</v>
      </c>
      <c r="S6" s="264">
        <v>0</v>
      </c>
      <c r="T6" s="264">
        <v>0</v>
      </c>
      <c r="U6" s="264">
        <v>0</v>
      </c>
      <c r="V6" s="264">
        <v>0</v>
      </c>
      <c r="W6" s="264">
        <v>0</v>
      </c>
      <c r="X6" s="264">
        <v>0</v>
      </c>
      <c r="Y6" s="264">
        <v>0</v>
      </c>
      <c r="Z6" s="264">
        <v>0</v>
      </c>
      <c r="AA6" s="264">
        <v>0</v>
      </c>
      <c r="AB6" s="264">
        <v>158</v>
      </c>
      <c r="AC6" s="264">
        <v>0</v>
      </c>
      <c r="AD6" s="123">
        <f t="shared" ref="AD6" si="2">SUM(C6:AC6)</f>
        <v>858132</v>
      </c>
      <c r="AE6" s="264">
        <v>3860</v>
      </c>
      <c r="AF6" s="264">
        <v>1262</v>
      </c>
      <c r="AG6" s="264">
        <v>1403</v>
      </c>
      <c r="AH6" s="264">
        <v>0</v>
      </c>
      <c r="AI6" s="264">
        <v>0</v>
      </c>
      <c r="AJ6" s="264">
        <v>3162</v>
      </c>
      <c r="AK6" s="264">
        <v>231</v>
      </c>
      <c r="AL6" s="264">
        <v>3616</v>
      </c>
      <c r="AM6" s="264">
        <v>0</v>
      </c>
      <c r="AN6" s="264">
        <v>0</v>
      </c>
      <c r="AO6" s="264">
        <v>17416</v>
      </c>
      <c r="AP6" s="264">
        <v>0</v>
      </c>
      <c r="AQ6" s="264">
        <v>0</v>
      </c>
      <c r="AR6" s="264">
        <v>0</v>
      </c>
      <c r="AS6" s="264">
        <v>0</v>
      </c>
      <c r="AT6" s="264">
        <v>0</v>
      </c>
      <c r="AU6" s="264">
        <v>0</v>
      </c>
      <c r="AV6" s="264">
        <v>0</v>
      </c>
      <c r="AW6" s="264">
        <v>0</v>
      </c>
      <c r="AX6" s="264">
        <v>333</v>
      </c>
      <c r="AY6" s="264">
        <v>0</v>
      </c>
      <c r="AZ6" s="264">
        <v>0</v>
      </c>
      <c r="BA6" s="264">
        <v>0</v>
      </c>
      <c r="BB6" s="264">
        <v>0</v>
      </c>
      <c r="BC6" s="264">
        <v>994</v>
      </c>
      <c r="BD6" s="264">
        <v>994</v>
      </c>
      <c r="BE6" s="264">
        <v>0</v>
      </c>
      <c r="BF6" s="264">
        <v>120</v>
      </c>
      <c r="BG6" s="264">
        <v>7875</v>
      </c>
      <c r="BH6" s="10">
        <f>SUM(AE6:BG6)</f>
        <v>41266</v>
      </c>
      <c r="BI6" s="220">
        <f>AD6+BH6</f>
        <v>899398</v>
      </c>
      <c r="BJ6" s="279">
        <v>0</v>
      </c>
      <c r="BK6" s="123">
        <f t="shared" ref="BK6" si="3">BI6-BJ6</f>
        <v>899398</v>
      </c>
      <c r="BL6" s="41">
        <v>0</v>
      </c>
      <c r="BM6" s="219"/>
    </row>
    <row r="7" spans="1:67" ht="15.75">
      <c r="A7" s="130"/>
      <c r="B7" s="12" t="s">
        <v>321</v>
      </c>
      <c r="C7" s="9">
        <f>IF('Upto Month COPPY'!$B$4="",0,'Upto Month COPPY'!$B$4)</f>
        <v>482548</v>
      </c>
      <c r="D7" s="9">
        <f>IF('Upto Month COPPY'!$B$5="",0,'Upto Month COPPY'!$B$5)</f>
        <v>179278</v>
      </c>
      <c r="E7" s="9">
        <f>IF('Upto Month COPPY'!$B$6="",0,'Upto Month COPPY'!$B$6)</f>
        <v>13929</v>
      </c>
      <c r="F7" s="9">
        <f>IF('Upto Month COPPY'!$B$7="",0,'Upto Month COPPY'!$B$7)</f>
        <v>66914</v>
      </c>
      <c r="G7" s="9">
        <f>IF('Upto Month COPPY'!$B$8="",0,'Upto Month COPPY'!$B$8)</f>
        <v>22535</v>
      </c>
      <c r="H7" s="9">
        <f>IF('Upto Month COPPY'!$B$9="",0,'Upto Month COPPY'!$B$9)</f>
        <v>0</v>
      </c>
      <c r="I7" s="9">
        <f>IF('Upto Month COPPY'!$B$10="",0,'Upto Month COPPY'!$B$10)</f>
        <v>0</v>
      </c>
      <c r="J7" s="9">
        <f>IF('Upto Month COPPY'!$B$11="",0,'Upto Month COPPY'!$B$11)</f>
        <v>0</v>
      </c>
      <c r="K7" s="9">
        <f>IF('Upto Month COPPY'!$B$12="",0,'Upto Month COPPY'!$B$12)</f>
        <v>194</v>
      </c>
      <c r="L7" s="9">
        <f>IF('Upto Month COPPY'!$B$13="",0,'Upto Month COPPY'!$B$13)</f>
        <v>600</v>
      </c>
      <c r="M7" s="9">
        <f>IF('Upto Month COPPY'!$B$14="",0,'Upto Month COPPY'!$B$14)</f>
        <v>1706</v>
      </c>
      <c r="N7" s="9">
        <f>IF('Upto Month COPPY'!$B$15="",0,'Upto Month COPPY'!$B$15)</f>
        <v>234</v>
      </c>
      <c r="O7" s="9">
        <f>IF('Upto Month COPPY'!$B$16="",0,'Upto Month COPPY'!$B$16)</f>
        <v>4375</v>
      </c>
      <c r="P7" s="9">
        <f>IF('Upto Month COPPY'!$B$17="",0,'Upto Month COPPY'!$B$17)</f>
        <v>13292</v>
      </c>
      <c r="Q7" s="9">
        <f>IF('Upto Month COPPY'!$B$18="",0,'Upto Month COPPY'!$B$18)</f>
        <v>0</v>
      </c>
      <c r="R7" s="9">
        <f>IF('Upto Month COPPY'!$B$21="",0,'Upto Month COPPY'!$B$21)</f>
        <v>2825</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21</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109</v>
      </c>
      <c r="AC7" s="9">
        <f>IF('Upto Month COPPY'!$B$51="",0,'Upto Month COPPY'!$B$51)</f>
        <v>0</v>
      </c>
      <c r="AD7" s="123">
        <f t="shared" ref="AD7:AD8" si="4">SUM(C7:AC7)</f>
        <v>788560</v>
      </c>
      <c r="AE7" s="9">
        <f>IF('Upto Month COPPY'!$B$19="",0,'Upto Month COPPY'!$B$19)</f>
        <v>3372</v>
      </c>
      <c r="AF7" s="9">
        <f>IF('Upto Month COPPY'!$B$20="",0,'Upto Month COPPY'!$B$20)</f>
        <v>1518</v>
      </c>
      <c r="AG7" s="9">
        <f>IF('Upto Month COPPY'!$B$22="",0,'Upto Month COPPY'!$B$22)</f>
        <v>8598</v>
      </c>
      <c r="AH7" s="9">
        <f>IF('Upto Month COPPY'!$B$23="",0,'Upto Month COPPY'!$B$23)</f>
        <v>0</v>
      </c>
      <c r="AI7" s="9">
        <f>IF('Upto Month COPPY'!$B$24="",0,'Upto Month COPPY'!$B$24)</f>
        <v>0</v>
      </c>
      <c r="AJ7" s="9">
        <f>IF('Upto Month COPPY'!$B$25="",0,'Upto Month COPPY'!$B$25)</f>
        <v>2909</v>
      </c>
      <c r="AK7" s="9">
        <f>IF('Upto Month COPPY'!$B$28="",0,'Upto Month COPPY'!$B$28)</f>
        <v>1030</v>
      </c>
      <c r="AL7" s="9">
        <f>IF('Upto Month COPPY'!$B$29="",0,'Upto Month COPPY'!$B$29)</f>
        <v>3342</v>
      </c>
      <c r="AM7" s="9">
        <f>IF('Upto Month COPPY'!$B$31="",0,'Upto Month COPPY'!$B$31)</f>
        <v>0</v>
      </c>
      <c r="AN7" s="9">
        <f>IF('Upto Month COPPY'!$B$32="",0,'Upto Month COPPY'!$B$32)</f>
        <v>0</v>
      </c>
      <c r="AO7" s="9">
        <f>IF('Upto Month COPPY'!$B$33="",0,'Upto Month COPPY'!$B$33)</f>
        <v>16957</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333</v>
      </c>
      <c r="AX7" s="9">
        <f>IF('Upto Month COPPY'!$B$46="",0,'Upto Month COPPY'!$B$46)</f>
        <v>76</v>
      </c>
      <c r="AY7" s="9">
        <f>IF('Upto Month COPPY'!$B$47="",0,'Upto Month COPPY'!$B$47)</f>
        <v>961</v>
      </c>
      <c r="AZ7" s="9">
        <f>IF('Upto Month COPPY'!$B$49="",0,'Upto Month COPPY'!$B$49)</f>
        <v>0</v>
      </c>
      <c r="BA7" s="9">
        <f>IF('Upto Month COPPY'!$B$50="",0,'Upto Month COPPY'!$B$50)</f>
        <v>0</v>
      </c>
      <c r="BB7" s="9">
        <f>IF('Upto Month COPPY'!$B$52="",0,'Upto Month COPPY'!$B$52)</f>
        <v>0</v>
      </c>
      <c r="BC7" s="9">
        <f>IF('Upto Month COPPY'!$B$53="",0,'Upto Month COPPY'!$B$53)</f>
        <v>944</v>
      </c>
      <c r="BD7" s="9">
        <f>IF('Upto Month COPPY'!$B$54="",0,'Upto Month COPPY'!$B$54)</f>
        <v>944</v>
      </c>
      <c r="BE7" s="9">
        <f>IF('Upto Month COPPY'!$B$55="",0,'Upto Month COPPY'!$B$55)</f>
        <v>0</v>
      </c>
      <c r="BF7" s="9">
        <f>IF('Upto Month COPPY'!$B$56="",0,'Upto Month COPPY'!$B$56)</f>
        <v>249</v>
      </c>
      <c r="BG7" s="9">
        <f>IF('Upto Month COPPY'!$B$58="",0,'Upto Month COPPY'!$B$58)</f>
        <v>9144</v>
      </c>
      <c r="BH7" s="9">
        <f>SUM(AE7:BG7)</f>
        <v>50377</v>
      </c>
      <c r="BI7" s="127">
        <f>AD7+BH7</f>
        <v>838937</v>
      </c>
      <c r="BJ7" s="9">
        <f>IF('Upto Month COPPY'!$B$60="",0,'Upto Month COPPY'!$B$60)</f>
        <v>0</v>
      </c>
      <c r="BK7" s="51">
        <f t="shared" ref="BK7" si="5">BI7-BJ7</f>
        <v>838937</v>
      </c>
      <c r="BL7">
        <f>'Upto Month COPPY'!$B$61</f>
        <v>838940</v>
      </c>
      <c r="BM7" s="30">
        <f t="shared" ref="BM7:BM11" si="6">BK7-AD7</f>
        <v>50377</v>
      </c>
    </row>
    <row r="8" spans="1:67" ht="15.75" customHeight="1">
      <c r="A8" s="130"/>
      <c r="B8" s="183" t="s">
        <v>322</v>
      </c>
      <c r="C8" s="9">
        <f>IF('Upto Month Current'!$B$4="",0,'Upto Month Current'!$B$4)</f>
        <v>498325</v>
      </c>
      <c r="D8" s="9">
        <f>IF('Upto Month Current'!$B$5="",0,'Upto Month Current'!$B$5)</f>
        <v>225210</v>
      </c>
      <c r="E8" s="9">
        <f>IF('Upto Month Current'!$B$6="",0,'Upto Month Current'!$B$6)</f>
        <v>13296</v>
      </c>
      <c r="F8" s="9">
        <f>IF('Upto Month Current'!$B$7="",0,'Upto Month Current'!$B$7)</f>
        <v>68673</v>
      </c>
      <c r="G8" s="9">
        <f>IF('Upto Month Current'!$B$8="",0,'Upto Month Current'!$B$8)</f>
        <v>24864</v>
      </c>
      <c r="H8" s="9">
        <f>IF('Upto Month Current'!$B$9="",0,'Upto Month Current'!$B$9)</f>
        <v>0</v>
      </c>
      <c r="I8" s="9">
        <f>IF('Upto Month Current'!$B$10="",0,'Upto Month Current'!$B$10)</f>
        <v>0</v>
      </c>
      <c r="J8" s="9">
        <f>IF('Upto Month Current'!$B$11="",0,'Upto Month Current'!$B$11)</f>
        <v>0</v>
      </c>
      <c r="K8" s="9">
        <f>IF('Upto Month Current'!$B$12="",0,'Upto Month Current'!$B$12)</f>
        <v>55</v>
      </c>
      <c r="L8" s="9">
        <f>IF('Upto Month Current'!$B$13="",0,'Upto Month Current'!$B$13)</f>
        <v>1353</v>
      </c>
      <c r="M8" s="9">
        <f>IF('Upto Month Current'!$B$14="",0,'Upto Month Current'!$B$14)</f>
        <v>1991</v>
      </c>
      <c r="N8" s="9">
        <f>IF('Upto Month Current'!$B$15="",0,'Upto Month Current'!$B$15)</f>
        <v>185</v>
      </c>
      <c r="O8" s="9">
        <f>IF('Upto Month Current'!$B$16="",0,'Upto Month Current'!$B$16)</f>
        <v>3824</v>
      </c>
      <c r="P8" s="9">
        <f>IF('Upto Month Current'!$B$17="",0,'Upto Month Current'!$B$17)</f>
        <v>14822</v>
      </c>
      <c r="Q8" s="9">
        <f>IF('Upto Month Current'!$B$18="",0,'Upto Month Current'!$B$18)</f>
        <v>0</v>
      </c>
      <c r="R8" s="9">
        <f>IF('Upto Month Current'!$B$21="",0,'Upto Month Current'!$B$21)</f>
        <v>3790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158</v>
      </c>
      <c r="AC8" s="9">
        <f>IF('Upto Month Current'!$B$51="",0,'Upto Month Current'!$B$51)</f>
        <v>0</v>
      </c>
      <c r="AD8" s="123">
        <f t="shared" si="4"/>
        <v>856546</v>
      </c>
      <c r="AE8" s="9">
        <f>IF('Upto Month Current'!$B$19="",0,'Upto Month Current'!$B$19)</f>
        <v>3854</v>
      </c>
      <c r="AF8" s="9">
        <f>IF('Upto Month Current'!$B$20="",0,'Upto Month Current'!$B$20)</f>
        <v>1263</v>
      </c>
      <c r="AG8" s="9">
        <f>IF('Upto Month Current'!$B$22="",0,'Upto Month Current'!$B$22)</f>
        <v>1401</v>
      </c>
      <c r="AH8" s="9">
        <f>IF('Upto Month Current'!$B$23="",0,'Upto Month Current'!$B$23)</f>
        <v>0</v>
      </c>
      <c r="AI8" s="9">
        <f>IF('Upto Month Current'!$B$24="",0,'Upto Month Current'!$B$24)</f>
        <v>0</v>
      </c>
      <c r="AJ8" s="9">
        <f>IF('Upto Month Current'!$B$25="",0,'Upto Month Current'!$B$25)</f>
        <v>3159</v>
      </c>
      <c r="AK8" s="9">
        <f>IF('Upto Month Current'!$B$28="",0,'Upto Month Current'!$B$28)</f>
        <v>233</v>
      </c>
      <c r="AL8" s="9">
        <f>IF('Upto Month Current'!$B$29="",0,'Upto Month Current'!$B$29)</f>
        <v>3609</v>
      </c>
      <c r="AM8" s="9">
        <f>IF('Upto Month Current'!$B$31="",0,'Upto Month Current'!$B$31)</f>
        <v>0</v>
      </c>
      <c r="AN8" s="9">
        <f>IF('Upto Month Current'!$B$32="",0,'Upto Month Current'!$B$32)</f>
        <v>0</v>
      </c>
      <c r="AO8" s="9">
        <f>IF('Upto Month Current'!$B$33="",0,'Upto Month Current'!$B$33)</f>
        <v>17386</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336</v>
      </c>
      <c r="AY8" s="9">
        <f>IF('Upto Month Current'!$B$47="",0,'Upto Month Current'!$B$47)</f>
        <v>0</v>
      </c>
      <c r="AZ8" s="9">
        <f>IF('Upto Month Current'!$B$49="",0,'Upto Month Current'!$B$49)</f>
        <v>0</v>
      </c>
      <c r="BA8" s="9">
        <f>IF('Upto Month Current'!$B$50="",0,'Upto Month Current'!$B$50)</f>
        <v>0</v>
      </c>
      <c r="BB8" s="9">
        <f>IF('Upto Month Current'!$B$52="",0,'Upto Month Current'!$B$52)</f>
        <v>0</v>
      </c>
      <c r="BC8" s="9">
        <f>IF('Upto Month Current'!$B$53="",0,'Upto Month Current'!$B$53)</f>
        <v>993</v>
      </c>
      <c r="BD8" s="9">
        <f>IF('Upto Month Current'!$B$54="",0,'Upto Month Current'!$B$54)</f>
        <v>993</v>
      </c>
      <c r="BE8" s="9">
        <f>IF('Upto Month Current'!$B$55="",0,'Upto Month Current'!$B$55)</f>
        <v>0</v>
      </c>
      <c r="BF8" s="9">
        <f>IF('Upto Month Current'!$B$56="",0,'Upto Month Current'!$B$56)</f>
        <v>120</v>
      </c>
      <c r="BG8" s="9">
        <f>IF('Upto Month Current'!$B$58="",0,'Upto Month Current'!$B$58)</f>
        <v>7868</v>
      </c>
      <c r="BH8" s="9">
        <f>SUM(AE8:BG8)</f>
        <v>41215</v>
      </c>
      <c r="BI8" s="127">
        <f>AD8+BH8</f>
        <v>897761</v>
      </c>
      <c r="BJ8" s="9">
        <f>IF('Upto Month Current'!$B$60="",0,'Upto Month Current'!$B$60)</f>
        <v>0</v>
      </c>
      <c r="BK8" s="51">
        <f t="shared" ref="BK8" si="7">BI8-BJ8</f>
        <v>897761</v>
      </c>
      <c r="BL8">
        <f>'Upto Month Current'!$B$61</f>
        <v>897763</v>
      </c>
      <c r="BM8" s="30">
        <f t="shared" si="6"/>
        <v>41215</v>
      </c>
    </row>
    <row r="9" spans="1:67" ht="15.75">
      <c r="A9" s="130"/>
      <c r="B9" s="5" t="s">
        <v>127</v>
      </c>
      <c r="C9" s="11">
        <f>C8-C6</f>
        <v>-927</v>
      </c>
      <c r="D9" s="11">
        <f t="shared" ref="D9:BK9" si="8">D8-D6</f>
        <v>-419</v>
      </c>
      <c r="E9" s="11">
        <f t="shared" si="8"/>
        <v>-26</v>
      </c>
      <c r="F9" s="11">
        <f t="shared" si="8"/>
        <v>-125</v>
      </c>
      <c r="G9" s="11">
        <f t="shared" si="8"/>
        <v>-47</v>
      </c>
      <c r="H9" s="11">
        <f t="shared" si="8"/>
        <v>0</v>
      </c>
      <c r="I9" s="11">
        <f t="shared" si="8"/>
        <v>0</v>
      </c>
      <c r="J9" s="11">
        <f t="shared" si="8"/>
        <v>0</v>
      </c>
      <c r="K9" s="11">
        <f t="shared" si="8"/>
        <v>0</v>
      </c>
      <c r="L9" s="11">
        <f t="shared" si="8"/>
        <v>-2</v>
      </c>
      <c r="M9" s="11">
        <f t="shared" si="8"/>
        <v>-2</v>
      </c>
      <c r="N9" s="11">
        <f t="shared" si="8"/>
        <v>-1</v>
      </c>
      <c r="O9" s="11">
        <f t="shared" si="8"/>
        <v>-8</v>
      </c>
      <c r="P9" s="11">
        <f t="shared" si="8"/>
        <v>-28</v>
      </c>
      <c r="Q9" s="11">
        <f t="shared" si="8"/>
        <v>0</v>
      </c>
      <c r="R9" s="11">
        <f t="shared" si="8"/>
        <v>-1</v>
      </c>
      <c r="S9" s="11">
        <f t="shared" si="8"/>
        <v>0</v>
      </c>
      <c r="T9" s="11">
        <f t="shared" si="8"/>
        <v>0</v>
      </c>
      <c r="U9" s="11">
        <f t="shared" ref="U9" si="9">U8-U6</f>
        <v>0</v>
      </c>
      <c r="V9" s="9">
        <f t="shared" si="8"/>
        <v>0</v>
      </c>
      <c r="W9" s="11">
        <f t="shared" si="8"/>
        <v>0</v>
      </c>
      <c r="X9" s="11">
        <f t="shared" si="8"/>
        <v>0</v>
      </c>
      <c r="Y9" s="11">
        <f t="shared" si="8"/>
        <v>0</v>
      </c>
      <c r="Z9" s="11">
        <f t="shared" si="8"/>
        <v>0</v>
      </c>
      <c r="AA9" s="11">
        <f t="shared" si="8"/>
        <v>0</v>
      </c>
      <c r="AB9" s="11">
        <f t="shared" ref="AB9" si="10">AB8-AB6</f>
        <v>0</v>
      </c>
      <c r="AC9" s="9">
        <f t="shared" ref="AC9" si="11">AC8-AC6</f>
        <v>0</v>
      </c>
      <c r="AD9" s="10">
        <f t="shared" si="8"/>
        <v>-1586</v>
      </c>
      <c r="AE9" s="11">
        <f t="shared" si="8"/>
        <v>-6</v>
      </c>
      <c r="AF9" s="11">
        <f t="shared" si="8"/>
        <v>1</v>
      </c>
      <c r="AG9" s="11">
        <f t="shared" si="8"/>
        <v>-2</v>
      </c>
      <c r="AH9" s="11">
        <f t="shared" si="8"/>
        <v>0</v>
      </c>
      <c r="AI9" s="11">
        <f t="shared" si="8"/>
        <v>0</v>
      </c>
      <c r="AJ9" s="11">
        <f t="shared" si="8"/>
        <v>-3</v>
      </c>
      <c r="AK9" s="11">
        <f t="shared" si="8"/>
        <v>2</v>
      </c>
      <c r="AL9" s="11">
        <f t="shared" si="8"/>
        <v>-7</v>
      </c>
      <c r="AM9" s="11">
        <f t="shared" si="8"/>
        <v>0</v>
      </c>
      <c r="AN9" s="11">
        <f t="shared" si="8"/>
        <v>0</v>
      </c>
      <c r="AO9" s="9">
        <f t="shared" si="8"/>
        <v>-30</v>
      </c>
      <c r="AP9" s="11">
        <f t="shared" si="8"/>
        <v>0</v>
      </c>
      <c r="AQ9" s="9">
        <f t="shared" si="8"/>
        <v>0</v>
      </c>
      <c r="AR9" s="11">
        <f t="shared" si="8"/>
        <v>0</v>
      </c>
      <c r="AS9" s="11">
        <f t="shared" si="8"/>
        <v>0</v>
      </c>
      <c r="AT9" s="11">
        <f t="shared" si="8"/>
        <v>0</v>
      </c>
      <c r="AU9" s="11">
        <f t="shared" si="8"/>
        <v>0</v>
      </c>
      <c r="AV9" s="11">
        <f t="shared" si="8"/>
        <v>0</v>
      </c>
      <c r="AW9" s="11">
        <f t="shared" si="8"/>
        <v>0</v>
      </c>
      <c r="AX9" s="11">
        <f t="shared" si="8"/>
        <v>3</v>
      </c>
      <c r="AY9" s="11">
        <f t="shared" si="8"/>
        <v>0</v>
      </c>
      <c r="AZ9" s="11">
        <f t="shared" si="8"/>
        <v>0</v>
      </c>
      <c r="BA9" s="11">
        <f t="shared" si="8"/>
        <v>0</v>
      </c>
      <c r="BB9" s="9">
        <f t="shared" si="8"/>
        <v>0</v>
      </c>
      <c r="BC9" s="11">
        <f t="shared" si="8"/>
        <v>-1</v>
      </c>
      <c r="BD9" s="11">
        <f t="shared" si="8"/>
        <v>-1</v>
      </c>
      <c r="BE9" s="11">
        <f t="shared" si="8"/>
        <v>0</v>
      </c>
      <c r="BF9" s="11">
        <f t="shared" si="8"/>
        <v>0</v>
      </c>
      <c r="BG9" s="11">
        <f t="shared" si="8"/>
        <v>-7</v>
      </c>
      <c r="BH9" s="9">
        <f t="shared" si="8"/>
        <v>-51</v>
      </c>
      <c r="BI9" s="45">
        <f t="shared" si="8"/>
        <v>-1637</v>
      </c>
      <c r="BJ9" s="11">
        <f t="shared" si="8"/>
        <v>0</v>
      </c>
      <c r="BK9" s="51">
        <f t="shared" si="8"/>
        <v>-1637</v>
      </c>
      <c r="BM9" s="30">
        <f t="shared" si="6"/>
        <v>-51</v>
      </c>
    </row>
    <row r="10" spans="1:67" ht="15.75">
      <c r="A10" s="130"/>
      <c r="B10" s="5" t="s">
        <v>128</v>
      </c>
      <c r="C10" s="13">
        <f>C9/C6</f>
        <v>-1.8567777394982894E-3</v>
      </c>
      <c r="D10" s="13">
        <f t="shared" ref="D10:BM10" si="12">D9/D6</f>
        <v>-1.8570307894818486E-3</v>
      </c>
      <c r="E10" s="13">
        <f t="shared" si="12"/>
        <v>-1.9516589100735625E-3</v>
      </c>
      <c r="F10" s="13">
        <f t="shared" si="12"/>
        <v>-1.8169132823628593E-3</v>
      </c>
      <c r="G10" s="13">
        <f t="shared" si="12"/>
        <v>-1.8867167114929148E-3</v>
      </c>
      <c r="H10" s="13" t="e">
        <f t="shared" si="12"/>
        <v>#DIV/0!</v>
      </c>
      <c r="I10" s="13" t="e">
        <f t="shared" si="12"/>
        <v>#DIV/0!</v>
      </c>
      <c r="J10" s="13" t="e">
        <f t="shared" si="12"/>
        <v>#DIV/0!</v>
      </c>
      <c r="K10" s="13">
        <f t="shared" si="12"/>
        <v>0</v>
      </c>
      <c r="L10" s="13">
        <f t="shared" si="12"/>
        <v>-1.4760147601476014E-3</v>
      </c>
      <c r="M10" s="13">
        <f t="shared" si="12"/>
        <v>-1.0035122930255895E-3</v>
      </c>
      <c r="N10" s="13">
        <f t="shared" si="12"/>
        <v>-5.3763440860215058E-3</v>
      </c>
      <c r="O10" s="13">
        <f t="shared" si="12"/>
        <v>-2.0876826722338203E-3</v>
      </c>
      <c r="P10" s="13">
        <f t="shared" si="12"/>
        <v>-1.8855218855218854E-3</v>
      </c>
      <c r="Q10" s="13" t="e">
        <f t="shared" si="12"/>
        <v>#DIV/0!</v>
      </c>
      <c r="R10" s="13">
        <f t="shared" si="12"/>
        <v>-2.637826431020839E-4</v>
      </c>
      <c r="S10" s="13" t="e">
        <f t="shared" si="12"/>
        <v>#DIV/0!</v>
      </c>
      <c r="T10" s="13" t="e">
        <f t="shared" si="12"/>
        <v>#DIV/0!</v>
      </c>
      <c r="U10" s="13" t="e">
        <f t="shared" ref="U10" si="13">U9/U6</f>
        <v>#DIV/0!</v>
      </c>
      <c r="V10" s="163" t="e">
        <f t="shared" si="12"/>
        <v>#DIV/0!</v>
      </c>
      <c r="W10" s="13" t="e">
        <f t="shared" si="12"/>
        <v>#DIV/0!</v>
      </c>
      <c r="X10" s="13" t="e">
        <f t="shared" si="12"/>
        <v>#DIV/0!</v>
      </c>
      <c r="Y10" s="13" t="e">
        <f t="shared" si="12"/>
        <v>#DIV/0!</v>
      </c>
      <c r="Z10" s="13" t="e">
        <f t="shared" si="12"/>
        <v>#DIV/0!</v>
      </c>
      <c r="AA10" s="13" t="e">
        <f t="shared" si="12"/>
        <v>#DIV/0!</v>
      </c>
      <c r="AB10" s="13">
        <f t="shared" ref="AB10" si="14">AB9/AB6</f>
        <v>0</v>
      </c>
      <c r="AC10" s="163" t="e">
        <f t="shared" ref="AC10" si="15">AC9/AC6</f>
        <v>#DIV/0!</v>
      </c>
      <c r="AD10" s="14">
        <f t="shared" si="12"/>
        <v>-1.8482005099448569E-3</v>
      </c>
      <c r="AE10" s="13">
        <f t="shared" si="12"/>
        <v>-1.5544041450777201E-3</v>
      </c>
      <c r="AF10" s="13">
        <f t="shared" si="12"/>
        <v>7.9239302694136295E-4</v>
      </c>
      <c r="AG10" s="13">
        <f t="shared" si="12"/>
        <v>-1.4255167498218105E-3</v>
      </c>
      <c r="AH10" s="13" t="e">
        <f t="shared" si="12"/>
        <v>#DIV/0!</v>
      </c>
      <c r="AI10" s="13" t="e">
        <f t="shared" si="12"/>
        <v>#DIV/0!</v>
      </c>
      <c r="AJ10" s="13">
        <f t="shared" si="12"/>
        <v>-9.4876660341555979E-4</v>
      </c>
      <c r="AK10" s="13">
        <f t="shared" si="12"/>
        <v>8.658008658008658E-3</v>
      </c>
      <c r="AL10" s="13">
        <f t="shared" si="12"/>
        <v>-1.9358407079646017E-3</v>
      </c>
      <c r="AM10" s="13" t="e">
        <f t="shared" si="12"/>
        <v>#DIV/0!</v>
      </c>
      <c r="AN10" s="13" t="e">
        <f t="shared" si="12"/>
        <v>#DIV/0!</v>
      </c>
      <c r="AO10" s="163">
        <f t="shared" si="12"/>
        <v>-1.722553973357832E-3</v>
      </c>
      <c r="AP10" s="13" t="e">
        <f t="shared" si="12"/>
        <v>#DIV/0!</v>
      </c>
      <c r="AQ10" s="163" t="e">
        <f t="shared" si="12"/>
        <v>#DIV/0!</v>
      </c>
      <c r="AR10" s="13" t="e">
        <f t="shared" si="12"/>
        <v>#DIV/0!</v>
      </c>
      <c r="AS10" s="13" t="e">
        <f t="shared" si="12"/>
        <v>#DIV/0!</v>
      </c>
      <c r="AT10" s="13" t="e">
        <f t="shared" si="12"/>
        <v>#DIV/0!</v>
      </c>
      <c r="AU10" s="13" t="e">
        <f t="shared" si="12"/>
        <v>#DIV/0!</v>
      </c>
      <c r="AV10" s="13" t="e">
        <f t="shared" si="12"/>
        <v>#DIV/0!</v>
      </c>
      <c r="AW10" s="13" t="e">
        <f t="shared" si="12"/>
        <v>#DIV/0!</v>
      </c>
      <c r="AX10" s="13">
        <f t="shared" si="12"/>
        <v>9.0090090090090089E-3</v>
      </c>
      <c r="AY10" s="13" t="e">
        <f t="shared" si="12"/>
        <v>#DIV/0!</v>
      </c>
      <c r="AZ10" s="13" t="e">
        <f t="shared" si="12"/>
        <v>#DIV/0!</v>
      </c>
      <c r="BA10" s="13" t="e">
        <f t="shared" si="12"/>
        <v>#DIV/0!</v>
      </c>
      <c r="BB10" s="163" t="e">
        <f t="shared" si="12"/>
        <v>#DIV/0!</v>
      </c>
      <c r="BC10" s="13">
        <f t="shared" si="12"/>
        <v>-1.006036217303823E-3</v>
      </c>
      <c r="BD10" s="13">
        <f t="shared" si="12"/>
        <v>-1.006036217303823E-3</v>
      </c>
      <c r="BE10" s="13" t="e">
        <f t="shared" si="12"/>
        <v>#DIV/0!</v>
      </c>
      <c r="BF10" s="13">
        <f t="shared" si="12"/>
        <v>0</v>
      </c>
      <c r="BG10" s="13">
        <f t="shared" si="12"/>
        <v>-8.8888888888888893E-4</v>
      </c>
      <c r="BH10" s="163">
        <f t="shared" si="12"/>
        <v>-1.2358842630737169E-3</v>
      </c>
      <c r="BI10" s="46">
        <f t="shared" si="12"/>
        <v>-1.8201063377948361E-3</v>
      </c>
      <c r="BJ10" s="13" t="e">
        <f t="shared" si="12"/>
        <v>#DIV/0!</v>
      </c>
      <c r="BK10" s="52">
        <f t="shared" si="12"/>
        <v>-1.8201063377948361E-3</v>
      </c>
      <c r="BM10" s="163" t="e">
        <f t="shared" si="12"/>
        <v>#DIV/0!</v>
      </c>
    </row>
    <row r="11" spans="1:67" ht="15.75">
      <c r="A11" s="130"/>
      <c r="B11" s="5" t="s">
        <v>129</v>
      </c>
      <c r="C11" s="11">
        <f>C8-C7</f>
        <v>15777</v>
      </c>
      <c r="D11" s="11">
        <f t="shared" ref="D11:BK11" si="16">D8-D7</f>
        <v>45932</v>
      </c>
      <c r="E11" s="11">
        <f t="shared" si="16"/>
        <v>-633</v>
      </c>
      <c r="F11" s="11">
        <f t="shared" si="16"/>
        <v>1759</v>
      </c>
      <c r="G11" s="11">
        <f t="shared" si="16"/>
        <v>2329</v>
      </c>
      <c r="H11" s="11">
        <f t="shared" si="16"/>
        <v>0</v>
      </c>
      <c r="I11" s="11">
        <f t="shared" si="16"/>
        <v>0</v>
      </c>
      <c r="J11" s="11">
        <f t="shared" si="16"/>
        <v>0</v>
      </c>
      <c r="K11" s="11">
        <f t="shared" si="16"/>
        <v>-139</v>
      </c>
      <c r="L11" s="11">
        <f t="shared" si="16"/>
        <v>753</v>
      </c>
      <c r="M11" s="11">
        <f t="shared" si="16"/>
        <v>285</v>
      </c>
      <c r="N11" s="11">
        <f t="shared" si="16"/>
        <v>-49</v>
      </c>
      <c r="O11" s="11">
        <f t="shared" si="16"/>
        <v>-551</v>
      </c>
      <c r="P11" s="11">
        <f t="shared" si="16"/>
        <v>1530</v>
      </c>
      <c r="Q11" s="11">
        <f t="shared" si="16"/>
        <v>0</v>
      </c>
      <c r="R11" s="11">
        <f t="shared" si="16"/>
        <v>965</v>
      </c>
      <c r="S11" s="11">
        <f t="shared" si="16"/>
        <v>0</v>
      </c>
      <c r="T11" s="11">
        <f t="shared" si="16"/>
        <v>0</v>
      </c>
      <c r="U11" s="11">
        <f t="shared" ref="U11" si="17">U8-U7</f>
        <v>0</v>
      </c>
      <c r="V11" s="9">
        <f t="shared" si="16"/>
        <v>0</v>
      </c>
      <c r="W11" s="11">
        <f t="shared" si="16"/>
        <v>-21</v>
      </c>
      <c r="X11" s="11">
        <f t="shared" si="16"/>
        <v>0</v>
      </c>
      <c r="Y11" s="11">
        <f t="shared" si="16"/>
        <v>0</v>
      </c>
      <c r="Z11" s="11">
        <f t="shared" si="16"/>
        <v>0</v>
      </c>
      <c r="AA11" s="11">
        <f t="shared" si="16"/>
        <v>0</v>
      </c>
      <c r="AB11" s="11">
        <f t="shared" ref="AB11" si="18">AB8-AB7</f>
        <v>49</v>
      </c>
      <c r="AC11" s="9">
        <f t="shared" ref="AC11" si="19">AC8-AC7</f>
        <v>0</v>
      </c>
      <c r="AD11" s="10">
        <f t="shared" si="16"/>
        <v>67986</v>
      </c>
      <c r="AE11" s="11">
        <f t="shared" si="16"/>
        <v>482</v>
      </c>
      <c r="AF11" s="11">
        <f t="shared" si="16"/>
        <v>-255</v>
      </c>
      <c r="AG11" s="11">
        <f t="shared" si="16"/>
        <v>-7197</v>
      </c>
      <c r="AH11" s="11">
        <f t="shared" si="16"/>
        <v>0</v>
      </c>
      <c r="AI11" s="11">
        <f t="shared" si="16"/>
        <v>0</v>
      </c>
      <c r="AJ11" s="11">
        <f t="shared" si="16"/>
        <v>250</v>
      </c>
      <c r="AK11" s="11">
        <f t="shared" si="16"/>
        <v>-797</v>
      </c>
      <c r="AL11" s="11">
        <f t="shared" si="16"/>
        <v>267</v>
      </c>
      <c r="AM11" s="11">
        <f t="shared" si="16"/>
        <v>0</v>
      </c>
      <c r="AN11" s="11">
        <f t="shared" si="16"/>
        <v>0</v>
      </c>
      <c r="AO11" s="9">
        <f t="shared" si="16"/>
        <v>429</v>
      </c>
      <c r="AP11" s="11">
        <f t="shared" si="16"/>
        <v>0</v>
      </c>
      <c r="AQ11" s="9">
        <f t="shared" si="16"/>
        <v>0</v>
      </c>
      <c r="AR11" s="11">
        <f t="shared" si="16"/>
        <v>0</v>
      </c>
      <c r="AS11" s="11">
        <f t="shared" si="16"/>
        <v>0</v>
      </c>
      <c r="AT11" s="11">
        <f t="shared" si="16"/>
        <v>0</v>
      </c>
      <c r="AU11" s="11">
        <f t="shared" si="16"/>
        <v>0</v>
      </c>
      <c r="AV11" s="11">
        <f t="shared" si="16"/>
        <v>0</v>
      </c>
      <c r="AW11" s="11">
        <f t="shared" si="16"/>
        <v>-333</v>
      </c>
      <c r="AX11" s="11">
        <f t="shared" si="16"/>
        <v>260</v>
      </c>
      <c r="AY11" s="11">
        <f t="shared" si="16"/>
        <v>-961</v>
      </c>
      <c r="AZ11" s="11">
        <f t="shared" si="16"/>
        <v>0</v>
      </c>
      <c r="BA11" s="11">
        <f t="shared" si="16"/>
        <v>0</v>
      </c>
      <c r="BB11" s="9">
        <f t="shared" si="16"/>
        <v>0</v>
      </c>
      <c r="BC11" s="11">
        <f t="shared" si="16"/>
        <v>49</v>
      </c>
      <c r="BD11" s="11">
        <f t="shared" si="16"/>
        <v>49</v>
      </c>
      <c r="BE11" s="11">
        <f t="shared" si="16"/>
        <v>0</v>
      </c>
      <c r="BF11" s="11">
        <f t="shared" si="16"/>
        <v>-129</v>
      </c>
      <c r="BG11" s="11">
        <f t="shared" si="16"/>
        <v>-1276</v>
      </c>
      <c r="BH11" s="9">
        <f t="shared" si="16"/>
        <v>-9162</v>
      </c>
      <c r="BI11" s="45">
        <f t="shared" si="16"/>
        <v>58824</v>
      </c>
      <c r="BJ11" s="11">
        <f t="shared" si="16"/>
        <v>0</v>
      </c>
      <c r="BK11" s="51">
        <f t="shared" si="16"/>
        <v>58824</v>
      </c>
      <c r="BM11" s="30">
        <f t="shared" si="6"/>
        <v>-9162</v>
      </c>
    </row>
    <row r="12" spans="1:67" ht="15.75">
      <c r="A12" s="130"/>
      <c r="B12" s="5" t="s">
        <v>130</v>
      </c>
      <c r="C12" s="13">
        <f>C11/C7</f>
        <v>3.2695193017067734E-2</v>
      </c>
      <c r="D12" s="13">
        <f t="shared" ref="D12:BM12" si="20">D11/D7</f>
        <v>0.25620544629011927</v>
      </c>
      <c r="E12" s="13">
        <f t="shared" si="20"/>
        <v>-4.5444755545983199E-2</v>
      </c>
      <c r="F12" s="13">
        <f t="shared" si="20"/>
        <v>2.6287473473413637E-2</v>
      </c>
      <c r="G12" s="13">
        <f t="shared" si="20"/>
        <v>0.10335034390947415</v>
      </c>
      <c r="H12" s="13" t="e">
        <f t="shared" si="20"/>
        <v>#DIV/0!</v>
      </c>
      <c r="I12" s="13" t="e">
        <f t="shared" si="20"/>
        <v>#DIV/0!</v>
      </c>
      <c r="J12" s="13" t="e">
        <f t="shared" si="20"/>
        <v>#DIV/0!</v>
      </c>
      <c r="K12" s="13">
        <f t="shared" si="20"/>
        <v>-0.71649484536082475</v>
      </c>
      <c r="L12" s="13">
        <f t="shared" si="20"/>
        <v>1.2549999999999999</v>
      </c>
      <c r="M12" s="13">
        <f t="shared" si="20"/>
        <v>0.16705744431418523</v>
      </c>
      <c r="N12" s="13">
        <f t="shared" si="20"/>
        <v>-0.20940170940170941</v>
      </c>
      <c r="O12" s="13">
        <f t="shared" si="20"/>
        <v>-0.12594285714285713</v>
      </c>
      <c r="P12" s="13">
        <f t="shared" si="20"/>
        <v>0.11510683117664761</v>
      </c>
      <c r="Q12" s="13" t="e">
        <f t="shared" si="20"/>
        <v>#DIV/0!</v>
      </c>
      <c r="R12" s="13">
        <f t="shared" si="20"/>
        <v>0.34159292035398231</v>
      </c>
      <c r="S12" s="13" t="e">
        <f t="shared" si="20"/>
        <v>#DIV/0!</v>
      </c>
      <c r="T12" s="13" t="e">
        <f t="shared" si="20"/>
        <v>#DIV/0!</v>
      </c>
      <c r="U12" s="13" t="e">
        <f t="shared" ref="U12" si="21">U11/U7</f>
        <v>#DIV/0!</v>
      </c>
      <c r="V12" s="163" t="e">
        <f t="shared" si="20"/>
        <v>#DIV/0!</v>
      </c>
      <c r="W12" s="13">
        <f t="shared" si="20"/>
        <v>-1</v>
      </c>
      <c r="X12" s="13" t="e">
        <f t="shared" si="20"/>
        <v>#DIV/0!</v>
      </c>
      <c r="Y12" s="13" t="e">
        <f t="shared" si="20"/>
        <v>#DIV/0!</v>
      </c>
      <c r="Z12" s="13" t="e">
        <f t="shared" si="20"/>
        <v>#DIV/0!</v>
      </c>
      <c r="AA12" s="13" t="e">
        <f t="shared" si="20"/>
        <v>#DIV/0!</v>
      </c>
      <c r="AB12" s="13">
        <f t="shared" ref="AB12" si="22">AB11/AB7</f>
        <v>0.44954128440366975</v>
      </c>
      <c r="AC12" s="163" t="e">
        <f t="shared" ref="AC12" si="23">AC11/AC7</f>
        <v>#DIV/0!</v>
      </c>
      <c r="AD12" s="14">
        <f t="shared" si="20"/>
        <v>8.6215379933042513E-2</v>
      </c>
      <c r="AE12" s="13">
        <f t="shared" si="20"/>
        <v>0.14294187425860025</v>
      </c>
      <c r="AF12" s="13">
        <f t="shared" si="20"/>
        <v>-0.16798418972332016</v>
      </c>
      <c r="AG12" s="13">
        <f t="shared" si="20"/>
        <v>-0.83705512909979063</v>
      </c>
      <c r="AH12" s="13" t="e">
        <f t="shared" si="20"/>
        <v>#DIV/0!</v>
      </c>
      <c r="AI12" s="13" t="e">
        <f t="shared" si="20"/>
        <v>#DIV/0!</v>
      </c>
      <c r="AJ12" s="13">
        <f t="shared" si="20"/>
        <v>8.5940185630800969E-2</v>
      </c>
      <c r="AK12" s="13">
        <f t="shared" si="20"/>
        <v>-0.77378640776699026</v>
      </c>
      <c r="AL12" s="13">
        <f t="shared" si="20"/>
        <v>7.9892280071813288E-2</v>
      </c>
      <c r="AM12" s="13" t="e">
        <f t="shared" si="20"/>
        <v>#DIV/0!</v>
      </c>
      <c r="AN12" s="13" t="e">
        <f t="shared" si="20"/>
        <v>#DIV/0!</v>
      </c>
      <c r="AO12" s="163">
        <f t="shared" si="20"/>
        <v>2.5299286430382734E-2</v>
      </c>
      <c r="AP12" s="13" t="e">
        <f t="shared" si="20"/>
        <v>#DIV/0!</v>
      </c>
      <c r="AQ12" s="163" t="e">
        <f t="shared" si="20"/>
        <v>#DIV/0!</v>
      </c>
      <c r="AR12" s="13" t="e">
        <f t="shared" si="20"/>
        <v>#DIV/0!</v>
      </c>
      <c r="AS12" s="13" t="e">
        <f t="shared" si="20"/>
        <v>#DIV/0!</v>
      </c>
      <c r="AT12" s="13" t="e">
        <f t="shared" si="20"/>
        <v>#DIV/0!</v>
      </c>
      <c r="AU12" s="13" t="e">
        <f t="shared" si="20"/>
        <v>#DIV/0!</v>
      </c>
      <c r="AV12" s="13" t="e">
        <f t="shared" si="20"/>
        <v>#DIV/0!</v>
      </c>
      <c r="AW12" s="13">
        <f t="shared" si="20"/>
        <v>-1</v>
      </c>
      <c r="AX12" s="13">
        <f t="shared" si="20"/>
        <v>3.4210526315789473</v>
      </c>
      <c r="AY12" s="13">
        <f t="shared" si="20"/>
        <v>-1</v>
      </c>
      <c r="AZ12" s="13" t="e">
        <f t="shared" si="20"/>
        <v>#DIV/0!</v>
      </c>
      <c r="BA12" s="13" t="e">
        <f t="shared" si="20"/>
        <v>#DIV/0!</v>
      </c>
      <c r="BB12" s="163" t="e">
        <f t="shared" si="20"/>
        <v>#DIV/0!</v>
      </c>
      <c r="BC12" s="13">
        <f t="shared" si="20"/>
        <v>5.190677966101695E-2</v>
      </c>
      <c r="BD12" s="13">
        <f t="shared" si="20"/>
        <v>5.190677966101695E-2</v>
      </c>
      <c r="BE12" s="13" t="e">
        <f t="shared" si="20"/>
        <v>#DIV/0!</v>
      </c>
      <c r="BF12" s="13">
        <f t="shared" si="20"/>
        <v>-0.51807228915662651</v>
      </c>
      <c r="BG12" s="13">
        <f t="shared" si="20"/>
        <v>-0.13954505686789151</v>
      </c>
      <c r="BH12" s="163">
        <f t="shared" si="20"/>
        <v>-0.18186870992714929</v>
      </c>
      <c r="BI12" s="46">
        <f t="shared" si="20"/>
        <v>7.0117303206319426E-2</v>
      </c>
      <c r="BJ12" s="13" t="e">
        <f t="shared" si="20"/>
        <v>#DIV/0!</v>
      </c>
      <c r="BK12" s="52">
        <f t="shared" si="20"/>
        <v>7.0117303206319426E-2</v>
      </c>
      <c r="BM12" s="14">
        <f t="shared" si="20"/>
        <v>-0.18186870992714929</v>
      </c>
      <c r="BO12" s="36"/>
    </row>
    <row r="13" spans="1:67" ht="15.75">
      <c r="A13" s="130"/>
      <c r="B13" s="5" t="s">
        <v>312</v>
      </c>
      <c r="C13" s="128">
        <f>C8/C5</f>
        <v>0.99814322226050167</v>
      </c>
      <c r="D13" s="128">
        <f t="shared" ref="D13:BM13" si="24">D8/D5</f>
        <v>0.99814296921051815</v>
      </c>
      <c r="E13" s="128">
        <f t="shared" si="24"/>
        <v>0.99804834108992646</v>
      </c>
      <c r="F13" s="128">
        <f t="shared" si="24"/>
        <v>0.99818308671763711</v>
      </c>
      <c r="G13" s="128">
        <f t="shared" si="24"/>
        <v>0.99811328328850712</v>
      </c>
      <c r="H13" s="128" t="e">
        <f t="shared" si="24"/>
        <v>#DIV/0!</v>
      </c>
      <c r="I13" s="128" t="e">
        <f t="shared" si="24"/>
        <v>#DIV/0!</v>
      </c>
      <c r="J13" s="128" t="e">
        <f t="shared" si="24"/>
        <v>#DIV/0!</v>
      </c>
      <c r="K13" s="128">
        <f t="shared" si="24"/>
        <v>1</v>
      </c>
      <c r="L13" s="128">
        <f t="shared" si="24"/>
        <v>0.99852398523985242</v>
      </c>
      <c r="M13" s="128">
        <f t="shared" si="24"/>
        <v>0.99899648770697436</v>
      </c>
      <c r="N13" s="128">
        <f t="shared" si="24"/>
        <v>0.9946236559139785</v>
      </c>
      <c r="O13" s="128">
        <f t="shared" si="24"/>
        <v>0.9979123173277662</v>
      </c>
      <c r="P13" s="128">
        <f t="shared" si="24"/>
        <v>0.99811447811447807</v>
      </c>
      <c r="Q13" s="128" t="e">
        <f t="shared" si="24"/>
        <v>#DIV/0!</v>
      </c>
      <c r="R13" s="128">
        <f t="shared" si="24"/>
        <v>0.99973621735689788</v>
      </c>
      <c r="S13" s="128" t="e">
        <f t="shared" si="24"/>
        <v>#DIV/0!</v>
      </c>
      <c r="T13" s="128" t="e">
        <f t="shared" si="24"/>
        <v>#DIV/0!</v>
      </c>
      <c r="U13" s="128" t="e">
        <f t="shared" si="24"/>
        <v>#DIV/0!</v>
      </c>
      <c r="V13" s="178" t="e">
        <f t="shared" si="24"/>
        <v>#DIV/0!</v>
      </c>
      <c r="W13" s="128" t="e">
        <f t="shared" si="24"/>
        <v>#DIV/0!</v>
      </c>
      <c r="X13" s="128" t="e">
        <f t="shared" si="24"/>
        <v>#DIV/0!</v>
      </c>
      <c r="Y13" s="128" t="e">
        <f t="shared" si="24"/>
        <v>#DIV/0!</v>
      </c>
      <c r="Z13" s="128" t="e">
        <f t="shared" si="24"/>
        <v>#DIV/0!</v>
      </c>
      <c r="AA13" s="128" t="e">
        <f t="shared" si="24"/>
        <v>#DIV/0!</v>
      </c>
      <c r="AB13" s="128">
        <f t="shared" ref="AB13" si="25">AB8/AB5</f>
        <v>1</v>
      </c>
      <c r="AC13" s="178" t="e">
        <f t="shared" si="24"/>
        <v>#DIV/0!</v>
      </c>
      <c r="AD13" s="217">
        <f t="shared" si="24"/>
        <v>0.99815179949005517</v>
      </c>
      <c r="AE13" s="128">
        <f t="shared" si="24"/>
        <v>0.99844559585492232</v>
      </c>
      <c r="AF13" s="128">
        <f t="shared" si="24"/>
        <v>1.0007923930269413</v>
      </c>
      <c r="AG13" s="128">
        <f t="shared" si="24"/>
        <v>0.99857448325017817</v>
      </c>
      <c r="AH13" s="128" t="e">
        <f t="shared" si="24"/>
        <v>#DIV/0!</v>
      </c>
      <c r="AI13" s="128" t="e">
        <f t="shared" si="24"/>
        <v>#DIV/0!</v>
      </c>
      <c r="AJ13" s="128">
        <f t="shared" si="24"/>
        <v>0.99905123339658441</v>
      </c>
      <c r="AK13" s="128">
        <f t="shared" si="24"/>
        <v>1.0086580086580086</v>
      </c>
      <c r="AL13" s="128">
        <f t="shared" si="24"/>
        <v>0.9980641592920354</v>
      </c>
      <c r="AM13" s="128" t="e">
        <f t="shared" si="24"/>
        <v>#DIV/0!</v>
      </c>
      <c r="AN13" s="128" t="e">
        <f t="shared" si="24"/>
        <v>#DIV/0!</v>
      </c>
      <c r="AO13" s="178">
        <f t="shared" si="24"/>
        <v>0.99827744602664215</v>
      </c>
      <c r="AP13" s="128" t="e">
        <f t="shared" si="24"/>
        <v>#DIV/0!</v>
      </c>
      <c r="AQ13" s="178" t="e">
        <f t="shared" si="24"/>
        <v>#DIV/0!</v>
      </c>
      <c r="AR13" s="128" t="e">
        <f t="shared" si="24"/>
        <v>#DIV/0!</v>
      </c>
      <c r="AS13" s="128" t="e">
        <f t="shared" si="24"/>
        <v>#DIV/0!</v>
      </c>
      <c r="AT13" s="128" t="e">
        <f t="shared" si="24"/>
        <v>#DIV/0!</v>
      </c>
      <c r="AU13" s="128" t="e">
        <f t="shared" si="24"/>
        <v>#DIV/0!</v>
      </c>
      <c r="AV13" s="128" t="e">
        <f t="shared" si="24"/>
        <v>#DIV/0!</v>
      </c>
      <c r="AW13" s="128" t="e">
        <f t="shared" si="24"/>
        <v>#DIV/0!</v>
      </c>
      <c r="AX13" s="128">
        <f t="shared" si="24"/>
        <v>1.0090090090090089</v>
      </c>
      <c r="AY13" s="128" t="e">
        <f t="shared" si="24"/>
        <v>#DIV/0!</v>
      </c>
      <c r="AZ13" s="128" t="e">
        <f t="shared" si="24"/>
        <v>#DIV/0!</v>
      </c>
      <c r="BA13" s="128" t="e">
        <f t="shared" si="24"/>
        <v>#DIV/0!</v>
      </c>
      <c r="BB13" s="178" t="e">
        <f t="shared" si="24"/>
        <v>#DIV/0!</v>
      </c>
      <c r="BC13" s="128">
        <f t="shared" si="24"/>
        <v>0.99899396378269623</v>
      </c>
      <c r="BD13" s="128">
        <f t="shared" si="24"/>
        <v>0.99899396378269623</v>
      </c>
      <c r="BE13" s="128" t="e">
        <f t="shared" si="24"/>
        <v>#DIV/0!</v>
      </c>
      <c r="BF13" s="128">
        <f t="shared" si="24"/>
        <v>1</v>
      </c>
      <c r="BG13" s="128">
        <f t="shared" si="24"/>
        <v>0.99911111111111106</v>
      </c>
      <c r="BH13" s="178">
        <f t="shared" si="24"/>
        <v>0.99876411573692625</v>
      </c>
      <c r="BI13" s="128">
        <f t="shared" si="24"/>
        <v>0.99817989366220516</v>
      </c>
      <c r="BJ13" s="128" t="e">
        <f t="shared" si="24"/>
        <v>#DIV/0!</v>
      </c>
      <c r="BK13" s="128">
        <f t="shared" si="24"/>
        <v>0.99817989366220516</v>
      </c>
      <c r="BM13" s="128" t="e">
        <f t="shared" si="24"/>
        <v>#DIV/0!</v>
      </c>
    </row>
    <row r="14" spans="1:67" s="181" customFormat="1" ht="15.75">
      <c r="A14" s="130"/>
      <c r="B14" s="5" t="s">
        <v>313</v>
      </c>
      <c r="C14" s="11">
        <f>C5-C8</f>
        <v>927</v>
      </c>
      <c r="D14" s="11">
        <f>D5-D8</f>
        <v>419</v>
      </c>
      <c r="E14" s="11">
        <f>E5-E8</f>
        <v>26</v>
      </c>
      <c r="F14" s="11">
        <f>F5-F8</f>
        <v>125</v>
      </c>
      <c r="G14" s="11">
        <f t="shared" ref="G14:BM14" si="26">G5-G8</f>
        <v>47</v>
      </c>
      <c r="H14" s="11">
        <f t="shared" si="26"/>
        <v>0</v>
      </c>
      <c r="I14" s="11">
        <f t="shared" si="26"/>
        <v>0</v>
      </c>
      <c r="J14" s="11">
        <f t="shared" si="26"/>
        <v>0</v>
      </c>
      <c r="K14" s="11">
        <f t="shared" si="26"/>
        <v>0</v>
      </c>
      <c r="L14" s="11">
        <f t="shared" si="26"/>
        <v>2</v>
      </c>
      <c r="M14" s="11">
        <f t="shared" si="26"/>
        <v>2</v>
      </c>
      <c r="N14" s="11">
        <f t="shared" si="26"/>
        <v>1</v>
      </c>
      <c r="O14" s="11">
        <f t="shared" si="26"/>
        <v>8</v>
      </c>
      <c r="P14" s="11">
        <f t="shared" si="26"/>
        <v>28</v>
      </c>
      <c r="Q14" s="11">
        <f t="shared" si="26"/>
        <v>0</v>
      </c>
      <c r="R14" s="11">
        <f t="shared" si="26"/>
        <v>1</v>
      </c>
      <c r="S14" s="11">
        <f t="shared" si="26"/>
        <v>0</v>
      </c>
      <c r="T14" s="11">
        <f t="shared" si="26"/>
        <v>0</v>
      </c>
      <c r="U14" s="11">
        <f t="shared" si="26"/>
        <v>0</v>
      </c>
      <c r="V14" s="9">
        <f t="shared" si="26"/>
        <v>0</v>
      </c>
      <c r="W14" s="11">
        <f t="shared" si="26"/>
        <v>0</v>
      </c>
      <c r="X14" s="11">
        <f t="shared" si="26"/>
        <v>0</v>
      </c>
      <c r="Y14" s="11">
        <f t="shared" si="26"/>
        <v>0</v>
      </c>
      <c r="Z14" s="11">
        <f t="shared" si="26"/>
        <v>0</v>
      </c>
      <c r="AA14" s="11">
        <f t="shared" si="26"/>
        <v>0</v>
      </c>
      <c r="AB14" s="11">
        <f t="shared" ref="AB14" si="27">AB5-AB8</f>
        <v>0</v>
      </c>
      <c r="AC14" s="9">
        <f t="shared" si="26"/>
        <v>0</v>
      </c>
      <c r="AD14" s="10">
        <f t="shared" si="26"/>
        <v>1586</v>
      </c>
      <c r="AE14" s="11">
        <f t="shared" si="26"/>
        <v>6</v>
      </c>
      <c r="AF14" s="11">
        <f t="shared" si="26"/>
        <v>-1</v>
      </c>
      <c r="AG14" s="11">
        <f t="shared" si="26"/>
        <v>2</v>
      </c>
      <c r="AH14" s="11">
        <f t="shared" si="26"/>
        <v>0</v>
      </c>
      <c r="AI14" s="11">
        <f t="shared" si="26"/>
        <v>0</v>
      </c>
      <c r="AJ14" s="11">
        <f t="shared" si="26"/>
        <v>3</v>
      </c>
      <c r="AK14" s="11">
        <f t="shared" si="26"/>
        <v>-2</v>
      </c>
      <c r="AL14" s="11">
        <f t="shared" si="26"/>
        <v>7</v>
      </c>
      <c r="AM14" s="11">
        <f t="shared" si="26"/>
        <v>0</v>
      </c>
      <c r="AN14" s="11">
        <f t="shared" si="26"/>
        <v>0</v>
      </c>
      <c r="AO14" s="9">
        <f t="shared" si="26"/>
        <v>30</v>
      </c>
      <c r="AP14" s="11">
        <f t="shared" si="26"/>
        <v>0</v>
      </c>
      <c r="AQ14" s="9">
        <f t="shared" si="26"/>
        <v>0</v>
      </c>
      <c r="AR14" s="11">
        <f t="shared" si="26"/>
        <v>0</v>
      </c>
      <c r="AS14" s="11">
        <f t="shared" si="26"/>
        <v>0</v>
      </c>
      <c r="AT14" s="11">
        <f t="shared" si="26"/>
        <v>0</v>
      </c>
      <c r="AU14" s="11">
        <f t="shared" si="26"/>
        <v>0</v>
      </c>
      <c r="AV14" s="11">
        <f t="shared" si="26"/>
        <v>0</v>
      </c>
      <c r="AW14" s="11">
        <f t="shared" si="26"/>
        <v>0</v>
      </c>
      <c r="AX14" s="11">
        <f t="shared" si="26"/>
        <v>-3</v>
      </c>
      <c r="AY14" s="11">
        <f t="shared" si="26"/>
        <v>0</v>
      </c>
      <c r="AZ14" s="11">
        <f t="shared" si="26"/>
        <v>0</v>
      </c>
      <c r="BA14" s="11">
        <f t="shared" si="26"/>
        <v>0</v>
      </c>
      <c r="BB14" s="9">
        <f t="shared" si="26"/>
        <v>0</v>
      </c>
      <c r="BC14" s="11">
        <f t="shared" si="26"/>
        <v>1</v>
      </c>
      <c r="BD14" s="11">
        <f t="shared" si="26"/>
        <v>1</v>
      </c>
      <c r="BE14" s="11">
        <f t="shared" si="26"/>
        <v>0</v>
      </c>
      <c r="BF14" s="11">
        <f t="shared" si="26"/>
        <v>0</v>
      </c>
      <c r="BG14" s="11">
        <f t="shared" si="26"/>
        <v>7</v>
      </c>
      <c r="BH14" s="11">
        <f t="shared" si="26"/>
        <v>51</v>
      </c>
      <c r="BI14" s="11">
        <f t="shared" si="26"/>
        <v>1637</v>
      </c>
      <c r="BJ14" s="11">
        <f t="shared" si="26"/>
        <v>0</v>
      </c>
      <c r="BK14" s="11">
        <f t="shared" si="26"/>
        <v>1637</v>
      </c>
      <c r="BL14" s="11">
        <f t="shared" si="26"/>
        <v>-897762</v>
      </c>
      <c r="BM14" s="11">
        <f t="shared" si="26"/>
        <v>-41215</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c r="A16" s="228" t="s">
        <v>131</v>
      </c>
      <c r="B16" s="222" t="str">
        <f>B5</f>
        <v xml:space="preserve">FG 2023-24 </v>
      </c>
      <c r="C16" s="224">
        <v>2072252</v>
      </c>
      <c r="D16" s="224">
        <v>744152</v>
      </c>
      <c r="E16" s="224">
        <v>81193</v>
      </c>
      <c r="F16" s="224">
        <v>165018</v>
      </c>
      <c r="G16" s="224">
        <v>114819</v>
      </c>
      <c r="H16" s="224">
        <v>0</v>
      </c>
      <c r="I16" s="224">
        <v>0</v>
      </c>
      <c r="J16" s="224">
        <v>0</v>
      </c>
      <c r="K16" s="224">
        <v>0</v>
      </c>
      <c r="L16" s="224">
        <v>52075</v>
      </c>
      <c r="M16" s="224">
        <v>164429</v>
      </c>
      <c r="N16" s="224">
        <v>138</v>
      </c>
      <c r="O16" s="224">
        <v>3835</v>
      </c>
      <c r="P16" s="224">
        <v>151780</v>
      </c>
      <c r="Q16" s="224">
        <v>0</v>
      </c>
      <c r="R16" s="224">
        <v>2705</v>
      </c>
      <c r="S16" s="224">
        <v>0</v>
      </c>
      <c r="T16" s="224">
        <v>0</v>
      </c>
      <c r="U16" s="224">
        <v>0</v>
      </c>
      <c r="V16" s="224">
        <v>0</v>
      </c>
      <c r="W16" s="224">
        <v>0</v>
      </c>
      <c r="X16" s="224">
        <v>0</v>
      </c>
      <c r="Y16" s="224">
        <v>0</v>
      </c>
      <c r="Z16" s="224">
        <v>0</v>
      </c>
      <c r="AA16" s="224">
        <v>0</v>
      </c>
      <c r="AB16" s="224">
        <v>0</v>
      </c>
      <c r="AC16" s="224">
        <v>0</v>
      </c>
      <c r="AD16" s="225">
        <f t="shared" ref="AD16" si="28">SUM(C16:AC16)</f>
        <v>3552396</v>
      </c>
      <c r="AE16" s="224">
        <v>2710</v>
      </c>
      <c r="AF16" s="224">
        <v>1213</v>
      </c>
      <c r="AG16" s="224">
        <v>22480</v>
      </c>
      <c r="AH16" s="224">
        <v>0</v>
      </c>
      <c r="AI16" s="224">
        <v>424</v>
      </c>
      <c r="AJ16" s="224">
        <v>461</v>
      </c>
      <c r="AK16" s="224">
        <v>58713</v>
      </c>
      <c r="AL16" s="224">
        <v>15192</v>
      </c>
      <c r="AM16" s="224">
        <v>0</v>
      </c>
      <c r="AN16" s="224">
        <v>35117</v>
      </c>
      <c r="AO16" s="224">
        <v>264674</v>
      </c>
      <c r="AP16" s="224">
        <v>114591</v>
      </c>
      <c r="AQ16" s="224">
        <v>0</v>
      </c>
      <c r="AR16" s="224">
        <v>0</v>
      </c>
      <c r="AS16" s="224">
        <v>0</v>
      </c>
      <c r="AT16" s="224">
        <v>0</v>
      </c>
      <c r="AU16" s="224">
        <v>0</v>
      </c>
      <c r="AV16" s="224">
        <v>0</v>
      </c>
      <c r="AW16" s="224">
        <v>0</v>
      </c>
      <c r="AX16" s="224">
        <v>467</v>
      </c>
      <c r="AY16" s="224">
        <v>0</v>
      </c>
      <c r="AZ16" s="224">
        <v>0</v>
      </c>
      <c r="BA16" s="224">
        <v>0</v>
      </c>
      <c r="BB16" s="224">
        <v>0</v>
      </c>
      <c r="BC16" s="224">
        <v>20795</v>
      </c>
      <c r="BD16" s="224">
        <v>20795</v>
      </c>
      <c r="BE16" s="224">
        <v>0</v>
      </c>
      <c r="BF16" s="224">
        <v>6310</v>
      </c>
      <c r="BG16" s="224">
        <v>4</v>
      </c>
      <c r="BH16" s="229">
        <f>SUM(AE16:BG16)</f>
        <v>563946</v>
      </c>
      <c r="BI16" s="230">
        <f>AD16+BH16</f>
        <v>4116342</v>
      </c>
      <c r="BJ16" s="231">
        <v>0</v>
      </c>
      <c r="BK16" s="225">
        <f t="shared" ref="BK16" si="29">BI16-BJ16</f>
        <v>4116342</v>
      </c>
      <c r="BL16" s="234">
        <v>2</v>
      </c>
      <c r="BM16" s="235"/>
    </row>
    <row r="17" spans="1:65" s="41" customFormat="1" ht="15.75">
      <c r="A17" s="136"/>
      <c r="B17" s="218" t="s">
        <v>320</v>
      </c>
      <c r="C17" s="264">
        <v>2072252</v>
      </c>
      <c r="D17" s="264">
        <v>744152</v>
      </c>
      <c r="E17" s="264">
        <v>81193</v>
      </c>
      <c r="F17" s="264">
        <v>165018</v>
      </c>
      <c r="G17" s="264">
        <v>114819</v>
      </c>
      <c r="H17" s="264">
        <v>0</v>
      </c>
      <c r="I17" s="264">
        <v>0</v>
      </c>
      <c r="J17" s="264">
        <v>0</v>
      </c>
      <c r="K17" s="264">
        <v>0</v>
      </c>
      <c r="L17" s="264">
        <v>52075</v>
      </c>
      <c r="M17" s="264">
        <v>164429</v>
      </c>
      <c r="N17" s="264">
        <v>138</v>
      </c>
      <c r="O17" s="264">
        <v>3835</v>
      </c>
      <c r="P17" s="264">
        <v>151780</v>
      </c>
      <c r="Q17" s="264">
        <v>0</v>
      </c>
      <c r="R17" s="264">
        <v>2705</v>
      </c>
      <c r="S17" s="264">
        <v>0</v>
      </c>
      <c r="T17" s="264">
        <v>0</v>
      </c>
      <c r="U17" s="264">
        <v>0</v>
      </c>
      <c r="V17" s="264">
        <v>0</v>
      </c>
      <c r="W17" s="264">
        <v>0</v>
      </c>
      <c r="X17" s="264">
        <v>0</v>
      </c>
      <c r="Y17" s="264">
        <v>0</v>
      </c>
      <c r="Z17" s="264">
        <v>0</v>
      </c>
      <c r="AA17" s="264">
        <v>0</v>
      </c>
      <c r="AB17" s="264">
        <v>0</v>
      </c>
      <c r="AC17" s="264">
        <v>0</v>
      </c>
      <c r="AD17" s="123">
        <f t="shared" ref="AD17" si="30">SUM(C17:AC17)</f>
        <v>3552396</v>
      </c>
      <c r="AE17" s="264">
        <v>2710</v>
      </c>
      <c r="AF17" s="264">
        <v>1213</v>
      </c>
      <c r="AG17" s="264">
        <v>22480</v>
      </c>
      <c r="AH17" s="264">
        <v>0</v>
      </c>
      <c r="AI17" s="264">
        <v>424</v>
      </c>
      <c r="AJ17" s="264">
        <v>461</v>
      </c>
      <c r="AK17" s="264">
        <v>58713</v>
      </c>
      <c r="AL17" s="264">
        <v>15192</v>
      </c>
      <c r="AM17" s="264">
        <v>0</v>
      </c>
      <c r="AN17" s="264">
        <v>35117</v>
      </c>
      <c r="AO17" s="264">
        <v>264674</v>
      </c>
      <c r="AP17" s="264">
        <v>114591</v>
      </c>
      <c r="AQ17" s="264">
        <v>0</v>
      </c>
      <c r="AR17" s="264">
        <v>0</v>
      </c>
      <c r="AS17" s="264">
        <v>0</v>
      </c>
      <c r="AT17" s="264">
        <v>0</v>
      </c>
      <c r="AU17" s="264">
        <v>0</v>
      </c>
      <c r="AV17" s="264">
        <v>0</v>
      </c>
      <c r="AW17" s="264">
        <v>0</v>
      </c>
      <c r="AX17" s="264">
        <v>467</v>
      </c>
      <c r="AY17" s="264">
        <v>0</v>
      </c>
      <c r="AZ17" s="264">
        <v>0</v>
      </c>
      <c r="BA17" s="264">
        <v>0</v>
      </c>
      <c r="BB17" s="264">
        <v>0</v>
      </c>
      <c r="BC17" s="264">
        <v>20795</v>
      </c>
      <c r="BD17" s="264">
        <v>20795</v>
      </c>
      <c r="BE17" s="264">
        <v>0</v>
      </c>
      <c r="BF17" s="264">
        <v>6310</v>
      </c>
      <c r="BG17" s="264">
        <v>4</v>
      </c>
      <c r="BH17" s="124">
        <f>SUM(AE17:BG17)</f>
        <v>563946</v>
      </c>
      <c r="BI17" s="238">
        <f>AD17+BH17</f>
        <v>4116342</v>
      </c>
      <c r="BJ17" s="280">
        <v>0</v>
      </c>
      <c r="BK17" s="123">
        <f t="shared" ref="BK17" si="31">BI17-BJ17</f>
        <v>4116342</v>
      </c>
      <c r="BM17" s="219"/>
    </row>
    <row r="18" spans="1:65" ht="15.75">
      <c r="A18" s="130"/>
      <c r="B18" s="12" t="s">
        <v>321</v>
      </c>
      <c r="C18" s="9">
        <f>IF('Upto Month COPPY'!$C$4="",0,'Upto Month COPPY'!$C$4)</f>
        <v>1832449</v>
      </c>
      <c r="D18" s="9">
        <f>IF('Upto Month COPPY'!$C$5="",0,'Upto Month COPPY'!$C$5)</f>
        <v>556593</v>
      </c>
      <c r="E18" s="9">
        <f>IF('Upto Month COPPY'!$C$6="",0,'Upto Month COPPY'!$C$6)</f>
        <v>80314</v>
      </c>
      <c r="F18" s="9">
        <f>IF('Upto Month COPPY'!$C$7="",0,'Upto Month COPPY'!$C$7)</f>
        <v>145857</v>
      </c>
      <c r="G18" s="9">
        <f>IF('Upto Month COPPY'!$C$8="",0,'Upto Month COPPY'!$C$8)</f>
        <v>99295</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30620</v>
      </c>
      <c r="M18" s="9">
        <f>IF('Upto Month COPPY'!$C$14="",0,'Upto Month COPPY'!$C$14)</f>
        <v>146238</v>
      </c>
      <c r="N18" s="9">
        <f>IF('Upto Month COPPY'!$C$15="",0,'Upto Month COPPY'!$C$15)</f>
        <v>268</v>
      </c>
      <c r="O18" s="9">
        <f>IF('Upto Month COPPY'!$C$16="",0,'Upto Month COPPY'!$C$16)</f>
        <v>2543</v>
      </c>
      <c r="P18" s="9">
        <f>IF('Upto Month COPPY'!$C$17="",0,'Upto Month COPPY'!$C$17)</f>
        <v>117621</v>
      </c>
      <c r="Q18" s="9">
        <f>IF('Upto Month COPPY'!$C$18="",0,'Upto Month COPPY'!$C$18)</f>
        <v>0</v>
      </c>
      <c r="R18" s="9">
        <f>IF('Upto Month COPPY'!$C$21="",0,'Upto Month COPPY'!$C$21)</f>
        <v>2007</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52</v>
      </c>
      <c r="AC18" s="9">
        <f>IF('Upto Month COPPY'!$C$51="",0,'Upto Month COPPY'!$C$51)</f>
        <v>0</v>
      </c>
      <c r="AD18" s="123">
        <f t="shared" ref="AD18:AD19" si="32">SUM(C18:AC18)</f>
        <v>3013857</v>
      </c>
      <c r="AE18" s="9">
        <f>IF('Upto Month COPPY'!$C$19="",0,'Upto Month COPPY'!$C$19)</f>
        <v>1946</v>
      </c>
      <c r="AF18" s="9">
        <f>IF('Upto Month COPPY'!$C$20="",0,'Upto Month COPPY'!$C$20)</f>
        <v>622</v>
      </c>
      <c r="AG18" s="9">
        <f>IF('Upto Month COPPY'!$C$22="",0,'Upto Month COPPY'!$C$22)</f>
        <v>15515</v>
      </c>
      <c r="AH18" s="9">
        <f>IF('Upto Month COPPY'!$C$23="",0,'Upto Month COPPY'!$C$23)</f>
        <v>0</v>
      </c>
      <c r="AI18" s="9">
        <f>IF('Upto Month COPPY'!$C$24="",0,'Upto Month COPPY'!$C$24)</f>
        <v>0</v>
      </c>
      <c r="AJ18" s="9">
        <f>IF('Upto Month COPPY'!$C$25="",0,'Upto Month COPPY'!$C$25)</f>
        <v>135</v>
      </c>
      <c r="AK18" s="9">
        <f>IF('Upto Month COPPY'!$C$28="",0,'Upto Month COPPY'!$C$28)</f>
        <v>6240</v>
      </c>
      <c r="AL18" s="9">
        <f>IF('Upto Month COPPY'!$C$29="",0,'Upto Month COPPY'!$C$29)</f>
        <v>83521</v>
      </c>
      <c r="AM18" s="9">
        <f>IF('Upto Month COPPY'!$C$31="",0,'Upto Month COPPY'!$C$31)</f>
        <v>0</v>
      </c>
      <c r="AN18" s="9">
        <f>IF('Upto Month COPPY'!$C$32="",0,'Upto Month COPPY'!$C$32)</f>
        <v>41783</v>
      </c>
      <c r="AO18" s="9">
        <f>IF('Upto Month COPPY'!$C$33="",0,'Upto Month COPPY'!$C$33)</f>
        <v>392283</v>
      </c>
      <c r="AP18" s="9">
        <f>IF('Upto Month COPPY'!$C$34="",0,'Upto Month COPPY'!$C$34)</f>
        <v>56480</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33</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21833</v>
      </c>
      <c r="BD18" s="9">
        <f>IF('Upto Month COPPY'!$C$54="",0,'Upto Month COPPY'!$C$54)</f>
        <v>21833</v>
      </c>
      <c r="BE18" s="9">
        <f>IF('Upto Month COPPY'!$C$55="",0,'Upto Month COPPY'!$C$55)</f>
        <v>0</v>
      </c>
      <c r="BF18" s="9">
        <f>IF('Upto Month COPPY'!$C$56="",0,'Upto Month COPPY'!$C$56)</f>
        <v>7471</v>
      </c>
      <c r="BG18" s="9">
        <f>IF('Upto Month COPPY'!$C$58="",0,'Upto Month COPPY'!$C$58)</f>
        <v>2652</v>
      </c>
      <c r="BH18" s="9">
        <f>SUM(AE18:BG18)</f>
        <v>652347</v>
      </c>
      <c r="BI18" s="127">
        <f>AD18+BH18</f>
        <v>3666204</v>
      </c>
      <c r="BJ18" s="9">
        <f>IF('Upto Month COPPY'!$C$60="",0,'Upto Month COPPY'!$C$60)</f>
        <v>7050</v>
      </c>
      <c r="BK18" s="51">
        <f t="shared" ref="BK18:BK19" si="33">BI18-BJ18</f>
        <v>3659154</v>
      </c>
      <c r="BL18">
        <f>'Upto Month COPPY'!$C$61</f>
        <v>3659152</v>
      </c>
      <c r="BM18" s="30">
        <f t="shared" ref="BM18:BM22" si="34">BK18-AD18</f>
        <v>645297</v>
      </c>
    </row>
    <row r="19" spans="1:65" ht="12.75" customHeight="1">
      <c r="A19" s="130"/>
      <c r="B19" s="183" t="s">
        <v>322</v>
      </c>
      <c r="C19" s="9">
        <f>IF('Upto Month Current'!$C$4="",0,'Upto Month Current'!$C$4)</f>
        <v>2068418</v>
      </c>
      <c r="D19" s="9">
        <f>IF('Upto Month Current'!$C$5="",0,'Upto Month Current'!$C$5)</f>
        <v>742777</v>
      </c>
      <c r="E19" s="9">
        <f>IF('Upto Month Current'!$C$6="",0,'Upto Month Current'!$C$6)</f>
        <v>81043</v>
      </c>
      <c r="F19" s="9">
        <f>IF('Upto Month Current'!$C$7="",0,'Upto Month Current'!$C$7)</f>
        <v>164710</v>
      </c>
      <c r="G19" s="9">
        <f>IF('Upto Month Current'!$C$8="",0,'Upto Month Current'!$C$8)</f>
        <v>114606</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51980</v>
      </c>
      <c r="M19" s="9">
        <f>IF('Upto Month Current'!$C$14="",0,'Upto Month Current'!$C$14)</f>
        <v>164126</v>
      </c>
      <c r="N19" s="9">
        <f>IF('Upto Month Current'!$C$15="",0,'Upto Month Current'!$C$15)</f>
        <v>138</v>
      </c>
      <c r="O19" s="9">
        <f>IF('Upto Month Current'!$C$16="",0,'Upto Month Current'!$C$16)</f>
        <v>3828</v>
      </c>
      <c r="P19" s="9">
        <f>IF('Upto Month Current'!$C$17="",0,'Upto Month Current'!$C$17)</f>
        <v>151498</v>
      </c>
      <c r="Q19" s="9">
        <f>IF('Upto Month Current'!$C$18="",0,'Upto Month Current'!$C$18)</f>
        <v>0</v>
      </c>
      <c r="R19" s="9">
        <f>IF('Upto Month Current'!$C$21="",0,'Upto Month Current'!$C$21)</f>
        <v>2700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123">
        <f t="shared" si="32"/>
        <v>3545824</v>
      </c>
      <c r="AE19" s="9">
        <f>IF('Upto Month Current'!$C$19="",0,'Upto Month Current'!$C$19)</f>
        <v>2704</v>
      </c>
      <c r="AF19" s="9">
        <f>IF('Upto Month Current'!$C$20="",0,'Upto Month Current'!$C$20)</f>
        <v>1211</v>
      </c>
      <c r="AG19" s="9">
        <f>IF('Upto Month Current'!$C$22="",0,'Upto Month Current'!$C$22)</f>
        <v>22437</v>
      </c>
      <c r="AH19" s="9">
        <f>IF('Upto Month Current'!$C$23="",0,'Upto Month Current'!$C$23)</f>
        <v>0</v>
      </c>
      <c r="AI19" s="9">
        <f>IF('Upto Month Current'!$C$24="",0,'Upto Month Current'!$C$24)</f>
        <v>423</v>
      </c>
      <c r="AJ19" s="9">
        <f>IF('Upto Month Current'!$C$25="",0,'Upto Month Current'!$C$25)</f>
        <v>460</v>
      </c>
      <c r="AK19" s="9">
        <f>IF('Upto Month Current'!$C$28="",0,'Upto Month Current'!$C$28)</f>
        <v>58603</v>
      </c>
      <c r="AL19" s="9">
        <f>IF('Upto Month Current'!$C$29="",0,'Upto Month Current'!$C$29)</f>
        <v>15164</v>
      </c>
      <c r="AM19" s="9">
        <f>IF('Upto Month Current'!$C$31="",0,'Upto Month Current'!$C$31)</f>
        <v>0</v>
      </c>
      <c r="AN19" s="9">
        <f>IF('Upto Month Current'!$C$32="",0,'Upto Month Current'!$C$32)</f>
        <v>35052</v>
      </c>
      <c r="AO19" s="9">
        <f>IF('Upto Month Current'!$C$33="",0,'Upto Month Current'!$C$33)</f>
        <v>265420</v>
      </c>
      <c r="AP19" s="9">
        <f>IF('Upto Month Current'!$C$34="",0,'Upto Month Current'!$C$34)</f>
        <v>114380</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467</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20823</v>
      </c>
      <c r="BD19" s="9">
        <f>IF('Upto Month Current'!$C$54="",0,'Upto Month Current'!$C$54)</f>
        <v>20823</v>
      </c>
      <c r="BE19" s="9">
        <f>IF('Upto Month Current'!$C$55="",0,'Upto Month Current'!$C$55)</f>
        <v>0</v>
      </c>
      <c r="BF19" s="9">
        <f>IF('Upto Month Current'!$C$56="",0,'Upto Month Current'!$C$56)</f>
        <v>6299</v>
      </c>
      <c r="BG19" s="9">
        <f>IF('Upto Month Current'!$C$58="",0,'Upto Month Current'!$C$58)</f>
        <v>4</v>
      </c>
      <c r="BH19" s="9">
        <f>SUM(AE19:BG19)</f>
        <v>564270</v>
      </c>
      <c r="BI19" s="127">
        <f>AD19+BH19</f>
        <v>4110094</v>
      </c>
      <c r="BJ19" s="9">
        <f>IF('Upto Month Current'!$C$60="",0,'Upto Month Current'!$C$60)</f>
        <v>0</v>
      </c>
      <c r="BK19" s="51">
        <f t="shared" si="33"/>
        <v>4110094</v>
      </c>
      <c r="BL19">
        <f>'Upto Month Current'!$C$61</f>
        <v>4110092</v>
      </c>
      <c r="BM19" s="30">
        <f t="shared" si="34"/>
        <v>564270</v>
      </c>
    </row>
    <row r="20" spans="1:65" ht="15.75">
      <c r="A20" s="130"/>
      <c r="B20" s="5" t="s">
        <v>127</v>
      </c>
      <c r="C20" s="11">
        <f>C19-C17</f>
        <v>-3834</v>
      </c>
      <c r="D20" s="11">
        <f t="shared" ref="D20" si="35">D19-D17</f>
        <v>-1375</v>
      </c>
      <c r="E20" s="11">
        <f t="shared" ref="E20" si="36">E19-E17</f>
        <v>-150</v>
      </c>
      <c r="F20" s="11">
        <f t="shared" ref="F20" si="37">F19-F17</f>
        <v>-308</v>
      </c>
      <c r="G20" s="11">
        <f t="shared" ref="G20" si="38">G19-G17</f>
        <v>-213</v>
      </c>
      <c r="H20" s="11">
        <f t="shared" ref="H20" si="39">H19-H17</f>
        <v>0</v>
      </c>
      <c r="I20" s="11">
        <f t="shared" ref="I20" si="40">I19-I17</f>
        <v>0</v>
      </c>
      <c r="J20" s="11">
        <f t="shared" ref="J20" si="41">J19-J17</f>
        <v>0</v>
      </c>
      <c r="K20" s="11">
        <f t="shared" ref="K20" si="42">K19-K17</f>
        <v>0</v>
      </c>
      <c r="L20" s="11">
        <f t="shared" ref="L20" si="43">L19-L17</f>
        <v>-95</v>
      </c>
      <c r="M20" s="11">
        <f t="shared" ref="M20" si="44">M19-M17</f>
        <v>-303</v>
      </c>
      <c r="N20" s="11">
        <f t="shared" ref="N20" si="45">N19-N17</f>
        <v>0</v>
      </c>
      <c r="O20" s="11">
        <f t="shared" ref="O20" si="46">O19-O17</f>
        <v>-7</v>
      </c>
      <c r="P20" s="11">
        <f t="shared" ref="P20" si="47">P19-P17</f>
        <v>-282</v>
      </c>
      <c r="Q20" s="11">
        <f t="shared" ref="Q20" si="48">Q19-Q17</f>
        <v>0</v>
      </c>
      <c r="R20" s="11">
        <f t="shared" ref="R20" si="49">R19-R17</f>
        <v>-5</v>
      </c>
      <c r="S20" s="11">
        <f t="shared" ref="S20" si="50">S19-S17</f>
        <v>0</v>
      </c>
      <c r="T20" s="11">
        <f t="shared" ref="T20:U20" si="51">T19-T17</f>
        <v>0</v>
      </c>
      <c r="U20" s="11">
        <f t="shared" si="51"/>
        <v>0</v>
      </c>
      <c r="V20" s="9">
        <f t="shared" ref="V20" si="52">V19-V17</f>
        <v>0</v>
      </c>
      <c r="W20" s="11">
        <f t="shared" ref="W20" si="53">W19-W17</f>
        <v>0</v>
      </c>
      <c r="X20" s="11">
        <f t="shared" ref="X20" si="54">X19-X17</f>
        <v>0</v>
      </c>
      <c r="Y20" s="11">
        <f t="shared" ref="Y20" si="55">Y19-Y17</f>
        <v>0</v>
      </c>
      <c r="Z20" s="11">
        <f t="shared" ref="Z20" si="56">Z19-Z17</f>
        <v>0</v>
      </c>
      <c r="AA20" s="11">
        <f t="shared" ref="AA20:AD20" si="57">AA19-AA17</f>
        <v>0</v>
      </c>
      <c r="AB20" s="11">
        <f t="shared" ref="AB20" si="58">AB19-AB17</f>
        <v>0</v>
      </c>
      <c r="AC20" s="9">
        <f t="shared" si="57"/>
        <v>0</v>
      </c>
      <c r="AD20" s="10">
        <f t="shared" si="57"/>
        <v>-6572</v>
      </c>
      <c r="AE20" s="11">
        <f t="shared" ref="AE20" si="59">AE19-AE17</f>
        <v>-6</v>
      </c>
      <c r="AF20" s="11">
        <f t="shared" ref="AF20" si="60">AF19-AF17</f>
        <v>-2</v>
      </c>
      <c r="AG20" s="11">
        <f t="shared" ref="AG20" si="61">AG19-AG17</f>
        <v>-43</v>
      </c>
      <c r="AH20" s="11">
        <f t="shared" ref="AH20" si="62">AH19-AH17</f>
        <v>0</v>
      </c>
      <c r="AI20" s="11">
        <f t="shared" ref="AI20" si="63">AI19-AI17</f>
        <v>-1</v>
      </c>
      <c r="AJ20" s="11">
        <f t="shared" ref="AJ20" si="64">AJ19-AJ17</f>
        <v>-1</v>
      </c>
      <c r="AK20" s="11">
        <f t="shared" ref="AK20" si="65">AK19-AK17</f>
        <v>-110</v>
      </c>
      <c r="AL20" s="11">
        <f t="shared" ref="AL20" si="66">AL19-AL17</f>
        <v>-28</v>
      </c>
      <c r="AM20" s="11">
        <f t="shared" ref="AM20" si="67">AM19-AM17</f>
        <v>0</v>
      </c>
      <c r="AN20" s="11">
        <f t="shared" ref="AN20" si="68">AN19-AN17</f>
        <v>-65</v>
      </c>
      <c r="AO20" s="9">
        <f t="shared" ref="AO20" si="69">AO19-AO17</f>
        <v>746</v>
      </c>
      <c r="AP20" s="11">
        <f t="shared" ref="AP20" si="70">AP19-AP17</f>
        <v>-211</v>
      </c>
      <c r="AQ20" s="9">
        <f t="shared" ref="AQ20" si="71">AQ19-AQ17</f>
        <v>0</v>
      </c>
      <c r="AR20" s="11">
        <f t="shared" ref="AR20" si="72">AR19-AR17</f>
        <v>0</v>
      </c>
      <c r="AS20" s="11">
        <f t="shared" ref="AS20" si="73">AS19-AS17</f>
        <v>0</v>
      </c>
      <c r="AT20" s="11">
        <f t="shared" ref="AT20" si="74">AT19-AT17</f>
        <v>0</v>
      </c>
      <c r="AU20" s="11">
        <f t="shared" ref="AU20" si="75">AU19-AU17</f>
        <v>0</v>
      </c>
      <c r="AV20" s="11">
        <f t="shared" ref="AV20" si="76">AV19-AV17</f>
        <v>0</v>
      </c>
      <c r="AW20" s="11">
        <f t="shared" ref="AW20" si="77">AW19-AW17</f>
        <v>0</v>
      </c>
      <c r="AX20" s="11">
        <f t="shared" ref="AX20" si="78">AX19-AX17</f>
        <v>0</v>
      </c>
      <c r="AY20" s="11">
        <f t="shared" ref="AY20" si="79">AY19-AY17</f>
        <v>0</v>
      </c>
      <c r="AZ20" s="11">
        <f t="shared" ref="AZ20" si="80">AZ19-AZ17</f>
        <v>0</v>
      </c>
      <c r="BA20" s="11">
        <f t="shared" ref="BA20" si="81">BA19-BA17</f>
        <v>0</v>
      </c>
      <c r="BB20" s="9">
        <f t="shared" ref="BB20" si="82">BB19-BB17</f>
        <v>0</v>
      </c>
      <c r="BC20" s="11">
        <f t="shared" ref="BC20" si="83">BC19-BC17</f>
        <v>28</v>
      </c>
      <c r="BD20" s="11">
        <f t="shared" ref="BD20" si="84">BD19-BD17</f>
        <v>28</v>
      </c>
      <c r="BE20" s="11">
        <f t="shared" ref="BE20" si="85">BE19-BE17</f>
        <v>0</v>
      </c>
      <c r="BF20" s="11">
        <f t="shared" ref="BF20" si="86">BF19-BF17</f>
        <v>-11</v>
      </c>
      <c r="BG20" s="11">
        <f t="shared" ref="BG20:BH20" si="87">BG19-BG17</f>
        <v>0</v>
      </c>
      <c r="BH20" s="9">
        <f t="shared" si="87"/>
        <v>324</v>
      </c>
      <c r="BI20" s="45">
        <f t="shared" ref="BI20" si="88">BI19-BI17</f>
        <v>-6248</v>
      </c>
      <c r="BJ20" s="11">
        <f t="shared" ref="BJ20:BK20" si="89">BJ19-BJ17</f>
        <v>0</v>
      </c>
      <c r="BK20" s="51">
        <f t="shared" si="89"/>
        <v>-6248</v>
      </c>
      <c r="BM20" s="30">
        <f t="shared" si="34"/>
        <v>324</v>
      </c>
    </row>
    <row r="21" spans="1:65" ht="15.75">
      <c r="A21" s="130"/>
      <c r="B21" s="5" t="s">
        <v>128</v>
      </c>
      <c r="C21" s="13">
        <f>C20/C17</f>
        <v>-1.8501610807951929E-3</v>
      </c>
      <c r="D21" s="13">
        <f t="shared" ref="D21" si="90">D20/D17</f>
        <v>-1.8477407841408745E-3</v>
      </c>
      <c r="E21" s="13">
        <f t="shared" ref="E21" si="91">E20/E17</f>
        <v>-1.8474499033167885E-3</v>
      </c>
      <c r="F21" s="13">
        <f t="shared" ref="F21" si="92">F20/F17</f>
        <v>-1.8664630525154831E-3</v>
      </c>
      <c r="G21" s="13">
        <f t="shared" ref="G21" si="93">G20/G17</f>
        <v>-1.8550936691662529E-3</v>
      </c>
      <c r="H21" s="13" t="e">
        <f t="shared" ref="H21" si="94">H20/H17</f>
        <v>#DIV/0!</v>
      </c>
      <c r="I21" s="13" t="e">
        <f t="shared" ref="I21" si="95">I20/I17</f>
        <v>#DIV/0!</v>
      </c>
      <c r="J21" s="13" t="e">
        <f t="shared" ref="J21" si="96">J20/J17</f>
        <v>#DIV/0!</v>
      </c>
      <c r="K21" s="13" t="e">
        <f t="shared" ref="K21" si="97">K20/K17</f>
        <v>#DIV/0!</v>
      </c>
      <c r="L21" s="13">
        <f t="shared" ref="L21" si="98">L20/L17</f>
        <v>-1.8242918867018723E-3</v>
      </c>
      <c r="M21" s="13">
        <f t="shared" ref="M21" si="99">M20/M17</f>
        <v>-1.8427406357759276E-3</v>
      </c>
      <c r="N21" s="13">
        <f t="shared" ref="N21" si="100">N20/N17</f>
        <v>0</v>
      </c>
      <c r="O21" s="13">
        <f t="shared" ref="O21" si="101">O20/O17</f>
        <v>-1.8252933507170795E-3</v>
      </c>
      <c r="P21" s="13">
        <f t="shared" ref="P21" si="102">P20/P17</f>
        <v>-1.8579522993806825E-3</v>
      </c>
      <c r="Q21" s="13" t="e">
        <f t="shared" ref="Q21" si="103">Q20/Q17</f>
        <v>#DIV/0!</v>
      </c>
      <c r="R21" s="13">
        <f t="shared" ref="R21" si="104">R20/R17</f>
        <v>-1.8484288354898336E-3</v>
      </c>
      <c r="S21" s="13" t="e">
        <f t="shared" ref="S21" si="105">S20/S17</f>
        <v>#DIV/0!</v>
      </c>
      <c r="T21" s="13" t="e">
        <f t="shared" ref="T21:U21" si="106">T20/T17</f>
        <v>#DIV/0!</v>
      </c>
      <c r="U21" s="13" t="e">
        <f t="shared" si="106"/>
        <v>#DIV/0!</v>
      </c>
      <c r="V21" s="163" t="e">
        <f t="shared" ref="V21" si="107">V20/V17</f>
        <v>#DIV/0!</v>
      </c>
      <c r="W21" s="13" t="e">
        <f t="shared" ref="W21" si="108">W20/W17</f>
        <v>#DIV/0!</v>
      </c>
      <c r="X21" s="13" t="e">
        <f t="shared" ref="X21" si="109">X20/X17</f>
        <v>#DIV/0!</v>
      </c>
      <c r="Y21" s="13" t="e">
        <f t="shared" ref="Y21" si="110">Y20/Y17</f>
        <v>#DIV/0!</v>
      </c>
      <c r="Z21" s="13" t="e">
        <f t="shared" ref="Z21" si="111">Z20/Z17</f>
        <v>#DIV/0!</v>
      </c>
      <c r="AA21" s="13" t="e">
        <f t="shared" ref="AA21:AD21" si="112">AA20/AA17</f>
        <v>#DIV/0!</v>
      </c>
      <c r="AB21" s="13" t="e">
        <f t="shared" ref="AB21" si="113">AB20/AB17</f>
        <v>#DIV/0!</v>
      </c>
      <c r="AC21" s="163" t="e">
        <f t="shared" si="112"/>
        <v>#DIV/0!</v>
      </c>
      <c r="AD21" s="14">
        <f t="shared" si="112"/>
        <v>-1.8500189731099799E-3</v>
      </c>
      <c r="AE21" s="13">
        <f t="shared" ref="AE21" si="114">AE20/AE17</f>
        <v>-2.2140221402214021E-3</v>
      </c>
      <c r="AF21" s="13">
        <f t="shared" ref="AF21" si="115">AF20/AF17</f>
        <v>-1.6488046166529267E-3</v>
      </c>
      <c r="AG21" s="13">
        <f t="shared" ref="AG21" si="116">AG20/AG17</f>
        <v>-1.9128113879003559E-3</v>
      </c>
      <c r="AH21" s="13" t="e">
        <f t="shared" ref="AH21" si="117">AH20/AH17</f>
        <v>#DIV/0!</v>
      </c>
      <c r="AI21" s="13">
        <f t="shared" ref="AI21" si="118">AI20/AI17</f>
        <v>-2.3584905660377358E-3</v>
      </c>
      <c r="AJ21" s="13">
        <f t="shared" ref="AJ21" si="119">AJ20/AJ17</f>
        <v>-2.1691973969631237E-3</v>
      </c>
      <c r="AK21" s="13">
        <f t="shared" ref="AK21" si="120">AK20/AK17</f>
        <v>-1.8735203447277434E-3</v>
      </c>
      <c r="AL21" s="13">
        <f t="shared" ref="AL21" si="121">AL20/AL17</f>
        <v>-1.8430753027909425E-3</v>
      </c>
      <c r="AM21" s="13" t="e">
        <f t="shared" ref="AM21" si="122">AM20/AM17</f>
        <v>#DIV/0!</v>
      </c>
      <c r="AN21" s="13">
        <f t="shared" ref="AN21" si="123">AN20/AN17</f>
        <v>-1.8509553777372781E-3</v>
      </c>
      <c r="AO21" s="163">
        <f t="shared" ref="AO21" si="124">AO20/AO17</f>
        <v>2.8185617023205908E-3</v>
      </c>
      <c r="AP21" s="13">
        <f t="shared" ref="AP21" si="125">AP20/AP17</f>
        <v>-1.8413313436482796E-3</v>
      </c>
      <c r="AQ21" s="163" t="e">
        <f t="shared" ref="AQ21" si="126">AQ20/AQ17</f>
        <v>#DIV/0!</v>
      </c>
      <c r="AR21" s="13" t="e">
        <f t="shared" ref="AR21" si="127">AR20/AR17</f>
        <v>#DIV/0!</v>
      </c>
      <c r="AS21" s="13" t="e">
        <f t="shared" ref="AS21" si="128">AS20/AS17</f>
        <v>#DIV/0!</v>
      </c>
      <c r="AT21" s="13" t="e">
        <f t="shared" ref="AT21" si="129">AT20/AT17</f>
        <v>#DIV/0!</v>
      </c>
      <c r="AU21" s="13" t="e">
        <f t="shared" ref="AU21" si="130">AU20/AU17</f>
        <v>#DIV/0!</v>
      </c>
      <c r="AV21" s="13" t="e">
        <f t="shared" ref="AV21" si="131">AV20/AV17</f>
        <v>#DIV/0!</v>
      </c>
      <c r="AW21" s="13" t="e">
        <f t="shared" ref="AW21" si="132">AW20/AW17</f>
        <v>#DIV/0!</v>
      </c>
      <c r="AX21" s="13">
        <f t="shared" ref="AX21" si="133">AX20/AX17</f>
        <v>0</v>
      </c>
      <c r="AY21" s="13" t="e">
        <f t="shared" ref="AY21" si="134">AY20/AY17</f>
        <v>#DIV/0!</v>
      </c>
      <c r="AZ21" s="13" t="e">
        <f t="shared" ref="AZ21" si="135">AZ20/AZ17</f>
        <v>#DIV/0!</v>
      </c>
      <c r="BA21" s="13" t="e">
        <f t="shared" ref="BA21" si="136">BA20/BA17</f>
        <v>#DIV/0!</v>
      </c>
      <c r="BB21" s="163" t="e">
        <f t="shared" ref="BB21" si="137">BB20/BB17</f>
        <v>#DIV/0!</v>
      </c>
      <c r="BC21" s="13">
        <f t="shared" ref="BC21" si="138">BC20/BC17</f>
        <v>1.346477518634287E-3</v>
      </c>
      <c r="BD21" s="13">
        <f t="shared" ref="BD21" si="139">BD20/BD17</f>
        <v>1.346477518634287E-3</v>
      </c>
      <c r="BE21" s="13" t="e">
        <f t="shared" ref="BE21" si="140">BE20/BE17</f>
        <v>#DIV/0!</v>
      </c>
      <c r="BF21" s="13">
        <f t="shared" ref="BF21" si="141">BF20/BF17</f>
        <v>-1.7432646592709985E-3</v>
      </c>
      <c r="BG21" s="13">
        <f t="shared" ref="BG21:BH21" si="142">BG20/BG17</f>
        <v>0</v>
      </c>
      <c r="BH21" s="163">
        <f t="shared" si="142"/>
        <v>5.7452309263652905E-4</v>
      </c>
      <c r="BI21" s="46">
        <f t="shared" ref="BI21" si="143">BI20/BI17</f>
        <v>-1.5178525010798422E-3</v>
      </c>
      <c r="BJ21" s="13" t="e">
        <f t="shared" ref="BJ21:BK21" si="144">BJ20/BJ17</f>
        <v>#DIV/0!</v>
      </c>
      <c r="BK21" s="52">
        <f t="shared" si="144"/>
        <v>-1.5178525010798422E-3</v>
      </c>
      <c r="BM21" s="163" t="e">
        <f t="shared" ref="BM21" si="145">BM20/BM17</f>
        <v>#DIV/0!</v>
      </c>
    </row>
    <row r="22" spans="1:65" ht="15.75">
      <c r="A22" s="130"/>
      <c r="B22" s="5" t="s">
        <v>129</v>
      </c>
      <c r="C22" s="11">
        <f>C19-C18</f>
        <v>235969</v>
      </c>
      <c r="D22" s="11">
        <f t="shared" ref="D22:BK22" si="146">D19-D18</f>
        <v>186184</v>
      </c>
      <c r="E22" s="11">
        <f t="shared" si="146"/>
        <v>729</v>
      </c>
      <c r="F22" s="11">
        <f t="shared" si="146"/>
        <v>18853</v>
      </c>
      <c r="G22" s="11">
        <f t="shared" si="146"/>
        <v>15311</v>
      </c>
      <c r="H22" s="11">
        <f t="shared" si="146"/>
        <v>0</v>
      </c>
      <c r="I22" s="11">
        <f t="shared" si="146"/>
        <v>0</v>
      </c>
      <c r="J22" s="11">
        <f t="shared" si="146"/>
        <v>0</v>
      </c>
      <c r="K22" s="11">
        <f t="shared" si="146"/>
        <v>0</v>
      </c>
      <c r="L22" s="11">
        <f t="shared" si="146"/>
        <v>21360</v>
      </c>
      <c r="M22" s="11">
        <f t="shared" si="146"/>
        <v>17888</v>
      </c>
      <c r="N22" s="11">
        <f t="shared" si="146"/>
        <v>-130</v>
      </c>
      <c r="O22" s="11">
        <f t="shared" si="146"/>
        <v>1285</v>
      </c>
      <c r="P22" s="11">
        <f t="shared" si="146"/>
        <v>33877</v>
      </c>
      <c r="Q22" s="11">
        <f t="shared" si="146"/>
        <v>0</v>
      </c>
      <c r="R22" s="11">
        <f t="shared" si="146"/>
        <v>693</v>
      </c>
      <c r="S22" s="11">
        <f t="shared" si="146"/>
        <v>0</v>
      </c>
      <c r="T22" s="11">
        <f t="shared" si="146"/>
        <v>0</v>
      </c>
      <c r="U22" s="11">
        <f t="shared" ref="U22" si="147">U19-U18</f>
        <v>0</v>
      </c>
      <c r="V22" s="9">
        <f t="shared" si="146"/>
        <v>0</v>
      </c>
      <c r="W22" s="11">
        <f t="shared" si="146"/>
        <v>0</v>
      </c>
      <c r="X22" s="11">
        <f t="shared" si="146"/>
        <v>0</v>
      </c>
      <c r="Y22" s="11">
        <f t="shared" si="146"/>
        <v>0</v>
      </c>
      <c r="Z22" s="11">
        <f t="shared" si="146"/>
        <v>0</v>
      </c>
      <c r="AA22" s="11">
        <f t="shared" si="146"/>
        <v>0</v>
      </c>
      <c r="AB22" s="11">
        <f t="shared" ref="AB22" si="148">AB19-AB18</f>
        <v>-52</v>
      </c>
      <c r="AC22" s="9">
        <f t="shared" ref="AC22:AD22" si="149">AC19-AC18</f>
        <v>0</v>
      </c>
      <c r="AD22" s="10">
        <f t="shared" si="149"/>
        <v>531967</v>
      </c>
      <c r="AE22" s="11">
        <f t="shared" si="146"/>
        <v>758</v>
      </c>
      <c r="AF22" s="11">
        <f t="shared" si="146"/>
        <v>589</v>
      </c>
      <c r="AG22" s="11">
        <f t="shared" si="146"/>
        <v>6922</v>
      </c>
      <c r="AH22" s="11">
        <f t="shared" si="146"/>
        <v>0</v>
      </c>
      <c r="AI22" s="11">
        <f t="shared" si="146"/>
        <v>423</v>
      </c>
      <c r="AJ22" s="11">
        <f t="shared" si="146"/>
        <v>325</v>
      </c>
      <c r="AK22" s="11">
        <f t="shared" si="146"/>
        <v>52363</v>
      </c>
      <c r="AL22" s="11">
        <f t="shared" si="146"/>
        <v>-68357</v>
      </c>
      <c r="AM22" s="11">
        <f t="shared" si="146"/>
        <v>0</v>
      </c>
      <c r="AN22" s="11">
        <f t="shared" si="146"/>
        <v>-6731</v>
      </c>
      <c r="AO22" s="9">
        <f t="shared" si="146"/>
        <v>-126863</v>
      </c>
      <c r="AP22" s="11">
        <f t="shared" si="146"/>
        <v>57900</v>
      </c>
      <c r="AQ22" s="9">
        <f t="shared" si="146"/>
        <v>0</v>
      </c>
      <c r="AR22" s="11">
        <f t="shared" si="146"/>
        <v>0</v>
      </c>
      <c r="AS22" s="11">
        <f t="shared" si="146"/>
        <v>0</v>
      </c>
      <c r="AT22" s="11">
        <f t="shared" si="146"/>
        <v>0</v>
      </c>
      <c r="AU22" s="11">
        <f t="shared" si="146"/>
        <v>0</v>
      </c>
      <c r="AV22" s="11">
        <f t="shared" si="146"/>
        <v>0</v>
      </c>
      <c r="AW22" s="11">
        <f t="shared" si="146"/>
        <v>0</v>
      </c>
      <c r="AX22" s="11">
        <f t="shared" si="146"/>
        <v>434</v>
      </c>
      <c r="AY22" s="11">
        <f t="shared" si="146"/>
        <v>0</v>
      </c>
      <c r="AZ22" s="11">
        <f t="shared" si="146"/>
        <v>0</v>
      </c>
      <c r="BA22" s="11">
        <f t="shared" si="146"/>
        <v>0</v>
      </c>
      <c r="BB22" s="9">
        <f t="shared" si="146"/>
        <v>0</v>
      </c>
      <c r="BC22" s="11">
        <f t="shared" si="146"/>
        <v>-1010</v>
      </c>
      <c r="BD22" s="11">
        <f t="shared" si="146"/>
        <v>-1010</v>
      </c>
      <c r="BE22" s="11">
        <f t="shared" si="146"/>
        <v>0</v>
      </c>
      <c r="BF22" s="11">
        <f t="shared" si="146"/>
        <v>-1172</v>
      </c>
      <c r="BG22" s="11">
        <f t="shared" si="146"/>
        <v>-2648</v>
      </c>
      <c r="BH22" s="9">
        <f t="shared" si="146"/>
        <v>-88077</v>
      </c>
      <c r="BI22" s="45">
        <f t="shared" si="146"/>
        <v>443890</v>
      </c>
      <c r="BJ22" s="11">
        <f t="shared" si="146"/>
        <v>-7050</v>
      </c>
      <c r="BK22" s="51">
        <f t="shared" si="146"/>
        <v>450940</v>
      </c>
      <c r="BM22" s="30">
        <f t="shared" si="34"/>
        <v>-81027</v>
      </c>
    </row>
    <row r="23" spans="1:65" ht="15.75">
      <c r="A23" s="130"/>
      <c r="B23" s="5" t="s">
        <v>130</v>
      </c>
      <c r="C23" s="13">
        <f>C22/C18</f>
        <v>0.12877247879749995</v>
      </c>
      <c r="D23" s="13">
        <f t="shared" ref="D23" si="150">D22/D18</f>
        <v>0.33450654248256806</v>
      </c>
      <c r="E23" s="13">
        <f t="shared" ref="E23" si="151">E22/E18</f>
        <v>9.0768732724058072E-3</v>
      </c>
      <c r="F23" s="13">
        <f t="shared" ref="F23" si="152">F22/F18</f>
        <v>0.12925673776370006</v>
      </c>
      <c r="G23" s="13">
        <f t="shared" ref="G23" si="153">G22/G18</f>
        <v>0.15419708948083993</v>
      </c>
      <c r="H23" s="13" t="e">
        <f t="shared" ref="H23" si="154">H22/H18</f>
        <v>#DIV/0!</v>
      </c>
      <c r="I23" s="13" t="e">
        <f t="shared" ref="I23" si="155">I22/I18</f>
        <v>#DIV/0!</v>
      </c>
      <c r="J23" s="13" t="e">
        <f t="shared" ref="J23" si="156">J22/J18</f>
        <v>#DIV/0!</v>
      </c>
      <c r="K23" s="13" t="e">
        <f t="shared" ref="K23" si="157">K22/K18</f>
        <v>#DIV/0!</v>
      </c>
      <c r="L23" s="13">
        <f t="shared" ref="L23" si="158">L22/L18</f>
        <v>0.69758327890267802</v>
      </c>
      <c r="M23" s="13">
        <f t="shared" ref="M23" si="159">M22/M18</f>
        <v>0.12232114771810336</v>
      </c>
      <c r="N23" s="13">
        <f t="shared" ref="N23" si="160">N22/N18</f>
        <v>-0.48507462686567165</v>
      </c>
      <c r="O23" s="13">
        <f t="shared" ref="O23" si="161">O22/O18</f>
        <v>0.50530869052300431</v>
      </c>
      <c r="P23" s="13">
        <f t="shared" ref="P23" si="162">P22/P18</f>
        <v>0.28801829605257567</v>
      </c>
      <c r="Q23" s="13" t="e">
        <f t="shared" ref="Q23" si="163">Q22/Q18</f>
        <v>#DIV/0!</v>
      </c>
      <c r="R23" s="13">
        <f t="shared" ref="R23" si="164">R22/R18</f>
        <v>0.3452914798206278</v>
      </c>
      <c r="S23" s="13" t="e">
        <f t="shared" ref="S23" si="165">S22/S18</f>
        <v>#DIV/0!</v>
      </c>
      <c r="T23" s="13" t="e">
        <f t="shared" ref="T23:U23" si="166">T22/T18</f>
        <v>#DIV/0!</v>
      </c>
      <c r="U23" s="13" t="e">
        <f t="shared" si="166"/>
        <v>#DIV/0!</v>
      </c>
      <c r="V23" s="163" t="e">
        <f t="shared" ref="V23" si="167">V22/V18</f>
        <v>#DIV/0!</v>
      </c>
      <c r="W23" s="13" t="e">
        <f t="shared" ref="W23" si="168">W22/W18</f>
        <v>#DIV/0!</v>
      </c>
      <c r="X23" s="13" t="e">
        <f t="shared" ref="X23" si="169">X22/X18</f>
        <v>#DIV/0!</v>
      </c>
      <c r="Y23" s="13" t="e">
        <f t="shared" ref="Y23" si="170">Y22/Y18</f>
        <v>#DIV/0!</v>
      </c>
      <c r="Z23" s="13" t="e">
        <f t="shared" ref="Z23" si="171">Z22/Z18</f>
        <v>#DIV/0!</v>
      </c>
      <c r="AA23" s="13" t="e">
        <f t="shared" ref="AA23:AD23" si="172">AA22/AA18</f>
        <v>#DIV/0!</v>
      </c>
      <c r="AB23" s="13">
        <f t="shared" ref="AB23" si="173">AB22/AB18</f>
        <v>-1</v>
      </c>
      <c r="AC23" s="163" t="e">
        <f t="shared" si="172"/>
        <v>#DIV/0!</v>
      </c>
      <c r="AD23" s="14">
        <f t="shared" si="172"/>
        <v>0.17650704728193806</v>
      </c>
      <c r="AE23" s="13">
        <f t="shared" ref="AE23" si="174">AE22/AE18</f>
        <v>0.38951695786228158</v>
      </c>
      <c r="AF23" s="13">
        <f t="shared" ref="AF23" si="175">AF22/AF18</f>
        <v>0.94694533762057875</v>
      </c>
      <c r="AG23" s="13">
        <f t="shared" ref="AG23" si="176">AG22/AG18</f>
        <v>0.44614888817273607</v>
      </c>
      <c r="AH23" s="13" t="e">
        <f t="shared" ref="AH23" si="177">AH22/AH18</f>
        <v>#DIV/0!</v>
      </c>
      <c r="AI23" s="13" t="e">
        <f t="shared" ref="AI23" si="178">AI22/AI18</f>
        <v>#DIV/0!</v>
      </c>
      <c r="AJ23" s="13">
        <f t="shared" ref="AJ23" si="179">AJ22/AJ18</f>
        <v>2.4074074074074074</v>
      </c>
      <c r="AK23" s="13">
        <f t="shared" ref="AK23" si="180">AK22/AK18</f>
        <v>8.3915064102564099</v>
      </c>
      <c r="AL23" s="13">
        <f t="shared" ref="AL23" si="181">AL22/AL18</f>
        <v>-0.81844087115815189</v>
      </c>
      <c r="AM23" s="13" t="e">
        <f t="shared" ref="AM23" si="182">AM22/AM18</f>
        <v>#DIV/0!</v>
      </c>
      <c r="AN23" s="13">
        <f t="shared" ref="AN23" si="183">AN22/AN18</f>
        <v>-0.16109422492401215</v>
      </c>
      <c r="AO23" s="163">
        <f t="shared" ref="AO23" si="184">AO22/AO18</f>
        <v>-0.32339662947412967</v>
      </c>
      <c r="AP23" s="13">
        <f t="shared" ref="AP23" si="185">AP22/AP18</f>
        <v>1.0251416430594902</v>
      </c>
      <c r="AQ23" s="163" t="e">
        <f t="shared" ref="AQ23" si="186">AQ22/AQ18</f>
        <v>#DIV/0!</v>
      </c>
      <c r="AR23" s="13" t="e">
        <f t="shared" ref="AR23" si="187">AR22/AR18</f>
        <v>#DIV/0!</v>
      </c>
      <c r="AS23" s="13" t="e">
        <f t="shared" ref="AS23" si="188">AS22/AS18</f>
        <v>#DIV/0!</v>
      </c>
      <c r="AT23" s="13" t="e">
        <f t="shared" ref="AT23" si="189">AT22/AT18</f>
        <v>#DIV/0!</v>
      </c>
      <c r="AU23" s="13" t="e">
        <f t="shared" ref="AU23" si="190">AU22/AU18</f>
        <v>#DIV/0!</v>
      </c>
      <c r="AV23" s="13" t="e">
        <f t="shared" ref="AV23" si="191">AV22/AV18</f>
        <v>#DIV/0!</v>
      </c>
      <c r="AW23" s="13" t="e">
        <f t="shared" ref="AW23" si="192">AW22/AW18</f>
        <v>#DIV/0!</v>
      </c>
      <c r="AX23" s="13">
        <f t="shared" ref="AX23" si="193">AX22/AX18</f>
        <v>13.151515151515152</v>
      </c>
      <c r="AY23" s="13" t="e">
        <f t="shared" ref="AY23" si="194">AY22/AY18</f>
        <v>#DIV/0!</v>
      </c>
      <c r="AZ23" s="13" t="e">
        <f t="shared" ref="AZ23" si="195">AZ22/AZ18</f>
        <v>#DIV/0!</v>
      </c>
      <c r="BA23" s="13" t="e">
        <f t="shared" ref="BA23" si="196">BA22/BA18</f>
        <v>#DIV/0!</v>
      </c>
      <c r="BB23" s="163" t="e">
        <f t="shared" ref="BB23" si="197">BB22/BB18</f>
        <v>#DIV/0!</v>
      </c>
      <c r="BC23" s="13">
        <f t="shared" ref="BC23" si="198">BC22/BC18</f>
        <v>-4.6260248248064857E-2</v>
      </c>
      <c r="BD23" s="13">
        <f t="shared" ref="BD23" si="199">BD22/BD18</f>
        <v>-4.6260248248064857E-2</v>
      </c>
      <c r="BE23" s="13" t="e">
        <f t="shared" ref="BE23" si="200">BE22/BE18</f>
        <v>#DIV/0!</v>
      </c>
      <c r="BF23" s="13">
        <f t="shared" ref="BF23" si="201">BF22/BF18</f>
        <v>-0.15687324320706733</v>
      </c>
      <c r="BG23" s="13">
        <f t="shared" ref="BG23:BH23" si="202">BG22/BG18</f>
        <v>-0.99849170437405732</v>
      </c>
      <c r="BH23" s="163">
        <f t="shared" si="202"/>
        <v>-0.13501556686855309</v>
      </c>
      <c r="BI23" s="46">
        <f t="shared" ref="BI23" si="203">BI22/BI18</f>
        <v>0.12107618670428597</v>
      </c>
      <c r="BJ23" s="13">
        <f t="shared" ref="BJ23:BK23" si="204">BJ22/BJ18</f>
        <v>-1</v>
      </c>
      <c r="BK23" s="52">
        <f t="shared" si="204"/>
        <v>0.12323613600302147</v>
      </c>
      <c r="BM23" s="14">
        <f t="shared" ref="BM23" si="205">BM22/BM18</f>
        <v>-0.12556543731026179</v>
      </c>
    </row>
    <row r="24" spans="1:65" ht="15.75">
      <c r="A24" s="130"/>
      <c r="B24" s="5" t="s">
        <v>312</v>
      </c>
      <c r="C24" s="128">
        <f t="shared" ref="C24:AI24" si="206">C19/C16</f>
        <v>0.99814983891920483</v>
      </c>
      <c r="D24" s="128">
        <f t="shared" si="206"/>
        <v>0.99815225921585915</v>
      </c>
      <c r="E24" s="128">
        <f t="shared" si="206"/>
        <v>0.99815255009668324</v>
      </c>
      <c r="F24" s="128">
        <f t="shared" si="206"/>
        <v>0.99813353694748452</v>
      </c>
      <c r="G24" s="128">
        <f t="shared" si="206"/>
        <v>0.99814490633083375</v>
      </c>
      <c r="H24" s="128" t="e">
        <f t="shared" si="206"/>
        <v>#DIV/0!</v>
      </c>
      <c r="I24" s="128" t="e">
        <f t="shared" si="206"/>
        <v>#DIV/0!</v>
      </c>
      <c r="J24" s="128" t="e">
        <f t="shared" si="206"/>
        <v>#DIV/0!</v>
      </c>
      <c r="K24" s="128" t="e">
        <f t="shared" si="206"/>
        <v>#DIV/0!</v>
      </c>
      <c r="L24" s="128">
        <f t="shared" si="206"/>
        <v>0.99817570811329814</v>
      </c>
      <c r="M24" s="128">
        <f t="shared" si="206"/>
        <v>0.99815725936422406</v>
      </c>
      <c r="N24" s="128">
        <f t="shared" si="206"/>
        <v>1</v>
      </c>
      <c r="O24" s="128">
        <f t="shared" si="206"/>
        <v>0.99817470664928287</v>
      </c>
      <c r="P24" s="128">
        <f t="shared" si="206"/>
        <v>0.99814204770061932</v>
      </c>
      <c r="Q24" s="128" t="e">
        <f t="shared" si="206"/>
        <v>#DIV/0!</v>
      </c>
      <c r="R24" s="128">
        <f t="shared" si="206"/>
        <v>0.99815157116451014</v>
      </c>
      <c r="S24" s="128" t="e">
        <f t="shared" si="206"/>
        <v>#DIV/0!</v>
      </c>
      <c r="T24" s="128" t="e">
        <f t="shared" si="206"/>
        <v>#DIV/0!</v>
      </c>
      <c r="U24" s="128" t="e">
        <f t="shared" si="206"/>
        <v>#DIV/0!</v>
      </c>
      <c r="V24" s="178" t="e">
        <f t="shared" si="206"/>
        <v>#DIV/0!</v>
      </c>
      <c r="W24" s="128" t="e">
        <f t="shared" si="206"/>
        <v>#DIV/0!</v>
      </c>
      <c r="X24" s="128" t="e">
        <f t="shared" si="206"/>
        <v>#DIV/0!</v>
      </c>
      <c r="Y24" s="128" t="e">
        <f t="shared" si="206"/>
        <v>#DIV/0!</v>
      </c>
      <c r="Z24" s="128" t="e">
        <f t="shared" si="206"/>
        <v>#DIV/0!</v>
      </c>
      <c r="AA24" s="128" t="e">
        <f t="shared" si="206"/>
        <v>#DIV/0!</v>
      </c>
      <c r="AB24" s="128" t="e">
        <f t="shared" ref="AB24" si="207">AB19/AB16</f>
        <v>#DIV/0!</v>
      </c>
      <c r="AC24" s="178" t="e">
        <f t="shared" si="206"/>
        <v>#DIV/0!</v>
      </c>
      <c r="AD24" s="217">
        <f t="shared" si="206"/>
        <v>0.99814998102689001</v>
      </c>
      <c r="AE24" s="128">
        <f t="shared" si="206"/>
        <v>0.99778597785977863</v>
      </c>
      <c r="AF24" s="128">
        <f t="shared" si="206"/>
        <v>0.99835119538334705</v>
      </c>
      <c r="AG24" s="128">
        <f t="shared" si="206"/>
        <v>0.99808718861209966</v>
      </c>
      <c r="AH24" s="128" t="e">
        <f t="shared" si="206"/>
        <v>#DIV/0!</v>
      </c>
      <c r="AI24" s="128">
        <f t="shared" si="206"/>
        <v>0.99764150943396224</v>
      </c>
      <c r="AJ24" s="128">
        <f t="shared" ref="AJ24:BK24" si="208">AJ19/AJ16</f>
        <v>0.99783080260303691</v>
      </c>
      <c r="AK24" s="128">
        <f t="shared" si="208"/>
        <v>0.99812647965527224</v>
      </c>
      <c r="AL24" s="128">
        <f t="shared" si="208"/>
        <v>0.99815692469720907</v>
      </c>
      <c r="AM24" s="128" t="e">
        <f t="shared" si="208"/>
        <v>#DIV/0!</v>
      </c>
      <c r="AN24" s="128">
        <f t="shared" si="208"/>
        <v>0.99814904462226273</v>
      </c>
      <c r="AO24" s="178">
        <f t="shared" si="208"/>
        <v>1.0028185617023206</v>
      </c>
      <c r="AP24" s="128">
        <f t="shared" si="208"/>
        <v>0.99815866865635172</v>
      </c>
      <c r="AQ24" s="178" t="e">
        <f t="shared" si="208"/>
        <v>#DIV/0!</v>
      </c>
      <c r="AR24" s="128" t="e">
        <f t="shared" si="208"/>
        <v>#DIV/0!</v>
      </c>
      <c r="AS24" s="128" t="e">
        <f t="shared" si="208"/>
        <v>#DIV/0!</v>
      </c>
      <c r="AT24" s="128" t="e">
        <f t="shared" si="208"/>
        <v>#DIV/0!</v>
      </c>
      <c r="AU24" s="128" t="e">
        <f t="shared" si="208"/>
        <v>#DIV/0!</v>
      </c>
      <c r="AV24" s="128" t="e">
        <f t="shared" si="208"/>
        <v>#DIV/0!</v>
      </c>
      <c r="AW24" s="128" t="e">
        <f t="shared" si="208"/>
        <v>#DIV/0!</v>
      </c>
      <c r="AX24" s="128">
        <f t="shared" si="208"/>
        <v>1</v>
      </c>
      <c r="AY24" s="128" t="e">
        <f t="shared" si="208"/>
        <v>#DIV/0!</v>
      </c>
      <c r="AZ24" s="128" t="e">
        <f t="shared" si="208"/>
        <v>#DIV/0!</v>
      </c>
      <c r="BA24" s="128" t="e">
        <f t="shared" si="208"/>
        <v>#DIV/0!</v>
      </c>
      <c r="BB24" s="178" t="e">
        <f t="shared" si="208"/>
        <v>#DIV/0!</v>
      </c>
      <c r="BC24" s="128">
        <f t="shared" si="208"/>
        <v>1.0013464775186343</v>
      </c>
      <c r="BD24" s="128">
        <f t="shared" si="208"/>
        <v>1.0013464775186343</v>
      </c>
      <c r="BE24" s="128" t="e">
        <f t="shared" si="208"/>
        <v>#DIV/0!</v>
      </c>
      <c r="BF24" s="128">
        <f t="shared" si="208"/>
        <v>0.99825673534072901</v>
      </c>
      <c r="BG24" s="128">
        <f t="shared" si="208"/>
        <v>1</v>
      </c>
      <c r="BH24" s="178">
        <f t="shared" si="208"/>
        <v>1.0005745230926366</v>
      </c>
      <c r="BI24" s="128">
        <f t="shared" si="208"/>
        <v>0.99848214749892017</v>
      </c>
      <c r="BJ24" s="128" t="e">
        <f t="shared" si="208"/>
        <v>#DIV/0!</v>
      </c>
      <c r="BK24" s="128">
        <f t="shared" si="208"/>
        <v>0.99848214749892017</v>
      </c>
      <c r="BM24" s="128" t="e">
        <f>BM19/BM16</f>
        <v>#DIV/0!</v>
      </c>
    </row>
    <row r="25" spans="1:65" ht="15.75">
      <c r="A25" s="130"/>
      <c r="B25" s="5" t="s">
        <v>313</v>
      </c>
      <c r="C25" s="11">
        <f>C16-C19</f>
        <v>3834</v>
      </c>
      <c r="D25" s="11">
        <f t="shared" ref="D25:BK25" si="209">D16-D19</f>
        <v>1375</v>
      </c>
      <c r="E25" s="11">
        <f t="shared" si="209"/>
        <v>150</v>
      </c>
      <c r="F25" s="11">
        <f t="shared" si="209"/>
        <v>308</v>
      </c>
      <c r="G25" s="11">
        <f t="shared" si="209"/>
        <v>213</v>
      </c>
      <c r="H25" s="11">
        <f t="shared" si="209"/>
        <v>0</v>
      </c>
      <c r="I25" s="11">
        <f t="shared" si="209"/>
        <v>0</v>
      </c>
      <c r="J25" s="11">
        <f t="shared" si="209"/>
        <v>0</v>
      </c>
      <c r="K25" s="11">
        <f t="shared" si="209"/>
        <v>0</v>
      </c>
      <c r="L25" s="11">
        <f t="shared" si="209"/>
        <v>95</v>
      </c>
      <c r="M25" s="11">
        <f t="shared" si="209"/>
        <v>303</v>
      </c>
      <c r="N25" s="11">
        <f t="shared" si="209"/>
        <v>0</v>
      </c>
      <c r="O25" s="11">
        <f t="shared" si="209"/>
        <v>7</v>
      </c>
      <c r="P25" s="11">
        <f t="shared" si="209"/>
        <v>282</v>
      </c>
      <c r="Q25" s="11">
        <f t="shared" si="209"/>
        <v>0</v>
      </c>
      <c r="R25" s="11">
        <f t="shared" si="209"/>
        <v>5</v>
      </c>
      <c r="S25" s="11">
        <f t="shared" si="209"/>
        <v>0</v>
      </c>
      <c r="T25" s="11">
        <f t="shared" si="209"/>
        <v>0</v>
      </c>
      <c r="U25" s="11">
        <f t="shared" si="209"/>
        <v>0</v>
      </c>
      <c r="V25" s="11">
        <f t="shared" si="209"/>
        <v>0</v>
      </c>
      <c r="W25" s="11">
        <f t="shared" si="209"/>
        <v>0</v>
      </c>
      <c r="X25" s="11">
        <f t="shared" si="209"/>
        <v>0</v>
      </c>
      <c r="Y25" s="11">
        <f t="shared" si="209"/>
        <v>0</v>
      </c>
      <c r="Z25" s="11">
        <f t="shared" si="209"/>
        <v>0</v>
      </c>
      <c r="AA25" s="11">
        <f t="shared" si="209"/>
        <v>0</v>
      </c>
      <c r="AB25" s="11">
        <f t="shared" si="209"/>
        <v>0</v>
      </c>
      <c r="AC25" s="11">
        <f t="shared" si="209"/>
        <v>0</v>
      </c>
      <c r="AD25" s="11">
        <f t="shared" si="209"/>
        <v>6572</v>
      </c>
      <c r="AE25" s="11">
        <f t="shared" si="209"/>
        <v>6</v>
      </c>
      <c r="AF25" s="11">
        <f t="shared" si="209"/>
        <v>2</v>
      </c>
      <c r="AG25" s="11">
        <f t="shared" si="209"/>
        <v>43</v>
      </c>
      <c r="AH25" s="11">
        <f t="shared" si="209"/>
        <v>0</v>
      </c>
      <c r="AI25" s="11">
        <f t="shared" si="209"/>
        <v>1</v>
      </c>
      <c r="AJ25" s="11">
        <f t="shared" si="209"/>
        <v>1</v>
      </c>
      <c r="AK25" s="11">
        <f t="shared" si="209"/>
        <v>110</v>
      </c>
      <c r="AL25" s="11">
        <f t="shared" si="209"/>
        <v>28</v>
      </c>
      <c r="AM25" s="11">
        <f t="shared" si="209"/>
        <v>0</v>
      </c>
      <c r="AN25" s="11">
        <f t="shared" si="209"/>
        <v>65</v>
      </c>
      <c r="AO25" s="11">
        <f t="shared" si="209"/>
        <v>-746</v>
      </c>
      <c r="AP25" s="11">
        <f t="shared" si="209"/>
        <v>211</v>
      </c>
      <c r="AQ25" s="11">
        <f t="shared" si="209"/>
        <v>0</v>
      </c>
      <c r="AR25" s="11">
        <f t="shared" si="209"/>
        <v>0</v>
      </c>
      <c r="AS25" s="11">
        <f t="shared" si="209"/>
        <v>0</v>
      </c>
      <c r="AT25" s="11">
        <f t="shared" si="209"/>
        <v>0</v>
      </c>
      <c r="AU25" s="11">
        <f t="shared" si="209"/>
        <v>0</v>
      </c>
      <c r="AV25" s="11">
        <f t="shared" si="209"/>
        <v>0</v>
      </c>
      <c r="AW25" s="11">
        <f t="shared" si="209"/>
        <v>0</v>
      </c>
      <c r="AX25" s="11">
        <f t="shared" si="209"/>
        <v>0</v>
      </c>
      <c r="AY25" s="11">
        <f t="shared" si="209"/>
        <v>0</v>
      </c>
      <c r="AZ25" s="11">
        <f t="shared" si="209"/>
        <v>0</v>
      </c>
      <c r="BA25" s="11">
        <f t="shared" si="209"/>
        <v>0</v>
      </c>
      <c r="BB25" s="11">
        <f t="shared" si="209"/>
        <v>0</v>
      </c>
      <c r="BC25" s="11">
        <f t="shared" si="209"/>
        <v>-28</v>
      </c>
      <c r="BD25" s="11">
        <f t="shared" si="209"/>
        <v>-28</v>
      </c>
      <c r="BE25" s="11">
        <f t="shared" si="209"/>
        <v>0</v>
      </c>
      <c r="BF25" s="11">
        <f t="shared" si="209"/>
        <v>11</v>
      </c>
      <c r="BG25" s="11">
        <f t="shared" si="209"/>
        <v>0</v>
      </c>
      <c r="BH25" s="11">
        <f t="shared" si="209"/>
        <v>-324</v>
      </c>
      <c r="BI25" s="11">
        <f t="shared" si="209"/>
        <v>6248</v>
      </c>
      <c r="BJ25" s="11">
        <f t="shared" si="209"/>
        <v>0</v>
      </c>
      <c r="BK25" s="11">
        <f t="shared" si="209"/>
        <v>6248</v>
      </c>
      <c r="BL25" s="11">
        <f t="shared" ref="BL25:BM25" si="210">BL19-BL16</f>
        <v>4110090</v>
      </c>
      <c r="BM25" s="11">
        <f t="shared" si="210"/>
        <v>564270</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c r="A27" s="228" t="s">
        <v>132</v>
      </c>
      <c r="B27" s="222" t="str">
        <f>B16</f>
        <v xml:space="preserve">FG 2023-24 </v>
      </c>
      <c r="C27" s="224">
        <v>504847</v>
      </c>
      <c r="D27" s="224">
        <v>228275</v>
      </c>
      <c r="E27" s="224">
        <v>21251</v>
      </c>
      <c r="F27" s="224">
        <v>71921</v>
      </c>
      <c r="G27" s="224">
        <v>32966</v>
      </c>
      <c r="H27" s="224">
        <v>0</v>
      </c>
      <c r="I27" s="224">
        <v>0</v>
      </c>
      <c r="J27" s="224">
        <v>0</v>
      </c>
      <c r="K27" s="224">
        <v>0</v>
      </c>
      <c r="L27" s="224">
        <v>4284</v>
      </c>
      <c r="M27" s="224">
        <v>2689</v>
      </c>
      <c r="N27" s="224">
        <v>83</v>
      </c>
      <c r="O27" s="224">
        <v>1679</v>
      </c>
      <c r="P27" s="224">
        <v>5351</v>
      </c>
      <c r="Q27" s="224">
        <v>0</v>
      </c>
      <c r="R27" s="224">
        <v>1776</v>
      </c>
      <c r="S27" s="224">
        <v>0</v>
      </c>
      <c r="T27" s="224">
        <v>0</v>
      </c>
      <c r="U27" s="224">
        <v>0</v>
      </c>
      <c r="V27" s="224">
        <v>0</v>
      </c>
      <c r="W27" s="224">
        <v>0</v>
      </c>
      <c r="X27" s="224">
        <v>0</v>
      </c>
      <c r="Y27" s="224">
        <v>0</v>
      </c>
      <c r="Z27" s="224">
        <v>0</v>
      </c>
      <c r="AA27" s="224">
        <v>0</v>
      </c>
      <c r="AB27" s="224">
        <v>0</v>
      </c>
      <c r="AC27" s="224">
        <v>141445</v>
      </c>
      <c r="AD27" s="225">
        <f t="shared" ref="AD27" si="211">SUM(C27:AC27)</f>
        <v>1016567</v>
      </c>
      <c r="AE27" s="224">
        <v>1107</v>
      </c>
      <c r="AF27" s="224">
        <v>82</v>
      </c>
      <c r="AG27" s="224">
        <v>2381</v>
      </c>
      <c r="AH27" s="224">
        <v>0</v>
      </c>
      <c r="AI27" s="224">
        <v>0</v>
      </c>
      <c r="AJ27" s="224">
        <v>752</v>
      </c>
      <c r="AK27" s="264">
        <v>310316</v>
      </c>
      <c r="AL27" s="264">
        <v>37233</v>
      </c>
      <c r="AM27" s="224">
        <v>0</v>
      </c>
      <c r="AN27" s="224">
        <v>291</v>
      </c>
      <c r="AO27" s="264">
        <v>62428</v>
      </c>
      <c r="AP27" s="224">
        <v>-62507</v>
      </c>
      <c r="AQ27" s="224">
        <v>0</v>
      </c>
      <c r="AR27" s="224">
        <v>0</v>
      </c>
      <c r="AS27" s="224">
        <v>0</v>
      </c>
      <c r="AT27" s="224">
        <v>0</v>
      </c>
      <c r="AU27" s="224">
        <v>0</v>
      </c>
      <c r="AV27" s="224">
        <v>0</v>
      </c>
      <c r="AW27" s="224">
        <v>0</v>
      </c>
      <c r="AX27" s="224">
        <v>369</v>
      </c>
      <c r="AY27" s="224">
        <v>0</v>
      </c>
      <c r="AZ27" s="224">
        <v>0</v>
      </c>
      <c r="BA27" s="224">
        <v>0</v>
      </c>
      <c r="BB27" s="224">
        <v>216317</v>
      </c>
      <c r="BC27" s="224">
        <v>2926</v>
      </c>
      <c r="BD27" s="224">
        <v>2926</v>
      </c>
      <c r="BE27" s="224">
        <v>0</v>
      </c>
      <c r="BF27" s="224">
        <v>7829</v>
      </c>
      <c r="BG27" s="224">
        <v>27</v>
      </c>
      <c r="BH27" s="225">
        <f>SUM(AE27:BG27)</f>
        <v>582477</v>
      </c>
      <c r="BI27" s="230">
        <f>AD27+BH27</f>
        <v>1599044</v>
      </c>
      <c r="BJ27" s="231">
        <v>0</v>
      </c>
      <c r="BK27" s="225">
        <f t="shared" ref="BK27" si="212">BI27-BJ27</f>
        <v>1599044</v>
      </c>
      <c r="BL27" s="234">
        <v>3</v>
      </c>
      <c r="BM27" s="235"/>
    </row>
    <row r="28" spans="1:65" s="41" customFormat="1" ht="15.75">
      <c r="A28" s="136"/>
      <c r="B28" s="218" t="s">
        <v>320</v>
      </c>
      <c r="C28" s="264">
        <v>504847</v>
      </c>
      <c r="D28" s="264">
        <v>228275</v>
      </c>
      <c r="E28" s="264">
        <v>21251</v>
      </c>
      <c r="F28" s="264">
        <v>71921</v>
      </c>
      <c r="G28" s="264">
        <v>32966</v>
      </c>
      <c r="H28" s="264">
        <v>0</v>
      </c>
      <c r="I28" s="264">
        <v>0</v>
      </c>
      <c r="J28" s="264">
        <v>0</v>
      </c>
      <c r="K28" s="264">
        <v>0</v>
      </c>
      <c r="L28" s="264">
        <v>4284</v>
      </c>
      <c r="M28" s="264">
        <v>2689</v>
      </c>
      <c r="N28" s="264">
        <v>83</v>
      </c>
      <c r="O28" s="264">
        <v>1679</v>
      </c>
      <c r="P28" s="264">
        <v>5351</v>
      </c>
      <c r="Q28" s="264">
        <v>0</v>
      </c>
      <c r="R28" s="264">
        <v>1776</v>
      </c>
      <c r="S28" s="264">
        <v>0</v>
      </c>
      <c r="T28" s="264">
        <v>0</v>
      </c>
      <c r="U28" s="264">
        <v>0</v>
      </c>
      <c r="V28" s="264">
        <v>0</v>
      </c>
      <c r="W28" s="264">
        <v>0</v>
      </c>
      <c r="X28" s="264">
        <v>0</v>
      </c>
      <c r="Y28" s="264">
        <v>0</v>
      </c>
      <c r="Z28" s="264">
        <v>0</v>
      </c>
      <c r="AA28" s="264">
        <v>0</v>
      </c>
      <c r="AB28" s="264">
        <v>0</v>
      </c>
      <c r="AC28" s="264">
        <v>141445</v>
      </c>
      <c r="AD28" s="123">
        <f t="shared" ref="AD28" si="213">SUM(C28:AC28)</f>
        <v>1016567</v>
      </c>
      <c r="AE28" s="264">
        <v>1107</v>
      </c>
      <c r="AF28" s="264">
        <v>82</v>
      </c>
      <c r="AG28" s="264">
        <v>2381</v>
      </c>
      <c r="AH28" s="264">
        <v>0</v>
      </c>
      <c r="AI28" s="264">
        <v>0</v>
      </c>
      <c r="AJ28" s="264">
        <v>752</v>
      </c>
      <c r="AK28" s="264">
        <v>310316</v>
      </c>
      <c r="AL28" s="264">
        <v>37233</v>
      </c>
      <c r="AM28" s="264">
        <v>0</v>
      </c>
      <c r="AN28" s="264">
        <v>291</v>
      </c>
      <c r="AO28" s="264">
        <v>62428</v>
      </c>
      <c r="AP28" s="264">
        <v>-62507</v>
      </c>
      <c r="AQ28" s="264">
        <v>0</v>
      </c>
      <c r="AR28" s="264">
        <v>0</v>
      </c>
      <c r="AS28" s="264">
        <v>0</v>
      </c>
      <c r="AT28" s="264">
        <v>0</v>
      </c>
      <c r="AU28" s="264">
        <v>0</v>
      </c>
      <c r="AV28" s="264">
        <v>0</v>
      </c>
      <c r="AW28" s="264">
        <v>0</v>
      </c>
      <c r="AX28" s="264">
        <v>369</v>
      </c>
      <c r="AY28" s="264">
        <v>0</v>
      </c>
      <c r="AZ28" s="264">
        <v>0</v>
      </c>
      <c r="BA28" s="264">
        <v>0</v>
      </c>
      <c r="BB28" s="264">
        <v>216317</v>
      </c>
      <c r="BC28" s="264">
        <v>2926</v>
      </c>
      <c r="BD28" s="264">
        <v>2926</v>
      </c>
      <c r="BE28" s="264">
        <v>0</v>
      </c>
      <c r="BF28" s="264">
        <v>7829</v>
      </c>
      <c r="BG28" s="264">
        <v>27</v>
      </c>
      <c r="BH28" s="123">
        <f>SUM(AE28:BG28)</f>
        <v>582477</v>
      </c>
      <c r="BI28" s="238">
        <f>AD28+BH28</f>
        <v>1599044</v>
      </c>
      <c r="BJ28" s="280">
        <v>0</v>
      </c>
      <c r="BK28" s="123">
        <f t="shared" ref="BK28" si="214">BI28-BJ28</f>
        <v>1599044</v>
      </c>
      <c r="BM28" s="219"/>
    </row>
    <row r="29" spans="1:65" ht="15.75">
      <c r="A29" s="130"/>
      <c r="B29" s="12" t="s">
        <v>321</v>
      </c>
      <c r="C29" s="9">
        <f>IF('Upto Month COPPY'!$D$4="",0,'Upto Month COPPY'!$D$4)</f>
        <v>520549</v>
      </c>
      <c r="D29" s="9">
        <f>IF('Upto Month COPPY'!$D$5="",0,'Upto Month COPPY'!$D$5)</f>
        <v>188648</v>
      </c>
      <c r="E29" s="9">
        <f>IF('Upto Month COPPY'!$D$6="",0,'Upto Month COPPY'!$D$6)</f>
        <v>21483</v>
      </c>
      <c r="F29" s="9">
        <f>IF('Upto Month COPPY'!$D$7="",0,'Upto Month COPPY'!$D$7)</f>
        <v>73144</v>
      </c>
      <c r="G29" s="9">
        <f>IF('Upto Month COPPY'!$D$8="",0,'Upto Month COPPY'!$D$8)</f>
        <v>30778</v>
      </c>
      <c r="H29" s="9">
        <f>IF('Upto Month COPPY'!$D$9="",0,'Upto Month COPPY'!$D$9)</f>
        <v>0</v>
      </c>
      <c r="I29" s="9">
        <f>IF('Upto Month COPPY'!$D$10="",0,'Upto Month COPPY'!$D$10)</f>
        <v>0</v>
      </c>
      <c r="J29" s="9">
        <f>IF('Upto Month COPPY'!$D$11="",0,'Upto Month COPPY'!$D$11)</f>
        <v>0</v>
      </c>
      <c r="K29" s="9">
        <f>IF('Upto Month COPPY'!$D$12="",0,'Upto Month COPPY'!$D$12)</f>
        <v>71</v>
      </c>
      <c r="L29" s="9">
        <f>IF('Upto Month COPPY'!$D$13="",0,'Upto Month COPPY'!$D$13)</f>
        <v>3371</v>
      </c>
      <c r="M29" s="9">
        <f>IF('Upto Month COPPY'!$D$14="",0,'Upto Month COPPY'!$D$14)</f>
        <v>2983</v>
      </c>
      <c r="N29" s="9">
        <f>IF('Upto Month COPPY'!$D$15="",0,'Upto Month COPPY'!$D$15)</f>
        <v>122</v>
      </c>
      <c r="O29" s="9">
        <f>IF('Upto Month COPPY'!$D$16="",0,'Upto Month COPPY'!$D$16)</f>
        <v>1713</v>
      </c>
      <c r="P29" s="9">
        <f>IF('Upto Month COPPY'!$D$17="",0,'Upto Month COPPY'!$D$17)</f>
        <v>4065</v>
      </c>
      <c r="Q29" s="9">
        <f>IF('Upto Month COPPY'!$D$18="",0,'Upto Month COPPY'!$D$18)</f>
        <v>0</v>
      </c>
      <c r="R29" s="9">
        <f>IF('Upto Month COPPY'!$D$21="",0,'Upto Month COPPY'!$D$21)</f>
        <v>1417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188039</v>
      </c>
      <c r="AD29" s="123">
        <f t="shared" ref="AD29:AD30" si="215">SUM(C29:AC29)</f>
        <v>1036383</v>
      </c>
      <c r="AE29" s="9">
        <f>IF('Upto Month COPPY'!$D$19="",0,'Upto Month COPPY'!$D$19)</f>
        <v>894</v>
      </c>
      <c r="AF29" s="9">
        <f>IF('Upto Month COPPY'!$D$20="",0,'Upto Month COPPY'!$D$20)</f>
        <v>100</v>
      </c>
      <c r="AG29" s="9">
        <f>IF('Upto Month COPPY'!$D$22="",0,'Upto Month COPPY'!$D$22)</f>
        <v>872</v>
      </c>
      <c r="AH29" s="9">
        <f>IF('Upto Month COPPY'!$D$23="",0,'Upto Month COPPY'!$D$23)</f>
        <v>0</v>
      </c>
      <c r="AI29" s="9">
        <f>IF('Upto Month COPPY'!$D$24="",0,'Upto Month COPPY'!$D$24)</f>
        <v>0</v>
      </c>
      <c r="AJ29" s="9">
        <f>IF('Upto Month COPPY'!$D$25="",0,'Upto Month COPPY'!$D$25)</f>
        <v>138</v>
      </c>
      <c r="AK29" s="9">
        <f>IF('Upto Month COPPY'!$D$28="",0,'Upto Month COPPY'!$D$28)</f>
        <v>261101</v>
      </c>
      <c r="AL29" s="9">
        <f>IF('Upto Month COPPY'!$D$29="",0,'Upto Month COPPY'!$D$29)</f>
        <v>36315</v>
      </c>
      <c r="AM29" s="9">
        <f>IF('Upto Month COPPY'!$D$31="",0,'Upto Month COPPY'!$D$31)</f>
        <v>0</v>
      </c>
      <c r="AN29" s="9">
        <f>IF('Upto Month COPPY'!$D$32="",0,'Upto Month COPPY'!$D$32)</f>
        <v>320</v>
      </c>
      <c r="AO29" s="9">
        <f>IF('Upto Month COPPY'!$D$33="",0,'Upto Month COPPY'!$D$33)</f>
        <v>93605</v>
      </c>
      <c r="AP29" s="9">
        <f>IF('Upto Month COPPY'!$D$34="",0,'Upto Month COPPY'!$D$34)</f>
        <v>57107</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115</v>
      </c>
      <c r="AZ29" s="9">
        <f>IF('Upto Month COPPY'!$D$49="",0,'Upto Month COPPY'!$D$49)</f>
        <v>0</v>
      </c>
      <c r="BA29" s="9">
        <f>IF('Upto Month COPPY'!$D$50="",0,'Upto Month COPPY'!$D$50)</f>
        <v>0</v>
      </c>
      <c r="BB29" s="9">
        <f>IF('Upto Month COPPY'!$D$52="",0,'Upto Month COPPY'!$D$52)</f>
        <v>268697</v>
      </c>
      <c r="BC29" s="9">
        <f>IF('Upto Month COPPY'!$D$53="",0,'Upto Month COPPY'!$D$53)</f>
        <v>3744</v>
      </c>
      <c r="BD29" s="9">
        <f>IF('Upto Month COPPY'!$D$54="",0,'Upto Month COPPY'!$D$54)</f>
        <v>3744</v>
      </c>
      <c r="BE29" s="9">
        <f>IF('Upto Month COPPY'!$D$55="",0,'Upto Month COPPY'!$D$55)</f>
        <v>0</v>
      </c>
      <c r="BF29" s="9">
        <f>IF('Upto Month COPPY'!$D$56="",0,'Upto Month COPPY'!$D$56)</f>
        <v>8794</v>
      </c>
      <c r="BG29" s="9">
        <f>IF('Upto Month COPPY'!$D$58="",0,'Upto Month COPPY'!$D$58)</f>
        <v>32</v>
      </c>
      <c r="BH29" s="9">
        <f>SUM(AE29:BG29)</f>
        <v>735578</v>
      </c>
      <c r="BI29" s="127">
        <f>AD29+BH29</f>
        <v>1771961</v>
      </c>
      <c r="BJ29" s="9">
        <f>IF('Upto Month COPPY'!$D$60="",0,'Upto Month COPPY'!$D$60)</f>
        <v>0</v>
      </c>
      <c r="BK29" s="51">
        <f t="shared" ref="BK29:BK30" si="216">BI29-BJ29</f>
        <v>1771961</v>
      </c>
      <c r="BL29">
        <f>'Upto Month COPPY'!$D$61</f>
        <v>1771963</v>
      </c>
      <c r="BM29" s="30">
        <f t="shared" ref="BM29:BM33" si="217">BK29-AD29</f>
        <v>735578</v>
      </c>
    </row>
    <row r="30" spans="1:65" ht="13.5" customHeight="1">
      <c r="A30" s="130"/>
      <c r="B30" s="183" t="s">
        <v>322</v>
      </c>
      <c r="C30" s="9">
        <f>IF('Upto Month Current'!$D$4="",0,'Upto Month Current'!$D$4)</f>
        <v>503908</v>
      </c>
      <c r="D30" s="9">
        <f>IF('Upto Month Current'!$D$5="",0,'Upto Month Current'!$D$5)</f>
        <v>227850</v>
      </c>
      <c r="E30" s="9">
        <f>IF('Upto Month Current'!$D$6="",0,'Upto Month Current'!$D$6)</f>
        <v>21211</v>
      </c>
      <c r="F30" s="9">
        <f>IF('Upto Month Current'!$D$7="",0,'Upto Month Current'!$D$7)</f>
        <v>71786</v>
      </c>
      <c r="G30" s="9">
        <f>IF('Upto Month Current'!$D$8="",0,'Upto Month Current'!$D$8)</f>
        <v>32904</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4278</v>
      </c>
      <c r="M30" s="9">
        <f>IF('Upto Month Current'!$D$14="",0,'Upto Month Current'!$D$14)</f>
        <v>2685</v>
      </c>
      <c r="N30" s="9">
        <f>IF('Upto Month Current'!$D$15="",0,'Upto Month Current'!$D$15)</f>
        <v>82</v>
      </c>
      <c r="O30" s="9">
        <f>IF('Upto Month Current'!$D$16="",0,'Upto Month Current'!$D$16)</f>
        <v>1678</v>
      </c>
      <c r="P30" s="9">
        <f>IF('Upto Month Current'!$D$17="",0,'Upto Month Current'!$D$17)</f>
        <v>5343</v>
      </c>
      <c r="Q30" s="9">
        <f>IF('Upto Month Current'!$D$18="",0,'Upto Month Current'!$D$18)</f>
        <v>0</v>
      </c>
      <c r="R30" s="9">
        <f>IF('Upto Month Current'!$D$21="",0,'Upto Month Current'!$D$21)</f>
        <v>1772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141181</v>
      </c>
      <c r="AD30" s="123">
        <f t="shared" si="215"/>
        <v>1014678</v>
      </c>
      <c r="AE30" s="9">
        <f>IF('Upto Month Current'!$D$19="",0,'Upto Month Current'!$D$19)</f>
        <v>1106</v>
      </c>
      <c r="AF30" s="9">
        <f>IF('Upto Month Current'!$D$20="",0,'Upto Month Current'!$D$20)</f>
        <v>82</v>
      </c>
      <c r="AG30" s="9">
        <f>IF('Upto Month Current'!$D$22="",0,'Upto Month Current'!$D$22)</f>
        <v>2377</v>
      </c>
      <c r="AH30" s="9">
        <f>IF('Upto Month Current'!$D$23="",0,'Upto Month Current'!$D$23)</f>
        <v>0</v>
      </c>
      <c r="AI30" s="9">
        <f>IF('Upto Month Current'!$D$24="",0,'Upto Month Current'!$D$24)</f>
        <v>0</v>
      </c>
      <c r="AJ30" s="9">
        <f>IF('Upto Month Current'!$D$25="",0,'Upto Month Current'!$D$25)</f>
        <v>750</v>
      </c>
      <c r="AK30" s="9">
        <f>IF('Upto Month Current'!$D$28="",0,'Upto Month Current'!$D$28)</f>
        <v>309735</v>
      </c>
      <c r="AL30" s="9">
        <f>IF('Upto Month Current'!$D$29="",0,'Upto Month Current'!$D$29)</f>
        <v>37165</v>
      </c>
      <c r="AM30" s="9">
        <f>IF('Upto Month Current'!$D$31="",0,'Upto Month Current'!$D$31)</f>
        <v>0</v>
      </c>
      <c r="AN30" s="9">
        <f>IF('Upto Month Current'!$D$32="",0,'Upto Month Current'!$D$32)</f>
        <v>290</v>
      </c>
      <c r="AO30" s="9">
        <f>IF('Upto Month Current'!$D$33="",0,'Upto Month Current'!$D$33)</f>
        <v>62310</v>
      </c>
      <c r="AP30" s="9">
        <f>IF('Upto Month Current'!$D$34="",0,'Upto Month Current'!$D$34)</f>
        <v>-62391</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368</v>
      </c>
      <c r="AY30" s="9">
        <f>IF('Upto Month Current'!$D$47="",0,'Upto Month Current'!$D$47)</f>
        <v>0</v>
      </c>
      <c r="AZ30" s="9">
        <f>IF('Upto Month Current'!$D$49="",0,'Upto Month Current'!$D$49)</f>
        <v>0</v>
      </c>
      <c r="BA30" s="9">
        <f>IF('Upto Month Current'!$D$50="",0,'Upto Month Current'!$D$50)</f>
        <v>0</v>
      </c>
      <c r="BB30" s="9">
        <f>IF('Upto Month Current'!$D$52="",0,'Upto Month Current'!$D$52)</f>
        <v>215916</v>
      </c>
      <c r="BC30" s="9">
        <f>IF('Upto Month Current'!$D$53="",0,'Upto Month Current'!$D$53)</f>
        <v>2921</v>
      </c>
      <c r="BD30" s="9">
        <f>IF('Upto Month Current'!$D$54="",0,'Upto Month Current'!$D$54)</f>
        <v>2921</v>
      </c>
      <c r="BE30" s="9">
        <f>IF('Upto Month Current'!$D$55="",0,'Upto Month Current'!$D$55)</f>
        <v>0</v>
      </c>
      <c r="BF30" s="9">
        <f>IF('Upto Month Current'!$D$56="",0,'Upto Month Current'!$D$56)</f>
        <v>7813</v>
      </c>
      <c r="BG30" s="9">
        <f>IF('Upto Month Current'!$D$58="",0,'Upto Month Current'!$D$58)</f>
        <v>28</v>
      </c>
      <c r="BH30" s="9">
        <f>SUM(AE30:BG30)</f>
        <v>581391</v>
      </c>
      <c r="BI30" s="127">
        <f>AD30+BH30</f>
        <v>1596069</v>
      </c>
      <c r="BJ30" s="9">
        <f>IF('Upto Month Current'!$D$60="",0,'Upto Month Current'!$D$60)</f>
        <v>0</v>
      </c>
      <c r="BK30" s="51">
        <f t="shared" si="216"/>
        <v>1596069</v>
      </c>
      <c r="BL30">
        <f>'Upto Month Current'!$D$61</f>
        <v>1596068</v>
      </c>
      <c r="BM30" s="30">
        <f t="shared" si="217"/>
        <v>581391</v>
      </c>
    </row>
    <row r="31" spans="1:65" ht="15.75">
      <c r="A31" s="130"/>
      <c r="B31" s="5" t="s">
        <v>127</v>
      </c>
      <c r="C31" s="11">
        <f>C30-C28</f>
        <v>-939</v>
      </c>
      <c r="D31" s="11">
        <f t="shared" ref="D31" si="218">D30-D28</f>
        <v>-425</v>
      </c>
      <c r="E31" s="11">
        <f t="shared" ref="E31" si="219">E30-E28</f>
        <v>-40</v>
      </c>
      <c r="F31" s="11">
        <f t="shared" ref="F31" si="220">F30-F28</f>
        <v>-135</v>
      </c>
      <c r="G31" s="11">
        <f t="shared" ref="G31" si="221">G30-G28</f>
        <v>-62</v>
      </c>
      <c r="H31" s="11">
        <f t="shared" ref="H31" si="222">H30-H28</f>
        <v>0</v>
      </c>
      <c r="I31" s="11">
        <f t="shared" ref="I31" si="223">I30-I28</f>
        <v>0</v>
      </c>
      <c r="J31" s="11">
        <f t="shared" ref="J31" si="224">J30-J28</f>
        <v>0</v>
      </c>
      <c r="K31" s="11">
        <f t="shared" ref="K31" si="225">K30-K28</f>
        <v>0</v>
      </c>
      <c r="L31" s="11">
        <f t="shared" ref="L31" si="226">L30-L28</f>
        <v>-6</v>
      </c>
      <c r="M31" s="11">
        <f t="shared" ref="M31" si="227">M30-M28</f>
        <v>-4</v>
      </c>
      <c r="N31" s="11">
        <f t="shared" ref="N31" si="228">N30-N28</f>
        <v>-1</v>
      </c>
      <c r="O31" s="11">
        <f t="shared" ref="O31" si="229">O30-O28</f>
        <v>-1</v>
      </c>
      <c r="P31" s="11">
        <f t="shared" ref="P31" si="230">P30-P28</f>
        <v>-8</v>
      </c>
      <c r="Q31" s="11">
        <f t="shared" ref="Q31" si="231">Q30-Q28</f>
        <v>0</v>
      </c>
      <c r="R31" s="11">
        <f t="shared" ref="R31" si="232">R30-R28</f>
        <v>-4</v>
      </c>
      <c r="S31" s="11">
        <f t="shared" ref="S31" si="233">S30-S28</f>
        <v>0</v>
      </c>
      <c r="T31" s="11">
        <f t="shared" ref="T31:U31" si="234">T30-T28</f>
        <v>0</v>
      </c>
      <c r="U31" s="11">
        <f t="shared" si="234"/>
        <v>0</v>
      </c>
      <c r="V31" s="9">
        <f t="shared" ref="V31" si="235">V30-V28</f>
        <v>0</v>
      </c>
      <c r="W31" s="11">
        <f t="shared" ref="W31" si="236">W30-W28</f>
        <v>0</v>
      </c>
      <c r="X31" s="11">
        <f t="shared" ref="X31" si="237">X30-X28</f>
        <v>0</v>
      </c>
      <c r="Y31" s="11">
        <f t="shared" ref="Y31" si="238">Y30-Y28</f>
        <v>0</v>
      </c>
      <c r="Z31" s="11">
        <f t="shared" ref="Z31" si="239">Z30-Z28</f>
        <v>0</v>
      </c>
      <c r="AA31" s="11">
        <f t="shared" ref="AA31:AD31" si="240">AA30-AA28</f>
        <v>0</v>
      </c>
      <c r="AB31" s="11">
        <f t="shared" ref="AB31" si="241">AB30-AB28</f>
        <v>0</v>
      </c>
      <c r="AC31" s="9">
        <f t="shared" si="240"/>
        <v>-264</v>
      </c>
      <c r="AD31" s="10">
        <f t="shared" si="240"/>
        <v>-1889</v>
      </c>
      <c r="AE31" s="11">
        <f t="shared" ref="AE31" si="242">AE30-AE28</f>
        <v>-1</v>
      </c>
      <c r="AF31" s="11">
        <f t="shared" ref="AF31" si="243">AF30-AF28</f>
        <v>0</v>
      </c>
      <c r="AG31" s="11">
        <f t="shared" ref="AG31" si="244">AG30-AG28</f>
        <v>-4</v>
      </c>
      <c r="AH31" s="11">
        <f t="shared" ref="AH31" si="245">AH30-AH28</f>
        <v>0</v>
      </c>
      <c r="AI31" s="11">
        <f t="shared" ref="AI31" si="246">AI30-AI28</f>
        <v>0</v>
      </c>
      <c r="AJ31" s="11">
        <f t="shared" ref="AJ31" si="247">AJ30-AJ28</f>
        <v>-2</v>
      </c>
      <c r="AK31" s="11">
        <f t="shared" ref="AK31" si="248">AK30-AK28</f>
        <v>-581</v>
      </c>
      <c r="AL31" s="11">
        <f t="shared" ref="AL31" si="249">AL30-AL28</f>
        <v>-68</v>
      </c>
      <c r="AM31" s="11">
        <f t="shared" ref="AM31" si="250">AM30-AM28</f>
        <v>0</v>
      </c>
      <c r="AN31" s="11">
        <f t="shared" ref="AN31" si="251">AN30-AN28</f>
        <v>-1</v>
      </c>
      <c r="AO31" s="9">
        <f t="shared" ref="AO31" si="252">AO30-AO28</f>
        <v>-118</v>
      </c>
      <c r="AP31" s="11">
        <f t="shared" ref="AP31" si="253">AP30-AP28</f>
        <v>116</v>
      </c>
      <c r="AQ31" s="9">
        <f t="shared" ref="AQ31" si="254">AQ30-AQ28</f>
        <v>0</v>
      </c>
      <c r="AR31" s="11">
        <f t="shared" ref="AR31" si="255">AR30-AR28</f>
        <v>0</v>
      </c>
      <c r="AS31" s="11">
        <f t="shared" ref="AS31" si="256">AS30-AS28</f>
        <v>0</v>
      </c>
      <c r="AT31" s="11">
        <f t="shared" ref="AT31" si="257">AT30-AT28</f>
        <v>0</v>
      </c>
      <c r="AU31" s="11">
        <f t="shared" ref="AU31" si="258">AU30-AU28</f>
        <v>0</v>
      </c>
      <c r="AV31" s="11">
        <f t="shared" ref="AV31" si="259">AV30-AV28</f>
        <v>0</v>
      </c>
      <c r="AW31" s="11">
        <f t="shared" ref="AW31" si="260">AW30-AW28</f>
        <v>0</v>
      </c>
      <c r="AX31" s="11">
        <f t="shared" ref="AX31" si="261">AX30-AX28</f>
        <v>-1</v>
      </c>
      <c r="AY31" s="11">
        <f t="shared" ref="AY31" si="262">AY30-AY28</f>
        <v>0</v>
      </c>
      <c r="AZ31" s="11">
        <f t="shared" ref="AZ31" si="263">AZ30-AZ28</f>
        <v>0</v>
      </c>
      <c r="BA31" s="11">
        <f t="shared" ref="BA31" si="264">BA30-BA28</f>
        <v>0</v>
      </c>
      <c r="BB31" s="9">
        <f t="shared" ref="BB31" si="265">BB30-BB28</f>
        <v>-401</v>
      </c>
      <c r="BC31" s="11">
        <f t="shared" ref="BC31" si="266">BC30-BC28</f>
        <v>-5</v>
      </c>
      <c r="BD31" s="11">
        <f t="shared" ref="BD31" si="267">BD30-BD28</f>
        <v>-5</v>
      </c>
      <c r="BE31" s="11">
        <f t="shared" ref="BE31" si="268">BE30-BE28</f>
        <v>0</v>
      </c>
      <c r="BF31" s="11">
        <f t="shared" ref="BF31" si="269">BF30-BF28</f>
        <v>-16</v>
      </c>
      <c r="BG31" s="11">
        <f t="shared" ref="BG31:BH31" si="270">BG30-BG28</f>
        <v>1</v>
      </c>
      <c r="BH31" s="9">
        <f t="shared" si="270"/>
        <v>-1086</v>
      </c>
      <c r="BI31" s="45">
        <f t="shared" ref="BI31" si="271">BI30-BI28</f>
        <v>-2975</v>
      </c>
      <c r="BJ31" s="11">
        <f t="shared" ref="BJ31:BK31" si="272">BJ30-BJ28</f>
        <v>0</v>
      </c>
      <c r="BK31" s="51">
        <f t="shared" si="272"/>
        <v>-2975</v>
      </c>
      <c r="BM31" s="30">
        <f t="shared" si="217"/>
        <v>-1086</v>
      </c>
    </row>
    <row r="32" spans="1:65" ht="15.75">
      <c r="A32" s="130"/>
      <c r="B32" s="5" t="s">
        <v>128</v>
      </c>
      <c r="C32" s="13">
        <f>C31/C28</f>
        <v>-1.859969456092638E-3</v>
      </c>
      <c r="D32" s="13">
        <f t="shared" ref="D32" si="273">D31/D28</f>
        <v>-1.8617895082685357E-3</v>
      </c>
      <c r="E32" s="13">
        <f t="shared" ref="E32" si="274">E31/E28</f>
        <v>-1.882264364029928E-3</v>
      </c>
      <c r="F32" s="13">
        <f t="shared" ref="F32" si="275">F31/F28</f>
        <v>-1.8770595514522878E-3</v>
      </c>
      <c r="G32" s="13">
        <f t="shared" ref="G32" si="276">G31/G28</f>
        <v>-1.8807255960686768E-3</v>
      </c>
      <c r="H32" s="13" t="e">
        <f t="shared" ref="H32" si="277">H31/H28</f>
        <v>#DIV/0!</v>
      </c>
      <c r="I32" s="13" t="e">
        <f t="shared" ref="I32" si="278">I31/I28</f>
        <v>#DIV/0!</v>
      </c>
      <c r="J32" s="13" t="e">
        <f t="shared" ref="J32" si="279">J31/J28</f>
        <v>#DIV/0!</v>
      </c>
      <c r="K32" s="13" t="e">
        <f t="shared" ref="K32" si="280">K31/K28</f>
        <v>#DIV/0!</v>
      </c>
      <c r="L32" s="13">
        <f t="shared" ref="L32" si="281">L31/L28</f>
        <v>-1.4005602240896359E-3</v>
      </c>
      <c r="M32" s="13">
        <f t="shared" ref="M32" si="282">M31/M28</f>
        <v>-1.4875418371141688E-3</v>
      </c>
      <c r="N32" s="13">
        <f t="shared" ref="N32" si="283">N31/N28</f>
        <v>-1.2048192771084338E-2</v>
      </c>
      <c r="O32" s="13">
        <f t="shared" ref="O32" si="284">O31/O28</f>
        <v>-5.9559261465157837E-4</v>
      </c>
      <c r="P32" s="13">
        <f t="shared" ref="P32" si="285">P31/P28</f>
        <v>-1.4950476546439918E-3</v>
      </c>
      <c r="Q32" s="13" t="e">
        <f t="shared" ref="Q32" si="286">Q31/Q28</f>
        <v>#DIV/0!</v>
      </c>
      <c r="R32" s="13">
        <f t="shared" ref="R32" si="287">R31/R28</f>
        <v>-2.2522522522522522E-3</v>
      </c>
      <c r="S32" s="13" t="e">
        <f t="shared" ref="S32" si="288">S31/S28</f>
        <v>#DIV/0!</v>
      </c>
      <c r="T32" s="13" t="e">
        <f t="shared" ref="T32:U32" si="289">T31/T28</f>
        <v>#DIV/0!</v>
      </c>
      <c r="U32" s="13" t="e">
        <f t="shared" si="289"/>
        <v>#DIV/0!</v>
      </c>
      <c r="V32" s="163" t="e">
        <f t="shared" ref="V32" si="290">V31/V28</f>
        <v>#DIV/0!</v>
      </c>
      <c r="W32" s="13" t="e">
        <f t="shared" ref="W32" si="291">W31/W28</f>
        <v>#DIV/0!</v>
      </c>
      <c r="X32" s="13" t="e">
        <f t="shared" ref="X32" si="292">X31/X28</f>
        <v>#DIV/0!</v>
      </c>
      <c r="Y32" s="13" t="e">
        <f t="shared" ref="Y32" si="293">Y31/Y28</f>
        <v>#DIV/0!</v>
      </c>
      <c r="Z32" s="13" t="e">
        <f t="shared" ref="Z32" si="294">Z31/Z28</f>
        <v>#DIV/0!</v>
      </c>
      <c r="AA32" s="13" t="e">
        <f t="shared" ref="AA32:AD32" si="295">AA31/AA28</f>
        <v>#DIV/0!</v>
      </c>
      <c r="AB32" s="13" t="e">
        <f t="shared" ref="AB32" si="296">AB31/AB28</f>
        <v>#DIV/0!</v>
      </c>
      <c r="AC32" s="163">
        <f t="shared" si="295"/>
        <v>-1.8664498568348121E-3</v>
      </c>
      <c r="AD32" s="14">
        <f t="shared" si="295"/>
        <v>-1.8582149528757082E-3</v>
      </c>
      <c r="AE32" s="13">
        <f t="shared" ref="AE32" si="297">AE31/AE28</f>
        <v>-9.0334236675700087E-4</v>
      </c>
      <c r="AF32" s="13">
        <f t="shared" ref="AF32" si="298">AF31/AF28</f>
        <v>0</v>
      </c>
      <c r="AG32" s="13">
        <f t="shared" ref="AG32" si="299">AG31/AG28</f>
        <v>-1.6799664006719867E-3</v>
      </c>
      <c r="AH32" s="13" t="e">
        <f t="shared" ref="AH32" si="300">AH31/AH28</f>
        <v>#DIV/0!</v>
      </c>
      <c r="AI32" s="13" t="e">
        <f t="shared" ref="AI32" si="301">AI31/AI28</f>
        <v>#DIV/0!</v>
      </c>
      <c r="AJ32" s="13">
        <f t="shared" ref="AJ32" si="302">AJ31/AJ28</f>
        <v>-2.6595744680851063E-3</v>
      </c>
      <c r="AK32" s="13">
        <f t="shared" ref="AK32" si="303">AK31/AK28</f>
        <v>-1.8722850255868211E-3</v>
      </c>
      <c r="AL32" s="13">
        <f t="shared" ref="AL32" si="304">AL31/AL28</f>
        <v>-1.8263368517175624E-3</v>
      </c>
      <c r="AM32" s="13" t="e">
        <f t="shared" ref="AM32" si="305">AM31/AM28</f>
        <v>#DIV/0!</v>
      </c>
      <c r="AN32" s="13">
        <f t="shared" ref="AN32" si="306">AN31/AN28</f>
        <v>-3.4364261168384879E-3</v>
      </c>
      <c r="AO32" s="163">
        <f t="shared" ref="AO32" si="307">AO31/AO28</f>
        <v>-1.8901774844621003E-3</v>
      </c>
      <c r="AP32" s="13">
        <f t="shared" ref="AP32" si="308">AP31/AP28</f>
        <v>-1.8557921512790568E-3</v>
      </c>
      <c r="AQ32" s="163" t="e">
        <f t="shared" ref="AQ32" si="309">AQ31/AQ28</f>
        <v>#DIV/0!</v>
      </c>
      <c r="AR32" s="13" t="e">
        <f t="shared" ref="AR32" si="310">AR31/AR28</f>
        <v>#DIV/0!</v>
      </c>
      <c r="AS32" s="13" t="e">
        <f t="shared" ref="AS32" si="311">AS31/AS28</f>
        <v>#DIV/0!</v>
      </c>
      <c r="AT32" s="13" t="e">
        <f t="shared" ref="AT32" si="312">AT31/AT28</f>
        <v>#DIV/0!</v>
      </c>
      <c r="AU32" s="13" t="e">
        <f t="shared" ref="AU32" si="313">AU31/AU28</f>
        <v>#DIV/0!</v>
      </c>
      <c r="AV32" s="13" t="e">
        <f t="shared" ref="AV32" si="314">AV31/AV28</f>
        <v>#DIV/0!</v>
      </c>
      <c r="AW32" s="13" t="e">
        <f t="shared" ref="AW32" si="315">AW31/AW28</f>
        <v>#DIV/0!</v>
      </c>
      <c r="AX32" s="13">
        <f t="shared" ref="AX32" si="316">AX31/AX28</f>
        <v>-2.7100271002710027E-3</v>
      </c>
      <c r="AY32" s="13" t="e">
        <f t="shared" ref="AY32" si="317">AY31/AY28</f>
        <v>#DIV/0!</v>
      </c>
      <c r="AZ32" s="13" t="e">
        <f t="shared" ref="AZ32" si="318">AZ31/AZ28</f>
        <v>#DIV/0!</v>
      </c>
      <c r="BA32" s="13" t="e">
        <f t="shared" ref="BA32" si="319">BA31/BA28</f>
        <v>#DIV/0!</v>
      </c>
      <c r="BB32" s="163">
        <f t="shared" ref="BB32" si="320">BB31/BB28</f>
        <v>-1.8537609156931724E-3</v>
      </c>
      <c r="BC32" s="13">
        <f t="shared" ref="BC32" si="321">BC31/BC28</f>
        <v>-1.7088174982911825E-3</v>
      </c>
      <c r="BD32" s="13">
        <f t="shared" ref="BD32" si="322">BD31/BD28</f>
        <v>-1.7088174982911825E-3</v>
      </c>
      <c r="BE32" s="13" t="e">
        <f t="shared" ref="BE32" si="323">BE31/BE28</f>
        <v>#DIV/0!</v>
      </c>
      <c r="BF32" s="13">
        <f t="shared" ref="BF32" si="324">BF31/BF28</f>
        <v>-2.0436837399412443E-3</v>
      </c>
      <c r="BG32" s="13">
        <f t="shared" ref="BG32:BH32" si="325">BG31/BG28</f>
        <v>3.7037037037037035E-2</v>
      </c>
      <c r="BH32" s="163">
        <f t="shared" si="325"/>
        <v>-1.8644513002230132E-3</v>
      </c>
      <c r="BI32" s="46">
        <f t="shared" ref="BI32" si="326">BI31/BI28</f>
        <v>-1.8604866407678589E-3</v>
      </c>
      <c r="BJ32" s="13" t="e">
        <f t="shared" ref="BJ32:BK32" si="327">BJ31/BJ28</f>
        <v>#DIV/0!</v>
      </c>
      <c r="BK32" s="52">
        <f t="shared" si="327"/>
        <v>-1.8604866407678589E-3</v>
      </c>
      <c r="BM32" s="163" t="e">
        <f t="shared" ref="BM32" si="328">BM31/BM28</f>
        <v>#DIV/0!</v>
      </c>
    </row>
    <row r="33" spans="1:65" ht="15.75">
      <c r="A33" s="130"/>
      <c r="B33" s="5" t="s">
        <v>129</v>
      </c>
      <c r="C33" s="11">
        <f>C30-C29</f>
        <v>-16641</v>
      </c>
      <c r="D33" s="11">
        <f t="shared" ref="D33:BK33" si="329">D30-D29</f>
        <v>39202</v>
      </c>
      <c r="E33" s="11">
        <f t="shared" si="329"/>
        <v>-272</v>
      </c>
      <c r="F33" s="11">
        <f t="shared" si="329"/>
        <v>-1358</v>
      </c>
      <c r="G33" s="11">
        <f t="shared" si="329"/>
        <v>2126</v>
      </c>
      <c r="H33" s="11">
        <f t="shared" si="329"/>
        <v>0</v>
      </c>
      <c r="I33" s="11">
        <f t="shared" si="329"/>
        <v>0</v>
      </c>
      <c r="J33" s="11">
        <f t="shared" si="329"/>
        <v>0</v>
      </c>
      <c r="K33" s="11">
        <f t="shared" si="329"/>
        <v>-71</v>
      </c>
      <c r="L33" s="11">
        <f t="shared" si="329"/>
        <v>907</v>
      </c>
      <c r="M33" s="11">
        <f t="shared" si="329"/>
        <v>-298</v>
      </c>
      <c r="N33" s="11">
        <f t="shared" si="329"/>
        <v>-40</v>
      </c>
      <c r="O33" s="11">
        <f t="shared" si="329"/>
        <v>-35</v>
      </c>
      <c r="P33" s="11">
        <f t="shared" si="329"/>
        <v>1278</v>
      </c>
      <c r="Q33" s="11">
        <f t="shared" si="329"/>
        <v>0</v>
      </c>
      <c r="R33" s="11">
        <f t="shared" si="329"/>
        <v>355</v>
      </c>
      <c r="S33" s="11">
        <f t="shared" si="329"/>
        <v>0</v>
      </c>
      <c r="T33" s="11">
        <f t="shared" si="329"/>
        <v>0</v>
      </c>
      <c r="U33" s="11">
        <f t="shared" ref="U33" si="330">U30-U29</f>
        <v>0</v>
      </c>
      <c r="V33" s="9">
        <f t="shared" si="329"/>
        <v>0</v>
      </c>
      <c r="W33" s="11">
        <f t="shared" si="329"/>
        <v>0</v>
      </c>
      <c r="X33" s="11">
        <f t="shared" si="329"/>
        <v>0</v>
      </c>
      <c r="Y33" s="11">
        <f t="shared" si="329"/>
        <v>0</v>
      </c>
      <c r="Z33" s="11">
        <f t="shared" si="329"/>
        <v>0</v>
      </c>
      <c r="AA33" s="11">
        <f t="shared" si="329"/>
        <v>0</v>
      </c>
      <c r="AB33" s="11">
        <f t="shared" ref="AB33" si="331">AB30-AB29</f>
        <v>0</v>
      </c>
      <c r="AC33" s="9">
        <f t="shared" ref="AC33:AD33" si="332">AC30-AC29</f>
        <v>-46858</v>
      </c>
      <c r="AD33" s="10">
        <f t="shared" si="332"/>
        <v>-21705</v>
      </c>
      <c r="AE33" s="11">
        <f t="shared" si="329"/>
        <v>212</v>
      </c>
      <c r="AF33" s="11">
        <f t="shared" si="329"/>
        <v>-18</v>
      </c>
      <c r="AG33" s="11">
        <f t="shared" si="329"/>
        <v>1505</v>
      </c>
      <c r="AH33" s="11">
        <f t="shared" si="329"/>
        <v>0</v>
      </c>
      <c r="AI33" s="11">
        <f t="shared" si="329"/>
        <v>0</v>
      </c>
      <c r="AJ33" s="11">
        <f t="shared" si="329"/>
        <v>612</v>
      </c>
      <c r="AK33" s="11">
        <f t="shared" si="329"/>
        <v>48634</v>
      </c>
      <c r="AL33" s="11">
        <f t="shared" si="329"/>
        <v>850</v>
      </c>
      <c r="AM33" s="11">
        <f t="shared" si="329"/>
        <v>0</v>
      </c>
      <c r="AN33" s="11">
        <f t="shared" si="329"/>
        <v>-30</v>
      </c>
      <c r="AO33" s="9">
        <f t="shared" si="329"/>
        <v>-31295</v>
      </c>
      <c r="AP33" s="11">
        <f t="shared" si="329"/>
        <v>-119498</v>
      </c>
      <c r="AQ33" s="9">
        <f t="shared" si="329"/>
        <v>0</v>
      </c>
      <c r="AR33" s="11">
        <f t="shared" si="329"/>
        <v>0</v>
      </c>
      <c r="AS33" s="11">
        <f t="shared" si="329"/>
        <v>0</v>
      </c>
      <c r="AT33" s="11">
        <f t="shared" si="329"/>
        <v>0</v>
      </c>
      <c r="AU33" s="11">
        <f t="shared" si="329"/>
        <v>0</v>
      </c>
      <c r="AV33" s="11">
        <f t="shared" si="329"/>
        <v>0</v>
      </c>
      <c r="AW33" s="11">
        <f t="shared" si="329"/>
        <v>0</v>
      </c>
      <c r="AX33" s="11">
        <f t="shared" si="329"/>
        <v>368</v>
      </c>
      <c r="AY33" s="11">
        <f t="shared" si="329"/>
        <v>-115</v>
      </c>
      <c r="AZ33" s="11">
        <f t="shared" si="329"/>
        <v>0</v>
      </c>
      <c r="BA33" s="11">
        <f t="shared" si="329"/>
        <v>0</v>
      </c>
      <c r="BB33" s="9">
        <f t="shared" si="329"/>
        <v>-52781</v>
      </c>
      <c r="BC33" s="11">
        <f t="shared" si="329"/>
        <v>-823</v>
      </c>
      <c r="BD33" s="11">
        <f t="shared" si="329"/>
        <v>-823</v>
      </c>
      <c r="BE33" s="11">
        <f t="shared" si="329"/>
        <v>0</v>
      </c>
      <c r="BF33" s="11">
        <f t="shared" si="329"/>
        <v>-981</v>
      </c>
      <c r="BG33" s="11">
        <f t="shared" si="329"/>
        <v>-4</v>
      </c>
      <c r="BH33" s="9">
        <f t="shared" si="329"/>
        <v>-154187</v>
      </c>
      <c r="BI33" s="45">
        <f t="shared" si="329"/>
        <v>-175892</v>
      </c>
      <c r="BJ33" s="11">
        <f t="shared" si="329"/>
        <v>0</v>
      </c>
      <c r="BK33" s="51">
        <f t="shared" si="329"/>
        <v>-175892</v>
      </c>
      <c r="BM33" s="30">
        <f t="shared" si="217"/>
        <v>-154187</v>
      </c>
    </row>
    <row r="34" spans="1:65" ht="15.75">
      <c r="A34" s="130"/>
      <c r="B34" s="5" t="s">
        <v>130</v>
      </c>
      <c r="C34" s="13">
        <f>C33/C29</f>
        <v>-3.1968172064493448E-2</v>
      </c>
      <c r="D34" s="13">
        <f t="shared" ref="D34" si="333">D33/D29</f>
        <v>0.20780501251007166</v>
      </c>
      <c r="E34" s="13">
        <f t="shared" ref="E34" si="334">E33/E29</f>
        <v>-1.2661173951496532E-2</v>
      </c>
      <c r="F34" s="13">
        <f t="shared" ref="F34" si="335">F33/F29</f>
        <v>-1.8566116154435087E-2</v>
      </c>
      <c r="G34" s="13">
        <f t="shared" ref="G34" si="336">G33/G29</f>
        <v>6.9075313535642335E-2</v>
      </c>
      <c r="H34" s="13" t="e">
        <f t="shared" ref="H34" si="337">H33/H29</f>
        <v>#DIV/0!</v>
      </c>
      <c r="I34" s="13" t="e">
        <f t="shared" ref="I34" si="338">I33/I29</f>
        <v>#DIV/0!</v>
      </c>
      <c r="J34" s="13" t="e">
        <f t="shared" ref="J34" si="339">J33/J29</f>
        <v>#DIV/0!</v>
      </c>
      <c r="K34" s="13">
        <f t="shared" ref="K34" si="340">K33/K29</f>
        <v>-1</v>
      </c>
      <c r="L34" s="13">
        <f t="shared" ref="L34" si="341">L33/L29</f>
        <v>0.26905962622367252</v>
      </c>
      <c r="M34" s="13">
        <f t="shared" ref="M34" si="342">M33/M29</f>
        <v>-9.9899430103922229E-2</v>
      </c>
      <c r="N34" s="13">
        <f t="shared" ref="N34" si="343">N33/N29</f>
        <v>-0.32786885245901637</v>
      </c>
      <c r="O34" s="13">
        <f t="shared" ref="O34" si="344">O33/O29</f>
        <v>-2.0431990659661413E-2</v>
      </c>
      <c r="P34" s="13">
        <f t="shared" ref="P34" si="345">P33/P29</f>
        <v>0.31439114391143913</v>
      </c>
      <c r="Q34" s="13" t="e">
        <f t="shared" ref="Q34" si="346">Q33/Q29</f>
        <v>#DIV/0!</v>
      </c>
      <c r="R34" s="13">
        <f t="shared" ref="R34" si="347">R33/R29</f>
        <v>0.25052928722653495</v>
      </c>
      <c r="S34" s="13" t="e">
        <f t="shared" ref="S34" si="348">S33/S29</f>
        <v>#DIV/0!</v>
      </c>
      <c r="T34" s="13" t="e">
        <f t="shared" ref="T34:U34" si="349">T33/T29</f>
        <v>#DIV/0!</v>
      </c>
      <c r="U34" s="13" t="e">
        <f t="shared" si="349"/>
        <v>#DIV/0!</v>
      </c>
      <c r="V34" s="163" t="e">
        <f t="shared" ref="V34" si="350">V33/V29</f>
        <v>#DIV/0!</v>
      </c>
      <c r="W34" s="13" t="e">
        <f t="shared" ref="W34" si="351">W33/W29</f>
        <v>#DIV/0!</v>
      </c>
      <c r="X34" s="13" t="e">
        <f t="shared" ref="X34" si="352">X33/X29</f>
        <v>#DIV/0!</v>
      </c>
      <c r="Y34" s="13" t="e">
        <f t="shared" ref="Y34" si="353">Y33/Y29</f>
        <v>#DIV/0!</v>
      </c>
      <c r="Z34" s="13" t="e">
        <f t="shared" ref="Z34" si="354">Z33/Z29</f>
        <v>#DIV/0!</v>
      </c>
      <c r="AA34" s="13" t="e">
        <f t="shared" ref="AA34:AD34" si="355">AA33/AA29</f>
        <v>#DIV/0!</v>
      </c>
      <c r="AB34" s="13" t="e">
        <f t="shared" ref="AB34" si="356">AB33/AB29</f>
        <v>#DIV/0!</v>
      </c>
      <c r="AC34" s="163">
        <f t="shared" si="355"/>
        <v>-0.24919298656129846</v>
      </c>
      <c r="AD34" s="14">
        <f t="shared" si="355"/>
        <v>-2.0943029748654696E-2</v>
      </c>
      <c r="AE34" s="13">
        <f t="shared" ref="AE34" si="357">AE33/AE29</f>
        <v>0.23713646532438479</v>
      </c>
      <c r="AF34" s="13">
        <f t="shared" ref="AF34" si="358">AF33/AF29</f>
        <v>-0.18</v>
      </c>
      <c r="AG34" s="13">
        <f t="shared" ref="AG34" si="359">AG33/AG29</f>
        <v>1.7259174311926606</v>
      </c>
      <c r="AH34" s="13" t="e">
        <f t="shared" ref="AH34" si="360">AH33/AH29</f>
        <v>#DIV/0!</v>
      </c>
      <c r="AI34" s="13" t="e">
        <f t="shared" ref="AI34" si="361">AI33/AI29</f>
        <v>#DIV/0!</v>
      </c>
      <c r="AJ34" s="13">
        <f t="shared" ref="AJ34" si="362">AJ33/AJ29</f>
        <v>4.4347826086956523</v>
      </c>
      <c r="AK34" s="13">
        <f t="shared" ref="AK34" si="363">AK33/AK29</f>
        <v>0.18626508515861678</v>
      </c>
      <c r="AL34" s="13">
        <f t="shared" ref="AL34" si="364">AL33/AL29</f>
        <v>2.3406305934186977E-2</v>
      </c>
      <c r="AM34" s="13" t="e">
        <f t="shared" ref="AM34" si="365">AM33/AM29</f>
        <v>#DIV/0!</v>
      </c>
      <c r="AN34" s="13">
        <f t="shared" ref="AN34" si="366">AN33/AN29</f>
        <v>-9.375E-2</v>
      </c>
      <c r="AO34" s="163">
        <f t="shared" ref="AO34" si="367">AO33/AO29</f>
        <v>-0.3343304310667165</v>
      </c>
      <c r="AP34" s="13">
        <f t="shared" ref="AP34" si="368">AP33/AP29</f>
        <v>-2.0925280613585024</v>
      </c>
      <c r="AQ34" s="163" t="e">
        <f t="shared" ref="AQ34" si="369">AQ33/AQ29</f>
        <v>#DIV/0!</v>
      </c>
      <c r="AR34" s="13" t="e">
        <f t="shared" ref="AR34" si="370">AR33/AR29</f>
        <v>#DIV/0!</v>
      </c>
      <c r="AS34" s="13" t="e">
        <f t="shared" ref="AS34" si="371">AS33/AS29</f>
        <v>#DIV/0!</v>
      </c>
      <c r="AT34" s="13" t="e">
        <f t="shared" ref="AT34" si="372">AT33/AT29</f>
        <v>#DIV/0!</v>
      </c>
      <c r="AU34" s="13" t="e">
        <f t="shared" ref="AU34" si="373">AU33/AU29</f>
        <v>#DIV/0!</v>
      </c>
      <c r="AV34" s="13" t="e">
        <f t="shared" ref="AV34" si="374">AV33/AV29</f>
        <v>#DIV/0!</v>
      </c>
      <c r="AW34" s="13" t="e">
        <f t="shared" ref="AW34" si="375">AW33/AW29</f>
        <v>#DIV/0!</v>
      </c>
      <c r="AX34" s="13" t="e">
        <f t="shared" ref="AX34" si="376">AX33/AX29</f>
        <v>#DIV/0!</v>
      </c>
      <c r="AY34" s="13">
        <f t="shared" ref="AY34" si="377">AY33/AY29</f>
        <v>-1</v>
      </c>
      <c r="AZ34" s="13" t="e">
        <f t="shared" ref="AZ34" si="378">AZ33/AZ29</f>
        <v>#DIV/0!</v>
      </c>
      <c r="BA34" s="13" t="e">
        <f t="shared" ref="BA34" si="379">BA33/BA29</f>
        <v>#DIV/0!</v>
      </c>
      <c r="BB34" s="163">
        <f t="shared" ref="BB34" si="380">BB33/BB29</f>
        <v>-0.19643315705050671</v>
      </c>
      <c r="BC34" s="13">
        <f t="shared" ref="BC34" si="381">BC33/BC29</f>
        <v>-0.21981837606837606</v>
      </c>
      <c r="BD34" s="13">
        <f t="shared" ref="BD34" si="382">BD33/BD29</f>
        <v>-0.21981837606837606</v>
      </c>
      <c r="BE34" s="13" t="e">
        <f t="shared" ref="BE34" si="383">BE33/BE29</f>
        <v>#DIV/0!</v>
      </c>
      <c r="BF34" s="13">
        <f t="shared" ref="BF34" si="384">BF33/BF29</f>
        <v>-0.11155333181714805</v>
      </c>
      <c r="BG34" s="13">
        <f t="shared" ref="BG34:BH34" si="385">BG33/BG29</f>
        <v>-0.125</v>
      </c>
      <c r="BH34" s="163">
        <f t="shared" si="385"/>
        <v>-0.20961339246143848</v>
      </c>
      <c r="BI34" s="46">
        <f t="shared" ref="BI34" si="386">BI33/BI29</f>
        <v>-9.926403572087647E-2</v>
      </c>
      <c r="BJ34" s="13" t="e">
        <f t="shared" ref="BJ34:BK34" si="387">BJ33/BJ29</f>
        <v>#DIV/0!</v>
      </c>
      <c r="BK34" s="52">
        <f t="shared" si="387"/>
        <v>-9.926403572087647E-2</v>
      </c>
      <c r="BM34" s="14">
        <f t="shared" ref="BM34" si="388">BM33/BM29</f>
        <v>-0.20961339246143848</v>
      </c>
    </row>
    <row r="35" spans="1:65" ht="15.75">
      <c r="A35" s="130"/>
      <c r="B35" s="5" t="s">
        <v>312</v>
      </c>
      <c r="C35" s="128">
        <f>C30/C27</f>
        <v>0.99814003054390732</v>
      </c>
      <c r="D35" s="128">
        <f t="shared" ref="D35:BK35" si="389">D30/D27</f>
        <v>0.99813821049173146</v>
      </c>
      <c r="E35" s="128">
        <f t="shared" si="389"/>
        <v>0.99811773563597006</v>
      </c>
      <c r="F35" s="128">
        <f t="shared" si="389"/>
        <v>0.99812294044854766</v>
      </c>
      <c r="G35" s="128">
        <f t="shared" si="389"/>
        <v>0.99811927440393133</v>
      </c>
      <c r="H35" s="128" t="e">
        <f t="shared" si="389"/>
        <v>#DIV/0!</v>
      </c>
      <c r="I35" s="128" t="e">
        <f t="shared" si="389"/>
        <v>#DIV/0!</v>
      </c>
      <c r="J35" s="128" t="e">
        <f t="shared" si="389"/>
        <v>#DIV/0!</v>
      </c>
      <c r="K35" s="128" t="e">
        <f t="shared" si="389"/>
        <v>#DIV/0!</v>
      </c>
      <c r="L35" s="128">
        <f t="shared" si="389"/>
        <v>0.99859943977591037</v>
      </c>
      <c r="M35" s="128">
        <f t="shared" si="389"/>
        <v>0.99851245816288581</v>
      </c>
      <c r="N35" s="128">
        <f t="shared" si="389"/>
        <v>0.98795180722891562</v>
      </c>
      <c r="O35" s="128">
        <f t="shared" si="389"/>
        <v>0.99940440738534841</v>
      </c>
      <c r="P35" s="128">
        <f t="shared" si="389"/>
        <v>0.99850495234535597</v>
      </c>
      <c r="Q35" s="128" t="e">
        <f t="shared" si="389"/>
        <v>#DIV/0!</v>
      </c>
      <c r="R35" s="128">
        <f t="shared" si="389"/>
        <v>0.99774774774774777</v>
      </c>
      <c r="S35" s="128" t="e">
        <f t="shared" si="389"/>
        <v>#DIV/0!</v>
      </c>
      <c r="T35" s="128" t="e">
        <f t="shared" si="389"/>
        <v>#DIV/0!</v>
      </c>
      <c r="U35" s="128" t="e">
        <f t="shared" si="389"/>
        <v>#DIV/0!</v>
      </c>
      <c r="V35" s="178" t="e">
        <f t="shared" si="389"/>
        <v>#DIV/0!</v>
      </c>
      <c r="W35" s="128" t="e">
        <f t="shared" si="389"/>
        <v>#DIV/0!</v>
      </c>
      <c r="X35" s="128" t="e">
        <f t="shared" si="389"/>
        <v>#DIV/0!</v>
      </c>
      <c r="Y35" s="128" t="e">
        <f t="shared" si="389"/>
        <v>#DIV/0!</v>
      </c>
      <c r="Z35" s="128" t="e">
        <f t="shared" si="389"/>
        <v>#DIV/0!</v>
      </c>
      <c r="AA35" s="128" t="e">
        <f t="shared" si="389"/>
        <v>#DIV/0!</v>
      </c>
      <c r="AB35" s="128" t="e">
        <f t="shared" ref="AB35" si="390">AB30/AB27</f>
        <v>#DIV/0!</v>
      </c>
      <c r="AC35" s="178">
        <f t="shared" si="389"/>
        <v>0.99813355014316518</v>
      </c>
      <c r="AD35" s="217">
        <f t="shared" si="389"/>
        <v>0.99814178504712425</v>
      </c>
      <c r="AE35" s="128">
        <f t="shared" si="389"/>
        <v>0.99909665763324296</v>
      </c>
      <c r="AF35" s="128">
        <f t="shared" si="389"/>
        <v>1</v>
      </c>
      <c r="AG35" s="128">
        <f t="shared" si="389"/>
        <v>0.99832003359932797</v>
      </c>
      <c r="AH35" s="128" t="e">
        <f t="shared" si="389"/>
        <v>#DIV/0!</v>
      </c>
      <c r="AI35" s="128" t="e">
        <f t="shared" si="389"/>
        <v>#DIV/0!</v>
      </c>
      <c r="AJ35" s="128">
        <f t="shared" si="389"/>
        <v>0.99734042553191493</v>
      </c>
      <c r="AK35" s="128">
        <f t="shared" si="389"/>
        <v>0.99812771497441322</v>
      </c>
      <c r="AL35" s="128">
        <f t="shared" si="389"/>
        <v>0.99817366314828249</v>
      </c>
      <c r="AM35" s="128" t="e">
        <f t="shared" si="389"/>
        <v>#DIV/0!</v>
      </c>
      <c r="AN35" s="128">
        <f t="shared" si="389"/>
        <v>0.99656357388316152</v>
      </c>
      <c r="AO35" s="178">
        <f t="shared" si="389"/>
        <v>0.99810982251553793</v>
      </c>
      <c r="AP35" s="128">
        <f t="shared" si="389"/>
        <v>0.99814420784872093</v>
      </c>
      <c r="AQ35" s="178" t="e">
        <f t="shared" si="389"/>
        <v>#DIV/0!</v>
      </c>
      <c r="AR35" s="128" t="e">
        <f t="shared" si="389"/>
        <v>#DIV/0!</v>
      </c>
      <c r="AS35" s="128" t="e">
        <f t="shared" si="389"/>
        <v>#DIV/0!</v>
      </c>
      <c r="AT35" s="128" t="e">
        <f t="shared" si="389"/>
        <v>#DIV/0!</v>
      </c>
      <c r="AU35" s="128" t="e">
        <f t="shared" si="389"/>
        <v>#DIV/0!</v>
      </c>
      <c r="AV35" s="128" t="e">
        <f t="shared" si="389"/>
        <v>#DIV/0!</v>
      </c>
      <c r="AW35" s="128" t="e">
        <f t="shared" si="389"/>
        <v>#DIV/0!</v>
      </c>
      <c r="AX35" s="128">
        <f t="shared" si="389"/>
        <v>0.99728997289972898</v>
      </c>
      <c r="AY35" s="128" t="e">
        <f t="shared" si="389"/>
        <v>#DIV/0!</v>
      </c>
      <c r="AZ35" s="128" t="e">
        <f t="shared" si="389"/>
        <v>#DIV/0!</v>
      </c>
      <c r="BA35" s="128" t="e">
        <f t="shared" si="389"/>
        <v>#DIV/0!</v>
      </c>
      <c r="BB35" s="178">
        <f t="shared" si="389"/>
        <v>0.99814623908430677</v>
      </c>
      <c r="BC35" s="128">
        <f t="shared" si="389"/>
        <v>0.99829118250170878</v>
      </c>
      <c r="BD35" s="128">
        <f t="shared" si="389"/>
        <v>0.99829118250170878</v>
      </c>
      <c r="BE35" s="128" t="e">
        <f t="shared" si="389"/>
        <v>#DIV/0!</v>
      </c>
      <c r="BF35" s="128">
        <f t="shared" si="389"/>
        <v>0.99795631626005876</v>
      </c>
      <c r="BG35" s="128">
        <f t="shared" si="389"/>
        <v>1.037037037037037</v>
      </c>
      <c r="BH35" s="178">
        <f t="shared" si="389"/>
        <v>0.99813554869977694</v>
      </c>
      <c r="BI35" s="128">
        <f t="shared" si="389"/>
        <v>0.99813951335923212</v>
      </c>
      <c r="BJ35" s="128" t="e">
        <f t="shared" si="389"/>
        <v>#DIV/0!</v>
      </c>
      <c r="BK35" s="128">
        <f t="shared" si="389"/>
        <v>0.99813951335923212</v>
      </c>
      <c r="BM35" s="128" t="e">
        <f t="shared" ref="BM35" si="391">BM30/BM27</f>
        <v>#DIV/0!</v>
      </c>
    </row>
    <row r="36" spans="1:65" s="181" customFormat="1" ht="15.75">
      <c r="A36" s="130"/>
      <c r="B36" s="5" t="s">
        <v>313</v>
      </c>
      <c r="C36" s="11">
        <f>C27-C30</f>
        <v>939</v>
      </c>
      <c r="D36" s="11">
        <f t="shared" ref="D36:BK36" si="392">D27-D30</f>
        <v>425</v>
      </c>
      <c r="E36" s="11">
        <f t="shared" si="392"/>
        <v>40</v>
      </c>
      <c r="F36" s="11">
        <f t="shared" si="392"/>
        <v>135</v>
      </c>
      <c r="G36" s="11">
        <f t="shared" si="392"/>
        <v>62</v>
      </c>
      <c r="H36" s="11">
        <f t="shared" si="392"/>
        <v>0</v>
      </c>
      <c r="I36" s="11">
        <f t="shared" si="392"/>
        <v>0</v>
      </c>
      <c r="J36" s="11">
        <f t="shared" si="392"/>
        <v>0</v>
      </c>
      <c r="K36" s="11">
        <f t="shared" si="392"/>
        <v>0</v>
      </c>
      <c r="L36" s="11">
        <f t="shared" si="392"/>
        <v>6</v>
      </c>
      <c r="M36" s="11">
        <f t="shared" si="392"/>
        <v>4</v>
      </c>
      <c r="N36" s="11">
        <f t="shared" si="392"/>
        <v>1</v>
      </c>
      <c r="O36" s="11">
        <f t="shared" si="392"/>
        <v>1</v>
      </c>
      <c r="P36" s="11">
        <f t="shared" si="392"/>
        <v>8</v>
      </c>
      <c r="Q36" s="11">
        <f t="shared" si="392"/>
        <v>0</v>
      </c>
      <c r="R36" s="11">
        <f t="shared" si="392"/>
        <v>4</v>
      </c>
      <c r="S36" s="11">
        <f t="shared" si="392"/>
        <v>0</v>
      </c>
      <c r="T36" s="11">
        <f t="shared" si="392"/>
        <v>0</v>
      </c>
      <c r="U36" s="11">
        <f t="shared" si="392"/>
        <v>0</v>
      </c>
      <c r="V36" s="11">
        <f t="shared" si="392"/>
        <v>0</v>
      </c>
      <c r="W36" s="11">
        <f t="shared" si="392"/>
        <v>0</v>
      </c>
      <c r="X36" s="11">
        <f t="shared" si="392"/>
        <v>0</v>
      </c>
      <c r="Y36" s="11">
        <f t="shared" si="392"/>
        <v>0</v>
      </c>
      <c r="Z36" s="11">
        <f t="shared" si="392"/>
        <v>0</v>
      </c>
      <c r="AA36" s="11">
        <f t="shared" si="392"/>
        <v>0</v>
      </c>
      <c r="AB36" s="11">
        <f t="shared" si="392"/>
        <v>0</v>
      </c>
      <c r="AC36" s="11">
        <f t="shared" si="392"/>
        <v>264</v>
      </c>
      <c r="AD36" s="11">
        <f t="shared" si="392"/>
        <v>1889</v>
      </c>
      <c r="AE36" s="11">
        <f t="shared" si="392"/>
        <v>1</v>
      </c>
      <c r="AF36" s="11">
        <f t="shared" si="392"/>
        <v>0</v>
      </c>
      <c r="AG36" s="11">
        <f t="shared" si="392"/>
        <v>4</v>
      </c>
      <c r="AH36" s="11">
        <f t="shared" si="392"/>
        <v>0</v>
      </c>
      <c r="AI36" s="11">
        <f t="shared" si="392"/>
        <v>0</v>
      </c>
      <c r="AJ36" s="11">
        <f t="shared" si="392"/>
        <v>2</v>
      </c>
      <c r="AK36" s="11">
        <f t="shared" si="392"/>
        <v>581</v>
      </c>
      <c r="AL36" s="11">
        <f t="shared" si="392"/>
        <v>68</v>
      </c>
      <c r="AM36" s="11">
        <f t="shared" si="392"/>
        <v>0</v>
      </c>
      <c r="AN36" s="11">
        <f t="shared" si="392"/>
        <v>1</v>
      </c>
      <c r="AO36" s="11">
        <f t="shared" si="392"/>
        <v>118</v>
      </c>
      <c r="AP36" s="11">
        <f t="shared" si="392"/>
        <v>-116</v>
      </c>
      <c r="AQ36" s="11">
        <f t="shared" si="392"/>
        <v>0</v>
      </c>
      <c r="AR36" s="11">
        <f t="shared" si="392"/>
        <v>0</v>
      </c>
      <c r="AS36" s="11">
        <f t="shared" si="392"/>
        <v>0</v>
      </c>
      <c r="AT36" s="11">
        <f t="shared" si="392"/>
        <v>0</v>
      </c>
      <c r="AU36" s="11">
        <f t="shared" si="392"/>
        <v>0</v>
      </c>
      <c r="AV36" s="11">
        <f t="shared" si="392"/>
        <v>0</v>
      </c>
      <c r="AW36" s="11">
        <f t="shared" si="392"/>
        <v>0</v>
      </c>
      <c r="AX36" s="11">
        <f t="shared" si="392"/>
        <v>1</v>
      </c>
      <c r="AY36" s="11">
        <f t="shared" si="392"/>
        <v>0</v>
      </c>
      <c r="AZ36" s="11">
        <f t="shared" si="392"/>
        <v>0</v>
      </c>
      <c r="BA36" s="11">
        <f t="shared" si="392"/>
        <v>0</v>
      </c>
      <c r="BB36" s="11">
        <f t="shared" si="392"/>
        <v>401</v>
      </c>
      <c r="BC36" s="11">
        <f t="shared" si="392"/>
        <v>5</v>
      </c>
      <c r="BD36" s="11">
        <f t="shared" si="392"/>
        <v>5</v>
      </c>
      <c r="BE36" s="11">
        <f t="shared" si="392"/>
        <v>0</v>
      </c>
      <c r="BF36" s="11">
        <f t="shared" si="392"/>
        <v>16</v>
      </c>
      <c r="BG36" s="11">
        <f t="shared" si="392"/>
        <v>-1</v>
      </c>
      <c r="BH36" s="11">
        <f t="shared" si="392"/>
        <v>1086</v>
      </c>
      <c r="BI36" s="11">
        <f t="shared" si="392"/>
        <v>2975</v>
      </c>
      <c r="BJ36" s="11">
        <f t="shared" si="392"/>
        <v>0</v>
      </c>
      <c r="BK36" s="11">
        <f t="shared" si="392"/>
        <v>2975</v>
      </c>
      <c r="BL36" s="11">
        <f t="shared" ref="BL36:BM36" si="393">BL30-BL27</f>
        <v>1596065</v>
      </c>
      <c r="BM36" s="11">
        <f t="shared" si="393"/>
        <v>581391</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c r="A38" s="228" t="s">
        <v>133</v>
      </c>
      <c r="B38" s="222" t="str">
        <f>B27</f>
        <v xml:space="preserve">FG 2023-24 </v>
      </c>
      <c r="C38" s="224">
        <v>162145</v>
      </c>
      <c r="D38" s="224">
        <v>74335</v>
      </c>
      <c r="E38" s="224">
        <v>7936</v>
      </c>
      <c r="F38" s="224">
        <v>21496</v>
      </c>
      <c r="G38" s="224">
        <v>11270</v>
      </c>
      <c r="H38" s="224">
        <v>0</v>
      </c>
      <c r="I38" s="224">
        <v>0</v>
      </c>
      <c r="J38" s="224">
        <v>0</v>
      </c>
      <c r="K38" s="224">
        <v>231</v>
      </c>
      <c r="L38" s="224">
        <v>7969</v>
      </c>
      <c r="M38" s="224">
        <v>4382</v>
      </c>
      <c r="N38" s="224">
        <v>12</v>
      </c>
      <c r="O38" s="224">
        <v>365</v>
      </c>
      <c r="P38" s="224">
        <v>8119</v>
      </c>
      <c r="Q38" s="224">
        <v>0</v>
      </c>
      <c r="R38" s="224">
        <v>498</v>
      </c>
      <c r="S38" s="224">
        <v>0</v>
      </c>
      <c r="T38" s="224">
        <v>0</v>
      </c>
      <c r="U38" s="224">
        <v>0</v>
      </c>
      <c r="V38" s="224">
        <v>138754</v>
      </c>
      <c r="W38" s="224">
        <v>0</v>
      </c>
      <c r="X38" s="224">
        <v>0</v>
      </c>
      <c r="Y38" s="224">
        <v>0</v>
      </c>
      <c r="Z38" s="224">
        <v>0</v>
      </c>
      <c r="AA38" s="224">
        <v>0</v>
      </c>
      <c r="AB38" s="224">
        <v>0</v>
      </c>
      <c r="AC38" s="224">
        <v>176754</v>
      </c>
      <c r="AD38" s="225">
        <f t="shared" ref="AD38" si="394">SUM(C38:AC38)</f>
        <v>614266</v>
      </c>
      <c r="AE38" s="224">
        <v>0</v>
      </c>
      <c r="AF38" s="224">
        <v>0</v>
      </c>
      <c r="AG38" s="224">
        <v>0</v>
      </c>
      <c r="AH38" s="224">
        <v>0</v>
      </c>
      <c r="AI38" s="224">
        <v>0</v>
      </c>
      <c r="AJ38" s="224">
        <v>0</v>
      </c>
      <c r="AK38" s="224">
        <v>112463</v>
      </c>
      <c r="AL38" s="224">
        <v>14260</v>
      </c>
      <c r="AM38" s="224">
        <v>0</v>
      </c>
      <c r="AN38" s="224">
        <v>0</v>
      </c>
      <c r="AO38" s="224">
        <v>43732</v>
      </c>
      <c r="AP38" s="224">
        <v>93315</v>
      </c>
      <c r="AQ38" s="224">
        <v>265013</v>
      </c>
      <c r="AR38" s="224">
        <v>0</v>
      </c>
      <c r="AS38" s="224">
        <v>0</v>
      </c>
      <c r="AT38" s="224">
        <v>0</v>
      </c>
      <c r="AU38" s="224">
        <v>0</v>
      </c>
      <c r="AV38" s="224">
        <v>0</v>
      </c>
      <c r="AW38" s="224">
        <v>0</v>
      </c>
      <c r="AX38" s="224">
        <v>0</v>
      </c>
      <c r="AY38" s="224">
        <v>0</v>
      </c>
      <c r="AZ38" s="224">
        <v>0</v>
      </c>
      <c r="BA38" s="224">
        <v>0</v>
      </c>
      <c r="BB38" s="224">
        <v>155343</v>
      </c>
      <c r="BC38" s="224">
        <v>601</v>
      </c>
      <c r="BD38" s="224">
        <v>601</v>
      </c>
      <c r="BE38" s="224">
        <v>0</v>
      </c>
      <c r="BF38" s="224">
        <v>6125</v>
      </c>
      <c r="BG38" s="224">
        <v>61</v>
      </c>
      <c r="BH38" s="229">
        <f>SUM(AE38:BG38)</f>
        <v>691514</v>
      </c>
      <c r="BI38" s="230">
        <f>AD38+BH38</f>
        <v>1305780</v>
      </c>
      <c r="BJ38" s="231">
        <v>-2</v>
      </c>
      <c r="BK38" s="225">
        <f t="shared" ref="BK38" si="395">BI38-BJ38</f>
        <v>1305782</v>
      </c>
      <c r="BL38" s="234">
        <v>4</v>
      </c>
      <c r="BM38" s="235"/>
    </row>
    <row r="39" spans="1:65" s="41" customFormat="1" ht="15.75">
      <c r="A39" s="136"/>
      <c r="B39" s="218" t="s">
        <v>320</v>
      </c>
      <c r="C39" s="264">
        <v>162145</v>
      </c>
      <c r="D39" s="264">
        <v>74335</v>
      </c>
      <c r="E39" s="264">
        <v>7936</v>
      </c>
      <c r="F39" s="264">
        <v>21496</v>
      </c>
      <c r="G39" s="264">
        <v>11270</v>
      </c>
      <c r="H39" s="264">
        <v>0</v>
      </c>
      <c r="I39" s="264">
        <v>0</v>
      </c>
      <c r="J39" s="264">
        <v>0</v>
      </c>
      <c r="K39" s="264">
        <v>231</v>
      </c>
      <c r="L39" s="264">
        <v>7969</v>
      </c>
      <c r="M39" s="264">
        <v>4382</v>
      </c>
      <c r="N39" s="264">
        <v>12</v>
      </c>
      <c r="O39" s="264">
        <v>365</v>
      </c>
      <c r="P39" s="264">
        <v>8119</v>
      </c>
      <c r="Q39" s="264">
        <v>0</v>
      </c>
      <c r="R39" s="264">
        <v>498</v>
      </c>
      <c r="S39" s="264">
        <v>0</v>
      </c>
      <c r="T39" s="264">
        <v>0</v>
      </c>
      <c r="U39" s="264">
        <v>0</v>
      </c>
      <c r="V39" s="264">
        <v>138754</v>
      </c>
      <c r="W39" s="264">
        <v>0</v>
      </c>
      <c r="X39" s="264">
        <v>0</v>
      </c>
      <c r="Y39" s="264">
        <v>0</v>
      </c>
      <c r="Z39" s="264">
        <v>0</v>
      </c>
      <c r="AA39" s="264">
        <v>0</v>
      </c>
      <c r="AB39" s="264">
        <v>0</v>
      </c>
      <c r="AC39" s="264">
        <v>176754</v>
      </c>
      <c r="AD39" s="123">
        <f t="shared" ref="AD39" si="396">SUM(C39:AC39)</f>
        <v>614266</v>
      </c>
      <c r="AE39" s="264">
        <v>0</v>
      </c>
      <c r="AF39" s="264">
        <v>0</v>
      </c>
      <c r="AG39" s="264">
        <v>0</v>
      </c>
      <c r="AH39" s="264">
        <v>0</v>
      </c>
      <c r="AI39" s="264">
        <v>0</v>
      </c>
      <c r="AJ39" s="264">
        <v>0</v>
      </c>
      <c r="AK39" s="264">
        <v>112463</v>
      </c>
      <c r="AL39" s="264">
        <v>14260</v>
      </c>
      <c r="AM39" s="264">
        <v>0</v>
      </c>
      <c r="AN39" s="264">
        <v>0</v>
      </c>
      <c r="AO39" s="264">
        <v>43732</v>
      </c>
      <c r="AP39" s="264">
        <v>93315</v>
      </c>
      <c r="AQ39" s="264">
        <v>265013</v>
      </c>
      <c r="AR39" s="264">
        <v>0</v>
      </c>
      <c r="AS39" s="264">
        <v>0</v>
      </c>
      <c r="AT39" s="264">
        <v>0</v>
      </c>
      <c r="AU39" s="264">
        <v>0</v>
      </c>
      <c r="AV39" s="264">
        <v>0</v>
      </c>
      <c r="AW39" s="264">
        <v>0</v>
      </c>
      <c r="AX39" s="264">
        <v>0</v>
      </c>
      <c r="AY39" s="264">
        <v>0</v>
      </c>
      <c r="AZ39" s="264">
        <v>0</v>
      </c>
      <c r="BA39" s="264">
        <v>0</v>
      </c>
      <c r="BB39" s="264">
        <v>155343</v>
      </c>
      <c r="BC39" s="264">
        <v>601</v>
      </c>
      <c r="BD39" s="264">
        <v>601</v>
      </c>
      <c r="BE39" s="264">
        <v>0</v>
      </c>
      <c r="BF39" s="264">
        <v>6125</v>
      </c>
      <c r="BG39" s="264">
        <v>61</v>
      </c>
      <c r="BH39" s="124">
        <f>SUM(AE39:BG39)</f>
        <v>691514</v>
      </c>
      <c r="BI39" s="238">
        <f>AD39+BH39</f>
        <v>1305780</v>
      </c>
      <c r="BJ39" s="280">
        <v>-2</v>
      </c>
      <c r="BK39" s="123">
        <f t="shared" ref="BK39" si="397">BI39-BJ39</f>
        <v>1305782</v>
      </c>
      <c r="BM39" s="219"/>
    </row>
    <row r="40" spans="1:65" ht="15.75">
      <c r="A40" s="130"/>
      <c r="B40" s="12" t="s">
        <v>321</v>
      </c>
      <c r="C40" s="9">
        <f>IF('Upto Month COPPY'!$E$4="",0,'Upto Month COPPY'!$E$4)</f>
        <v>150141</v>
      </c>
      <c r="D40" s="9">
        <f>IF('Upto Month COPPY'!$E$5="",0,'Upto Month COPPY'!$E$5)</f>
        <v>56503</v>
      </c>
      <c r="E40" s="9">
        <f>IF('Upto Month COPPY'!$E$6="",0,'Upto Month COPPY'!$E$6)</f>
        <v>7624</v>
      </c>
      <c r="F40" s="9">
        <f>IF('Upto Month COPPY'!$E$7="",0,'Upto Month COPPY'!$E$7)</f>
        <v>20010</v>
      </c>
      <c r="G40" s="9">
        <f>IF('Upto Month COPPY'!$E$8="",0,'Upto Month COPPY'!$E$8)</f>
        <v>9991</v>
      </c>
      <c r="H40" s="9">
        <f>IF('Upto Month COPPY'!$E$9="",0,'Upto Month COPPY'!$E$9)</f>
        <v>0</v>
      </c>
      <c r="I40" s="9">
        <f>IF('Upto Month COPPY'!$E$10="",0,'Upto Month COPPY'!$E$10)</f>
        <v>0</v>
      </c>
      <c r="J40" s="9">
        <f>IF('Upto Month COPPY'!$E$11="",0,'Upto Month COPPY'!$E$11)</f>
        <v>0</v>
      </c>
      <c r="K40" s="9">
        <f>IF('Upto Month COPPY'!$E$12="",0,'Upto Month COPPY'!$E$12)</f>
        <v>301</v>
      </c>
      <c r="L40" s="9">
        <f>IF('Upto Month COPPY'!$E$13="",0,'Upto Month COPPY'!$E$13)</f>
        <v>5121</v>
      </c>
      <c r="M40" s="9">
        <f>IF('Upto Month COPPY'!$E$14="",0,'Upto Month COPPY'!$E$14)</f>
        <v>3611</v>
      </c>
      <c r="N40" s="9">
        <f>IF('Upto Month COPPY'!$E$15="",0,'Upto Month COPPY'!$E$15)</f>
        <v>8</v>
      </c>
      <c r="O40" s="9">
        <f>IF('Upto Month COPPY'!$E$16="",0,'Upto Month COPPY'!$E$16)</f>
        <v>453</v>
      </c>
      <c r="P40" s="9">
        <f>IF('Upto Month COPPY'!$E$17="",0,'Upto Month COPPY'!$E$17)</f>
        <v>6609</v>
      </c>
      <c r="Q40" s="9">
        <f>IF('Upto Month COPPY'!$E$18="",0,'Upto Month COPPY'!$E$18)</f>
        <v>0</v>
      </c>
      <c r="R40" s="9">
        <f>IF('Upto Month COPPY'!$E$21="",0,'Upto Month COPPY'!$E$21)</f>
        <v>143</v>
      </c>
      <c r="S40" s="9">
        <f>IF('Upto Month COPPY'!$E$26="",0,'Upto Month COPPY'!$E$26)</f>
        <v>0</v>
      </c>
      <c r="T40" s="9">
        <f>IF('Upto Month COPPY'!$E$27="",0,'Upto Month COPPY'!$E$27)</f>
        <v>0</v>
      </c>
      <c r="U40" s="9">
        <f>IF('Upto Month COPPY'!$E$30="",0,'Upto Month COPPY'!$E$30)</f>
        <v>0</v>
      </c>
      <c r="V40" s="9">
        <f>IF('Upto Month COPPY'!$E$35="",0,'Upto Month COPPY'!$E$35)</f>
        <v>125280</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161289</v>
      </c>
      <c r="AD40" s="123">
        <f t="shared" ref="AD40:AD41" si="398">SUM(C40:AC40)</f>
        <v>547084</v>
      </c>
      <c r="AE40" s="9">
        <f>IF('Upto Month COPPY'!$E$19="",0,'Upto Month COPPY'!$E$19)</f>
        <v>30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59954</v>
      </c>
      <c r="AL40" s="9">
        <f>IF('Upto Month COPPY'!$E$29="",0,'Upto Month COPPY'!$E$29)</f>
        <v>10641</v>
      </c>
      <c r="AM40" s="9">
        <f>IF('Upto Month COPPY'!$E$31="",0,'Upto Month COPPY'!$E$31)</f>
        <v>0</v>
      </c>
      <c r="AN40" s="9">
        <f>IF('Upto Month COPPY'!$E$32="",0,'Upto Month COPPY'!$E$32)</f>
        <v>0</v>
      </c>
      <c r="AO40" s="9">
        <f>IF('Upto Month COPPY'!$E$33="",0,'Upto Month COPPY'!$E$33)</f>
        <v>50224</v>
      </c>
      <c r="AP40" s="9">
        <f>IF('Upto Month COPPY'!$E$34="",0,'Upto Month COPPY'!$E$34)</f>
        <v>72620</v>
      </c>
      <c r="AQ40" s="9">
        <f>IF('Upto Month COPPY'!$E$36="",0,'Upto Month COPPY'!$E$36)</f>
        <v>202301</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158240</v>
      </c>
      <c r="BC40" s="9">
        <f>IF('Upto Month COPPY'!$E$53="",0,'Upto Month COPPY'!$E$53)</f>
        <v>1047</v>
      </c>
      <c r="BD40" s="9">
        <f>IF('Upto Month COPPY'!$E$54="",0,'Upto Month COPPY'!$E$54)</f>
        <v>1047</v>
      </c>
      <c r="BE40" s="9">
        <f>IF('Upto Month COPPY'!$E$55="",0,'Upto Month COPPY'!$E$55)</f>
        <v>0</v>
      </c>
      <c r="BF40" s="9">
        <f>IF('Upto Month COPPY'!$E$56="",0,'Upto Month COPPY'!$E$56)</f>
        <v>5455</v>
      </c>
      <c r="BG40" s="9">
        <f>IF('Upto Month COPPY'!$E$58="",0,'Upto Month COPPY'!$E$58)</f>
        <v>4</v>
      </c>
      <c r="BH40" s="9">
        <f>SUM(AE40:BG40)</f>
        <v>561563</v>
      </c>
      <c r="BI40" s="127">
        <f>AD40+BH40</f>
        <v>1108647</v>
      </c>
      <c r="BJ40" s="9">
        <f>IF('Upto Month COPPY'!$E$60="",0,'Upto Month COPPY'!$E$60)</f>
        <v>0</v>
      </c>
      <c r="BK40" s="9">
        <f t="shared" ref="BK40:BK41" si="399">BI40-BJ40</f>
        <v>1108647</v>
      </c>
      <c r="BL40" s="41">
        <f>'Upto Month COPPY'!$E$61</f>
        <v>1108645</v>
      </c>
      <c r="BM40" s="30">
        <f t="shared" ref="BM40:BM44" si="400">BK40-AD40</f>
        <v>561563</v>
      </c>
    </row>
    <row r="41" spans="1:65" ht="15" customHeight="1">
      <c r="A41" s="130"/>
      <c r="B41" s="183" t="s">
        <v>322</v>
      </c>
      <c r="C41" s="9">
        <f>IF('Upto Month Current'!$E$4="",0,'Upto Month Current'!$E$4)</f>
        <v>161846</v>
      </c>
      <c r="D41" s="9">
        <f>IF('Upto Month Current'!$E$5="",0,'Upto Month Current'!$E$5)</f>
        <v>74199</v>
      </c>
      <c r="E41" s="9">
        <f>IF('Upto Month Current'!$E$6="",0,'Upto Month Current'!$E$6)</f>
        <v>7923</v>
      </c>
      <c r="F41" s="9">
        <f>IF('Upto Month Current'!$E$7="",0,'Upto Month Current'!$E$7)</f>
        <v>21457</v>
      </c>
      <c r="G41" s="9">
        <f>IF('Upto Month Current'!$E$8="",0,'Upto Month Current'!$E$8)</f>
        <v>11251</v>
      </c>
      <c r="H41" s="9">
        <f>IF('Upto Month Current'!$E$9="",0,'Upto Month Current'!$E$9)</f>
        <v>0</v>
      </c>
      <c r="I41" s="9">
        <f>IF('Upto Month Current'!$E$10="",0,'Upto Month Current'!$E$10)</f>
        <v>0</v>
      </c>
      <c r="J41" s="9">
        <f>IF('Upto Month Current'!$E$11="",0,'Upto Month Current'!$E$11)</f>
        <v>0</v>
      </c>
      <c r="K41" s="9">
        <f>IF('Upto Month Current'!$E$12="",0,'Upto Month Current'!$E$12)</f>
        <v>230</v>
      </c>
      <c r="L41" s="9">
        <f>IF('Upto Month Current'!$E$13="",0,'Upto Month Current'!$E$13)</f>
        <v>7956</v>
      </c>
      <c r="M41" s="9">
        <f>IF('Upto Month Current'!$E$14="",0,'Upto Month Current'!$E$14)</f>
        <v>4375</v>
      </c>
      <c r="N41" s="9">
        <f>IF('Upto Month Current'!$E$15="",0,'Upto Month Current'!$E$15)</f>
        <v>12</v>
      </c>
      <c r="O41" s="9">
        <f>IF('Upto Month Current'!$E$16="",0,'Upto Month Current'!$E$16)</f>
        <v>365</v>
      </c>
      <c r="P41" s="9">
        <f>IF('Upto Month Current'!$E$17="",0,'Upto Month Current'!$E$17)</f>
        <v>8106</v>
      </c>
      <c r="Q41" s="9">
        <f>IF('Upto Month Current'!$E$18="",0,'Upto Month Current'!$E$18)</f>
        <v>0</v>
      </c>
      <c r="R41" s="9">
        <f>IF('Upto Month Current'!$E$21="",0,'Upto Month Current'!$E$21)</f>
        <v>498</v>
      </c>
      <c r="S41" s="9">
        <f>IF('Upto Month Current'!$E$26="",0,'Upto Month Current'!$E$26)</f>
        <v>0</v>
      </c>
      <c r="T41" s="9">
        <f>IF('Upto Month Current'!$E$27="",0,'Upto Month Current'!$E$27)</f>
        <v>0</v>
      </c>
      <c r="U41" s="9">
        <f>IF('Upto Month Current'!$E$30="",0,'Upto Month Current'!$E$30)</f>
        <v>0</v>
      </c>
      <c r="V41" s="9">
        <f>IF('Upto Month Current'!$E$35="",0,'Upto Month Current'!$E$35)</f>
        <v>138496</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176425</v>
      </c>
      <c r="AD41" s="123">
        <f t="shared" si="398"/>
        <v>613139</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112255</v>
      </c>
      <c r="AL41" s="9">
        <f>IF('Upto Month Current'!$E$29="",0,'Upto Month Current'!$E$29)</f>
        <v>14235</v>
      </c>
      <c r="AM41" s="9">
        <f>IF('Upto Month Current'!$E$31="",0,'Upto Month Current'!$E$31)</f>
        <v>0</v>
      </c>
      <c r="AN41" s="9">
        <f>IF('Upto Month Current'!$E$32="",0,'Upto Month Current'!$E$32)</f>
        <v>0</v>
      </c>
      <c r="AO41" s="9">
        <f>IF('Upto Month Current'!$E$33="",0,'Upto Month Current'!$E$33)</f>
        <v>43651</v>
      </c>
      <c r="AP41" s="9">
        <f>IF('Upto Month Current'!$E$34="",0,'Upto Month Current'!$E$34)</f>
        <v>93141</v>
      </c>
      <c r="AQ41" s="9">
        <f>IF('Upto Month Current'!$E$36="",0,'Upto Month Current'!$E$36)</f>
        <v>264521</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155053</v>
      </c>
      <c r="BC41" s="9">
        <f>IF('Upto Month Current'!$E$53="",0,'Upto Month Current'!$E$53)</f>
        <v>601</v>
      </c>
      <c r="BD41" s="9">
        <f>IF('Upto Month Current'!$E$54="",0,'Upto Month Current'!$E$54)</f>
        <v>601</v>
      </c>
      <c r="BE41" s="9">
        <f>IF('Upto Month Current'!$E$55="",0,'Upto Month Current'!$E$55)</f>
        <v>0</v>
      </c>
      <c r="BF41" s="9">
        <f>IF('Upto Month Current'!$E$56="",0,'Upto Month Current'!$E$56)</f>
        <v>6114</v>
      </c>
      <c r="BG41" s="9">
        <f>IF('Upto Month Current'!$E$58="",0,'Upto Month Current'!$E$58)</f>
        <v>61</v>
      </c>
      <c r="BH41" s="9">
        <f>SUM(AE41:BG41)</f>
        <v>690233</v>
      </c>
      <c r="BI41" s="127">
        <f>AD41+BH41</f>
        <v>1303372</v>
      </c>
      <c r="BJ41" s="9">
        <f>IF('Upto Month Current'!$E$60="",0,'Upto Month Current'!$E$60)</f>
        <v>0</v>
      </c>
      <c r="BK41" s="51">
        <f t="shared" si="399"/>
        <v>1303372</v>
      </c>
      <c r="BL41">
        <f>'Upto Month Current'!$E$61</f>
        <v>1303374</v>
      </c>
      <c r="BM41" s="30">
        <f t="shared" si="400"/>
        <v>690233</v>
      </c>
    </row>
    <row r="42" spans="1:65" ht="15.75">
      <c r="A42" s="130"/>
      <c r="B42" s="5" t="s">
        <v>127</v>
      </c>
      <c r="C42" s="11">
        <f>C41-C39</f>
        <v>-299</v>
      </c>
      <c r="D42" s="11">
        <f t="shared" ref="D42" si="401">D41-D39</f>
        <v>-136</v>
      </c>
      <c r="E42" s="11">
        <f t="shared" ref="E42" si="402">E41-E39</f>
        <v>-13</v>
      </c>
      <c r="F42" s="11">
        <f t="shared" ref="F42" si="403">F41-F39</f>
        <v>-39</v>
      </c>
      <c r="G42" s="11">
        <f t="shared" ref="G42" si="404">G41-G39</f>
        <v>-19</v>
      </c>
      <c r="H42" s="11">
        <f t="shared" ref="H42" si="405">H41-H39</f>
        <v>0</v>
      </c>
      <c r="I42" s="11">
        <f t="shared" ref="I42" si="406">I41-I39</f>
        <v>0</v>
      </c>
      <c r="J42" s="11">
        <f t="shared" ref="J42" si="407">J41-J39</f>
        <v>0</v>
      </c>
      <c r="K42" s="11">
        <f t="shared" ref="K42" si="408">K41-K39</f>
        <v>-1</v>
      </c>
      <c r="L42" s="11">
        <f t="shared" ref="L42" si="409">L41-L39</f>
        <v>-13</v>
      </c>
      <c r="M42" s="11">
        <f t="shared" ref="M42" si="410">M41-M39</f>
        <v>-7</v>
      </c>
      <c r="N42" s="11">
        <f t="shared" ref="N42" si="411">N41-N39</f>
        <v>0</v>
      </c>
      <c r="O42" s="11">
        <f t="shared" ref="O42" si="412">O41-O39</f>
        <v>0</v>
      </c>
      <c r="P42" s="11">
        <f t="shared" ref="P42" si="413">P41-P39</f>
        <v>-13</v>
      </c>
      <c r="Q42" s="11">
        <f t="shared" ref="Q42" si="414">Q41-Q39</f>
        <v>0</v>
      </c>
      <c r="R42" s="11">
        <f t="shared" ref="R42" si="415">R41-R39</f>
        <v>0</v>
      </c>
      <c r="S42" s="11">
        <f t="shared" ref="S42" si="416">S41-S39</f>
        <v>0</v>
      </c>
      <c r="T42" s="11">
        <f t="shared" ref="T42:U42" si="417">T41-T39</f>
        <v>0</v>
      </c>
      <c r="U42" s="11">
        <f t="shared" si="417"/>
        <v>0</v>
      </c>
      <c r="V42" s="9">
        <f t="shared" ref="V42" si="418">V41-V39</f>
        <v>-258</v>
      </c>
      <c r="W42" s="11">
        <f t="shared" ref="W42" si="419">W41-W39</f>
        <v>0</v>
      </c>
      <c r="X42" s="11">
        <f t="shared" ref="X42" si="420">X41-X39</f>
        <v>0</v>
      </c>
      <c r="Y42" s="11">
        <f t="shared" ref="Y42" si="421">Y41-Y39</f>
        <v>0</v>
      </c>
      <c r="Z42" s="11">
        <f t="shared" ref="Z42" si="422">Z41-Z39</f>
        <v>0</v>
      </c>
      <c r="AA42" s="11">
        <f t="shared" ref="AA42:AD42" si="423">AA41-AA39</f>
        <v>0</v>
      </c>
      <c r="AB42" s="11">
        <f t="shared" si="423"/>
        <v>0</v>
      </c>
      <c r="AC42" s="9">
        <f t="shared" si="423"/>
        <v>-329</v>
      </c>
      <c r="AD42" s="10">
        <f t="shared" si="423"/>
        <v>-1127</v>
      </c>
      <c r="AE42" s="11">
        <f t="shared" ref="AE42" si="424">AE41-AE39</f>
        <v>0</v>
      </c>
      <c r="AF42" s="11">
        <f t="shared" ref="AF42" si="425">AF41-AF39</f>
        <v>0</v>
      </c>
      <c r="AG42" s="11">
        <f t="shared" ref="AG42" si="426">AG41-AG39</f>
        <v>0</v>
      </c>
      <c r="AH42" s="11">
        <f t="shared" ref="AH42" si="427">AH41-AH39</f>
        <v>0</v>
      </c>
      <c r="AI42" s="11">
        <f t="shared" ref="AI42" si="428">AI41-AI39</f>
        <v>0</v>
      </c>
      <c r="AJ42" s="11">
        <f t="shared" ref="AJ42" si="429">AJ41-AJ39</f>
        <v>0</v>
      </c>
      <c r="AK42" s="11">
        <f t="shared" ref="AK42" si="430">AK41-AK39</f>
        <v>-208</v>
      </c>
      <c r="AL42" s="11">
        <f t="shared" ref="AL42" si="431">AL41-AL39</f>
        <v>-25</v>
      </c>
      <c r="AM42" s="11">
        <f t="shared" ref="AM42" si="432">AM41-AM39</f>
        <v>0</v>
      </c>
      <c r="AN42" s="11">
        <f t="shared" ref="AN42" si="433">AN41-AN39</f>
        <v>0</v>
      </c>
      <c r="AO42" s="9">
        <f t="shared" ref="AO42" si="434">AO41-AO39</f>
        <v>-81</v>
      </c>
      <c r="AP42" s="11">
        <f t="shared" ref="AP42" si="435">AP41-AP39</f>
        <v>-174</v>
      </c>
      <c r="AQ42" s="9">
        <f t="shared" ref="AQ42" si="436">AQ41-AQ39</f>
        <v>-492</v>
      </c>
      <c r="AR42" s="11">
        <f t="shared" ref="AR42" si="437">AR41-AR39</f>
        <v>0</v>
      </c>
      <c r="AS42" s="11">
        <f t="shared" ref="AS42" si="438">AS41-AS39</f>
        <v>0</v>
      </c>
      <c r="AT42" s="11">
        <f t="shared" ref="AT42" si="439">AT41-AT39</f>
        <v>0</v>
      </c>
      <c r="AU42" s="11">
        <f t="shared" ref="AU42" si="440">AU41-AU39</f>
        <v>0</v>
      </c>
      <c r="AV42" s="11">
        <f t="shared" ref="AV42" si="441">AV41-AV39</f>
        <v>0</v>
      </c>
      <c r="AW42" s="11">
        <f t="shared" ref="AW42" si="442">AW41-AW39</f>
        <v>0</v>
      </c>
      <c r="AX42" s="11">
        <f t="shared" ref="AX42" si="443">AX41-AX39</f>
        <v>0</v>
      </c>
      <c r="AY42" s="11">
        <f t="shared" ref="AY42" si="444">AY41-AY39</f>
        <v>0</v>
      </c>
      <c r="AZ42" s="11">
        <f t="shared" ref="AZ42" si="445">AZ41-AZ39</f>
        <v>0</v>
      </c>
      <c r="BA42" s="11">
        <f t="shared" ref="BA42" si="446">BA41-BA39</f>
        <v>0</v>
      </c>
      <c r="BB42" s="9">
        <f t="shared" ref="BB42" si="447">BB41-BB39</f>
        <v>-290</v>
      </c>
      <c r="BC42" s="11">
        <f t="shared" ref="BC42" si="448">BC41-BC39</f>
        <v>0</v>
      </c>
      <c r="BD42" s="11">
        <f t="shared" ref="BD42" si="449">BD41-BD39</f>
        <v>0</v>
      </c>
      <c r="BE42" s="11">
        <f t="shared" ref="BE42" si="450">BE41-BE39</f>
        <v>0</v>
      </c>
      <c r="BF42" s="11">
        <f t="shared" ref="BF42" si="451">BF41-BF39</f>
        <v>-11</v>
      </c>
      <c r="BG42" s="11">
        <f t="shared" ref="BG42:BH42" si="452">BG41-BG39</f>
        <v>0</v>
      </c>
      <c r="BH42" s="9">
        <f t="shared" si="452"/>
        <v>-1281</v>
      </c>
      <c r="BI42" s="45">
        <f t="shared" ref="BI42" si="453">BI41-BI39</f>
        <v>-2408</v>
      </c>
      <c r="BJ42" s="11">
        <f t="shared" ref="BJ42:BK42" si="454">BJ41-BJ39</f>
        <v>2</v>
      </c>
      <c r="BK42" s="51">
        <f t="shared" si="454"/>
        <v>-2410</v>
      </c>
      <c r="BM42" s="30">
        <f t="shared" si="400"/>
        <v>-1283</v>
      </c>
    </row>
    <row r="43" spans="1:65" ht="15.75">
      <c r="A43" s="130"/>
      <c r="B43" s="5" t="s">
        <v>128</v>
      </c>
      <c r="C43" s="13">
        <f>C42/C39</f>
        <v>-1.8440284930155107E-3</v>
      </c>
      <c r="D43" s="13">
        <f t="shared" ref="D43" si="455">D42/D39</f>
        <v>-1.829555391134728E-3</v>
      </c>
      <c r="E43" s="13">
        <f t="shared" ref="E43" si="456">E42/E39</f>
        <v>-1.6381048387096775E-3</v>
      </c>
      <c r="F43" s="13">
        <f t="shared" ref="F43" si="457">F42/F39</f>
        <v>-1.8142910308894678E-3</v>
      </c>
      <c r="G43" s="13">
        <f t="shared" ref="G43" si="458">G42/G39</f>
        <v>-1.6858917480035492E-3</v>
      </c>
      <c r="H43" s="13" t="e">
        <f t="shared" ref="H43" si="459">H42/H39</f>
        <v>#DIV/0!</v>
      </c>
      <c r="I43" s="13" t="e">
        <f t="shared" ref="I43" si="460">I42/I39</f>
        <v>#DIV/0!</v>
      </c>
      <c r="J43" s="13" t="e">
        <f t="shared" ref="J43" si="461">J42/J39</f>
        <v>#DIV/0!</v>
      </c>
      <c r="K43" s="13">
        <f t="shared" ref="K43" si="462">K42/K39</f>
        <v>-4.329004329004329E-3</v>
      </c>
      <c r="L43" s="13">
        <f t="shared" ref="L43" si="463">L42/L39</f>
        <v>-1.6313213703099511E-3</v>
      </c>
      <c r="M43" s="13">
        <f t="shared" ref="M43" si="464">M42/M39</f>
        <v>-1.5974440894568689E-3</v>
      </c>
      <c r="N43" s="13">
        <f t="shared" ref="N43" si="465">N42/N39</f>
        <v>0</v>
      </c>
      <c r="O43" s="13">
        <f t="shared" ref="O43" si="466">O42/O39</f>
        <v>0</v>
      </c>
      <c r="P43" s="13">
        <f t="shared" ref="P43" si="467">P42/P39</f>
        <v>-1.6011824116270476E-3</v>
      </c>
      <c r="Q43" s="13" t="e">
        <f t="shared" ref="Q43" si="468">Q42/Q39</f>
        <v>#DIV/0!</v>
      </c>
      <c r="R43" s="13">
        <f t="shared" ref="R43" si="469">R42/R39</f>
        <v>0</v>
      </c>
      <c r="S43" s="13" t="e">
        <f t="shared" ref="S43" si="470">S42/S39</f>
        <v>#DIV/0!</v>
      </c>
      <c r="T43" s="13" t="e">
        <f t="shared" ref="T43:U43" si="471">T42/T39</f>
        <v>#DIV/0!</v>
      </c>
      <c r="U43" s="13" t="e">
        <f t="shared" si="471"/>
        <v>#DIV/0!</v>
      </c>
      <c r="V43" s="163">
        <f t="shared" ref="V43" si="472">V42/V39</f>
        <v>-1.8594058549663433E-3</v>
      </c>
      <c r="W43" s="13" t="e">
        <f t="shared" ref="W43" si="473">W42/W39</f>
        <v>#DIV/0!</v>
      </c>
      <c r="X43" s="13" t="e">
        <f t="shared" ref="X43" si="474">X42/X39</f>
        <v>#DIV/0!</v>
      </c>
      <c r="Y43" s="13" t="e">
        <f t="shared" ref="Y43" si="475">Y42/Y39</f>
        <v>#DIV/0!</v>
      </c>
      <c r="Z43" s="13" t="e">
        <f t="shared" ref="Z43" si="476">Z42/Z39</f>
        <v>#DIV/0!</v>
      </c>
      <c r="AA43" s="13" t="e">
        <f t="shared" ref="AA43:AD43" si="477">AA42/AA39</f>
        <v>#DIV/0!</v>
      </c>
      <c r="AB43" s="13" t="e">
        <f t="shared" si="477"/>
        <v>#DIV/0!</v>
      </c>
      <c r="AC43" s="163">
        <f t="shared" si="477"/>
        <v>-1.8613440148454914E-3</v>
      </c>
      <c r="AD43" s="14">
        <f t="shared" si="477"/>
        <v>-1.8347100441828133E-3</v>
      </c>
      <c r="AE43" s="13" t="e">
        <f t="shared" ref="AE43" si="478">AE42/AE39</f>
        <v>#DIV/0!</v>
      </c>
      <c r="AF43" s="13" t="e">
        <f t="shared" ref="AF43" si="479">AF42/AF39</f>
        <v>#DIV/0!</v>
      </c>
      <c r="AG43" s="13" t="e">
        <f t="shared" ref="AG43" si="480">AG42/AG39</f>
        <v>#DIV/0!</v>
      </c>
      <c r="AH43" s="13" t="e">
        <f t="shared" ref="AH43" si="481">AH42/AH39</f>
        <v>#DIV/0!</v>
      </c>
      <c r="AI43" s="13" t="e">
        <f t="shared" ref="AI43" si="482">AI42/AI39</f>
        <v>#DIV/0!</v>
      </c>
      <c r="AJ43" s="13" t="e">
        <f t="shared" ref="AJ43" si="483">AJ42/AJ39</f>
        <v>#DIV/0!</v>
      </c>
      <c r="AK43" s="13">
        <f t="shared" ref="AK43" si="484">AK42/AK39</f>
        <v>-1.8494971679574616E-3</v>
      </c>
      <c r="AL43" s="13">
        <f t="shared" ref="AL43" si="485">AL42/AL39</f>
        <v>-1.7531556802244039E-3</v>
      </c>
      <c r="AM43" s="13" t="e">
        <f t="shared" ref="AM43" si="486">AM42/AM39</f>
        <v>#DIV/0!</v>
      </c>
      <c r="AN43" s="13" t="e">
        <f t="shared" ref="AN43" si="487">AN42/AN39</f>
        <v>#DIV/0!</v>
      </c>
      <c r="AO43" s="163">
        <f t="shared" ref="AO43" si="488">AO42/AO39</f>
        <v>-1.8521906155675478E-3</v>
      </c>
      <c r="AP43" s="13">
        <f t="shared" ref="AP43" si="489">AP42/AP39</f>
        <v>-1.8646519852113807E-3</v>
      </c>
      <c r="AQ43" s="163">
        <f t="shared" ref="AQ43" si="490">AQ42/AQ39</f>
        <v>-1.8565126993770116E-3</v>
      </c>
      <c r="AR43" s="13" t="e">
        <f t="shared" ref="AR43" si="491">AR42/AR39</f>
        <v>#DIV/0!</v>
      </c>
      <c r="AS43" s="13" t="e">
        <f t="shared" ref="AS43" si="492">AS42/AS39</f>
        <v>#DIV/0!</v>
      </c>
      <c r="AT43" s="13" t="e">
        <f t="shared" ref="AT43" si="493">AT42/AT39</f>
        <v>#DIV/0!</v>
      </c>
      <c r="AU43" s="13" t="e">
        <f t="shared" ref="AU43" si="494">AU42/AU39</f>
        <v>#DIV/0!</v>
      </c>
      <c r="AV43" s="13" t="e">
        <f t="shared" ref="AV43" si="495">AV42/AV39</f>
        <v>#DIV/0!</v>
      </c>
      <c r="AW43" s="13" t="e">
        <f t="shared" ref="AW43" si="496">AW42/AW39</f>
        <v>#DIV/0!</v>
      </c>
      <c r="AX43" s="13" t="e">
        <f t="shared" ref="AX43" si="497">AX42/AX39</f>
        <v>#DIV/0!</v>
      </c>
      <c r="AY43" s="13" t="e">
        <f t="shared" ref="AY43" si="498">AY42/AY39</f>
        <v>#DIV/0!</v>
      </c>
      <c r="AZ43" s="13" t="e">
        <f t="shared" ref="AZ43" si="499">AZ42/AZ39</f>
        <v>#DIV/0!</v>
      </c>
      <c r="BA43" s="13" t="e">
        <f t="shared" ref="BA43" si="500">BA42/BA39</f>
        <v>#DIV/0!</v>
      </c>
      <c r="BB43" s="163">
        <f t="shared" ref="BB43" si="501">BB42/BB39</f>
        <v>-1.8668366131721417E-3</v>
      </c>
      <c r="BC43" s="13">
        <f t="shared" ref="BC43" si="502">BC42/BC39</f>
        <v>0</v>
      </c>
      <c r="BD43" s="13">
        <f t="shared" ref="BD43" si="503">BD42/BD39</f>
        <v>0</v>
      </c>
      <c r="BE43" s="13" t="e">
        <f t="shared" ref="BE43" si="504">BE42/BE39</f>
        <v>#DIV/0!</v>
      </c>
      <c r="BF43" s="13">
        <f t="shared" ref="BF43" si="505">BF42/BF39</f>
        <v>-1.7959183673469388E-3</v>
      </c>
      <c r="BG43" s="13">
        <f t="shared" ref="BG43:BH43" si="506">BG42/BG39</f>
        <v>0</v>
      </c>
      <c r="BH43" s="163">
        <f t="shared" si="506"/>
        <v>-1.8524570724526184E-3</v>
      </c>
      <c r="BI43" s="46">
        <f t="shared" ref="BI43" si="507">BI42/BI39</f>
        <v>-1.8441085021979201E-3</v>
      </c>
      <c r="BJ43" s="13">
        <f t="shared" ref="BJ43:BK43" si="508">BJ42/BJ39</f>
        <v>-1</v>
      </c>
      <c r="BK43" s="52">
        <f t="shared" si="508"/>
        <v>-1.8456373269044909E-3</v>
      </c>
      <c r="BM43" s="163" t="e">
        <f t="shared" ref="BM43" si="509">BM42/BM39</f>
        <v>#DIV/0!</v>
      </c>
    </row>
    <row r="44" spans="1:65" ht="15.75">
      <c r="A44" s="130"/>
      <c r="B44" s="5" t="s">
        <v>129</v>
      </c>
      <c r="C44" s="11">
        <f>C41-C40</f>
        <v>11705</v>
      </c>
      <c r="D44" s="11">
        <f t="shared" ref="D44:BK44" si="510">D41-D40</f>
        <v>17696</v>
      </c>
      <c r="E44" s="11">
        <f t="shared" si="510"/>
        <v>299</v>
      </c>
      <c r="F44" s="11">
        <f t="shared" si="510"/>
        <v>1447</v>
      </c>
      <c r="G44" s="11">
        <f t="shared" si="510"/>
        <v>1260</v>
      </c>
      <c r="H44" s="11">
        <f t="shared" si="510"/>
        <v>0</v>
      </c>
      <c r="I44" s="11">
        <f t="shared" si="510"/>
        <v>0</v>
      </c>
      <c r="J44" s="11">
        <f t="shared" si="510"/>
        <v>0</v>
      </c>
      <c r="K44" s="11">
        <f t="shared" si="510"/>
        <v>-71</v>
      </c>
      <c r="L44" s="11">
        <f t="shared" si="510"/>
        <v>2835</v>
      </c>
      <c r="M44" s="11">
        <f t="shared" si="510"/>
        <v>764</v>
      </c>
      <c r="N44" s="11">
        <f t="shared" si="510"/>
        <v>4</v>
      </c>
      <c r="O44" s="11">
        <f t="shared" si="510"/>
        <v>-88</v>
      </c>
      <c r="P44" s="11">
        <f t="shared" si="510"/>
        <v>1497</v>
      </c>
      <c r="Q44" s="11">
        <f t="shared" si="510"/>
        <v>0</v>
      </c>
      <c r="R44" s="11">
        <f t="shared" si="510"/>
        <v>355</v>
      </c>
      <c r="S44" s="11">
        <f t="shared" si="510"/>
        <v>0</v>
      </c>
      <c r="T44" s="11">
        <f t="shared" si="510"/>
        <v>0</v>
      </c>
      <c r="U44" s="11">
        <f t="shared" ref="U44" si="511">U41-U40</f>
        <v>0</v>
      </c>
      <c r="V44" s="9">
        <f t="shared" si="510"/>
        <v>13216</v>
      </c>
      <c r="W44" s="11">
        <f t="shared" si="510"/>
        <v>0</v>
      </c>
      <c r="X44" s="11">
        <f t="shared" si="510"/>
        <v>0</v>
      </c>
      <c r="Y44" s="11">
        <f t="shared" si="510"/>
        <v>0</v>
      </c>
      <c r="Z44" s="11">
        <f t="shared" si="510"/>
        <v>0</v>
      </c>
      <c r="AA44" s="11">
        <f t="shared" si="510"/>
        <v>0</v>
      </c>
      <c r="AB44" s="11">
        <f t="shared" ref="AB44" si="512">AB41-AB40</f>
        <v>0</v>
      </c>
      <c r="AC44" s="9">
        <f t="shared" ref="AC44:AD44" si="513">AC41-AC40</f>
        <v>15136</v>
      </c>
      <c r="AD44" s="10">
        <f t="shared" si="513"/>
        <v>66055</v>
      </c>
      <c r="AE44" s="11">
        <f t="shared" si="510"/>
        <v>-30</v>
      </c>
      <c r="AF44" s="11">
        <f t="shared" si="510"/>
        <v>0</v>
      </c>
      <c r="AG44" s="11">
        <f t="shared" si="510"/>
        <v>0</v>
      </c>
      <c r="AH44" s="11">
        <f t="shared" si="510"/>
        <v>0</v>
      </c>
      <c r="AI44" s="11">
        <f t="shared" si="510"/>
        <v>0</v>
      </c>
      <c r="AJ44" s="11">
        <f t="shared" si="510"/>
        <v>0</v>
      </c>
      <c r="AK44" s="11">
        <f t="shared" si="510"/>
        <v>52301</v>
      </c>
      <c r="AL44" s="11">
        <f t="shared" si="510"/>
        <v>3594</v>
      </c>
      <c r="AM44" s="11">
        <f t="shared" si="510"/>
        <v>0</v>
      </c>
      <c r="AN44" s="11">
        <f t="shared" si="510"/>
        <v>0</v>
      </c>
      <c r="AO44" s="9">
        <f t="shared" si="510"/>
        <v>-6573</v>
      </c>
      <c r="AP44" s="11">
        <f t="shared" si="510"/>
        <v>20521</v>
      </c>
      <c r="AQ44" s="9">
        <f t="shared" si="510"/>
        <v>62220</v>
      </c>
      <c r="AR44" s="11">
        <f t="shared" si="510"/>
        <v>0</v>
      </c>
      <c r="AS44" s="11">
        <f t="shared" si="510"/>
        <v>0</v>
      </c>
      <c r="AT44" s="11">
        <f t="shared" si="510"/>
        <v>0</v>
      </c>
      <c r="AU44" s="11">
        <f t="shared" si="510"/>
        <v>0</v>
      </c>
      <c r="AV44" s="11">
        <f t="shared" si="510"/>
        <v>0</v>
      </c>
      <c r="AW44" s="11">
        <f t="shared" si="510"/>
        <v>0</v>
      </c>
      <c r="AX44" s="11">
        <f t="shared" si="510"/>
        <v>0</v>
      </c>
      <c r="AY44" s="11">
        <f t="shared" si="510"/>
        <v>0</v>
      </c>
      <c r="AZ44" s="11">
        <f t="shared" si="510"/>
        <v>0</v>
      </c>
      <c r="BA44" s="11">
        <f t="shared" si="510"/>
        <v>0</v>
      </c>
      <c r="BB44" s="9">
        <f t="shared" si="510"/>
        <v>-3187</v>
      </c>
      <c r="BC44" s="11">
        <f t="shared" si="510"/>
        <v>-446</v>
      </c>
      <c r="BD44" s="11">
        <f t="shared" si="510"/>
        <v>-446</v>
      </c>
      <c r="BE44" s="11">
        <f t="shared" si="510"/>
        <v>0</v>
      </c>
      <c r="BF44" s="11">
        <f t="shared" si="510"/>
        <v>659</v>
      </c>
      <c r="BG44" s="11">
        <f t="shared" si="510"/>
        <v>57</v>
      </c>
      <c r="BH44" s="9">
        <f t="shared" si="510"/>
        <v>128670</v>
      </c>
      <c r="BI44" s="45">
        <f t="shared" si="510"/>
        <v>194725</v>
      </c>
      <c r="BJ44" s="11">
        <f t="shared" si="510"/>
        <v>0</v>
      </c>
      <c r="BK44" s="51">
        <f t="shared" si="510"/>
        <v>194725</v>
      </c>
      <c r="BM44" s="30">
        <f t="shared" si="400"/>
        <v>128670</v>
      </c>
    </row>
    <row r="45" spans="1:65" ht="15.75">
      <c r="A45" s="130"/>
      <c r="B45" s="5" t="s">
        <v>130</v>
      </c>
      <c r="C45" s="13">
        <f>C44/C40</f>
        <v>7.7960050885500967E-2</v>
      </c>
      <c r="D45" s="13">
        <f t="shared" ref="D45" si="514">D44/D40</f>
        <v>0.31318691042953473</v>
      </c>
      <c r="E45" s="13">
        <f t="shared" ref="E45" si="515">E44/E40</f>
        <v>3.9218258132214058E-2</v>
      </c>
      <c r="F45" s="13">
        <f t="shared" ref="F45" si="516">F44/F40</f>
        <v>7.2313843078460768E-2</v>
      </c>
      <c r="G45" s="13">
        <f t="shared" ref="G45" si="517">G44/G40</f>
        <v>0.12611350215193673</v>
      </c>
      <c r="H45" s="13" t="e">
        <f t="shared" ref="H45" si="518">H44/H40</f>
        <v>#DIV/0!</v>
      </c>
      <c r="I45" s="13" t="e">
        <f t="shared" ref="I45" si="519">I44/I40</f>
        <v>#DIV/0!</v>
      </c>
      <c r="J45" s="13" t="e">
        <f t="shared" ref="J45" si="520">J44/J40</f>
        <v>#DIV/0!</v>
      </c>
      <c r="K45" s="13">
        <f t="shared" ref="K45" si="521">K44/K40</f>
        <v>-0.23588039867109634</v>
      </c>
      <c r="L45" s="13">
        <f t="shared" ref="L45" si="522">L44/L40</f>
        <v>0.55360281195079086</v>
      </c>
      <c r="M45" s="13">
        <f t="shared" ref="M45" si="523">M44/M40</f>
        <v>0.21157574079202437</v>
      </c>
      <c r="N45" s="13">
        <f t="shared" ref="N45" si="524">N44/N40</f>
        <v>0.5</v>
      </c>
      <c r="O45" s="13">
        <f t="shared" ref="O45" si="525">O44/O40</f>
        <v>-0.19426048565121412</v>
      </c>
      <c r="P45" s="13">
        <f t="shared" ref="P45" si="526">P44/P40</f>
        <v>0.22650930549251022</v>
      </c>
      <c r="Q45" s="13" t="e">
        <f t="shared" ref="Q45" si="527">Q44/Q40</f>
        <v>#DIV/0!</v>
      </c>
      <c r="R45" s="13">
        <f t="shared" ref="R45" si="528">R44/R40</f>
        <v>2.4825174825174825</v>
      </c>
      <c r="S45" s="13" t="e">
        <f t="shared" ref="S45" si="529">S44/S40</f>
        <v>#DIV/0!</v>
      </c>
      <c r="T45" s="13" t="e">
        <f t="shared" ref="T45:U45" si="530">T44/T40</f>
        <v>#DIV/0!</v>
      </c>
      <c r="U45" s="13" t="e">
        <f t="shared" si="530"/>
        <v>#DIV/0!</v>
      </c>
      <c r="V45" s="163">
        <f t="shared" ref="V45" si="531">V44/V40</f>
        <v>0.10549169859514687</v>
      </c>
      <c r="W45" s="13" t="e">
        <f t="shared" ref="W45" si="532">W44/W40</f>
        <v>#DIV/0!</v>
      </c>
      <c r="X45" s="13" t="e">
        <f t="shared" ref="X45" si="533">X44/X40</f>
        <v>#DIV/0!</v>
      </c>
      <c r="Y45" s="13" t="e">
        <f t="shared" ref="Y45" si="534">Y44/Y40</f>
        <v>#DIV/0!</v>
      </c>
      <c r="Z45" s="13" t="e">
        <f t="shared" ref="Z45" si="535">Z44/Z40</f>
        <v>#DIV/0!</v>
      </c>
      <c r="AA45" s="13" t="e">
        <f t="shared" ref="AA45:AD45" si="536">AA44/AA40</f>
        <v>#DIV/0!</v>
      </c>
      <c r="AB45" s="13" t="e">
        <f t="shared" ref="AB45" si="537">AB44/AB40</f>
        <v>#DIV/0!</v>
      </c>
      <c r="AC45" s="163">
        <f t="shared" si="536"/>
        <v>9.3843969520550075E-2</v>
      </c>
      <c r="AD45" s="14">
        <f t="shared" si="536"/>
        <v>0.12074014228162402</v>
      </c>
      <c r="AE45" s="13">
        <f t="shared" ref="AE45" si="538">AE44/AE40</f>
        <v>-1</v>
      </c>
      <c r="AF45" s="13" t="e">
        <f t="shared" ref="AF45" si="539">AF44/AF40</f>
        <v>#DIV/0!</v>
      </c>
      <c r="AG45" s="13" t="e">
        <f t="shared" ref="AG45" si="540">AG44/AG40</f>
        <v>#DIV/0!</v>
      </c>
      <c r="AH45" s="13" t="e">
        <f t="shared" ref="AH45" si="541">AH44/AH40</f>
        <v>#DIV/0!</v>
      </c>
      <c r="AI45" s="13" t="e">
        <f t="shared" ref="AI45" si="542">AI44/AI40</f>
        <v>#DIV/0!</v>
      </c>
      <c r="AJ45" s="13" t="e">
        <f t="shared" ref="AJ45" si="543">AJ44/AJ40</f>
        <v>#DIV/0!</v>
      </c>
      <c r="AK45" s="13">
        <f t="shared" ref="AK45" si="544">AK44/AK40</f>
        <v>0.87235213663808919</v>
      </c>
      <c r="AL45" s="13">
        <f t="shared" ref="AL45" si="545">AL44/AL40</f>
        <v>0.33775021144629264</v>
      </c>
      <c r="AM45" s="13" t="e">
        <f t="shared" ref="AM45" si="546">AM44/AM40</f>
        <v>#DIV/0!</v>
      </c>
      <c r="AN45" s="13" t="e">
        <f t="shared" ref="AN45" si="547">AN44/AN40</f>
        <v>#DIV/0!</v>
      </c>
      <c r="AO45" s="163">
        <f t="shared" ref="AO45" si="548">AO44/AO40</f>
        <v>-0.13087368588722523</v>
      </c>
      <c r="AP45" s="13">
        <f t="shared" ref="AP45" si="549">AP44/AP40</f>
        <v>0.28258055632057283</v>
      </c>
      <c r="AQ45" s="163">
        <f t="shared" ref="AQ45" si="550">AQ44/AQ40</f>
        <v>0.30756150488628331</v>
      </c>
      <c r="AR45" s="13" t="e">
        <f t="shared" ref="AR45" si="551">AR44/AR40</f>
        <v>#DIV/0!</v>
      </c>
      <c r="AS45" s="13" t="e">
        <f t="shared" ref="AS45" si="552">AS44/AS40</f>
        <v>#DIV/0!</v>
      </c>
      <c r="AT45" s="13" t="e">
        <f t="shared" ref="AT45" si="553">AT44/AT40</f>
        <v>#DIV/0!</v>
      </c>
      <c r="AU45" s="13" t="e">
        <f t="shared" ref="AU45" si="554">AU44/AU40</f>
        <v>#DIV/0!</v>
      </c>
      <c r="AV45" s="13" t="e">
        <f t="shared" ref="AV45" si="555">AV44/AV40</f>
        <v>#DIV/0!</v>
      </c>
      <c r="AW45" s="13" t="e">
        <f t="shared" ref="AW45" si="556">AW44/AW40</f>
        <v>#DIV/0!</v>
      </c>
      <c r="AX45" s="13" t="e">
        <f t="shared" ref="AX45" si="557">AX44/AX40</f>
        <v>#DIV/0!</v>
      </c>
      <c r="AY45" s="13" t="e">
        <f t="shared" ref="AY45" si="558">AY44/AY40</f>
        <v>#DIV/0!</v>
      </c>
      <c r="AZ45" s="13" t="e">
        <f t="shared" ref="AZ45" si="559">AZ44/AZ40</f>
        <v>#DIV/0!</v>
      </c>
      <c r="BA45" s="13" t="e">
        <f t="shared" ref="BA45" si="560">BA44/BA40</f>
        <v>#DIV/0!</v>
      </c>
      <c r="BB45" s="163">
        <f t="shared" ref="BB45" si="561">BB44/BB40</f>
        <v>-2.0140293225480284E-2</v>
      </c>
      <c r="BC45" s="13">
        <f t="shared" ref="BC45" si="562">BC44/BC40</f>
        <v>-0.42597898758357211</v>
      </c>
      <c r="BD45" s="13">
        <f t="shared" ref="BD45" si="563">BD44/BD40</f>
        <v>-0.42597898758357211</v>
      </c>
      <c r="BE45" s="13" t="e">
        <f t="shared" ref="BE45" si="564">BE44/BE40</f>
        <v>#DIV/0!</v>
      </c>
      <c r="BF45" s="13">
        <f t="shared" ref="BF45" si="565">BF44/BF40</f>
        <v>0.12080659945004583</v>
      </c>
      <c r="BG45" s="13">
        <f t="shared" ref="BG45:BH45" si="566">BG44/BG40</f>
        <v>14.25</v>
      </c>
      <c r="BH45" s="163">
        <f t="shared" si="566"/>
        <v>0.22912834356964401</v>
      </c>
      <c r="BI45" s="46">
        <f t="shared" ref="BI45" si="567">BI44/BI40</f>
        <v>0.17564202131066065</v>
      </c>
      <c r="BJ45" s="13" t="e">
        <f t="shared" ref="BJ45:BK45" si="568">BJ44/BJ40</f>
        <v>#DIV/0!</v>
      </c>
      <c r="BK45" s="52">
        <f t="shared" si="568"/>
        <v>0.17564202131066065</v>
      </c>
      <c r="BM45" s="14">
        <f t="shared" ref="BM45" si="569">BM44/BM40</f>
        <v>0.22912834356964401</v>
      </c>
    </row>
    <row r="46" spans="1:65" ht="15.75">
      <c r="A46" s="130"/>
      <c r="B46" s="5" t="s">
        <v>312</v>
      </c>
      <c r="C46" s="128">
        <f>C41/C38</f>
        <v>0.99815597150698454</v>
      </c>
      <c r="D46" s="128">
        <f t="shared" ref="D46:BK46" si="570">D41/D38</f>
        <v>0.99817044460886528</v>
      </c>
      <c r="E46" s="128">
        <f t="shared" si="570"/>
        <v>0.99836189516129037</v>
      </c>
      <c r="F46" s="128">
        <f t="shared" si="570"/>
        <v>0.99818570896911052</v>
      </c>
      <c r="G46" s="128">
        <f t="shared" si="570"/>
        <v>0.9983141082519964</v>
      </c>
      <c r="H46" s="128" t="e">
        <f t="shared" si="570"/>
        <v>#DIV/0!</v>
      </c>
      <c r="I46" s="128" t="e">
        <f t="shared" si="570"/>
        <v>#DIV/0!</v>
      </c>
      <c r="J46" s="128" t="e">
        <f t="shared" si="570"/>
        <v>#DIV/0!</v>
      </c>
      <c r="K46" s="128">
        <f t="shared" si="570"/>
        <v>0.99567099567099571</v>
      </c>
      <c r="L46" s="128">
        <f t="shared" si="570"/>
        <v>0.99836867862969003</v>
      </c>
      <c r="M46" s="128">
        <f t="shared" si="570"/>
        <v>0.99840255591054317</v>
      </c>
      <c r="N46" s="128">
        <f t="shared" si="570"/>
        <v>1</v>
      </c>
      <c r="O46" s="128">
        <f t="shared" si="570"/>
        <v>1</v>
      </c>
      <c r="P46" s="128">
        <f t="shared" si="570"/>
        <v>0.9983988175883729</v>
      </c>
      <c r="Q46" s="128" t="e">
        <f t="shared" si="570"/>
        <v>#DIV/0!</v>
      </c>
      <c r="R46" s="128">
        <f t="shared" si="570"/>
        <v>1</v>
      </c>
      <c r="S46" s="128" t="e">
        <f t="shared" si="570"/>
        <v>#DIV/0!</v>
      </c>
      <c r="T46" s="128" t="e">
        <f t="shared" si="570"/>
        <v>#DIV/0!</v>
      </c>
      <c r="U46" s="128" t="e">
        <f t="shared" si="570"/>
        <v>#DIV/0!</v>
      </c>
      <c r="V46" s="178">
        <f t="shared" si="570"/>
        <v>0.99814059414503364</v>
      </c>
      <c r="W46" s="128" t="e">
        <f t="shared" si="570"/>
        <v>#DIV/0!</v>
      </c>
      <c r="X46" s="128" t="e">
        <f t="shared" si="570"/>
        <v>#DIV/0!</v>
      </c>
      <c r="Y46" s="128" t="e">
        <f t="shared" si="570"/>
        <v>#DIV/0!</v>
      </c>
      <c r="Z46" s="128" t="e">
        <f t="shared" si="570"/>
        <v>#DIV/0!</v>
      </c>
      <c r="AA46" s="128" t="e">
        <f t="shared" si="570"/>
        <v>#DIV/0!</v>
      </c>
      <c r="AB46" s="128" t="e">
        <f t="shared" ref="AB46" si="571">AB41/AB38</f>
        <v>#DIV/0!</v>
      </c>
      <c r="AC46" s="178">
        <f t="shared" si="570"/>
        <v>0.9981386559851545</v>
      </c>
      <c r="AD46" s="217">
        <f t="shared" si="570"/>
        <v>0.99816528995581721</v>
      </c>
      <c r="AE46" s="128" t="e">
        <f t="shared" si="570"/>
        <v>#DIV/0!</v>
      </c>
      <c r="AF46" s="128" t="e">
        <f t="shared" si="570"/>
        <v>#DIV/0!</v>
      </c>
      <c r="AG46" s="128" t="e">
        <f t="shared" si="570"/>
        <v>#DIV/0!</v>
      </c>
      <c r="AH46" s="128" t="e">
        <f t="shared" si="570"/>
        <v>#DIV/0!</v>
      </c>
      <c r="AI46" s="128" t="e">
        <f t="shared" si="570"/>
        <v>#DIV/0!</v>
      </c>
      <c r="AJ46" s="128" t="e">
        <f t="shared" si="570"/>
        <v>#DIV/0!</v>
      </c>
      <c r="AK46" s="128">
        <f t="shared" si="570"/>
        <v>0.99815050283204254</v>
      </c>
      <c r="AL46" s="128">
        <f t="shared" si="570"/>
        <v>0.99824684431977562</v>
      </c>
      <c r="AM46" s="128" t="e">
        <f t="shared" si="570"/>
        <v>#DIV/0!</v>
      </c>
      <c r="AN46" s="128" t="e">
        <f t="shared" si="570"/>
        <v>#DIV/0!</v>
      </c>
      <c r="AO46" s="178">
        <f t="shared" si="570"/>
        <v>0.99814780938443248</v>
      </c>
      <c r="AP46" s="128">
        <f t="shared" si="570"/>
        <v>0.99813534801478865</v>
      </c>
      <c r="AQ46" s="178">
        <f t="shared" si="570"/>
        <v>0.99814348730062297</v>
      </c>
      <c r="AR46" s="128" t="e">
        <f t="shared" si="570"/>
        <v>#DIV/0!</v>
      </c>
      <c r="AS46" s="128" t="e">
        <f t="shared" si="570"/>
        <v>#DIV/0!</v>
      </c>
      <c r="AT46" s="128" t="e">
        <f t="shared" si="570"/>
        <v>#DIV/0!</v>
      </c>
      <c r="AU46" s="128" t="e">
        <f t="shared" si="570"/>
        <v>#DIV/0!</v>
      </c>
      <c r="AV46" s="128" t="e">
        <f t="shared" si="570"/>
        <v>#DIV/0!</v>
      </c>
      <c r="AW46" s="128" t="e">
        <f t="shared" si="570"/>
        <v>#DIV/0!</v>
      </c>
      <c r="AX46" s="128" t="e">
        <f t="shared" si="570"/>
        <v>#DIV/0!</v>
      </c>
      <c r="AY46" s="128" t="e">
        <f t="shared" si="570"/>
        <v>#DIV/0!</v>
      </c>
      <c r="AZ46" s="128" t="e">
        <f t="shared" si="570"/>
        <v>#DIV/0!</v>
      </c>
      <c r="BA46" s="128" t="e">
        <f t="shared" si="570"/>
        <v>#DIV/0!</v>
      </c>
      <c r="BB46" s="178">
        <f t="shared" si="570"/>
        <v>0.99813316338682789</v>
      </c>
      <c r="BC46" s="128">
        <f t="shared" si="570"/>
        <v>1</v>
      </c>
      <c r="BD46" s="128">
        <f t="shared" si="570"/>
        <v>1</v>
      </c>
      <c r="BE46" s="128" t="e">
        <f t="shared" si="570"/>
        <v>#DIV/0!</v>
      </c>
      <c r="BF46" s="128">
        <f t="shared" si="570"/>
        <v>0.99820408163265306</v>
      </c>
      <c r="BG46" s="128">
        <f t="shared" si="570"/>
        <v>1</v>
      </c>
      <c r="BH46" s="178">
        <f t="shared" si="570"/>
        <v>0.99814754292754737</v>
      </c>
      <c r="BI46" s="128">
        <f t="shared" si="570"/>
        <v>0.99815589149780204</v>
      </c>
      <c r="BJ46" s="128">
        <f t="shared" si="570"/>
        <v>0</v>
      </c>
      <c r="BK46" s="128">
        <f t="shared" si="570"/>
        <v>0.99815436267309554</v>
      </c>
      <c r="BM46" s="128" t="e">
        <f t="shared" ref="BM46" si="572">BM41/BM38</f>
        <v>#DIV/0!</v>
      </c>
    </row>
    <row r="47" spans="1:65" s="181" customFormat="1" ht="15.75">
      <c r="A47" s="130"/>
      <c r="B47" s="5" t="s">
        <v>313</v>
      </c>
      <c r="C47" s="11">
        <f>C38-C41</f>
        <v>299</v>
      </c>
      <c r="D47" s="11">
        <f t="shared" ref="D47:BK47" si="573">D38-D41</f>
        <v>136</v>
      </c>
      <c r="E47" s="11">
        <f t="shared" si="573"/>
        <v>13</v>
      </c>
      <c r="F47" s="11">
        <f t="shared" si="573"/>
        <v>39</v>
      </c>
      <c r="G47" s="11">
        <f t="shared" si="573"/>
        <v>19</v>
      </c>
      <c r="H47" s="11">
        <f t="shared" si="573"/>
        <v>0</v>
      </c>
      <c r="I47" s="11">
        <f t="shared" si="573"/>
        <v>0</v>
      </c>
      <c r="J47" s="11">
        <f t="shared" si="573"/>
        <v>0</v>
      </c>
      <c r="K47" s="11">
        <f t="shared" si="573"/>
        <v>1</v>
      </c>
      <c r="L47" s="11">
        <f t="shared" si="573"/>
        <v>13</v>
      </c>
      <c r="M47" s="11">
        <f t="shared" si="573"/>
        <v>7</v>
      </c>
      <c r="N47" s="11">
        <f t="shared" si="573"/>
        <v>0</v>
      </c>
      <c r="O47" s="11">
        <f t="shared" si="573"/>
        <v>0</v>
      </c>
      <c r="P47" s="11">
        <f t="shared" si="573"/>
        <v>13</v>
      </c>
      <c r="Q47" s="11">
        <f t="shared" si="573"/>
        <v>0</v>
      </c>
      <c r="R47" s="11">
        <f t="shared" si="573"/>
        <v>0</v>
      </c>
      <c r="S47" s="11">
        <f t="shared" si="573"/>
        <v>0</v>
      </c>
      <c r="T47" s="11">
        <f t="shared" si="573"/>
        <v>0</v>
      </c>
      <c r="U47" s="11">
        <f t="shared" si="573"/>
        <v>0</v>
      </c>
      <c r="V47" s="11">
        <f t="shared" si="573"/>
        <v>258</v>
      </c>
      <c r="W47" s="11">
        <f t="shared" si="573"/>
        <v>0</v>
      </c>
      <c r="X47" s="11">
        <f t="shared" si="573"/>
        <v>0</v>
      </c>
      <c r="Y47" s="11">
        <f t="shared" si="573"/>
        <v>0</v>
      </c>
      <c r="Z47" s="11">
        <f t="shared" si="573"/>
        <v>0</v>
      </c>
      <c r="AA47" s="11">
        <f t="shared" si="573"/>
        <v>0</v>
      </c>
      <c r="AB47" s="11">
        <f t="shared" si="573"/>
        <v>0</v>
      </c>
      <c r="AC47" s="11">
        <f t="shared" si="573"/>
        <v>329</v>
      </c>
      <c r="AD47" s="11">
        <f t="shared" si="573"/>
        <v>1127</v>
      </c>
      <c r="AE47" s="11">
        <f t="shared" si="573"/>
        <v>0</v>
      </c>
      <c r="AF47" s="11">
        <f t="shared" si="573"/>
        <v>0</v>
      </c>
      <c r="AG47" s="11">
        <f t="shared" si="573"/>
        <v>0</v>
      </c>
      <c r="AH47" s="11">
        <f t="shared" si="573"/>
        <v>0</v>
      </c>
      <c r="AI47" s="11">
        <f t="shared" si="573"/>
        <v>0</v>
      </c>
      <c r="AJ47" s="11">
        <f t="shared" si="573"/>
        <v>0</v>
      </c>
      <c r="AK47" s="11">
        <f t="shared" si="573"/>
        <v>208</v>
      </c>
      <c r="AL47" s="11">
        <f t="shared" si="573"/>
        <v>25</v>
      </c>
      <c r="AM47" s="11">
        <f t="shared" si="573"/>
        <v>0</v>
      </c>
      <c r="AN47" s="11">
        <f t="shared" si="573"/>
        <v>0</v>
      </c>
      <c r="AO47" s="11">
        <f t="shared" si="573"/>
        <v>81</v>
      </c>
      <c r="AP47" s="11">
        <f t="shared" si="573"/>
        <v>174</v>
      </c>
      <c r="AQ47" s="11">
        <f t="shared" si="573"/>
        <v>492</v>
      </c>
      <c r="AR47" s="11">
        <f t="shared" si="573"/>
        <v>0</v>
      </c>
      <c r="AS47" s="11">
        <f t="shared" si="573"/>
        <v>0</v>
      </c>
      <c r="AT47" s="11">
        <f t="shared" si="573"/>
        <v>0</v>
      </c>
      <c r="AU47" s="11">
        <f t="shared" si="573"/>
        <v>0</v>
      </c>
      <c r="AV47" s="11">
        <f t="shared" si="573"/>
        <v>0</v>
      </c>
      <c r="AW47" s="11">
        <f t="shared" si="573"/>
        <v>0</v>
      </c>
      <c r="AX47" s="11">
        <f t="shared" si="573"/>
        <v>0</v>
      </c>
      <c r="AY47" s="11">
        <f t="shared" si="573"/>
        <v>0</v>
      </c>
      <c r="AZ47" s="11">
        <f t="shared" si="573"/>
        <v>0</v>
      </c>
      <c r="BA47" s="11">
        <f t="shared" si="573"/>
        <v>0</v>
      </c>
      <c r="BB47" s="11">
        <f t="shared" si="573"/>
        <v>290</v>
      </c>
      <c r="BC47" s="11">
        <f t="shared" si="573"/>
        <v>0</v>
      </c>
      <c r="BD47" s="11">
        <f t="shared" si="573"/>
        <v>0</v>
      </c>
      <c r="BE47" s="11">
        <f t="shared" si="573"/>
        <v>0</v>
      </c>
      <c r="BF47" s="11">
        <f t="shared" si="573"/>
        <v>11</v>
      </c>
      <c r="BG47" s="11">
        <f t="shared" si="573"/>
        <v>0</v>
      </c>
      <c r="BH47" s="11">
        <f t="shared" si="573"/>
        <v>1281</v>
      </c>
      <c r="BI47" s="11">
        <f t="shared" si="573"/>
        <v>2408</v>
      </c>
      <c r="BJ47" s="11">
        <f t="shared" si="573"/>
        <v>-2</v>
      </c>
      <c r="BK47" s="11">
        <f t="shared" si="573"/>
        <v>2410</v>
      </c>
      <c r="BL47" s="11">
        <f t="shared" ref="BL47:BM47" si="574">BL41-BL38</f>
        <v>1303370</v>
      </c>
      <c r="BM47" s="11">
        <f t="shared" si="574"/>
        <v>690233</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c r="A49" s="228" t="s">
        <v>134</v>
      </c>
      <c r="B49" s="222" t="str">
        <f>B38</f>
        <v xml:space="preserve">FG 2023-24 </v>
      </c>
      <c r="C49" s="224">
        <v>630364</v>
      </c>
      <c r="D49" s="224">
        <v>288129</v>
      </c>
      <c r="E49" s="224">
        <v>28512</v>
      </c>
      <c r="F49" s="224">
        <v>60634</v>
      </c>
      <c r="G49" s="224">
        <v>43141</v>
      </c>
      <c r="H49" s="224">
        <v>0</v>
      </c>
      <c r="I49" s="224">
        <v>0</v>
      </c>
      <c r="J49" s="224">
        <v>564</v>
      </c>
      <c r="K49" s="224">
        <v>544</v>
      </c>
      <c r="L49" s="224">
        <v>9342</v>
      </c>
      <c r="M49" s="224">
        <v>11998</v>
      </c>
      <c r="N49" s="224">
        <v>69</v>
      </c>
      <c r="O49" s="224">
        <v>3800</v>
      </c>
      <c r="P49" s="224">
        <v>67605</v>
      </c>
      <c r="Q49" s="224">
        <v>0</v>
      </c>
      <c r="R49" s="224">
        <v>2801</v>
      </c>
      <c r="S49" s="224">
        <v>0</v>
      </c>
      <c r="T49" s="224">
        <v>0</v>
      </c>
      <c r="U49" s="224">
        <v>0</v>
      </c>
      <c r="V49" s="224">
        <v>0</v>
      </c>
      <c r="W49" s="224">
        <v>0</v>
      </c>
      <c r="X49" s="224">
        <v>0</v>
      </c>
      <c r="Y49" s="224">
        <v>0</v>
      </c>
      <c r="Z49" s="224">
        <v>0</v>
      </c>
      <c r="AA49" s="224">
        <v>0</v>
      </c>
      <c r="AB49" s="224">
        <v>0</v>
      </c>
      <c r="AC49" s="224">
        <v>0</v>
      </c>
      <c r="AD49" s="225">
        <f t="shared" ref="AD49" si="575">SUM(C49:AC49)</f>
        <v>1147503</v>
      </c>
      <c r="AE49" s="224">
        <v>3409</v>
      </c>
      <c r="AF49" s="224">
        <v>722</v>
      </c>
      <c r="AG49" s="224">
        <v>5184</v>
      </c>
      <c r="AH49" s="224">
        <v>128</v>
      </c>
      <c r="AI49" s="224">
        <v>0</v>
      </c>
      <c r="AJ49" s="224">
        <v>0</v>
      </c>
      <c r="AK49" s="224">
        <v>58052</v>
      </c>
      <c r="AL49" s="224">
        <v>33275</v>
      </c>
      <c r="AM49" s="224">
        <v>0</v>
      </c>
      <c r="AN49" s="224">
        <v>2310</v>
      </c>
      <c r="AO49" s="224">
        <v>212032</v>
      </c>
      <c r="AP49" s="224">
        <v>334745</v>
      </c>
      <c r="AQ49" s="224">
        <v>0</v>
      </c>
      <c r="AR49" s="224">
        <v>0</v>
      </c>
      <c r="AS49" s="224">
        <v>0</v>
      </c>
      <c r="AT49" s="224">
        <v>0</v>
      </c>
      <c r="AU49" s="224">
        <v>0</v>
      </c>
      <c r="AV49" s="224">
        <v>0</v>
      </c>
      <c r="AW49" s="224">
        <v>0</v>
      </c>
      <c r="AX49" s="224">
        <v>0</v>
      </c>
      <c r="AY49" s="224">
        <v>0</v>
      </c>
      <c r="AZ49" s="224">
        <v>0</v>
      </c>
      <c r="BA49" s="224">
        <v>0</v>
      </c>
      <c r="BB49" s="224">
        <v>0</v>
      </c>
      <c r="BC49" s="224">
        <v>9724</v>
      </c>
      <c r="BD49" s="224">
        <v>9724</v>
      </c>
      <c r="BE49" s="224">
        <v>0</v>
      </c>
      <c r="BF49" s="224">
        <v>40653</v>
      </c>
      <c r="BG49" s="224">
        <v>148511</v>
      </c>
      <c r="BH49" s="229">
        <f>SUM(AE49:BG49)</f>
        <v>858469</v>
      </c>
      <c r="BI49" s="230">
        <f>AD49+BH49</f>
        <v>2005972</v>
      </c>
      <c r="BJ49" s="231">
        <v>9113</v>
      </c>
      <c r="BK49" s="225">
        <f t="shared" ref="BK49" si="576">BI49-BJ49</f>
        <v>1996859</v>
      </c>
      <c r="BL49" s="234">
        <v>5</v>
      </c>
      <c r="BM49" s="235"/>
    </row>
    <row r="50" spans="1:65" s="41" customFormat="1" ht="15.75">
      <c r="A50" s="136"/>
      <c r="B50" s="218" t="s">
        <v>320</v>
      </c>
      <c r="C50" s="264">
        <v>630364</v>
      </c>
      <c r="D50" s="264">
        <v>288129</v>
      </c>
      <c r="E50" s="264">
        <v>28512</v>
      </c>
      <c r="F50" s="264">
        <v>60634</v>
      </c>
      <c r="G50" s="264">
        <v>43141</v>
      </c>
      <c r="H50" s="264">
        <v>0</v>
      </c>
      <c r="I50" s="264">
        <v>0</v>
      </c>
      <c r="J50" s="264">
        <v>564</v>
      </c>
      <c r="K50" s="264">
        <v>544</v>
      </c>
      <c r="L50" s="264">
        <v>9342</v>
      </c>
      <c r="M50" s="264">
        <v>11998</v>
      </c>
      <c r="N50" s="264">
        <v>69</v>
      </c>
      <c r="O50" s="264">
        <v>3800</v>
      </c>
      <c r="P50" s="264">
        <v>67605</v>
      </c>
      <c r="Q50" s="264">
        <v>0</v>
      </c>
      <c r="R50" s="264">
        <v>2801</v>
      </c>
      <c r="S50" s="264">
        <v>0</v>
      </c>
      <c r="T50" s="264">
        <v>0</v>
      </c>
      <c r="U50" s="264">
        <v>0</v>
      </c>
      <c r="V50" s="264">
        <v>0</v>
      </c>
      <c r="W50" s="264">
        <v>0</v>
      </c>
      <c r="X50" s="264">
        <v>0</v>
      </c>
      <c r="Y50" s="264">
        <v>0</v>
      </c>
      <c r="Z50" s="264">
        <v>0</v>
      </c>
      <c r="AA50" s="264">
        <v>0</v>
      </c>
      <c r="AB50" s="264">
        <v>0</v>
      </c>
      <c r="AC50" s="264">
        <v>0</v>
      </c>
      <c r="AD50" s="123">
        <f t="shared" ref="AD50" si="577">SUM(C50:AC50)</f>
        <v>1147503</v>
      </c>
      <c r="AE50" s="264">
        <v>3409</v>
      </c>
      <c r="AF50" s="264">
        <v>722</v>
      </c>
      <c r="AG50" s="264">
        <v>5184</v>
      </c>
      <c r="AH50" s="264">
        <v>128</v>
      </c>
      <c r="AI50" s="264">
        <v>0</v>
      </c>
      <c r="AJ50" s="264">
        <v>0</v>
      </c>
      <c r="AK50" s="264">
        <v>58052</v>
      </c>
      <c r="AL50" s="264">
        <v>33275</v>
      </c>
      <c r="AM50" s="264">
        <v>0</v>
      </c>
      <c r="AN50" s="264">
        <v>2310</v>
      </c>
      <c r="AO50" s="264">
        <v>212032</v>
      </c>
      <c r="AP50" s="264">
        <v>334745</v>
      </c>
      <c r="AQ50" s="264">
        <v>0</v>
      </c>
      <c r="AR50" s="264">
        <v>0</v>
      </c>
      <c r="AS50" s="264">
        <v>0</v>
      </c>
      <c r="AT50" s="264">
        <v>0</v>
      </c>
      <c r="AU50" s="264">
        <v>0</v>
      </c>
      <c r="AV50" s="264">
        <v>0</v>
      </c>
      <c r="AW50" s="264">
        <v>0</v>
      </c>
      <c r="AX50" s="264">
        <v>0</v>
      </c>
      <c r="AY50" s="264">
        <v>0</v>
      </c>
      <c r="AZ50" s="264">
        <v>0</v>
      </c>
      <c r="BA50" s="264">
        <v>0</v>
      </c>
      <c r="BB50" s="264">
        <v>0</v>
      </c>
      <c r="BC50" s="264">
        <v>9724</v>
      </c>
      <c r="BD50" s="264">
        <v>9724</v>
      </c>
      <c r="BE50" s="264">
        <v>0</v>
      </c>
      <c r="BF50" s="264">
        <v>40653</v>
      </c>
      <c r="BG50" s="264">
        <v>148511</v>
      </c>
      <c r="BH50" s="124">
        <f>SUM(AE50:BG50)</f>
        <v>858469</v>
      </c>
      <c r="BI50" s="238">
        <f>AD50+BH50</f>
        <v>2005972</v>
      </c>
      <c r="BJ50" s="280">
        <v>9113</v>
      </c>
      <c r="BK50" s="123">
        <f t="shared" ref="BK50" si="578">BI50-BJ50</f>
        <v>1996859</v>
      </c>
      <c r="BM50" s="219"/>
    </row>
    <row r="51" spans="1:65" ht="15.75">
      <c r="A51" s="130"/>
      <c r="B51" s="12" t="s">
        <v>321</v>
      </c>
      <c r="C51" s="9">
        <f>IF('Upto Month COPPY'!$F$4="",0,'Upto Month COPPY'!$F$4)</f>
        <v>611887</v>
      </c>
      <c r="D51" s="9">
        <f>IF('Upto Month COPPY'!$F$5="",0,'Upto Month COPPY'!$F$5)</f>
        <v>229534</v>
      </c>
      <c r="E51" s="9">
        <f>IF('Upto Month COPPY'!$F$6="",0,'Upto Month COPPY'!$F$6)</f>
        <v>28736</v>
      </c>
      <c r="F51" s="9">
        <f>IF('Upto Month COPPY'!$F$7="",0,'Upto Month COPPY'!$F$7)</f>
        <v>59686</v>
      </c>
      <c r="G51" s="9">
        <f>IF('Upto Month COPPY'!$F$8="",0,'Upto Month COPPY'!$F$8)</f>
        <v>39211</v>
      </c>
      <c r="H51" s="9">
        <f>IF('Upto Month COPPY'!$F$9="",0,'Upto Month COPPY'!$F$9)</f>
        <v>0</v>
      </c>
      <c r="I51" s="9">
        <f>IF('Upto Month COPPY'!$F$10="",0,'Upto Month COPPY'!$F$10)</f>
        <v>0</v>
      </c>
      <c r="J51" s="9">
        <f>IF('Upto Month COPPY'!$F$11="",0,'Upto Month COPPY'!$F$11)</f>
        <v>661</v>
      </c>
      <c r="K51" s="9">
        <f>IF('Upto Month COPPY'!$F$12="",0,'Upto Month COPPY'!$F$12)</f>
        <v>214</v>
      </c>
      <c r="L51" s="9">
        <f>IF('Upto Month COPPY'!$F$13="",0,'Upto Month COPPY'!$F$13)</f>
        <v>6045</v>
      </c>
      <c r="M51" s="9">
        <f>IF('Upto Month COPPY'!$F$14="",0,'Upto Month COPPY'!$F$14)</f>
        <v>10268</v>
      </c>
      <c r="N51" s="9">
        <f>IF('Upto Month COPPY'!$F$15="",0,'Upto Month COPPY'!$F$15)</f>
        <v>156</v>
      </c>
      <c r="O51" s="9">
        <f>IF('Upto Month COPPY'!$F$16="",0,'Upto Month COPPY'!$F$16)</f>
        <v>2771</v>
      </c>
      <c r="P51" s="9">
        <f>IF('Upto Month COPPY'!$F$17="",0,'Upto Month COPPY'!$F$17)</f>
        <v>60956</v>
      </c>
      <c r="Q51" s="9">
        <f>IF('Upto Month COPPY'!$F$18="",0,'Upto Month COPPY'!$F$18)</f>
        <v>0</v>
      </c>
      <c r="R51" s="9">
        <f>IF('Upto Month COPPY'!$F$21="",0,'Upto Month COPPY'!$F$21)</f>
        <v>1518</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9">SUM(C51:AC51)</f>
        <v>1051643</v>
      </c>
      <c r="AE51" s="9">
        <f>IF('Upto Month COPPY'!$F$19="",0,'Upto Month COPPY'!$F$19)</f>
        <v>1689</v>
      </c>
      <c r="AF51" s="9">
        <f>IF('Upto Month COPPY'!$F$20="",0,'Upto Month COPPY'!$F$20)</f>
        <v>1429</v>
      </c>
      <c r="AG51" s="9">
        <f>IF('Upto Month COPPY'!$F$22="",0,'Upto Month COPPY'!$F$22)</f>
        <v>4673</v>
      </c>
      <c r="AH51" s="9">
        <f>IF('Upto Month COPPY'!$F$23="",0,'Upto Month COPPY'!$F$23)</f>
        <v>0</v>
      </c>
      <c r="AI51" s="9">
        <f>IF('Upto Month COPPY'!$F$24="",0,'Upto Month COPPY'!$F$24)</f>
        <v>0</v>
      </c>
      <c r="AJ51" s="9">
        <f>IF('Upto Month COPPY'!$F$25="",0,'Upto Month COPPY'!$F$25)</f>
        <v>6</v>
      </c>
      <c r="AK51" s="9">
        <f>IF('Upto Month COPPY'!$F$28="",0,'Upto Month COPPY'!$F$28)</f>
        <v>22494</v>
      </c>
      <c r="AL51" s="9">
        <f>IF('Upto Month COPPY'!$F$29="",0,'Upto Month COPPY'!$F$29)</f>
        <v>141451</v>
      </c>
      <c r="AM51" s="9">
        <f>IF('Upto Month COPPY'!$F$31="",0,'Upto Month COPPY'!$F$31)</f>
        <v>0</v>
      </c>
      <c r="AN51" s="9">
        <f>IF('Upto Month COPPY'!$F$32="",0,'Upto Month COPPY'!$F$32)</f>
        <v>1739</v>
      </c>
      <c r="AO51" s="9">
        <f>IF('Upto Month COPPY'!$F$33="",0,'Upto Month COPPY'!$F$33)</f>
        <v>137779</v>
      </c>
      <c r="AP51" s="9">
        <f>IF('Upto Month COPPY'!$F$34="",0,'Upto Month COPPY'!$F$34)</f>
        <v>306976</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10446</v>
      </c>
      <c r="BD51" s="9">
        <f>IF('Upto Month COPPY'!$F$54="",0,'Upto Month COPPY'!$F$54)</f>
        <v>10425</v>
      </c>
      <c r="BE51" s="9">
        <f>IF('Upto Month COPPY'!$F$55="",0,'Upto Month COPPY'!$F$55)</f>
        <v>0</v>
      </c>
      <c r="BF51" s="9">
        <f>IF('Upto Month COPPY'!$F$56="",0,'Upto Month COPPY'!$F$56)</f>
        <v>36876</v>
      </c>
      <c r="BG51" s="9">
        <f>IF('Upto Month COPPY'!$F$58="",0,'Upto Month COPPY'!$F$58)</f>
        <v>99263</v>
      </c>
      <c r="BH51" s="9">
        <f>SUM(AE51:BG51)</f>
        <v>775246</v>
      </c>
      <c r="BI51" s="127">
        <f>AD51+BH51</f>
        <v>1826889</v>
      </c>
      <c r="BJ51" s="9">
        <f>IF('Upto Month COPPY'!$F$60="",0,'Upto Month COPPY'!$F$60)</f>
        <v>15106</v>
      </c>
      <c r="BK51" s="51">
        <f t="shared" ref="BK51:BK52" si="580">BI51-BJ51</f>
        <v>1811783</v>
      </c>
      <c r="BL51">
        <f>'Upto Month COPPY'!$F$61</f>
        <v>1811782</v>
      </c>
      <c r="BM51" s="30">
        <f t="shared" ref="BM51:BM55" si="581">BK51-AD51</f>
        <v>760140</v>
      </c>
    </row>
    <row r="52" spans="1:65" ht="15.75" customHeight="1">
      <c r="A52" s="130"/>
      <c r="B52" s="183" t="s">
        <v>322</v>
      </c>
      <c r="C52" s="9">
        <f>IF('Upto Month Current'!$F$4="",0,'Upto Month Current'!$F$4)</f>
        <v>629205</v>
      </c>
      <c r="D52" s="9">
        <f>IF('Upto Month Current'!$F$5="",0,'Upto Month Current'!$F$5)</f>
        <v>287600</v>
      </c>
      <c r="E52" s="9">
        <f>IF('Upto Month Current'!$F$6="",0,'Upto Month Current'!$F$6)</f>
        <v>28460</v>
      </c>
      <c r="F52" s="9">
        <f>IF('Upto Month Current'!$F$7="",0,'Upto Month Current'!$F$7)</f>
        <v>60524</v>
      </c>
      <c r="G52" s="9">
        <f>IF('Upto Month Current'!$F$8="",0,'Upto Month Current'!$F$8)</f>
        <v>43063</v>
      </c>
      <c r="H52" s="9">
        <f>IF('Upto Month Current'!$F$9="",0,'Upto Month Current'!$F$9)</f>
        <v>0</v>
      </c>
      <c r="I52" s="9">
        <f>IF('Upto Month Current'!$F$10="",0,'Upto Month Current'!$F$10)</f>
        <v>0</v>
      </c>
      <c r="J52" s="9">
        <f>IF('Upto Month Current'!$F$11="",0,'Upto Month Current'!$F$11)</f>
        <v>563</v>
      </c>
      <c r="K52" s="9">
        <f>IF('Upto Month Current'!$F$12="",0,'Upto Month Current'!$F$12)</f>
        <v>544</v>
      </c>
      <c r="L52" s="9">
        <f>IF('Upto Month Current'!$F$13="",0,'Upto Month Current'!$F$13)</f>
        <v>9328</v>
      </c>
      <c r="M52" s="9">
        <f>IF('Upto Month Current'!$F$14="",0,'Upto Month Current'!$F$14)</f>
        <v>11978</v>
      </c>
      <c r="N52" s="9">
        <f>IF('Upto Month Current'!$F$15="",0,'Upto Month Current'!$F$15)</f>
        <v>70</v>
      </c>
      <c r="O52" s="9">
        <f>IF('Upto Month Current'!$F$16="",0,'Upto Month Current'!$F$16)</f>
        <v>3794</v>
      </c>
      <c r="P52" s="9">
        <f>IF('Upto Month Current'!$F$17="",0,'Upto Month Current'!$F$17)</f>
        <v>67482</v>
      </c>
      <c r="Q52" s="9">
        <f>IF('Upto Month Current'!$F$18="",0,'Upto Month Current'!$F$18)</f>
        <v>0</v>
      </c>
      <c r="R52" s="9">
        <f>IF('Upto Month Current'!$F$21="",0,'Upto Month Current'!$F$21)</f>
        <v>2799</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9"/>
        <v>1145410</v>
      </c>
      <c r="AE52" s="9">
        <f>IF('Upto Month Current'!$F$19="",0,'Upto Month Current'!$F$19)</f>
        <v>3403</v>
      </c>
      <c r="AF52" s="9">
        <f>IF('Upto Month Current'!$F$20="",0,'Upto Month Current'!$F$20)</f>
        <v>720</v>
      </c>
      <c r="AG52" s="9">
        <f>IF('Upto Month Current'!$F$22="",0,'Upto Month Current'!$F$22)</f>
        <v>5175</v>
      </c>
      <c r="AH52" s="9">
        <f>IF('Upto Month Current'!$F$23="",0,'Upto Month Current'!$F$23)</f>
        <v>128</v>
      </c>
      <c r="AI52" s="9">
        <f>IF('Upto Month Current'!$F$24="",0,'Upto Month Current'!$F$24)</f>
        <v>0</v>
      </c>
      <c r="AJ52" s="9">
        <f>IF('Upto Month Current'!$F$25="",0,'Upto Month Current'!$F$25)</f>
        <v>0</v>
      </c>
      <c r="AK52" s="9">
        <f>IF('Upto Month Current'!$F$28="",0,'Upto Month Current'!$F$28)</f>
        <v>57945</v>
      </c>
      <c r="AL52" s="9">
        <f>IF('Upto Month Current'!$F$29="",0,'Upto Month Current'!$F$29)</f>
        <v>33217</v>
      </c>
      <c r="AM52" s="9">
        <f>IF('Upto Month Current'!$F$31="",0,'Upto Month Current'!$F$31)</f>
        <v>0</v>
      </c>
      <c r="AN52" s="9">
        <f>IF('Upto Month Current'!$F$32="",0,'Upto Month Current'!$F$32)</f>
        <v>2305</v>
      </c>
      <c r="AO52" s="9">
        <f>IF('Upto Month Current'!$F$33="",0,'Upto Month Current'!$F$33)</f>
        <v>211642</v>
      </c>
      <c r="AP52" s="9">
        <f>IF('Upto Month Current'!$F$34="",0,'Upto Month Current'!$F$34)</f>
        <v>334134</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9706</v>
      </c>
      <c r="BD52" s="9">
        <f>IF('Upto Month Current'!$F$54="",0,'Upto Month Current'!$F$54)</f>
        <v>9706</v>
      </c>
      <c r="BE52" s="9">
        <f>IF('Upto Month Current'!$F$55="",0,'Upto Month Current'!$F$55)</f>
        <v>0</v>
      </c>
      <c r="BF52" s="9">
        <f>IF('Upto Month Current'!$F$56="",0,'Upto Month Current'!$F$56)</f>
        <v>40572</v>
      </c>
      <c r="BG52" s="9">
        <f>IF('Upto Month Current'!$F$58="",0,'Upto Month Current'!$F$58)</f>
        <v>148238</v>
      </c>
      <c r="BH52" s="9">
        <f>SUM(AE52:BG52)</f>
        <v>856891</v>
      </c>
      <c r="BI52" s="127">
        <f>AD52+BH52</f>
        <v>2002301</v>
      </c>
      <c r="BJ52" s="9">
        <f>IF('Upto Month Current'!$F$60="",0,'Upto Month Current'!$F$60)</f>
        <v>9114</v>
      </c>
      <c r="BK52" s="51">
        <f t="shared" si="580"/>
        <v>1993187</v>
      </c>
      <c r="BL52">
        <f>'Upto Month Current'!$F$61</f>
        <v>1993186</v>
      </c>
      <c r="BM52" s="30">
        <f t="shared" si="581"/>
        <v>847777</v>
      </c>
    </row>
    <row r="53" spans="1:65" ht="15.75">
      <c r="A53" s="130"/>
      <c r="B53" s="5" t="s">
        <v>127</v>
      </c>
      <c r="C53" s="11">
        <f>C52-C50</f>
        <v>-1159</v>
      </c>
      <c r="D53" s="11">
        <f t="shared" ref="D53" si="582">D52-D50</f>
        <v>-529</v>
      </c>
      <c r="E53" s="11">
        <f t="shared" ref="E53" si="583">E52-E50</f>
        <v>-52</v>
      </c>
      <c r="F53" s="11">
        <f t="shared" ref="F53" si="584">F52-F50</f>
        <v>-110</v>
      </c>
      <c r="G53" s="11">
        <f t="shared" ref="G53" si="585">G52-G50</f>
        <v>-78</v>
      </c>
      <c r="H53" s="11">
        <f t="shared" ref="H53" si="586">H52-H50</f>
        <v>0</v>
      </c>
      <c r="I53" s="11">
        <f t="shared" ref="I53" si="587">I52-I50</f>
        <v>0</v>
      </c>
      <c r="J53" s="11">
        <f t="shared" ref="J53" si="588">J52-J50</f>
        <v>-1</v>
      </c>
      <c r="K53" s="11">
        <f t="shared" ref="K53" si="589">K52-K50</f>
        <v>0</v>
      </c>
      <c r="L53" s="11">
        <f t="shared" ref="L53" si="590">L52-L50</f>
        <v>-14</v>
      </c>
      <c r="M53" s="11">
        <f t="shared" ref="M53" si="591">M52-M50</f>
        <v>-20</v>
      </c>
      <c r="N53" s="11">
        <f t="shared" ref="N53" si="592">N52-N50</f>
        <v>1</v>
      </c>
      <c r="O53" s="11">
        <f t="shared" ref="O53" si="593">O52-O50</f>
        <v>-6</v>
      </c>
      <c r="P53" s="11">
        <f t="shared" ref="P53" si="594">P52-P50</f>
        <v>-123</v>
      </c>
      <c r="Q53" s="11">
        <f t="shared" ref="Q53" si="595">Q52-Q50</f>
        <v>0</v>
      </c>
      <c r="R53" s="11">
        <f t="shared" ref="R53" si="596">R52-R50</f>
        <v>-2</v>
      </c>
      <c r="S53" s="11">
        <f t="shared" ref="S53" si="597">S52-S50</f>
        <v>0</v>
      </c>
      <c r="T53" s="11">
        <f t="shared" ref="T53:U53" si="598">T52-T50</f>
        <v>0</v>
      </c>
      <c r="U53" s="11">
        <f t="shared" si="598"/>
        <v>0</v>
      </c>
      <c r="V53" s="9">
        <f t="shared" ref="V53" si="599">V52-V50</f>
        <v>0</v>
      </c>
      <c r="W53" s="11">
        <f t="shared" ref="W53" si="600">W52-W50</f>
        <v>0</v>
      </c>
      <c r="X53" s="11">
        <f t="shared" ref="X53" si="601">X52-X50</f>
        <v>0</v>
      </c>
      <c r="Y53" s="11">
        <f t="shared" ref="Y53" si="602">Y52-Y50</f>
        <v>0</v>
      </c>
      <c r="Z53" s="11">
        <f t="shared" ref="Z53" si="603">Z52-Z50</f>
        <v>0</v>
      </c>
      <c r="AA53" s="11">
        <f t="shared" ref="AA53:AD53" si="604">AA52-AA50</f>
        <v>0</v>
      </c>
      <c r="AB53" s="11">
        <f t="shared" ref="AB53" si="605">AB52-AB50</f>
        <v>0</v>
      </c>
      <c r="AC53" s="9">
        <f t="shared" si="604"/>
        <v>0</v>
      </c>
      <c r="AD53" s="10">
        <f t="shared" si="604"/>
        <v>-2093</v>
      </c>
      <c r="AE53" s="11">
        <f t="shared" ref="AE53" si="606">AE52-AE50</f>
        <v>-6</v>
      </c>
      <c r="AF53" s="11">
        <f t="shared" ref="AF53" si="607">AF52-AF50</f>
        <v>-2</v>
      </c>
      <c r="AG53" s="11">
        <f t="shared" ref="AG53" si="608">AG52-AG50</f>
        <v>-9</v>
      </c>
      <c r="AH53" s="11">
        <f t="shared" ref="AH53" si="609">AH52-AH50</f>
        <v>0</v>
      </c>
      <c r="AI53" s="11">
        <f t="shared" ref="AI53" si="610">AI52-AI50</f>
        <v>0</v>
      </c>
      <c r="AJ53" s="11">
        <f t="shared" ref="AJ53" si="611">AJ52-AJ50</f>
        <v>0</v>
      </c>
      <c r="AK53" s="11">
        <f t="shared" ref="AK53" si="612">AK52-AK50</f>
        <v>-107</v>
      </c>
      <c r="AL53" s="11">
        <f t="shared" ref="AL53" si="613">AL52-AL50</f>
        <v>-58</v>
      </c>
      <c r="AM53" s="11">
        <f t="shared" ref="AM53" si="614">AM52-AM50</f>
        <v>0</v>
      </c>
      <c r="AN53" s="11">
        <f t="shared" ref="AN53" si="615">AN52-AN50</f>
        <v>-5</v>
      </c>
      <c r="AO53" s="9">
        <f t="shared" ref="AO53" si="616">AO52-AO50</f>
        <v>-390</v>
      </c>
      <c r="AP53" s="11">
        <f t="shared" ref="AP53" si="617">AP52-AP50</f>
        <v>-611</v>
      </c>
      <c r="AQ53" s="9">
        <f t="shared" ref="AQ53" si="618">AQ52-AQ50</f>
        <v>0</v>
      </c>
      <c r="AR53" s="11">
        <f t="shared" ref="AR53" si="619">AR52-AR50</f>
        <v>0</v>
      </c>
      <c r="AS53" s="11">
        <f t="shared" ref="AS53" si="620">AS52-AS50</f>
        <v>0</v>
      </c>
      <c r="AT53" s="11">
        <f t="shared" ref="AT53" si="621">AT52-AT50</f>
        <v>0</v>
      </c>
      <c r="AU53" s="11">
        <f t="shared" ref="AU53" si="622">AU52-AU50</f>
        <v>0</v>
      </c>
      <c r="AV53" s="11">
        <f t="shared" ref="AV53" si="623">AV52-AV50</f>
        <v>0</v>
      </c>
      <c r="AW53" s="11">
        <f t="shared" ref="AW53" si="624">AW52-AW50</f>
        <v>0</v>
      </c>
      <c r="AX53" s="11">
        <f t="shared" ref="AX53" si="625">AX52-AX50</f>
        <v>0</v>
      </c>
      <c r="AY53" s="11">
        <f t="shared" ref="AY53" si="626">AY52-AY50</f>
        <v>0</v>
      </c>
      <c r="AZ53" s="11">
        <f t="shared" ref="AZ53" si="627">AZ52-AZ50</f>
        <v>0</v>
      </c>
      <c r="BA53" s="11">
        <f t="shared" ref="BA53" si="628">BA52-BA50</f>
        <v>0</v>
      </c>
      <c r="BB53" s="9">
        <f t="shared" ref="BB53" si="629">BB52-BB50</f>
        <v>0</v>
      </c>
      <c r="BC53" s="11">
        <f t="shared" ref="BC53" si="630">BC52-BC50</f>
        <v>-18</v>
      </c>
      <c r="BD53" s="11">
        <f t="shared" ref="BD53" si="631">BD52-BD50</f>
        <v>-18</v>
      </c>
      <c r="BE53" s="11">
        <f t="shared" ref="BE53" si="632">BE52-BE50</f>
        <v>0</v>
      </c>
      <c r="BF53" s="11">
        <f t="shared" ref="BF53" si="633">BF52-BF50</f>
        <v>-81</v>
      </c>
      <c r="BG53" s="11">
        <f t="shared" ref="BG53:BH53" si="634">BG52-BG50</f>
        <v>-273</v>
      </c>
      <c r="BH53" s="9">
        <f t="shared" si="634"/>
        <v>-1578</v>
      </c>
      <c r="BI53" s="45">
        <f t="shared" ref="BI53" si="635">BI52-BI50</f>
        <v>-3671</v>
      </c>
      <c r="BJ53" s="11">
        <f t="shared" ref="BJ53:BK53" si="636">BJ52-BJ50</f>
        <v>1</v>
      </c>
      <c r="BK53" s="51">
        <f t="shared" si="636"/>
        <v>-3672</v>
      </c>
      <c r="BM53" s="30">
        <f t="shared" si="581"/>
        <v>-1579</v>
      </c>
    </row>
    <row r="54" spans="1:65" ht="15.75">
      <c r="A54" s="130"/>
      <c r="B54" s="5" t="s">
        <v>128</v>
      </c>
      <c r="C54" s="13">
        <f>C53/C50</f>
        <v>-1.8386202257743146E-3</v>
      </c>
      <c r="D54" s="13">
        <f t="shared" ref="D54" si="637">D53/D50</f>
        <v>-1.8359831880858921E-3</v>
      </c>
      <c r="E54" s="13">
        <f t="shared" ref="E54" si="638">E53/E50</f>
        <v>-1.8237934904601571E-3</v>
      </c>
      <c r="F54" s="13">
        <f t="shared" ref="F54" si="639">F53/F50</f>
        <v>-1.8141636705478774E-3</v>
      </c>
      <c r="G54" s="13">
        <f t="shared" ref="G54" si="640">G53/G50</f>
        <v>-1.8080248487517675E-3</v>
      </c>
      <c r="H54" s="13" t="e">
        <f t="shared" ref="H54" si="641">H53/H50</f>
        <v>#DIV/0!</v>
      </c>
      <c r="I54" s="13" t="e">
        <f t="shared" ref="I54" si="642">I53/I50</f>
        <v>#DIV/0!</v>
      </c>
      <c r="J54" s="13">
        <f t="shared" ref="J54" si="643">J53/J50</f>
        <v>-1.7730496453900709E-3</v>
      </c>
      <c r="K54" s="13">
        <f t="shared" ref="K54" si="644">K53/K50</f>
        <v>0</v>
      </c>
      <c r="L54" s="13">
        <f t="shared" ref="L54" si="645">L53/L50</f>
        <v>-1.4986084350246201E-3</v>
      </c>
      <c r="M54" s="13">
        <f t="shared" ref="M54" si="646">M53/M50</f>
        <v>-1.666944490748458E-3</v>
      </c>
      <c r="N54" s="13">
        <f t="shared" ref="N54" si="647">N53/N50</f>
        <v>1.4492753623188406E-2</v>
      </c>
      <c r="O54" s="13">
        <f t="shared" ref="O54" si="648">O53/O50</f>
        <v>-1.5789473684210526E-3</v>
      </c>
      <c r="P54" s="13">
        <f t="shared" ref="P54" si="649">P53/P50</f>
        <v>-1.8193920568005326E-3</v>
      </c>
      <c r="Q54" s="13" t="e">
        <f t="shared" ref="Q54" si="650">Q53/Q50</f>
        <v>#DIV/0!</v>
      </c>
      <c r="R54" s="13">
        <f t="shared" ref="R54" si="651">R53/R50</f>
        <v>-7.140307033202428E-4</v>
      </c>
      <c r="S54" s="13" t="e">
        <f t="shared" ref="S54" si="652">S53/S50</f>
        <v>#DIV/0!</v>
      </c>
      <c r="T54" s="13" t="e">
        <f t="shared" ref="T54:U54" si="653">T53/T50</f>
        <v>#DIV/0!</v>
      </c>
      <c r="U54" s="13" t="e">
        <f t="shared" si="653"/>
        <v>#DIV/0!</v>
      </c>
      <c r="V54" s="163" t="e">
        <f t="shared" ref="V54" si="654">V53/V50</f>
        <v>#DIV/0!</v>
      </c>
      <c r="W54" s="13" t="e">
        <f t="shared" ref="W54" si="655">W53/W50</f>
        <v>#DIV/0!</v>
      </c>
      <c r="X54" s="13" t="e">
        <f t="shared" ref="X54" si="656">X53/X50</f>
        <v>#DIV/0!</v>
      </c>
      <c r="Y54" s="13" t="e">
        <f t="shared" ref="Y54" si="657">Y53/Y50</f>
        <v>#DIV/0!</v>
      </c>
      <c r="Z54" s="13" t="e">
        <f t="shared" ref="Z54" si="658">Z53/Z50</f>
        <v>#DIV/0!</v>
      </c>
      <c r="AA54" s="13" t="e">
        <f t="shared" ref="AA54:AD54" si="659">AA53/AA50</f>
        <v>#DIV/0!</v>
      </c>
      <c r="AB54" s="13" t="e">
        <f t="shared" ref="AB54" si="660">AB53/AB50</f>
        <v>#DIV/0!</v>
      </c>
      <c r="AC54" s="163" t="e">
        <f t="shared" si="659"/>
        <v>#DIV/0!</v>
      </c>
      <c r="AD54" s="14">
        <f t="shared" si="659"/>
        <v>-1.8239603730883492E-3</v>
      </c>
      <c r="AE54" s="13">
        <f t="shared" ref="AE54" si="661">AE53/AE50</f>
        <v>-1.7600469345849222E-3</v>
      </c>
      <c r="AF54" s="13">
        <f t="shared" ref="AF54" si="662">AF53/AF50</f>
        <v>-2.7700831024930748E-3</v>
      </c>
      <c r="AG54" s="13">
        <f t="shared" ref="AG54" si="663">AG53/AG50</f>
        <v>-1.736111111111111E-3</v>
      </c>
      <c r="AH54" s="13">
        <f t="shared" ref="AH54" si="664">AH53/AH50</f>
        <v>0</v>
      </c>
      <c r="AI54" s="13" t="e">
        <f t="shared" ref="AI54" si="665">AI53/AI50</f>
        <v>#DIV/0!</v>
      </c>
      <c r="AJ54" s="13" t="e">
        <f t="shared" ref="AJ54" si="666">AJ53/AJ50</f>
        <v>#DIV/0!</v>
      </c>
      <c r="AK54" s="13">
        <f t="shared" ref="AK54" si="667">AK53/AK50</f>
        <v>-1.8431750844070834E-3</v>
      </c>
      <c r="AL54" s="13">
        <f t="shared" ref="AL54" si="668">AL53/AL50</f>
        <v>-1.7430503380916605E-3</v>
      </c>
      <c r="AM54" s="13" t="e">
        <f t="shared" ref="AM54" si="669">AM53/AM50</f>
        <v>#DIV/0!</v>
      </c>
      <c r="AN54" s="13">
        <f t="shared" ref="AN54" si="670">AN53/AN50</f>
        <v>-2.1645021645021645E-3</v>
      </c>
      <c r="AO54" s="163">
        <f t="shared" ref="AO54" si="671">AO53/AO50</f>
        <v>-1.8393450045276186E-3</v>
      </c>
      <c r="AP54" s="13">
        <f t="shared" ref="AP54" si="672">AP53/AP50</f>
        <v>-1.8252699816278062E-3</v>
      </c>
      <c r="AQ54" s="163" t="e">
        <f t="shared" ref="AQ54" si="673">AQ53/AQ50</f>
        <v>#DIV/0!</v>
      </c>
      <c r="AR54" s="13" t="e">
        <f t="shared" ref="AR54" si="674">AR53/AR50</f>
        <v>#DIV/0!</v>
      </c>
      <c r="AS54" s="13" t="e">
        <f t="shared" ref="AS54" si="675">AS53/AS50</f>
        <v>#DIV/0!</v>
      </c>
      <c r="AT54" s="13" t="e">
        <f t="shared" ref="AT54" si="676">AT53/AT50</f>
        <v>#DIV/0!</v>
      </c>
      <c r="AU54" s="13" t="e">
        <f t="shared" ref="AU54" si="677">AU53/AU50</f>
        <v>#DIV/0!</v>
      </c>
      <c r="AV54" s="13" t="e">
        <f t="shared" ref="AV54" si="678">AV53/AV50</f>
        <v>#DIV/0!</v>
      </c>
      <c r="AW54" s="13" t="e">
        <f t="shared" ref="AW54" si="679">AW53/AW50</f>
        <v>#DIV/0!</v>
      </c>
      <c r="AX54" s="13" t="e">
        <f t="shared" ref="AX54" si="680">AX53/AX50</f>
        <v>#DIV/0!</v>
      </c>
      <c r="AY54" s="13" t="e">
        <f t="shared" ref="AY54" si="681">AY53/AY50</f>
        <v>#DIV/0!</v>
      </c>
      <c r="AZ54" s="13" t="e">
        <f t="shared" ref="AZ54" si="682">AZ53/AZ50</f>
        <v>#DIV/0!</v>
      </c>
      <c r="BA54" s="13" t="e">
        <f t="shared" ref="BA54" si="683">BA53/BA50</f>
        <v>#DIV/0!</v>
      </c>
      <c r="BB54" s="163" t="e">
        <f t="shared" ref="BB54" si="684">BB53/BB50</f>
        <v>#DIV/0!</v>
      </c>
      <c r="BC54" s="13">
        <f t="shared" ref="BC54" si="685">BC53/BC50</f>
        <v>-1.8510900863842039E-3</v>
      </c>
      <c r="BD54" s="13">
        <f t="shared" ref="BD54" si="686">BD53/BD50</f>
        <v>-1.8510900863842039E-3</v>
      </c>
      <c r="BE54" s="13" t="e">
        <f t="shared" ref="BE54" si="687">BE53/BE50</f>
        <v>#DIV/0!</v>
      </c>
      <c r="BF54" s="13">
        <f t="shared" ref="BF54" si="688">BF53/BF50</f>
        <v>-1.9924728802302415E-3</v>
      </c>
      <c r="BG54" s="13">
        <f t="shared" ref="BG54:BH54" si="689">BG53/BG50</f>
        <v>-1.8382476718896243E-3</v>
      </c>
      <c r="BH54" s="163">
        <f t="shared" si="689"/>
        <v>-1.8381560662062346E-3</v>
      </c>
      <c r="BI54" s="46">
        <f t="shared" ref="BI54" si="690">BI53/BI50</f>
        <v>-1.8300355139553293E-3</v>
      </c>
      <c r="BJ54" s="13">
        <f t="shared" ref="BJ54:BK54" si="691">BJ53/BJ50</f>
        <v>1.097333479644464E-4</v>
      </c>
      <c r="BK54" s="52">
        <f t="shared" si="691"/>
        <v>-1.83888797356248E-3</v>
      </c>
      <c r="BM54" s="163" t="e">
        <f t="shared" ref="BM54" si="692">BM53/BM50</f>
        <v>#DIV/0!</v>
      </c>
    </row>
    <row r="55" spans="1:65" ht="15.75">
      <c r="A55" s="130"/>
      <c r="B55" s="5" t="s">
        <v>129</v>
      </c>
      <c r="C55" s="11">
        <f>C52-C51</f>
        <v>17318</v>
      </c>
      <c r="D55" s="11">
        <f t="shared" ref="D55:BK55" si="693">D52-D51</f>
        <v>58066</v>
      </c>
      <c r="E55" s="11">
        <f t="shared" si="693"/>
        <v>-276</v>
      </c>
      <c r="F55" s="11">
        <f t="shared" si="693"/>
        <v>838</v>
      </c>
      <c r="G55" s="11">
        <f t="shared" si="693"/>
        <v>3852</v>
      </c>
      <c r="H55" s="11">
        <f t="shared" si="693"/>
        <v>0</v>
      </c>
      <c r="I55" s="11">
        <f t="shared" si="693"/>
        <v>0</v>
      </c>
      <c r="J55" s="11">
        <f t="shared" si="693"/>
        <v>-98</v>
      </c>
      <c r="K55" s="11">
        <f t="shared" si="693"/>
        <v>330</v>
      </c>
      <c r="L55" s="11">
        <f t="shared" si="693"/>
        <v>3283</v>
      </c>
      <c r="M55" s="11">
        <f t="shared" si="693"/>
        <v>1710</v>
      </c>
      <c r="N55" s="11">
        <f t="shared" si="693"/>
        <v>-86</v>
      </c>
      <c r="O55" s="11">
        <f t="shared" si="693"/>
        <v>1023</v>
      </c>
      <c r="P55" s="11">
        <f t="shared" si="693"/>
        <v>6526</v>
      </c>
      <c r="Q55" s="11">
        <f t="shared" si="693"/>
        <v>0</v>
      </c>
      <c r="R55" s="11">
        <f t="shared" si="693"/>
        <v>1281</v>
      </c>
      <c r="S55" s="11">
        <f t="shared" si="693"/>
        <v>0</v>
      </c>
      <c r="T55" s="11">
        <f t="shared" si="693"/>
        <v>0</v>
      </c>
      <c r="U55" s="11">
        <f t="shared" ref="U55" si="694">U52-U51</f>
        <v>0</v>
      </c>
      <c r="V55" s="9">
        <f t="shared" si="693"/>
        <v>0</v>
      </c>
      <c r="W55" s="11">
        <f t="shared" si="693"/>
        <v>0</v>
      </c>
      <c r="X55" s="11">
        <f t="shared" si="693"/>
        <v>0</v>
      </c>
      <c r="Y55" s="11">
        <f t="shared" si="693"/>
        <v>0</v>
      </c>
      <c r="Z55" s="11">
        <f t="shared" si="693"/>
        <v>0</v>
      </c>
      <c r="AA55" s="11">
        <f t="shared" si="693"/>
        <v>0</v>
      </c>
      <c r="AB55" s="11">
        <f t="shared" ref="AB55" si="695">AB52-AB51</f>
        <v>0</v>
      </c>
      <c r="AC55" s="9">
        <f t="shared" ref="AC55:AD55" si="696">AC52-AC51</f>
        <v>0</v>
      </c>
      <c r="AD55" s="10">
        <f t="shared" si="696"/>
        <v>93767</v>
      </c>
      <c r="AE55" s="11">
        <f t="shared" si="693"/>
        <v>1714</v>
      </c>
      <c r="AF55" s="11">
        <f t="shared" si="693"/>
        <v>-709</v>
      </c>
      <c r="AG55" s="11">
        <f t="shared" si="693"/>
        <v>502</v>
      </c>
      <c r="AH55" s="11">
        <f t="shared" si="693"/>
        <v>128</v>
      </c>
      <c r="AI55" s="11">
        <f t="shared" si="693"/>
        <v>0</v>
      </c>
      <c r="AJ55" s="11">
        <f t="shared" si="693"/>
        <v>-6</v>
      </c>
      <c r="AK55" s="11">
        <f t="shared" si="693"/>
        <v>35451</v>
      </c>
      <c r="AL55" s="11">
        <f t="shared" si="693"/>
        <v>-108234</v>
      </c>
      <c r="AM55" s="11">
        <f t="shared" si="693"/>
        <v>0</v>
      </c>
      <c r="AN55" s="11">
        <f t="shared" si="693"/>
        <v>566</v>
      </c>
      <c r="AO55" s="9">
        <f t="shared" si="693"/>
        <v>73863</v>
      </c>
      <c r="AP55" s="11">
        <f t="shared" si="693"/>
        <v>27158</v>
      </c>
      <c r="AQ55" s="9">
        <f t="shared" si="693"/>
        <v>0</v>
      </c>
      <c r="AR55" s="11">
        <f t="shared" si="693"/>
        <v>0</v>
      </c>
      <c r="AS55" s="11">
        <f t="shared" si="693"/>
        <v>0</v>
      </c>
      <c r="AT55" s="11">
        <f t="shared" si="693"/>
        <v>0</v>
      </c>
      <c r="AU55" s="11">
        <f t="shared" si="693"/>
        <v>0</v>
      </c>
      <c r="AV55" s="11">
        <f t="shared" si="693"/>
        <v>0</v>
      </c>
      <c r="AW55" s="11">
        <f t="shared" si="693"/>
        <v>0</v>
      </c>
      <c r="AX55" s="11">
        <f t="shared" si="693"/>
        <v>0</v>
      </c>
      <c r="AY55" s="11">
        <f t="shared" si="693"/>
        <v>0</v>
      </c>
      <c r="AZ55" s="11">
        <f t="shared" si="693"/>
        <v>0</v>
      </c>
      <c r="BA55" s="11">
        <f t="shared" si="693"/>
        <v>0</v>
      </c>
      <c r="BB55" s="9">
        <f t="shared" si="693"/>
        <v>0</v>
      </c>
      <c r="BC55" s="11">
        <f t="shared" si="693"/>
        <v>-740</v>
      </c>
      <c r="BD55" s="11">
        <f t="shared" si="693"/>
        <v>-719</v>
      </c>
      <c r="BE55" s="11">
        <f t="shared" si="693"/>
        <v>0</v>
      </c>
      <c r="BF55" s="11">
        <f t="shared" si="693"/>
        <v>3696</v>
      </c>
      <c r="BG55" s="11">
        <f t="shared" si="693"/>
        <v>48975</v>
      </c>
      <c r="BH55" s="9">
        <f t="shared" si="693"/>
        <v>81645</v>
      </c>
      <c r="BI55" s="45">
        <f t="shared" si="693"/>
        <v>175412</v>
      </c>
      <c r="BJ55" s="11">
        <f t="shared" si="693"/>
        <v>-5992</v>
      </c>
      <c r="BK55" s="51">
        <f t="shared" si="693"/>
        <v>181404</v>
      </c>
      <c r="BM55" s="30">
        <f t="shared" si="581"/>
        <v>87637</v>
      </c>
    </row>
    <row r="56" spans="1:65" ht="15.75">
      <c r="A56" s="130"/>
      <c r="B56" s="5" t="s">
        <v>130</v>
      </c>
      <c r="C56" s="13">
        <f>C55/C51</f>
        <v>2.83026114298882E-2</v>
      </c>
      <c r="D56" s="13">
        <f t="shared" ref="D56" si="697">D55/D51</f>
        <v>0.25297341570312021</v>
      </c>
      <c r="E56" s="13">
        <f t="shared" ref="E56" si="698">E55/E51</f>
        <v>-9.6046770601336297E-3</v>
      </c>
      <c r="F56" s="13">
        <f t="shared" ref="F56" si="699">F55/F51</f>
        <v>1.4040143417216768E-2</v>
      </c>
      <c r="G56" s="13">
        <f t="shared" ref="G56" si="700">G55/G51</f>
        <v>9.8237739409859484E-2</v>
      </c>
      <c r="H56" s="13" t="e">
        <f t="shared" ref="H56" si="701">H55/H51</f>
        <v>#DIV/0!</v>
      </c>
      <c r="I56" s="13" t="e">
        <f t="shared" ref="I56" si="702">I55/I51</f>
        <v>#DIV/0!</v>
      </c>
      <c r="J56" s="13">
        <f t="shared" ref="J56" si="703">J55/J51</f>
        <v>-0.14826021180030258</v>
      </c>
      <c r="K56" s="13">
        <f t="shared" ref="K56" si="704">K55/K51</f>
        <v>1.5420560747663552</v>
      </c>
      <c r="L56" s="13">
        <f t="shared" ref="L56" si="705">L55/L51</f>
        <v>0.54309346567411088</v>
      </c>
      <c r="M56" s="13">
        <f t="shared" ref="M56" si="706">M55/M51</f>
        <v>0.16653681340085702</v>
      </c>
      <c r="N56" s="13">
        <f t="shared" ref="N56" si="707">N55/N51</f>
        <v>-0.55128205128205132</v>
      </c>
      <c r="O56" s="13">
        <f t="shared" ref="O56" si="708">O55/O51</f>
        <v>0.36918080115481777</v>
      </c>
      <c r="P56" s="13">
        <f t="shared" ref="P56" si="709">P55/P51</f>
        <v>0.10706083076317344</v>
      </c>
      <c r="Q56" s="13" t="e">
        <f t="shared" ref="Q56" si="710">Q55/Q51</f>
        <v>#DIV/0!</v>
      </c>
      <c r="R56" s="13">
        <f t="shared" ref="R56" si="711">R55/R51</f>
        <v>0.84387351778656128</v>
      </c>
      <c r="S56" s="13" t="e">
        <f t="shared" ref="S56" si="712">S55/S51</f>
        <v>#DIV/0!</v>
      </c>
      <c r="T56" s="13" t="e">
        <f t="shared" ref="T56:U56" si="713">T55/T51</f>
        <v>#DIV/0!</v>
      </c>
      <c r="U56" s="13" t="e">
        <f t="shared" si="713"/>
        <v>#DIV/0!</v>
      </c>
      <c r="V56" s="163" t="e">
        <f t="shared" ref="V56" si="714">V55/V51</f>
        <v>#DIV/0!</v>
      </c>
      <c r="W56" s="13" t="e">
        <f t="shared" ref="W56" si="715">W55/W51</f>
        <v>#DIV/0!</v>
      </c>
      <c r="X56" s="13" t="e">
        <f t="shared" ref="X56" si="716">X55/X51</f>
        <v>#DIV/0!</v>
      </c>
      <c r="Y56" s="13" t="e">
        <f t="shared" ref="Y56" si="717">Y55/Y51</f>
        <v>#DIV/0!</v>
      </c>
      <c r="Z56" s="13" t="e">
        <f t="shared" ref="Z56" si="718">Z55/Z51</f>
        <v>#DIV/0!</v>
      </c>
      <c r="AA56" s="13" t="e">
        <f t="shared" ref="AA56:AD56" si="719">AA55/AA51</f>
        <v>#DIV/0!</v>
      </c>
      <c r="AB56" s="13" t="e">
        <f t="shared" ref="AB56" si="720">AB55/AB51</f>
        <v>#DIV/0!</v>
      </c>
      <c r="AC56" s="163" t="e">
        <f t="shared" si="719"/>
        <v>#DIV/0!</v>
      </c>
      <c r="AD56" s="14">
        <f t="shared" si="719"/>
        <v>8.916238685561545E-2</v>
      </c>
      <c r="AE56" s="13">
        <f t="shared" ref="AE56" si="721">AE55/AE51</f>
        <v>1.014801657785672</v>
      </c>
      <c r="AF56" s="13">
        <f t="shared" ref="AF56" si="722">AF55/AF51</f>
        <v>-0.49615115465360393</v>
      </c>
      <c r="AG56" s="13">
        <f t="shared" ref="AG56" si="723">AG55/AG51</f>
        <v>0.10742563663599401</v>
      </c>
      <c r="AH56" s="13" t="e">
        <f t="shared" ref="AH56" si="724">AH55/AH51</f>
        <v>#DIV/0!</v>
      </c>
      <c r="AI56" s="13" t="e">
        <f t="shared" ref="AI56" si="725">AI55/AI51</f>
        <v>#DIV/0!</v>
      </c>
      <c r="AJ56" s="13">
        <f t="shared" ref="AJ56" si="726">AJ55/AJ51</f>
        <v>-1</v>
      </c>
      <c r="AK56" s="13">
        <f t="shared" ref="AK56" si="727">AK55/AK51</f>
        <v>1.5760202720725527</v>
      </c>
      <c r="AL56" s="13">
        <f t="shared" ref="AL56" si="728">AL55/AL51</f>
        <v>-0.76516956401863545</v>
      </c>
      <c r="AM56" s="13" t="e">
        <f t="shared" ref="AM56" si="729">AM55/AM51</f>
        <v>#DIV/0!</v>
      </c>
      <c r="AN56" s="13">
        <f t="shared" ref="AN56" si="730">AN55/AN51</f>
        <v>0.32547441058079357</v>
      </c>
      <c r="AO56" s="163">
        <f t="shared" ref="AO56" si="731">AO55/AO51</f>
        <v>0.53609766364975797</v>
      </c>
      <c r="AP56" s="13">
        <f t="shared" ref="AP56" si="732">AP55/AP51</f>
        <v>8.8469456895653081E-2</v>
      </c>
      <c r="AQ56" s="163" t="e">
        <f t="shared" ref="AQ56" si="733">AQ55/AQ51</f>
        <v>#DIV/0!</v>
      </c>
      <c r="AR56" s="13" t="e">
        <f t="shared" ref="AR56" si="734">AR55/AR51</f>
        <v>#DIV/0!</v>
      </c>
      <c r="AS56" s="13" t="e">
        <f t="shared" ref="AS56" si="735">AS55/AS51</f>
        <v>#DIV/0!</v>
      </c>
      <c r="AT56" s="13" t="e">
        <f t="shared" ref="AT56" si="736">AT55/AT51</f>
        <v>#DIV/0!</v>
      </c>
      <c r="AU56" s="13" t="e">
        <f t="shared" ref="AU56" si="737">AU55/AU51</f>
        <v>#DIV/0!</v>
      </c>
      <c r="AV56" s="13" t="e">
        <f t="shared" ref="AV56" si="738">AV55/AV51</f>
        <v>#DIV/0!</v>
      </c>
      <c r="AW56" s="13" t="e">
        <f t="shared" ref="AW56" si="739">AW55/AW51</f>
        <v>#DIV/0!</v>
      </c>
      <c r="AX56" s="13" t="e">
        <f t="shared" ref="AX56" si="740">AX55/AX51</f>
        <v>#DIV/0!</v>
      </c>
      <c r="AY56" s="13" t="e">
        <f t="shared" ref="AY56" si="741">AY55/AY51</f>
        <v>#DIV/0!</v>
      </c>
      <c r="AZ56" s="13" t="e">
        <f t="shared" ref="AZ56" si="742">AZ55/AZ51</f>
        <v>#DIV/0!</v>
      </c>
      <c r="BA56" s="13" t="e">
        <f t="shared" ref="BA56" si="743">BA55/BA51</f>
        <v>#DIV/0!</v>
      </c>
      <c r="BB56" s="163" t="e">
        <f t="shared" ref="BB56" si="744">BB55/BB51</f>
        <v>#DIV/0!</v>
      </c>
      <c r="BC56" s="13">
        <f t="shared" ref="BC56" si="745">BC55/BC51</f>
        <v>-7.0840513115067963E-2</v>
      </c>
      <c r="BD56" s="13">
        <f t="shared" ref="BD56" si="746">BD55/BD51</f>
        <v>-6.8968824940047968E-2</v>
      </c>
      <c r="BE56" s="13" t="e">
        <f t="shared" ref="BE56" si="747">BE55/BE51</f>
        <v>#DIV/0!</v>
      </c>
      <c r="BF56" s="13">
        <f t="shared" ref="BF56" si="748">BF55/BF51</f>
        <v>0.10022779043280182</v>
      </c>
      <c r="BG56" s="13">
        <f t="shared" ref="BG56:BH56" si="749">BG55/BG51</f>
        <v>0.49338625671196717</v>
      </c>
      <c r="BH56" s="163">
        <f t="shared" si="749"/>
        <v>0.10531495809072217</v>
      </c>
      <c r="BI56" s="46">
        <f t="shared" ref="BI56" si="750">BI55/BI51</f>
        <v>9.6016780439315136E-2</v>
      </c>
      <c r="BJ56" s="13">
        <f t="shared" ref="BJ56:BK56" si="751">BJ55/BJ51</f>
        <v>-0.39666357738646896</v>
      </c>
      <c r="BK56" s="52">
        <f t="shared" si="751"/>
        <v>0.10012457341745673</v>
      </c>
      <c r="BM56" s="14">
        <f t="shared" ref="BM56" si="752">BM55/BM51</f>
        <v>0.1152906043623543</v>
      </c>
    </row>
    <row r="57" spans="1:65" ht="15.75">
      <c r="A57" s="130"/>
      <c r="B57" s="5" t="s">
        <v>312</v>
      </c>
      <c r="C57" s="128">
        <f>C52/C49</f>
        <v>0.9981613797742257</v>
      </c>
      <c r="D57" s="128">
        <f t="shared" ref="D57:BK57" si="753">D52/D49</f>
        <v>0.99816401681191413</v>
      </c>
      <c r="E57" s="128">
        <f t="shared" si="753"/>
        <v>0.99817620650953987</v>
      </c>
      <c r="F57" s="128">
        <f t="shared" si="753"/>
        <v>0.99818583632945213</v>
      </c>
      <c r="G57" s="128">
        <f t="shared" si="753"/>
        <v>0.99819197515124825</v>
      </c>
      <c r="H57" s="128" t="e">
        <f t="shared" si="753"/>
        <v>#DIV/0!</v>
      </c>
      <c r="I57" s="128" t="e">
        <f t="shared" si="753"/>
        <v>#DIV/0!</v>
      </c>
      <c r="J57" s="128">
        <f t="shared" si="753"/>
        <v>0.99822695035460995</v>
      </c>
      <c r="K57" s="128">
        <f t="shared" si="753"/>
        <v>1</v>
      </c>
      <c r="L57" s="128">
        <f t="shared" si="753"/>
        <v>0.99850139156497542</v>
      </c>
      <c r="M57" s="128">
        <f t="shared" si="753"/>
        <v>0.99833305550925155</v>
      </c>
      <c r="N57" s="128">
        <f t="shared" si="753"/>
        <v>1.0144927536231885</v>
      </c>
      <c r="O57" s="128">
        <f t="shared" si="753"/>
        <v>0.99842105263157899</v>
      </c>
      <c r="P57" s="128">
        <f t="shared" si="753"/>
        <v>0.99818060794319952</v>
      </c>
      <c r="Q57" s="128" t="e">
        <f t="shared" si="753"/>
        <v>#DIV/0!</v>
      </c>
      <c r="R57" s="128">
        <f t="shared" si="753"/>
        <v>0.99928596929667979</v>
      </c>
      <c r="S57" s="128" t="e">
        <f t="shared" si="753"/>
        <v>#DIV/0!</v>
      </c>
      <c r="T57" s="128" t="e">
        <f t="shared" si="753"/>
        <v>#DIV/0!</v>
      </c>
      <c r="U57" s="128" t="e">
        <f t="shared" si="753"/>
        <v>#DIV/0!</v>
      </c>
      <c r="V57" s="178" t="e">
        <f t="shared" si="753"/>
        <v>#DIV/0!</v>
      </c>
      <c r="W57" s="128" t="e">
        <f t="shared" si="753"/>
        <v>#DIV/0!</v>
      </c>
      <c r="X57" s="128" t="e">
        <f t="shared" si="753"/>
        <v>#DIV/0!</v>
      </c>
      <c r="Y57" s="128" t="e">
        <f t="shared" si="753"/>
        <v>#DIV/0!</v>
      </c>
      <c r="Z57" s="128" t="e">
        <f t="shared" si="753"/>
        <v>#DIV/0!</v>
      </c>
      <c r="AA57" s="128" t="e">
        <f t="shared" si="753"/>
        <v>#DIV/0!</v>
      </c>
      <c r="AB57" s="128" t="e">
        <f t="shared" ref="AB57" si="754">AB52/AB49</f>
        <v>#DIV/0!</v>
      </c>
      <c r="AC57" s="178" t="e">
        <f t="shared" si="753"/>
        <v>#DIV/0!</v>
      </c>
      <c r="AD57" s="217">
        <f t="shared" si="753"/>
        <v>0.9981760396269117</v>
      </c>
      <c r="AE57" s="128">
        <f t="shared" si="753"/>
        <v>0.99823995306541513</v>
      </c>
      <c r="AF57" s="128">
        <f t="shared" si="753"/>
        <v>0.99722991689750695</v>
      </c>
      <c r="AG57" s="128">
        <f t="shared" si="753"/>
        <v>0.99826388888888884</v>
      </c>
      <c r="AH57" s="128">
        <f t="shared" si="753"/>
        <v>1</v>
      </c>
      <c r="AI57" s="128" t="e">
        <f t="shared" si="753"/>
        <v>#DIV/0!</v>
      </c>
      <c r="AJ57" s="128" t="e">
        <f t="shared" si="753"/>
        <v>#DIV/0!</v>
      </c>
      <c r="AK57" s="128">
        <f t="shared" si="753"/>
        <v>0.99815682491559288</v>
      </c>
      <c r="AL57" s="128">
        <f t="shared" si="753"/>
        <v>0.99825694966190837</v>
      </c>
      <c r="AM57" s="128" t="e">
        <f t="shared" si="753"/>
        <v>#DIV/0!</v>
      </c>
      <c r="AN57" s="128">
        <f t="shared" si="753"/>
        <v>0.99783549783549785</v>
      </c>
      <c r="AO57" s="178">
        <f t="shared" si="753"/>
        <v>0.99816065499547235</v>
      </c>
      <c r="AP57" s="128">
        <f t="shared" si="753"/>
        <v>0.9981747300183722</v>
      </c>
      <c r="AQ57" s="178" t="e">
        <f t="shared" si="753"/>
        <v>#DIV/0!</v>
      </c>
      <c r="AR57" s="128" t="e">
        <f t="shared" si="753"/>
        <v>#DIV/0!</v>
      </c>
      <c r="AS57" s="128" t="e">
        <f t="shared" si="753"/>
        <v>#DIV/0!</v>
      </c>
      <c r="AT57" s="128" t="e">
        <f t="shared" si="753"/>
        <v>#DIV/0!</v>
      </c>
      <c r="AU57" s="128" t="e">
        <f t="shared" si="753"/>
        <v>#DIV/0!</v>
      </c>
      <c r="AV57" s="128" t="e">
        <f t="shared" si="753"/>
        <v>#DIV/0!</v>
      </c>
      <c r="AW57" s="128" t="e">
        <f t="shared" si="753"/>
        <v>#DIV/0!</v>
      </c>
      <c r="AX57" s="128" t="e">
        <f t="shared" si="753"/>
        <v>#DIV/0!</v>
      </c>
      <c r="AY57" s="128" t="e">
        <f t="shared" si="753"/>
        <v>#DIV/0!</v>
      </c>
      <c r="AZ57" s="128" t="e">
        <f t="shared" si="753"/>
        <v>#DIV/0!</v>
      </c>
      <c r="BA57" s="128" t="e">
        <f t="shared" si="753"/>
        <v>#DIV/0!</v>
      </c>
      <c r="BB57" s="178" t="e">
        <f t="shared" si="753"/>
        <v>#DIV/0!</v>
      </c>
      <c r="BC57" s="128">
        <f t="shared" si="753"/>
        <v>0.99814890991361582</v>
      </c>
      <c r="BD57" s="128">
        <f t="shared" si="753"/>
        <v>0.99814890991361582</v>
      </c>
      <c r="BE57" s="128" t="e">
        <f t="shared" si="753"/>
        <v>#DIV/0!</v>
      </c>
      <c r="BF57" s="128">
        <f t="shared" si="753"/>
        <v>0.99800752711976981</v>
      </c>
      <c r="BG57" s="128">
        <f t="shared" si="753"/>
        <v>0.99816175232811033</v>
      </c>
      <c r="BH57" s="178">
        <f t="shared" si="753"/>
        <v>0.99816184393379381</v>
      </c>
      <c r="BI57" s="128">
        <f t="shared" si="753"/>
        <v>0.99816996448604467</v>
      </c>
      <c r="BJ57" s="128">
        <f t="shared" si="753"/>
        <v>1.0001097333479645</v>
      </c>
      <c r="BK57" s="128">
        <f t="shared" si="753"/>
        <v>0.99816111202643754</v>
      </c>
      <c r="BM57" s="128" t="e">
        <f t="shared" ref="BM57" si="755">BM52/BM49</f>
        <v>#DIV/0!</v>
      </c>
    </row>
    <row r="58" spans="1:65" s="181" customFormat="1" ht="15.75">
      <c r="A58" s="130"/>
      <c r="B58" s="5" t="s">
        <v>313</v>
      </c>
      <c r="C58" s="11">
        <f>C49-C52</f>
        <v>1159</v>
      </c>
      <c r="D58" s="11">
        <f t="shared" ref="D58:BK58" si="756">D49-D52</f>
        <v>529</v>
      </c>
      <c r="E58" s="11">
        <f t="shared" si="756"/>
        <v>52</v>
      </c>
      <c r="F58" s="11">
        <f t="shared" si="756"/>
        <v>110</v>
      </c>
      <c r="G58" s="11">
        <f t="shared" si="756"/>
        <v>78</v>
      </c>
      <c r="H58" s="11">
        <f t="shared" si="756"/>
        <v>0</v>
      </c>
      <c r="I58" s="11">
        <f t="shared" si="756"/>
        <v>0</v>
      </c>
      <c r="J58" s="11">
        <f t="shared" si="756"/>
        <v>1</v>
      </c>
      <c r="K58" s="11">
        <f t="shared" si="756"/>
        <v>0</v>
      </c>
      <c r="L58" s="11">
        <f t="shared" si="756"/>
        <v>14</v>
      </c>
      <c r="M58" s="11">
        <f t="shared" si="756"/>
        <v>20</v>
      </c>
      <c r="N58" s="11">
        <f t="shared" si="756"/>
        <v>-1</v>
      </c>
      <c r="O58" s="11">
        <f t="shared" si="756"/>
        <v>6</v>
      </c>
      <c r="P58" s="11">
        <f t="shared" si="756"/>
        <v>123</v>
      </c>
      <c r="Q58" s="11">
        <f t="shared" si="756"/>
        <v>0</v>
      </c>
      <c r="R58" s="11">
        <f t="shared" si="756"/>
        <v>2</v>
      </c>
      <c r="S58" s="11">
        <f t="shared" si="756"/>
        <v>0</v>
      </c>
      <c r="T58" s="11">
        <f t="shared" si="756"/>
        <v>0</v>
      </c>
      <c r="U58" s="11">
        <f t="shared" si="756"/>
        <v>0</v>
      </c>
      <c r="V58" s="11">
        <f t="shared" si="756"/>
        <v>0</v>
      </c>
      <c r="W58" s="11">
        <f t="shared" si="756"/>
        <v>0</v>
      </c>
      <c r="X58" s="11">
        <f t="shared" si="756"/>
        <v>0</v>
      </c>
      <c r="Y58" s="11">
        <f t="shared" si="756"/>
        <v>0</v>
      </c>
      <c r="Z58" s="11">
        <f t="shared" si="756"/>
        <v>0</v>
      </c>
      <c r="AA58" s="11">
        <f t="shared" si="756"/>
        <v>0</v>
      </c>
      <c r="AB58" s="11">
        <f t="shared" si="756"/>
        <v>0</v>
      </c>
      <c r="AC58" s="11">
        <f t="shared" si="756"/>
        <v>0</v>
      </c>
      <c r="AD58" s="11">
        <f t="shared" si="756"/>
        <v>2093</v>
      </c>
      <c r="AE58" s="11">
        <f t="shared" si="756"/>
        <v>6</v>
      </c>
      <c r="AF58" s="11">
        <f t="shared" si="756"/>
        <v>2</v>
      </c>
      <c r="AG58" s="11">
        <f t="shared" si="756"/>
        <v>9</v>
      </c>
      <c r="AH58" s="11">
        <f t="shared" si="756"/>
        <v>0</v>
      </c>
      <c r="AI58" s="11">
        <f t="shared" si="756"/>
        <v>0</v>
      </c>
      <c r="AJ58" s="11">
        <f t="shared" si="756"/>
        <v>0</v>
      </c>
      <c r="AK58" s="11">
        <f t="shared" si="756"/>
        <v>107</v>
      </c>
      <c r="AL58" s="11">
        <f t="shared" si="756"/>
        <v>58</v>
      </c>
      <c r="AM58" s="11">
        <f t="shared" si="756"/>
        <v>0</v>
      </c>
      <c r="AN58" s="11">
        <f t="shared" si="756"/>
        <v>5</v>
      </c>
      <c r="AO58" s="11">
        <f t="shared" si="756"/>
        <v>390</v>
      </c>
      <c r="AP58" s="11">
        <f t="shared" si="756"/>
        <v>611</v>
      </c>
      <c r="AQ58" s="11">
        <f t="shared" si="756"/>
        <v>0</v>
      </c>
      <c r="AR58" s="11">
        <f t="shared" si="756"/>
        <v>0</v>
      </c>
      <c r="AS58" s="11">
        <f t="shared" si="756"/>
        <v>0</v>
      </c>
      <c r="AT58" s="11">
        <f t="shared" si="756"/>
        <v>0</v>
      </c>
      <c r="AU58" s="11">
        <f t="shared" si="756"/>
        <v>0</v>
      </c>
      <c r="AV58" s="11">
        <f t="shared" si="756"/>
        <v>0</v>
      </c>
      <c r="AW58" s="11">
        <f t="shared" si="756"/>
        <v>0</v>
      </c>
      <c r="AX58" s="11">
        <f t="shared" si="756"/>
        <v>0</v>
      </c>
      <c r="AY58" s="11">
        <f t="shared" si="756"/>
        <v>0</v>
      </c>
      <c r="AZ58" s="11">
        <f t="shared" si="756"/>
        <v>0</v>
      </c>
      <c r="BA58" s="11">
        <f t="shared" si="756"/>
        <v>0</v>
      </c>
      <c r="BB58" s="11">
        <f t="shared" si="756"/>
        <v>0</v>
      </c>
      <c r="BC58" s="11">
        <f t="shared" si="756"/>
        <v>18</v>
      </c>
      <c r="BD58" s="11">
        <f t="shared" si="756"/>
        <v>18</v>
      </c>
      <c r="BE58" s="11">
        <f t="shared" si="756"/>
        <v>0</v>
      </c>
      <c r="BF58" s="11">
        <f t="shared" si="756"/>
        <v>81</v>
      </c>
      <c r="BG58" s="11">
        <f t="shared" si="756"/>
        <v>273</v>
      </c>
      <c r="BH58" s="11">
        <f t="shared" si="756"/>
        <v>1578</v>
      </c>
      <c r="BI58" s="11">
        <f t="shared" si="756"/>
        <v>3671</v>
      </c>
      <c r="BJ58" s="11">
        <f t="shared" si="756"/>
        <v>-1</v>
      </c>
      <c r="BK58" s="11">
        <f t="shared" si="756"/>
        <v>3672</v>
      </c>
      <c r="BL58" s="11">
        <f t="shared" ref="BL58:BM58" si="757">BL52-BL49</f>
        <v>1993181</v>
      </c>
      <c r="BM58" s="11">
        <f t="shared" si="757"/>
        <v>847777</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c r="A60" s="228">
        <v>8</v>
      </c>
      <c r="B60" s="222" t="str">
        <f>B49</f>
        <v xml:space="preserve">FG 2023-24 </v>
      </c>
      <c r="C60" s="224">
        <v>1783149</v>
      </c>
      <c r="D60" s="224">
        <v>1003278</v>
      </c>
      <c r="E60" s="224">
        <v>63010</v>
      </c>
      <c r="F60" s="224">
        <v>349625</v>
      </c>
      <c r="G60" s="224">
        <v>113378</v>
      </c>
      <c r="H60" s="224">
        <v>0</v>
      </c>
      <c r="I60" s="224">
        <v>0</v>
      </c>
      <c r="J60" s="224">
        <v>637740</v>
      </c>
      <c r="K60" s="224">
        <v>53836</v>
      </c>
      <c r="L60" s="224">
        <v>84048</v>
      </c>
      <c r="M60" s="224">
        <v>113723</v>
      </c>
      <c r="N60" s="224">
        <v>322</v>
      </c>
      <c r="O60" s="224">
        <v>6359</v>
      </c>
      <c r="P60" s="224">
        <v>10067</v>
      </c>
      <c r="Q60" s="224">
        <v>0</v>
      </c>
      <c r="R60" s="224">
        <v>6208</v>
      </c>
      <c r="S60" s="224">
        <v>0</v>
      </c>
      <c r="T60" s="224">
        <v>0</v>
      </c>
      <c r="U60" s="224">
        <v>0</v>
      </c>
      <c r="V60" s="224">
        <v>0</v>
      </c>
      <c r="W60" s="224">
        <v>0</v>
      </c>
      <c r="X60" s="224">
        <v>0</v>
      </c>
      <c r="Y60" s="224">
        <v>0</v>
      </c>
      <c r="Z60" s="224">
        <v>0</v>
      </c>
      <c r="AA60" s="224">
        <v>0</v>
      </c>
      <c r="AB60" s="224">
        <v>0</v>
      </c>
      <c r="AC60" s="224">
        <v>0</v>
      </c>
      <c r="AD60" s="225">
        <f t="shared" ref="AD60" si="758">SUM(C60:AC60)</f>
        <v>4224743</v>
      </c>
      <c r="AE60" s="224">
        <v>1571</v>
      </c>
      <c r="AF60" s="224">
        <v>1401</v>
      </c>
      <c r="AG60" s="224">
        <v>50</v>
      </c>
      <c r="AH60" s="224">
        <v>0</v>
      </c>
      <c r="AI60" s="224">
        <v>0</v>
      </c>
      <c r="AJ60" s="224">
        <v>0</v>
      </c>
      <c r="AK60" s="224">
        <v>6542</v>
      </c>
      <c r="AL60" s="224">
        <v>13084</v>
      </c>
      <c r="AM60" s="224">
        <v>172835</v>
      </c>
      <c r="AN60" s="224">
        <v>5280</v>
      </c>
      <c r="AO60" s="224">
        <v>145016</v>
      </c>
      <c r="AP60" s="224">
        <v>1498</v>
      </c>
      <c r="AQ60" s="224">
        <v>0</v>
      </c>
      <c r="AR60" s="224">
        <v>0</v>
      </c>
      <c r="AS60" s="224">
        <v>0</v>
      </c>
      <c r="AT60" s="224">
        <v>0</v>
      </c>
      <c r="AU60" s="224">
        <v>0</v>
      </c>
      <c r="AV60" s="224">
        <v>0</v>
      </c>
      <c r="AW60" s="224">
        <v>0</v>
      </c>
      <c r="AX60" s="224">
        <v>0</v>
      </c>
      <c r="AY60" s="224">
        <v>0</v>
      </c>
      <c r="AZ60" s="224">
        <v>0</v>
      </c>
      <c r="BA60" s="224">
        <v>0</v>
      </c>
      <c r="BB60" s="224">
        <v>0</v>
      </c>
      <c r="BC60" s="224">
        <v>6435</v>
      </c>
      <c r="BD60" s="224">
        <v>6435</v>
      </c>
      <c r="BE60" s="224">
        <v>0</v>
      </c>
      <c r="BF60" s="224">
        <v>12420</v>
      </c>
      <c r="BG60" s="224">
        <v>55</v>
      </c>
      <c r="BH60" s="229">
        <f>SUM(AE60:BG60)</f>
        <v>372622</v>
      </c>
      <c r="BI60" s="230">
        <f>AD60+BH60</f>
        <v>4597365</v>
      </c>
      <c r="BJ60" s="231">
        <v>11370</v>
      </c>
      <c r="BK60" s="225">
        <f t="shared" ref="BK60" si="759">BI60-BJ60</f>
        <v>4585995</v>
      </c>
      <c r="BL60" s="234">
        <v>6</v>
      </c>
      <c r="BM60" s="235"/>
    </row>
    <row r="61" spans="1:65" s="41" customFormat="1" ht="15.75">
      <c r="A61" s="136"/>
      <c r="B61" s="218" t="s">
        <v>320</v>
      </c>
      <c r="C61" s="264">
        <v>1783149</v>
      </c>
      <c r="D61" s="264">
        <v>1003278</v>
      </c>
      <c r="E61" s="264">
        <v>63010</v>
      </c>
      <c r="F61" s="264">
        <v>349625</v>
      </c>
      <c r="G61" s="264">
        <v>113378</v>
      </c>
      <c r="H61" s="264">
        <v>0</v>
      </c>
      <c r="I61" s="264">
        <v>0</v>
      </c>
      <c r="J61" s="264">
        <v>637740</v>
      </c>
      <c r="K61" s="264">
        <v>53836</v>
      </c>
      <c r="L61" s="264">
        <v>84048</v>
      </c>
      <c r="M61" s="264">
        <v>113723</v>
      </c>
      <c r="N61" s="264">
        <v>322</v>
      </c>
      <c r="O61" s="264">
        <v>6359</v>
      </c>
      <c r="P61" s="264">
        <v>10067</v>
      </c>
      <c r="Q61" s="264">
        <v>0</v>
      </c>
      <c r="R61" s="264">
        <v>6208</v>
      </c>
      <c r="S61" s="264">
        <v>0</v>
      </c>
      <c r="T61" s="264">
        <v>0</v>
      </c>
      <c r="U61" s="264">
        <v>0</v>
      </c>
      <c r="V61" s="264">
        <v>0</v>
      </c>
      <c r="W61" s="264">
        <v>0</v>
      </c>
      <c r="X61" s="264">
        <v>0</v>
      </c>
      <c r="Y61" s="264">
        <v>0</v>
      </c>
      <c r="Z61" s="264">
        <v>0</v>
      </c>
      <c r="AA61" s="264">
        <v>0</v>
      </c>
      <c r="AB61" s="264">
        <v>0</v>
      </c>
      <c r="AC61" s="264">
        <v>0</v>
      </c>
      <c r="AD61" s="123">
        <f t="shared" ref="AD61" si="760">SUM(C61:AC61)</f>
        <v>4224743</v>
      </c>
      <c r="AE61" s="264">
        <v>1571</v>
      </c>
      <c r="AF61" s="264">
        <v>1401</v>
      </c>
      <c r="AG61" s="264">
        <v>50</v>
      </c>
      <c r="AH61" s="264">
        <v>0</v>
      </c>
      <c r="AI61" s="264">
        <v>0</v>
      </c>
      <c r="AJ61" s="264">
        <v>0</v>
      </c>
      <c r="AK61" s="264">
        <v>6542</v>
      </c>
      <c r="AL61" s="264">
        <v>13084</v>
      </c>
      <c r="AM61" s="264">
        <v>172835</v>
      </c>
      <c r="AN61" s="264">
        <v>5280</v>
      </c>
      <c r="AO61" s="264">
        <v>145016</v>
      </c>
      <c r="AP61" s="264">
        <v>1498</v>
      </c>
      <c r="AQ61" s="264">
        <v>0</v>
      </c>
      <c r="AR61" s="264">
        <v>0</v>
      </c>
      <c r="AS61" s="264">
        <v>0</v>
      </c>
      <c r="AT61" s="264">
        <v>0</v>
      </c>
      <c r="AU61" s="264">
        <v>0</v>
      </c>
      <c r="AV61" s="264">
        <v>0</v>
      </c>
      <c r="AW61" s="264">
        <v>0</v>
      </c>
      <c r="AX61" s="264">
        <v>0</v>
      </c>
      <c r="AY61" s="264">
        <v>0</v>
      </c>
      <c r="AZ61" s="264">
        <v>0</v>
      </c>
      <c r="BA61" s="264">
        <v>0</v>
      </c>
      <c r="BB61" s="264">
        <v>0</v>
      </c>
      <c r="BC61" s="264">
        <v>6435</v>
      </c>
      <c r="BD61" s="264">
        <v>6435</v>
      </c>
      <c r="BE61" s="264">
        <v>0</v>
      </c>
      <c r="BF61" s="264">
        <v>12420</v>
      </c>
      <c r="BG61" s="264">
        <v>55</v>
      </c>
      <c r="BH61" s="124">
        <f>SUM(AE61:BG61)</f>
        <v>372622</v>
      </c>
      <c r="BI61" s="238">
        <f>AD61+BH61</f>
        <v>4597365</v>
      </c>
      <c r="BJ61" s="280">
        <v>11370</v>
      </c>
      <c r="BK61" s="123">
        <f t="shared" ref="BK61" si="761">BI61-BJ61</f>
        <v>4585995</v>
      </c>
      <c r="BM61" s="219"/>
    </row>
    <row r="62" spans="1:65" ht="15.75">
      <c r="A62" s="130"/>
      <c r="B62" s="12" t="s">
        <v>321</v>
      </c>
      <c r="C62" s="9">
        <f>IF('Upto Month COPPY'!$G$4="",0,'Upto Month COPPY'!$G$4)</f>
        <v>1694964</v>
      </c>
      <c r="D62" s="9">
        <f>IF('Upto Month COPPY'!$G$5="",0,'Upto Month COPPY'!$G$5)</f>
        <v>777043</v>
      </c>
      <c r="E62" s="9">
        <f>IF('Upto Month COPPY'!$G$6="",0,'Upto Month COPPY'!$G$6)</f>
        <v>61081</v>
      </c>
      <c r="F62" s="9">
        <f>IF('Upto Month COPPY'!$G$7="",0,'Upto Month COPPY'!$G$7)</f>
        <v>328915</v>
      </c>
      <c r="G62" s="9">
        <f>IF('Upto Month COPPY'!$G$8="",0,'Upto Month COPPY'!$G$8)</f>
        <v>99429</v>
      </c>
      <c r="H62" s="9">
        <f>IF('Upto Month COPPY'!$G$9="",0,'Upto Month COPPY'!$G$9)</f>
        <v>0</v>
      </c>
      <c r="I62" s="9">
        <f>IF('Upto Month COPPY'!$G$10="",0,'Upto Month COPPY'!$G$10)</f>
        <v>0</v>
      </c>
      <c r="J62" s="9">
        <f>IF('Upto Month COPPY'!$G$11="",0,'Upto Month COPPY'!$G$11)</f>
        <v>571104</v>
      </c>
      <c r="K62" s="9">
        <f>IF('Upto Month COPPY'!$G$12="",0,'Upto Month COPPY'!$G$12)</f>
        <v>3533</v>
      </c>
      <c r="L62" s="9">
        <f>IF('Upto Month COPPY'!$G$13="",0,'Upto Month COPPY'!$G$13)</f>
        <v>50333</v>
      </c>
      <c r="M62" s="9">
        <f>IF('Upto Month COPPY'!$G$14="",0,'Upto Month COPPY'!$G$14)</f>
        <v>86887</v>
      </c>
      <c r="N62" s="9">
        <f>IF('Upto Month COPPY'!$G$15="",0,'Upto Month COPPY'!$G$15)</f>
        <v>263</v>
      </c>
      <c r="O62" s="9">
        <f>IF('Upto Month COPPY'!$G$16="",0,'Upto Month COPPY'!$G$16)</f>
        <v>4080</v>
      </c>
      <c r="P62" s="9">
        <f>IF('Upto Month COPPY'!$G$17="",0,'Upto Month COPPY'!$G$17)</f>
        <v>6923</v>
      </c>
      <c r="Q62" s="9">
        <f>IF('Upto Month COPPY'!$G$18="",0,'Upto Month COPPY'!$G$18)</f>
        <v>0</v>
      </c>
      <c r="R62" s="9">
        <f>IF('Upto Month COPPY'!$G$21="",0,'Upto Month COPPY'!$G$21)</f>
        <v>3988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188</v>
      </c>
      <c r="AC62" s="9">
        <f>IF('Upto Month COPPY'!$G$51="",0,'Upto Month COPPY'!$G$51)</f>
        <v>0</v>
      </c>
      <c r="AD62" s="123">
        <f t="shared" ref="AD62:AD63" si="762">SUM(C62:AC62)</f>
        <v>3688731</v>
      </c>
      <c r="AE62" s="9">
        <f>IF('Upto Month COPPY'!$G$19="",0,'Upto Month COPPY'!$G$19)</f>
        <v>2069</v>
      </c>
      <c r="AF62" s="9">
        <f>IF('Upto Month COPPY'!$G$20="",0,'Upto Month COPPY'!$G$20)</f>
        <v>1678</v>
      </c>
      <c r="AG62" s="9">
        <f>IF('Upto Month COPPY'!$G$22="",0,'Upto Month COPPY'!$G$22)</f>
        <v>150</v>
      </c>
      <c r="AH62" s="9">
        <f>IF('Upto Month COPPY'!$G$23="",0,'Upto Month COPPY'!$G$23)</f>
        <v>0</v>
      </c>
      <c r="AI62" s="9">
        <f>IF('Upto Month COPPY'!$G$24="",0,'Upto Month COPPY'!$G$24)</f>
        <v>0</v>
      </c>
      <c r="AJ62" s="9">
        <f>IF('Upto Month COPPY'!$G$25="",0,'Upto Month COPPY'!$G$25)</f>
        <v>0</v>
      </c>
      <c r="AK62" s="9">
        <f>IF('Upto Month COPPY'!$G$28="",0,'Upto Month COPPY'!$G$28)</f>
        <v>5964</v>
      </c>
      <c r="AL62" s="9">
        <f>IF('Upto Month COPPY'!$G$29="",0,'Upto Month COPPY'!$G$29)</f>
        <v>12416</v>
      </c>
      <c r="AM62" s="9">
        <f>IF('Upto Month COPPY'!$G$31="",0,'Upto Month COPPY'!$G$31)</f>
        <v>188722</v>
      </c>
      <c r="AN62" s="9">
        <f>IF('Upto Month COPPY'!$G$32="",0,'Upto Month COPPY'!$G$32)</f>
        <v>2041</v>
      </c>
      <c r="AO62" s="9">
        <f>IF('Upto Month COPPY'!$G$33="",0,'Upto Month COPPY'!$G$33)</f>
        <v>110122</v>
      </c>
      <c r="AP62" s="9">
        <f>IF('Upto Month COPPY'!$G$34="",0,'Upto Month COPPY'!$G$34)</f>
        <v>4864</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4264</v>
      </c>
      <c r="BD62" s="9">
        <f>IF('Upto Month COPPY'!$G$54="",0,'Upto Month COPPY'!$G$54)</f>
        <v>4264</v>
      </c>
      <c r="BE62" s="9">
        <f>IF('Upto Month COPPY'!$G$55="",0,'Upto Month COPPY'!$G$55)</f>
        <v>0</v>
      </c>
      <c r="BF62" s="9">
        <f>IF('Upto Month COPPY'!$G$56="",0,'Upto Month COPPY'!$G$56)</f>
        <v>11867</v>
      </c>
      <c r="BG62" s="9">
        <f>IF('Upto Month COPPY'!$G$58="",0,'Upto Month COPPY'!$G$58)</f>
        <v>89</v>
      </c>
      <c r="BH62" s="9">
        <f>SUM(AE62:BG62)</f>
        <v>348510</v>
      </c>
      <c r="BI62" s="127">
        <f>AD62+BH62</f>
        <v>4037241</v>
      </c>
      <c r="BJ62" s="9">
        <f>IF('Upto Month COPPY'!$G$60="",0,'Upto Month COPPY'!$G$60)</f>
        <v>7079</v>
      </c>
      <c r="BK62" s="51">
        <f t="shared" ref="BK62:BK63" si="763">BI62-BJ62</f>
        <v>4030162</v>
      </c>
      <c r="BL62">
        <f>'Upto Month COPPY'!$G$61</f>
        <v>4030162</v>
      </c>
      <c r="BM62" s="30">
        <f t="shared" ref="BM62:BM66" si="764">BK62-AD62</f>
        <v>341431</v>
      </c>
    </row>
    <row r="63" spans="1:65" ht="18" customHeight="1">
      <c r="A63" s="130"/>
      <c r="B63" s="183" t="s">
        <v>322</v>
      </c>
      <c r="C63" s="9">
        <f>IF('Upto Month Current'!$G$4="",0,'Upto Month Current'!$G$4)</f>
        <v>1779839</v>
      </c>
      <c r="D63" s="9">
        <f>IF('Upto Month Current'!$G$5="",0,'Upto Month Current'!$G$5)</f>
        <v>1001416</v>
      </c>
      <c r="E63" s="9">
        <f>IF('Upto Month Current'!$G$6="",0,'Upto Month Current'!$G$6)</f>
        <v>62894</v>
      </c>
      <c r="F63" s="9">
        <f>IF('Upto Month Current'!$G$7="",0,'Upto Month Current'!$G$7)</f>
        <v>348977</v>
      </c>
      <c r="G63" s="9">
        <f>IF('Upto Month Current'!$G$8="",0,'Upto Month Current'!$G$8)</f>
        <v>113169</v>
      </c>
      <c r="H63" s="9">
        <f>IF('Upto Month Current'!$G$9="",0,'Upto Month Current'!$G$9)</f>
        <v>0</v>
      </c>
      <c r="I63" s="9">
        <f>IF('Upto Month Current'!$G$10="",0,'Upto Month Current'!$G$10)</f>
        <v>0</v>
      </c>
      <c r="J63" s="9">
        <f>IF('Upto Month Current'!$G$11="",0,'Upto Month Current'!$G$11)</f>
        <v>636558</v>
      </c>
      <c r="K63" s="9">
        <f>IF('Upto Month Current'!$G$12="",0,'Upto Month Current'!$G$12)</f>
        <v>53735</v>
      </c>
      <c r="L63" s="9">
        <f>IF('Upto Month Current'!$G$13="",0,'Upto Month Current'!$G$13)</f>
        <v>83893</v>
      </c>
      <c r="M63" s="9">
        <f>IF('Upto Month Current'!$G$14="",0,'Upto Month Current'!$G$14)</f>
        <v>113511</v>
      </c>
      <c r="N63" s="9">
        <f>IF('Upto Month Current'!$G$15="",0,'Upto Month Current'!$G$15)</f>
        <v>322</v>
      </c>
      <c r="O63" s="9">
        <f>IF('Upto Month Current'!$G$16="",0,'Upto Month Current'!$G$16)</f>
        <v>6348</v>
      </c>
      <c r="P63" s="9">
        <f>IF('Upto Month Current'!$G$17="",0,'Upto Month Current'!$G$17)</f>
        <v>10048</v>
      </c>
      <c r="Q63" s="9">
        <f>IF('Upto Month Current'!$G$18="",0,'Upto Month Current'!$G$18)</f>
        <v>0</v>
      </c>
      <c r="R63" s="9">
        <f>IF('Upto Month Current'!$G$21="",0,'Upto Month Current'!$G$21)</f>
        <v>6197</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123">
        <f t="shared" si="762"/>
        <v>4216907</v>
      </c>
      <c r="AE63" s="9">
        <f>IF('Upto Month Current'!$G$19="",0,'Upto Month Current'!$G$19)</f>
        <v>1569</v>
      </c>
      <c r="AF63" s="9">
        <f>IF('Upto Month Current'!$G$20="",0,'Upto Month Current'!$G$20)</f>
        <v>1399</v>
      </c>
      <c r="AG63" s="9">
        <f>IF('Upto Month Current'!$G$22="",0,'Upto Month Current'!$G$22)</f>
        <v>50</v>
      </c>
      <c r="AH63" s="9">
        <f>IF('Upto Month Current'!$G$23="",0,'Upto Month Current'!$G$23)</f>
        <v>0</v>
      </c>
      <c r="AI63" s="9">
        <f>IF('Upto Month Current'!$G$24="",0,'Upto Month Current'!$G$24)</f>
        <v>0</v>
      </c>
      <c r="AJ63" s="9">
        <f>IF('Upto Month Current'!$G$25="",0,'Upto Month Current'!$G$25)</f>
        <v>0</v>
      </c>
      <c r="AK63" s="9">
        <f>IF('Upto Month Current'!$G$28="",0,'Upto Month Current'!$G$28)</f>
        <v>6529</v>
      </c>
      <c r="AL63" s="9">
        <f>IF('Upto Month Current'!$G$29="",0,'Upto Month Current'!$G$29)</f>
        <v>13059</v>
      </c>
      <c r="AM63" s="9">
        <f>IF('Upto Month Current'!$G$31="",0,'Upto Month Current'!$G$31)</f>
        <v>172513</v>
      </c>
      <c r="AN63" s="9">
        <f>IF('Upto Month Current'!$G$32="",0,'Upto Month Current'!$G$32)</f>
        <v>5271</v>
      </c>
      <c r="AO63" s="9">
        <f>IF('Upto Month Current'!$G$33="",0,'Upto Month Current'!$G$33)</f>
        <v>144748</v>
      </c>
      <c r="AP63" s="9">
        <f>IF('Upto Month Current'!$G$34="",0,'Upto Month Current'!$G$34)</f>
        <v>1496</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6426</v>
      </c>
      <c r="BD63" s="9">
        <f>IF('Upto Month Current'!$G$54="",0,'Upto Month Current'!$G$54)</f>
        <v>6426</v>
      </c>
      <c r="BE63" s="9">
        <f>IF('Upto Month Current'!$G$55="",0,'Upto Month Current'!$G$55)</f>
        <v>0</v>
      </c>
      <c r="BF63" s="9">
        <f>IF('Upto Month Current'!$G$56="",0,'Upto Month Current'!$G$56)</f>
        <v>12395</v>
      </c>
      <c r="BG63" s="9">
        <f>IF('Upto Month Current'!$G$58="",0,'Upto Month Current'!$G$58)</f>
        <v>54</v>
      </c>
      <c r="BH63" s="9">
        <f>SUM(AE63:BG63)</f>
        <v>371935</v>
      </c>
      <c r="BI63" s="127">
        <f>AD63+BH63</f>
        <v>4588842</v>
      </c>
      <c r="BJ63" s="9">
        <f>IF('Upto Month Current'!$G$60="",0,'Upto Month Current'!$G$60)</f>
        <v>11370</v>
      </c>
      <c r="BK63" s="51">
        <f t="shared" si="763"/>
        <v>4577472</v>
      </c>
      <c r="BL63">
        <f>'Upto Month Current'!$G$61</f>
        <v>4577472</v>
      </c>
      <c r="BM63" s="30">
        <f t="shared" si="764"/>
        <v>360565</v>
      </c>
    </row>
    <row r="64" spans="1:65" ht="15.75">
      <c r="A64" s="130"/>
      <c r="B64" s="5" t="s">
        <v>127</v>
      </c>
      <c r="C64" s="11">
        <f>C63-C61</f>
        <v>-3310</v>
      </c>
      <c r="D64" s="11">
        <f t="shared" ref="D64" si="765">D63-D61</f>
        <v>-1862</v>
      </c>
      <c r="E64" s="11">
        <f t="shared" ref="E64" si="766">E63-E61</f>
        <v>-116</v>
      </c>
      <c r="F64" s="11">
        <f t="shared" ref="F64" si="767">F63-F61</f>
        <v>-648</v>
      </c>
      <c r="G64" s="11">
        <f t="shared" ref="G64" si="768">G63-G61</f>
        <v>-209</v>
      </c>
      <c r="H64" s="11">
        <f t="shared" ref="H64" si="769">H63-H61</f>
        <v>0</v>
      </c>
      <c r="I64" s="11">
        <f t="shared" ref="I64" si="770">I63-I61</f>
        <v>0</v>
      </c>
      <c r="J64" s="11">
        <f t="shared" ref="J64" si="771">J63-J61</f>
        <v>-1182</v>
      </c>
      <c r="K64" s="11">
        <f t="shared" ref="K64" si="772">K63-K61</f>
        <v>-101</v>
      </c>
      <c r="L64" s="11">
        <f t="shared" ref="L64" si="773">L63-L61</f>
        <v>-155</v>
      </c>
      <c r="M64" s="11">
        <f t="shared" ref="M64" si="774">M63-M61</f>
        <v>-212</v>
      </c>
      <c r="N64" s="11">
        <f t="shared" ref="N64" si="775">N63-N61</f>
        <v>0</v>
      </c>
      <c r="O64" s="11">
        <f t="shared" ref="O64" si="776">O63-O61</f>
        <v>-11</v>
      </c>
      <c r="P64" s="11">
        <f t="shared" ref="P64" si="777">P63-P61</f>
        <v>-19</v>
      </c>
      <c r="Q64" s="11">
        <f t="shared" ref="Q64" si="778">Q63-Q61</f>
        <v>0</v>
      </c>
      <c r="R64" s="11">
        <f t="shared" ref="R64" si="779">R63-R61</f>
        <v>-11</v>
      </c>
      <c r="S64" s="11">
        <f t="shared" ref="S64" si="780">S63-S61</f>
        <v>0</v>
      </c>
      <c r="T64" s="11">
        <f t="shared" ref="T64:U64" si="781">T63-T61</f>
        <v>0</v>
      </c>
      <c r="U64" s="11">
        <f t="shared" si="781"/>
        <v>0</v>
      </c>
      <c r="V64" s="9">
        <f t="shared" ref="V64" si="782">V63-V61</f>
        <v>0</v>
      </c>
      <c r="W64" s="11">
        <f t="shared" ref="W64" si="783">W63-W61</f>
        <v>0</v>
      </c>
      <c r="X64" s="11">
        <f t="shared" ref="X64" si="784">X63-X61</f>
        <v>0</v>
      </c>
      <c r="Y64" s="11">
        <f t="shared" ref="Y64" si="785">Y63-Y61</f>
        <v>0</v>
      </c>
      <c r="Z64" s="11">
        <f t="shared" ref="Z64" si="786">Z63-Z61</f>
        <v>0</v>
      </c>
      <c r="AA64" s="11">
        <f t="shared" ref="AA64:AD64" si="787">AA63-AA61</f>
        <v>0</v>
      </c>
      <c r="AB64" s="11">
        <f t="shared" ref="AB64" si="788">AB63-AB61</f>
        <v>0</v>
      </c>
      <c r="AC64" s="9">
        <f t="shared" si="787"/>
        <v>0</v>
      </c>
      <c r="AD64" s="10">
        <f t="shared" si="787"/>
        <v>-7836</v>
      </c>
      <c r="AE64" s="11">
        <f t="shared" ref="AE64" si="789">AE63-AE61</f>
        <v>-2</v>
      </c>
      <c r="AF64" s="11">
        <f t="shared" ref="AF64" si="790">AF63-AF61</f>
        <v>-2</v>
      </c>
      <c r="AG64" s="11">
        <f t="shared" ref="AG64" si="791">AG63-AG61</f>
        <v>0</v>
      </c>
      <c r="AH64" s="11">
        <f t="shared" ref="AH64" si="792">AH63-AH61</f>
        <v>0</v>
      </c>
      <c r="AI64" s="11">
        <f t="shared" ref="AI64" si="793">AI63-AI61</f>
        <v>0</v>
      </c>
      <c r="AJ64" s="11">
        <f t="shared" ref="AJ64" si="794">AJ63-AJ61</f>
        <v>0</v>
      </c>
      <c r="AK64" s="11">
        <f t="shared" ref="AK64" si="795">AK63-AK61</f>
        <v>-13</v>
      </c>
      <c r="AL64" s="11">
        <f t="shared" ref="AL64" si="796">AL63-AL61</f>
        <v>-25</v>
      </c>
      <c r="AM64" s="11">
        <f t="shared" ref="AM64" si="797">AM63-AM61</f>
        <v>-322</v>
      </c>
      <c r="AN64" s="11">
        <f t="shared" ref="AN64" si="798">AN63-AN61</f>
        <v>-9</v>
      </c>
      <c r="AO64" s="9">
        <f t="shared" ref="AO64" si="799">AO63-AO61</f>
        <v>-268</v>
      </c>
      <c r="AP64" s="11">
        <f t="shared" ref="AP64" si="800">AP63-AP61</f>
        <v>-2</v>
      </c>
      <c r="AQ64" s="9">
        <f t="shared" ref="AQ64" si="801">AQ63-AQ61</f>
        <v>0</v>
      </c>
      <c r="AR64" s="11">
        <f t="shared" ref="AR64" si="802">AR63-AR61</f>
        <v>0</v>
      </c>
      <c r="AS64" s="11">
        <f t="shared" ref="AS64" si="803">AS63-AS61</f>
        <v>0</v>
      </c>
      <c r="AT64" s="11">
        <f t="shared" ref="AT64" si="804">AT63-AT61</f>
        <v>0</v>
      </c>
      <c r="AU64" s="11">
        <f t="shared" ref="AU64" si="805">AU63-AU61</f>
        <v>0</v>
      </c>
      <c r="AV64" s="11">
        <f t="shared" ref="AV64" si="806">AV63-AV61</f>
        <v>0</v>
      </c>
      <c r="AW64" s="11">
        <f t="shared" ref="AW64" si="807">AW63-AW61</f>
        <v>0</v>
      </c>
      <c r="AX64" s="11">
        <f t="shared" ref="AX64" si="808">AX63-AX61</f>
        <v>0</v>
      </c>
      <c r="AY64" s="11">
        <f t="shared" ref="AY64" si="809">AY63-AY61</f>
        <v>0</v>
      </c>
      <c r="AZ64" s="11">
        <f t="shared" ref="AZ64" si="810">AZ63-AZ61</f>
        <v>0</v>
      </c>
      <c r="BA64" s="11">
        <f t="shared" ref="BA64" si="811">BA63-BA61</f>
        <v>0</v>
      </c>
      <c r="BB64" s="9">
        <f t="shared" ref="BB64" si="812">BB63-BB61</f>
        <v>0</v>
      </c>
      <c r="BC64" s="11">
        <f t="shared" ref="BC64" si="813">BC63-BC61</f>
        <v>-9</v>
      </c>
      <c r="BD64" s="11">
        <f t="shared" ref="BD64" si="814">BD63-BD61</f>
        <v>-9</v>
      </c>
      <c r="BE64" s="11">
        <f t="shared" ref="BE64" si="815">BE63-BE61</f>
        <v>0</v>
      </c>
      <c r="BF64" s="11">
        <f t="shared" ref="BF64" si="816">BF63-BF61</f>
        <v>-25</v>
      </c>
      <c r="BG64" s="11">
        <f t="shared" ref="BG64:BH64" si="817">BG63-BG61</f>
        <v>-1</v>
      </c>
      <c r="BH64" s="9">
        <f t="shared" si="817"/>
        <v>-687</v>
      </c>
      <c r="BI64" s="45">
        <f t="shared" ref="BI64" si="818">BI63-BI61</f>
        <v>-8523</v>
      </c>
      <c r="BJ64" s="11">
        <f t="shared" ref="BJ64:BK64" si="819">BJ63-BJ61</f>
        <v>0</v>
      </c>
      <c r="BK64" s="51">
        <f t="shared" si="819"/>
        <v>-8523</v>
      </c>
      <c r="BM64" s="30">
        <f t="shared" si="764"/>
        <v>-687</v>
      </c>
    </row>
    <row r="65" spans="1:65" ht="15.75">
      <c r="A65" s="131"/>
      <c r="B65" s="16" t="s">
        <v>128</v>
      </c>
      <c r="C65" s="13">
        <f>C64/C61</f>
        <v>-1.8562666384020628E-3</v>
      </c>
      <c r="D65" s="13">
        <f t="shared" ref="D65" si="820">D64/D61</f>
        <v>-1.855916306347792E-3</v>
      </c>
      <c r="E65" s="13">
        <f t="shared" ref="E65" si="821">E64/E61</f>
        <v>-1.8409776225995873E-3</v>
      </c>
      <c r="F65" s="13">
        <f t="shared" ref="F65" si="822">F64/F61</f>
        <v>-1.8534143725420092E-3</v>
      </c>
      <c r="G65" s="13">
        <f t="shared" ref="G65" si="823">G64/G61</f>
        <v>-1.8433911340824498E-3</v>
      </c>
      <c r="H65" s="13" t="e">
        <f t="shared" ref="H65" si="824">H64/H61</f>
        <v>#DIV/0!</v>
      </c>
      <c r="I65" s="13" t="e">
        <f t="shared" ref="I65" si="825">I64/I61</f>
        <v>#DIV/0!</v>
      </c>
      <c r="J65" s="13">
        <f t="shared" ref="J65" si="826">J64/J61</f>
        <v>-1.853419888982971E-3</v>
      </c>
      <c r="K65" s="13">
        <f t="shared" ref="K65" si="827">K64/K61</f>
        <v>-1.8760680585481833E-3</v>
      </c>
      <c r="L65" s="13">
        <f t="shared" ref="L65" si="828">L64/L61</f>
        <v>-1.8441842756520084E-3</v>
      </c>
      <c r="M65" s="13">
        <f t="shared" ref="M65" si="829">M64/M61</f>
        <v>-1.8641787501209079E-3</v>
      </c>
      <c r="N65" s="13">
        <f t="shared" ref="N65" si="830">N64/N61</f>
        <v>0</v>
      </c>
      <c r="O65" s="13">
        <f t="shared" ref="O65" si="831">O64/O61</f>
        <v>-1.7298317345494575E-3</v>
      </c>
      <c r="P65" s="13">
        <f t="shared" ref="P65" si="832">P64/P61</f>
        <v>-1.8873547233535313E-3</v>
      </c>
      <c r="Q65" s="13" t="e">
        <f t="shared" ref="Q65" si="833">Q64/Q61</f>
        <v>#DIV/0!</v>
      </c>
      <c r="R65" s="13">
        <f t="shared" ref="R65" si="834">R64/R61</f>
        <v>-1.7719072164948454E-3</v>
      </c>
      <c r="S65" s="13" t="e">
        <f t="shared" ref="S65" si="835">S64/S61</f>
        <v>#DIV/0!</v>
      </c>
      <c r="T65" s="13" t="e">
        <f t="shared" ref="T65:U65" si="836">T64/T61</f>
        <v>#DIV/0!</v>
      </c>
      <c r="U65" s="13" t="e">
        <f t="shared" si="836"/>
        <v>#DIV/0!</v>
      </c>
      <c r="V65" s="163" t="e">
        <f t="shared" ref="V65" si="837">V64/V61</f>
        <v>#DIV/0!</v>
      </c>
      <c r="W65" s="13" t="e">
        <f t="shared" ref="W65" si="838">W64/W61</f>
        <v>#DIV/0!</v>
      </c>
      <c r="X65" s="13" t="e">
        <f t="shared" ref="X65" si="839">X64/X61</f>
        <v>#DIV/0!</v>
      </c>
      <c r="Y65" s="13" t="e">
        <f t="shared" ref="Y65" si="840">Y64/Y61</f>
        <v>#DIV/0!</v>
      </c>
      <c r="Z65" s="13" t="e">
        <f t="shared" ref="Z65" si="841">Z64/Z61</f>
        <v>#DIV/0!</v>
      </c>
      <c r="AA65" s="13" t="e">
        <f t="shared" ref="AA65:AD65" si="842">AA64/AA61</f>
        <v>#DIV/0!</v>
      </c>
      <c r="AB65" s="13" t="e">
        <f t="shared" ref="AB65" si="843">AB64/AB61</f>
        <v>#DIV/0!</v>
      </c>
      <c r="AC65" s="163" t="e">
        <f t="shared" si="842"/>
        <v>#DIV/0!</v>
      </c>
      <c r="AD65" s="14">
        <f t="shared" si="842"/>
        <v>-1.8547873799660713E-3</v>
      </c>
      <c r="AE65" s="13">
        <f t="shared" ref="AE65" si="844">AE64/AE61</f>
        <v>-1.273074474856779E-3</v>
      </c>
      <c r="AF65" s="13">
        <f t="shared" ref="AF65" si="845">AF64/AF61</f>
        <v>-1.4275517487508922E-3</v>
      </c>
      <c r="AG65" s="13">
        <f t="shared" ref="AG65" si="846">AG64/AG61</f>
        <v>0</v>
      </c>
      <c r="AH65" s="13" t="e">
        <f t="shared" ref="AH65" si="847">AH64/AH61</f>
        <v>#DIV/0!</v>
      </c>
      <c r="AI65" s="13" t="e">
        <f t="shared" ref="AI65" si="848">AI64/AI61</f>
        <v>#DIV/0!</v>
      </c>
      <c r="AJ65" s="13" t="e">
        <f t="shared" ref="AJ65" si="849">AJ64/AJ61</f>
        <v>#DIV/0!</v>
      </c>
      <c r="AK65" s="13">
        <f t="shared" ref="AK65" si="850">AK64/AK61</f>
        <v>-1.9871598899419136E-3</v>
      </c>
      <c r="AL65" s="13">
        <f t="shared" ref="AL65" si="851">AL64/AL61</f>
        <v>-1.9107306634056863E-3</v>
      </c>
      <c r="AM65" s="13">
        <f t="shared" ref="AM65" si="852">AM64/AM61</f>
        <v>-1.8630485723377789E-3</v>
      </c>
      <c r="AN65" s="13">
        <f t="shared" ref="AN65" si="853">AN64/AN61</f>
        <v>-1.7045454545454545E-3</v>
      </c>
      <c r="AO65" s="163">
        <f t="shared" ref="AO65" si="854">AO64/AO61</f>
        <v>-1.8480719368897224E-3</v>
      </c>
      <c r="AP65" s="13">
        <f t="shared" ref="AP65" si="855">AP64/AP61</f>
        <v>-1.3351134846461949E-3</v>
      </c>
      <c r="AQ65" s="163" t="e">
        <f t="shared" ref="AQ65" si="856">AQ64/AQ61</f>
        <v>#DIV/0!</v>
      </c>
      <c r="AR65" s="13" t="e">
        <f t="shared" ref="AR65" si="857">AR64/AR61</f>
        <v>#DIV/0!</v>
      </c>
      <c r="AS65" s="13" t="e">
        <f t="shared" ref="AS65" si="858">AS64/AS61</f>
        <v>#DIV/0!</v>
      </c>
      <c r="AT65" s="13" t="e">
        <f t="shared" ref="AT65" si="859">AT64/AT61</f>
        <v>#DIV/0!</v>
      </c>
      <c r="AU65" s="13" t="e">
        <f t="shared" ref="AU65" si="860">AU64/AU61</f>
        <v>#DIV/0!</v>
      </c>
      <c r="AV65" s="13" t="e">
        <f t="shared" ref="AV65" si="861">AV64/AV61</f>
        <v>#DIV/0!</v>
      </c>
      <c r="AW65" s="13" t="e">
        <f t="shared" ref="AW65" si="862">AW64/AW61</f>
        <v>#DIV/0!</v>
      </c>
      <c r="AX65" s="13" t="e">
        <f t="shared" ref="AX65" si="863">AX64/AX61</f>
        <v>#DIV/0!</v>
      </c>
      <c r="AY65" s="13" t="e">
        <f t="shared" ref="AY65" si="864">AY64/AY61</f>
        <v>#DIV/0!</v>
      </c>
      <c r="AZ65" s="13" t="e">
        <f t="shared" ref="AZ65" si="865">AZ64/AZ61</f>
        <v>#DIV/0!</v>
      </c>
      <c r="BA65" s="13" t="e">
        <f t="shared" ref="BA65" si="866">BA64/BA61</f>
        <v>#DIV/0!</v>
      </c>
      <c r="BB65" s="163" t="e">
        <f t="shared" ref="BB65" si="867">BB64/BB61</f>
        <v>#DIV/0!</v>
      </c>
      <c r="BC65" s="13">
        <f t="shared" ref="BC65" si="868">BC64/BC61</f>
        <v>-1.3986013986013986E-3</v>
      </c>
      <c r="BD65" s="13">
        <f t="shared" ref="BD65" si="869">BD64/BD61</f>
        <v>-1.3986013986013986E-3</v>
      </c>
      <c r="BE65" s="13" t="e">
        <f t="shared" ref="BE65" si="870">BE64/BE61</f>
        <v>#DIV/0!</v>
      </c>
      <c r="BF65" s="13">
        <f t="shared" ref="BF65" si="871">BF64/BF61</f>
        <v>-2.0128824476650562E-3</v>
      </c>
      <c r="BG65" s="13">
        <f t="shared" ref="BG65:BH65" si="872">BG64/BG61</f>
        <v>-1.8181818181818181E-2</v>
      </c>
      <c r="BH65" s="163">
        <f t="shared" si="872"/>
        <v>-1.8436914621251562E-3</v>
      </c>
      <c r="BI65" s="46">
        <f t="shared" ref="BI65" si="873">BI64/BI61</f>
        <v>-1.8538880423894992E-3</v>
      </c>
      <c r="BJ65" s="13">
        <f t="shared" ref="BJ65:BK65" si="874">BJ64/BJ61</f>
        <v>0</v>
      </c>
      <c r="BK65" s="52">
        <f t="shared" si="874"/>
        <v>-1.858484363807636E-3</v>
      </c>
      <c r="BM65" s="163" t="e">
        <f t="shared" ref="BM65" si="875">BM64/BM61</f>
        <v>#DIV/0!</v>
      </c>
    </row>
    <row r="66" spans="1:65" ht="15.75">
      <c r="A66" s="130"/>
      <c r="B66" s="5" t="s">
        <v>129</v>
      </c>
      <c r="C66" s="11">
        <f>C63-C62</f>
        <v>84875</v>
      </c>
      <c r="D66" s="11">
        <f t="shared" ref="D66:BK66" si="876">D63-D62</f>
        <v>224373</v>
      </c>
      <c r="E66" s="11">
        <f t="shared" si="876"/>
        <v>1813</v>
      </c>
      <c r="F66" s="11">
        <f t="shared" si="876"/>
        <v>20062</v>
      </c>
      <c r="G66" s="11">
        <f t="shared" si="876"/>
        <v>13740</v>
      </c>
      <c r="H66" s="11">
        <f t="shared" si="876"/>
        <v>0</v>
      </c>
      <c r="I66" s="11">
        <f t="shared" si="876"/>
        <v>0</v>
      </c>
      <c r="J66" s="11">
        <f t="shared" si="876"/>
        <v>65454</v>
      </c>
      <c r="K66" s="11">
        <f t="shared" si="876"/>
        <v>50202</v>
      </c>
      <c r="L66" s="11">
        <f t="shared" si="876"/>
        <v>33560</v>
      </c>
      <c r="M66" s="11">
        <f t="shared" si="876"/>
        <v>26624</v>
      </c>
      <c r="N66" s="11">
        <f t="shared" si="876"/>
        <v>59</v>
      </c>
      <c r="O66" s="11">
        <f t="shared" si="876"/>
        <v>2268</v>
      </c>
      <c r="P66" s="11">
        <f t="shared" si="876"/>
        <v>3125</v>
      </c>
      <c r="Q66" s="11">
        <f t="shared" si="876"/>
        <v>0</v>
      </c>
      <c r="R66" s="11">
        <f t="shared" si="876"/>
        <v>2209</v>
      </c>
      <c r="S66" s="11">
        <f t="shared" si="876"/>
        <v>0</v>
      </c>
      <c r="T66" s="11">
        <f t="shared" si="876"/>
        <v>0</v>
      </c>
      <c r="U66" s="11">
        <f t="shared" ref="U66" si="877">U63-U62</f>
        <v>0</v>
      </c>
      <c r="V66" s="9">
        <f t="shared" si="876"/>
        <v>0</v>
      </c>
      <c r="W66" s="11">
        <f t="shared" si="876"/>
        <v>0</v>
      </c>
      <c r="X66" s="11">
        <f t="shared" si="876"/>
        <v>0</v>
      </c>
      <c r="Y66" s="11">
        <f t="shared" si="876"/>
        <v>0</v>
      </c>
      <c r="Z66" s="11">
        <f t="shared" si="876"/>
        <v>0</v>
      </c>
      <c r="AA66" s="11">
        <f t="shared" si="876"/>
        <v>0</v>
      </c>
      <c r="AB66" s="11">
        <f t="shared" ref="AB66" si="878">AB63-AB62</f>
        <v>-188</v>
      </c>
      <c r="AC66" s="9">
        <f t="shared" ref="AC66:AD66" si="879">AC63-AC62</f>
        <v>0</v>
      </c>
      <c r="AD66" s="10">
        <f t="shared" si="879"/>
        <v>528176</v>
      </c>
      <c r="AE66" s="11">
        <f t="shared" si="876"/>
        <v>-500</v>
      </c>
      <c r="AF66" s="11">
        <f t="shared" si="876"/>
        <v>-279</v>
      </c>
      <c r="AG66" s="11">
        <f t="shared" si="876"/>
        <v>-100</v>
      </c>
      <c r="AH66" s="11">
        <f t="shared" si="876"/>
        <v>0</v>
      </c>
      <c r="AI66" s="11">
        <f t="shared" si="876"/>
        <v>0</v>
      </c>
      <c r="AJ66" s="11">
        <f t="shared" si="876"/>
        <v>0</v>
      </c>
      <c r="AK66" s="11">
        <f t="shared" si="876"/>
        <v>565</v>
      </c>
      <c r="AL66" s="11">
        <f t="shared" si="876"/>
        <v>643</v>
      </c>
      <c r="AM66" s="11">
        <f t="shared" si="876"/>
        <v>-16209</v>
      </c>
      <c r="AN66" s="11">
        <f t="shared" si="876"/>
        <v>3230</v>
      </c>
      <c r="AO66" s="9">
        <f t="shared" si="876"/>
        <v>34626</v>
      </c>
      <c r="AP66" s="11">
        <f t="shared" si="876"/>
        <v>-3368</v>
      </c>
      <c r="AQ66" s="9">
        <f t="shared" si="876"/>
        <v>0</v>
      </c>
      <c r="AR66" s="11">
        <f t="shared" si="876"/>
        <v>0</v>
      </c>
      <c r="AS66" s="11">
        <f t="shared" si="876"/>
        <v>0</v>
      </c>
      <c r="AT66" s="11">
        <f t="shared" si="876"/>
        <v>0</v>
      </c>
      <c r="AU66" s="11">
        <f t="shared" si="876"/>
        <v>0</v>
      </c>
      <c r="AV66" s="11">
        <f t="shared" si="876"/>
        <v>0</v>
      </c>
      <c r="AW66" s="11">
        <f t="shared" si="876"/>
        <v>0</v>
      </c>
      <c r="AX66" s="11">
        <f t="shared" si="876"/>
        <v>0</v>
      </c>
      <c r="AY66" s="11">
        <f t="shared" si="876"/>
        <v>0</v>
      </c>
      <c r="AZ66" s="11">
        <f t="shared" si="876"/>
        <v>0</v>
      </c>
      <c r="BA66" s="11">
        <f t="shared" si="876"/>
        <v>0</v>
      </c>
      <c r="BB66" s="9">
        <f t="shared" si="876"/>
        <v>0</v>
      </c>
      <c r="BC66" s="11">
        <f t="shared" si="876"/>
        <v>2162</v>
      </c>
      <c r="BD66" s="11">
        <f t="shared" si="876"/>
        <v>2162</v>
      </c>
      <c r="BE66" s="11">
        <f t="shared" si="876"/>
        <v>0</v>
      </c>
      <c r="BF66" s="11">
        <f t="shared" si="876"/>
        <v>528</v>
      </c>
      <c r="BG66" s="11">
        <f t="shared" si="876"/>
        <v>-35</v>
      </c>
      <c r="BH66" s="9">
        <f t="shared" si="876"/>
        <v>23425</v>
      </c>
      <c r="BI66" s="45">
        <f t="shared" si="876"/>
        <v>551601</v>
      </c>
      <c r="BJ66" s="11">
        <f t="shared" si="876"/>
        <v>4291</v>
      </c>
      <c r="BK66" s="51">
        <f t="shared" si="876"/>
        <v>547310</v>
      </c>
      <c r="BM66" s="30">
        <f t="shared" si="764"/>
        <v>19134</v>
      </c>
    </row>
    <row r="67" spans="1:65" ht="15.75">
      <c r="A67" s="130"/>
      <c r="B67" s="5" t="s">
        <v>130</v>
      </c>
      <c r="C67" s="13">
        <f>C66/C62</f>
        <v>5.0074809848468758E-2</v>
      </c>
      <c r="D67" s="13">
        <f t="shared" ref="D67" si="880">D66/D62</f>
        <v>0.28875235990801024</v>
      </c>
      <c r="E67" s="13">
        <f t="shared" ref="E67" si="881">E66/E62</f>
        <v>2.9681897807828948E-2</v>
      </c>
      <c r="F67" s="13">
        <f t="shared" ref="F67" si="882">F66/F62</f>
        <v>6.0994481857014733E-2</v>
      </c>
      <c r="G67" s="13">
        <f t="shared" ref="G67" si="883">G66/G62</f>
        <v>0.13818905952991581</v>
      </c>
      <c r="H67" s="13" t="e">
        <f t="shared" ref="H67" si="884">H66/H62</f>
        <v>#DIV/0!</v>
      </c>
      <c r="I67" s="13" t="e">
        <f t="shared" ref="I67" si="885">I66/I62</f>
        <v>#DIV/0!</v>
      </c>
      <c r="J67" s="13">
        <f t="shared" ref="J67" si="886">J66/J62</f>
        <v>0.11460959825180703</v>
      </c>
      <c r="K67" s="13">
        <f t="shared" ref="K67" si="887">K66/K62</f>
        <v>14.209453722049251</v>
      </c>
      <c r="L67" s="13">
        <f t="shared" ref="L67" si="888">L66/L62</f>
        <v>0.66675938251246702</v>
      </c>
      <c r="M67" s="13">
        <f t="shared" ref="M67" si="889">M66/M62</f>
        <v>0.30642098357636932</v>
      </c>
      <c r="N67" s="13">
        <f t="shared" ref="N67" si="890">N66/N62</f>
        <v>0.22433460076045628</v>
      </c>
      <c r="O67" s="13">
        <f t="shared" ref="O67" si="891">O66/O62</f>
        <v>0.55588235294117649</v>
      </c>
      <c r="P67" s="13">
        <f t="shared" ref="P67" si="892">P66/P62</f>
        <v>0.45139390437671528</v>
      </c>
      <c r="Q67" s="13" t="e">
        <f t="shared" ref="Q67" si="893">Q66/Q62</f>
        <v>#DIV/0!</v>
      </c>
      <c r="R67" s="13">
        <f t="shared" ref="R67" si="894">R66/R62</f>
        <v>0.55391173520561687</v>
      </c>
      <c r="S67" s="13" t="e">
        <f t="shared" ref="S67" si="895">S66/S62</f>
        <v>#DIV/0!</v>
      </c>
      <c r="T67" s="13" t="e">
        <f t="shared" ref="T67:U67" si="896">T66/T62</f>
        <v>#DIV/0!</v>
      </c>
      <c r="U67" s="13" t="e">
        <f t="shared" si="896"/>
        <v>#DIV/0!</v>
      </c>
      <c r="V67" s="163" t="e">
        <f t="shared" ref="V67" si="897">V66/V62</f>
        <v>#DIV/0!</v>
      </c>
      <c r="W67" s="13" t="e">
        <f t="shared" ref="W67" si="898">W66/W62</f>
        <v>#DIV/0!</v>
      </c>
      <c r="X67" s="13" t="e">
        <f t="shared" ref="X67" si="899">X66/X62</f>
        <v>#DIV/0!</v>
      </c>
      <c r="Y67" s="13" t="e">
        <f t="shared" ref="Y67" si="900">Y66/Y62</f>
        <v>#DIV/0!</v>
      </c>
      <c r="Z67" s="13" t="e">
        <f t="shared" ref="Z67" si="901">Z66/Z62</f>
        <v>#DIV/0!</v>
      </c>
      <c r="AA67" s="13" t="e">
        <f t="shared" ref="AA67:AD67" si="902">AA66/AA62</f>
        <v>#DIV/0!</v>
      </c>
      <c r="AB67" s="13">
        <f t="shared" ref="AB67" si="903">AB66/AB62</f>
        <v>-1</v>
      </c>
      <c r="AC67" s="163" t="e">
        <f t="shared" si="902"/>
        <v>#DIV/0!</v>
      </c>
      <c r="AD67" s="14">
        <f t="shared" si="902"/>
        <v>0.14318636951298427</v>
      </c>
      <c r="AE67" s="13">
        <f t="shared" ref="AE67" si="904">AE66/AE62</f>
        <v>-0.24166263895601739</v>
      </c>
      <c r="AF67" s="13">
        <f t="shared" ref="AF67" si="905">AF66/AF62</f>
        <v>-0.16626936829559</v>
      </c>
      <c r="AG67" s="13">
        <f t="shared" ref="AG67" si="906">AG66/AG62</f>
        <v>-0.66666666666666663</v>
      </c>
      <c r="AH67" s="13" t="e">
        <f t="shared" ref="AH67" si="907">AH66/AH62</f>
        <v>#DIV/0!</v>
      </c>
      <c r="AI67" s="13" t="e">
        <f t="shared" ref="AI67" si="908">AI66/AI62</f>
        <v>#DIV/0!</v>
      </c>
      <c r="AJ67" s="13" t="e">
        <f t="shared" ref="AJ67" si="909">AJ66/AJ62</f>
        <v>#DIV/0!</v>
      </c>
      <c r="AK67" s="13">
        <f t="shared" ref="AK67" si="910">AK66/AK62</f>
        <v>9.4735077129443332E-2</v>
      </c>
      <c r="AL67" s="13">
        <f t="shared" ref="AL67" si="911">AL66/AL62</f>
        <v>5.1788015463917529E-2</v>
      </c>
      <c r="AM67" s="13">
        <f t="shared" ref="AM67" si="912">AM66/AM62</f>
        <v>-8.588823772533144E-2</v>
      </c>
      <c r="AN67" s="13">
        <f t="shared" ref="AN67" si="913">AN66/AN62</f>
        <v>1.5825575698187164</v>
      </c>
      <c r="AO67" s="163">
        <f t="shared" ref="AO67" si="914">AO66/AO62</f>
        <v>0.31443308330760428</v>
      </c>
      <c r="AP67" s="13">
        <f t="shared" ref="AP67" si="915">AP66/AP62</f>
        <v>-0.69243421052631582</v>
      </c>
      <c r="AQ67" s="163" t="e">
        <f t="shared" ref="AQ67" si="916">AQ66/AQ62</f>
        <v>#DIV/0!</v>
      </c>
      <c r="AR67" s="13" t="e">
        <f t="shared" ref="AR67" si="917">AR66/AR62</f>
        <v>#DIV/0!</v>
      </c>
      <c r="AS67" s="13" t="e">
        <f t="shared" ref="AS67" si="918">AS66/AS62</f>
        <v>#DIV/0!</v>
      </c>
      <c r="AT67" s="13" t="e">
        <f t="shared" ref="AT67" si="919">AT66/AT62</f>
        <v>#DIV/0!</v>
      </c>
      <c r="AU67" s="13" t="e">
        <f t="shared" ref="AU67" si="920">AU66/AU62</f>
        <v>#DIV/0!</v>
      </c>
      <c r="AV67" s="13" t="e">
        <f t="shared" ref="AV67" si="921">AV66/AV62</f>
        <v>#DIV/0!</v>
      </c>
      <c r="AW67" s="13" t="e">
        <f t="shared" ref="AW67" si="922">AW66/AW62</f>
        <v>#DIV/0!</v>
      </c>
      <c r="AX67" s="13" t="e">
        <f t="shared" ref="AX67" si="923">AX66/AX62</f>
        <v>#DIV/0!</v>
      </c>
      <c r="AY67" s="13" t="e">
        <f t="shared" ref="AY67" si="924">AY66/AY62</f>
        <v>#DIV/0!</v>
      </c>
      <c r="AZ67" s="13" t="e">
        <f t="shared" ref="AZ67" si="925">AZ66/AZ62</f>
        <v>#DIV/0!</v>
      </c>
      <c r="BA67" s="13" t="e">
        <f t="shared" ref="BA67" si="926">BA66/BA62</f>
        <v>#DIV/0!</v>
      </c>
      <c r="BB67" s="163" t="e">
        <f t="shared" ref="BB67" si="927">BB66/BB62</f>
        <v>#DIV/0!</v>
      </c>
      <c r="BC67" s="13">
        <f t="shared" ref="BC67" si="928">BC66/BC62</f>
        <v>0.50703564727954975</v>
      </c>
      <c r="BD67" s="13">
        <f t="shared" ref="BD67" si="929">BD66/BD62</f>
        <v>0.50703564727954975</v>
      </c>
      <c r="BE67" s="13" t="e">
        <f t="shared" ref="BE67" si="930">BE66/BE62</f>
        <v>#DIV/0!</v>
      </c>
      <c r="BF67" s="13">
        <f t="shared" ref="BF67" si="931">BF66/BF62</f>
        <v>4.4493132215387206E-2</v>
      </c>
      <c r="BG67" s="13">
        <f t="shared" ref="BG67:BH67" si="932">BG66/BG62</f>
        <v>-0.39325842696629215</v>
      </c>
      <c r="BH67" s="163">
        <f t="shared" si="932"/>
        <v>6.7214714068462883E-2</v>
      </c>
      <c r="BI67" s="46">
        <f t="shared" ref="BI67" si="933">BI66/BI62</f>
        <v>0.13662820723360333</v>
      </c>
      <c r="BJ67" s="13">
        <f t="shared" ref="BJ67:BK67" si="934">BJ66/BJ62</f>
        <v>0.60615906201440883</v>
      </c>
      <c r="BK67" s="52">
        <f t="shared" si="934"/>
        <v>0.13580347390501921</v>
      </c>
      <c r="BM67" s="14">
        <f t="shared" ref="BM67" si="935">BM66/BM62</f>
        <v>5.604060556891436E-2</v>
      </c>
    </row>
    <row r="68" spans="1:65" ht="15.75">
      <c r="A68" s="130"/>
      <c r="B68" s="5" t="s">
        <v>312</v>
      </c>
      <c r="C68" s="128">
        <f>C63/C60</f>
        <v>0.9981437333615979</v>
      </c>
      <c r="D68" s="128">
        <f t="shared" ref="D68:BK68" si="936">D63/D60</f>
        <v>0.99814408369365226</v>
      </c>
      <c r="E68" s="128">
        <f t="shared" si="936"/>
        <v>0.9981590223774004</v>
      </c>
      <c r="F68" s="128">
        <f t="shared" si="936"/>
        <v>0.99814658562745795</v>
      </c>
      <c r="G68" s="128">
        <f t="shared" si="936"/>
        <v>0.99815660886591751</v>
      </c>
      <c r="H68" s="128" t="e">
        <f t="shared" si="936"/>
        <v>#DIV/0!</v>
      </c>
      <c r="I68" s="128" t="e">
        <f t="shared" si="936"/>
        <v>#DIV/0!</v>
      </c>
      <c r="J68" s="128">
        <f t="shared" si="936"/>
        <v>0.99814658011101698</v>
      </c>
      <c r="K68" s="128">
        <f t="shared" si="936"/>
        <v>0.99812393194145177</v>
      </c>
      <c r="L68" s="128">
        <f t="shared" si="936"/>
        <v>0.99815581572434797</v>
      </c>
      <c r="M68" s="128">
        <f t="shared" si="936"/>
        <v>0.9981358212498791</v>
      </c>
      <c r="N68" s="128">
        <f t="shared" si="936"/>
        <v>1</v>
      </c>
      <c r="O68" s="128">
        <f t="shared" si="936"/>
        <v>0.99827016826545056</v>
      </c>
      <c r="P68" s="128">
        <f t="shared" si="936"/>
        <v>0.99811264527664645</v>
      </c>
      <c r="Q68" s="128" t="e">
        <f t="shared" si="936"/>
        <v>#DIV/0!</v>
      </c>
      <c r="R68" s="128">
        <f t="shared" si="936"/>
        <v>0.99822809278350511</v>
      </c>
      <c r="S68" s="128" t="e">
        <f t="shared" si="936"/>
        <v>#DIV/0!</v>
      </c>
      <c r="T68" s="128" t="e">
        <f t="shared" si="936"/>
        <v>#DIV/0!</v>
      </c>
      <c r="U68" s="128" t="e">
        <f t="shared" si="936"/>
        <v>#DIV/0!</v>
      </c>
      <c r="V68" s="178" t="e">
        <f t="shared" si="936"/>
        <v>#DIV/0!</v>
      </c>
      <c r="W68" s="128" t="e">
        <f t="shared" si="936"/>
        <v>#DIV/0!</v>
      </c>
      <c r="X68" s="128" t="e">
        <f t="shared" si="936"/>
        <v>#DIV/0!</v>
      </c>
      <c r="Y68" s="128" t="e">
        <f t="shared" si="936"/>
        <v>#DIV/0!</v>
      </c>
      <c r="Z68" s="128" t="e">
        <f t="shared" si="936"/>
        <v>#DIV/0!</v>
      </c>
      <c r="AA68" s="128" t="e">
        <f t="shared" si="936"/>
        <v>#DIV/0!</v>
      </c>
      <c r="AB68" s="128" t="e">
        <f t="shared" ref="AB68" si="937">AB63/AB60</f>
        <v>#DIV/0!</v>
      </c>
      <c r="AC68" s="178" t="e">
        <f t="shared" si="936"/>
        <v>#DIV/0!</v>
      </c>
      <c r="AD68" s="217">
        <f t="shared" si="936"/>
        <v>0.99814521262003397</v>
      </c>
      <c r="AE68" s="128">
        <f t="shared" si="936"/>
        <v>0.99872692552514319</v>
      </c>
      <c r="AF68" s="128">
        <f t="shared" si="936"/>
        <v>0.99857244825124913</v>
      </c>
      <c r="AG68" s="128">
        <f t="shared" si="936"/>
        <v>1</v>
      </c>
      <c r="AH68" s="128" t="e">
        <f t="shared" si="936"/>
        <v>#DIV/0!</v>
      </c>
      <c r="AI68" s="128" t="e">
        <f t="shared" si="936"/>
        <v>#DIV/0!</v>
      </c>
      <c r="AJ68" s="128" t="e">
        <f t="shared" si="936"/>
        <v>#DIV/0!</v>
      </c>
      <c r="AK68" s="128">
        <f t="shared" si="936"/>
        <v>0.99801284011005809</v>
      </c>
      <c r="AL68" s="128">
        <f t="shared" si="936"/>
        <v>0.99808926933659436</v>
      </c>
      <c r="AM68" s="128">
        <f t="shared" si="936"/>
        <v>0.99813695142766223</v>
      </c>
      <c r="AN68" s="128">
        <f t="shared" si="936"/>
        <v>0.99829545454545454</v>
      </c>
      <c r="AO68" s="178">
        <f t="shared" si="936"/>
        <v>0.99815192806311026</v>
      </c>
      <c r="AP68" s="128">
        <f t="shared" si="936"/>
        <v>0.99866488651535379</v>
      </c>
      <c r="AQ68" s="178" t="e">
        <f t="shared" si="936"/>
        <v>#DIV/0!</v>
      </c>
      <c r="AR68" s="128" t="e">
        <f t="shared" si="936"/>
        <v>#DIV/0!</v>
      </c>
      <c r="AS68" s="128" t="e">
        <f t="shared" si="936"/>
        <v>#DIV/0!</v>
      </c>
      <c r="AT68" s="128" t="e">
        <f t="shared" si="936"/>
        <v>#DIV/0!</v>
      </c>
      <c r="AU68" s="128" t="e">
        <f t="shared" si="936"/>
        <v>#DIV/0!</v>
      </c>
      <c r="AV68" s="128" t="e">
        <f t="shared" si="936"/>
        <v>#DIV/0!</v>
      </c>
      <c r="AW68" s="128" t="e">
        <f t="shared" si="936"/>
        <v>#DIV/0!</v>
      </c>
      <c r="AX68" s="128" t="e">
        <f t="shared" si="936"/>
        <v>#DIV/0!</v>
      </c>
      <c r="AY68" s="128" t="e">
        <f t="shared" si="936"/>
        <v>#DIV/0!</v>
      </c>
      <c r="AZ68" s="128" t="e">
        <f t="shared" si="936"/>
        <v>#DIV/0!</v>
      </c>
      <c r="BA68" s="128" t="e">
        <f t="shared" si="936"/>
        <v>#DIV/0!</v>
      </c>
      <c r="BB68" s="178" t="e">
        <f t="shared" si="936"/>
        <v>#DIV/0!</v>
      </c>
      <c r="BC68" s="128">
        <f t="shared" si="936"/>
        <v>0.99860139860139863</v>
      </c>
      <c r="BD68" s="128">
        <f t="shared" si="936"/>
        <v>0.99860139860139863</v>
      </c>
      <c r="BE68" s="128" t="e">
        <f t="shared" si="936"/>
        <v>#DIV/0!</v>
      </c>
      <c r="BF68" s="128">
        <f t="shared" si="936"/>
        <v>0.99798711755233493</v>
      </c>
      <c r="BG68" s="128">
        <f t="shared" si="936"/>
        <v>0.98181818181818181</v>
      </c>
      <c r="BH68" s="178">
        <f t="shared" si="936"/>
        <v>0.99815630853787485</v>
      </c>
      <c r="BI68" s="128">
        <f t="shared" si="936"/>
        <v>0.99814611195761049</v>
      </c>
      <c r="BJ68" s="128">
        <f t="shared" si="936"/>
        <v>1</v>
      </c>
      <c r="BK68" s="128">
        <f t="shared" si="936"/>
        <v>0.99814151563619236</v>
      </c>
      <c r="BM68" s="128" t="e">
        <f t="shared" ref="BM68" si="938">BM63/BM60</f>
        <v>#DIV/0!</v>
      </c>
    </row>
    <row r="69" spans="1:65" s="181" customFormat="1" ht="15.75">
      <c r="A69" s="130"/>
      <c r="B69" s="5" t="s">
        <v>313</v>
      </c>
      <c r="C69" s="11">
        <f>C60-C63</f>
        <v>3310</v>
      </c>
      <c r="D69" s="11">
        <f t="shared" ref="D69:BK69" si="939">D60-D63</f>
        <v>1862</v>
      </c>
      <c r="E69" s="11">
        <f t="shared" si="939"/>
        <v>116</v>
      </c>
      <c r="F69" s="11">
        <f t="shared" si="939"/>
        <v>648</v>
      </c>
      <c r="G69" s="11">
        <f t="shared" si="939"/>
        <v>209</v>
      </c>
      <c r="H69" s="11">
        <f t="shared" si="939"/>
        <v>0</v>
      </c>
      <c r="I69" s="11">
        <f t="shared" si="939"/>
        <v>0</v>
      </c>
      <c r="J69" s="11">
        <f t="shared" si="939"/>
        <v>1182</v>
      </c>
      <c r="K69" s="11">
        <f t="shared" si="939"/>
        <v>101</v>
      </c>
      <c r="L69" s="11">
        <f t="shared" si="939"/>
        <v>155</v>
      </c>
      <c r="M69" s="11">
        <f t="shared" si="939"/>
        <v>212</v>
      </c>
      <c r="N69" s="11">
        <f t="shared" si="939"/>
        <v>0</v>
      </c>
      <c r="O69" s="11">
        <f t="shared" si="939"/>
        <v>11</v>
      </c>
      <c r="P69" s="11">
        <f t="shared" si="939"/>
        <v>19</v>
      </c>
      <c r="Q69" s="11">
        <f t="shared" si="939"/>
        <v>0</v>
      </c>
      <c r="R69" s="11">
        <f t="shared" si="939"/>
        <v>11</v>
      </c>
      <c r="S69" s="11">
        <f t="shared" si="939"/>
        <v>0</v>
      </c>
      <c r="T69" s="11">
        <f t="shared" si="939"/>
        <v>0</v>
      </c>
      <c r="U69" s="11">
        <f t="shared" si="939"/>
        <v>0</v>
      </c>
      <c r="V69" s="11">
        <f t="shared" si="939"/>
        <v>0</v>
      </c>
      <c r="W69" s="11">
        <f t="shared" si="939"/>
        <v>0</v>
      </c>
      <c r="X69" s="11">
        <f t="shared" si="939"/>
        <v>0</v>
      </c>
      <c r="Y69" s="11">
        <f t="shared" si="939"/>
        <v>0</v>
      </c>
      <c r="Z69" s="11">
        <f t="shared" si="939"/>
        <v>0</v>
      </c>
      <c r="AA69" s="11">
        <f t="shared" si="939"/>
        <v>0</v>
      </c>
      <c r="AB69" s="11">
        <f t="shared" si="939"/>
        <v>0</v>
      </c>
      <c r="AC69" s="11">
        <f t="shared" si="939"/>
        <v>0</v>
      </c>
      <c r="AD69" s="11">
        <f t="shared" si="939"/>
        <v>7836</v>
      </c>
      <c r="AE69" s="11">
        <f t="shared" si="939"/>
        <v>2</v>
      </c>
      <c r="AF69" s="11">
        <f t="shared" si="939"/>
        <v>2</v>
      </c>
      <c r="AG69" s="11">
        <f t="shared" si="939"/>
        <v>0</v>
      </c>
      <c r="AH69" s="11">
        <f t="shared" si="939"/>
        <v>0</v>
      </c>
      <c r="AI69" s="11">
        <f t="shared" si="939"/>
        <v>0</v>
      </c>
      <c r="AJ69" s="11">
        <f t="shared" si="939"/>
        <v>0</v>
      </c>
      <c r="AK69" s="11">
        <f t="shared" si="939"/>
        <v>13</v>
      </c>
      <c r="AL69" s="11">
        <f t="shared" si="939"/>
        <v>25</v>
      </c>
      <c r="AM69" s="11">
        <f t="shared" si="939"/>
        <v>322</v>
      </c>
      <c r="AN69" s="11">
        <f t="shared" si="939"/>
        <v>9</v>
      </c>
      <c r="AO69" s="11">
        <f t="shared" si="939"/>
        <v>268</v>
      </c>
      <c r="AP69" s="11">
        <f t="shared" si="939"/>
        <v>2</v>
      </c>
      <c r="AQ69" s="11">
        <f t="shared" si="939"/>
        <v>0</v>
      </c>
      <c r="AR69" s="11">
        <f t="shared" si="939"/>
        <v>0</v>
      </c>
      <c r="AS69" s="11">
        <f t="shared" si="939"/>
        <v>0</v>
      </c>
      <c r="AT69" s="11">
        <f t="shared" si="939"/>
        <v>0</v>
      </c>
      <c r="AU69" s="11">
        <f t="shared" si="939"/>
        <v>0</v>
      </c>
      <c r="AV69" s="11">
        <f t="shared" si="939"/>
        <v>0</v>
      </c>
      <c r="AW69" s="11">
        <f t="shared" si="939"/>
        <v>0</v>
      </c>
      <c r="AX69" s="11">
        <f t="shared" si="939"/>
        <v>0</v>
      </c>
      <c r="AY69" s="11">
        <f t="shared" si="939"/>
        <v>0</v>
      </c>
      <c r="AZ69" s="11">
        <f t="shared" si="939"/>
        <v>0</v>
      </c>
      <c r="BA69" s="11">
        <f t="shared" si="939"/>
        <v>0</v>
      </c>
      <c r="BB69" s="11">
        <f t="shared" si="939"/>
        <v>0</v>
      </c>
      <c r="BC69" s="11">
        <f t="shared" si="939"/>
        <v>9</v>
      </c>
      <c r="BD69" s="11">
        <f t="shared" si="939"/>
        <v>9</v>
      </c>
      <c r="BE69" s="11">
        <f t="shared" si="939"/>
        <v>0</v>
      </c>
      <c r="BF69" s="11">
        <f t="shared" si="939"/>
        <v>25</v>
      </c>
      <c r="BG69" s="11">
        <f t="shared" si="939"/>
        <v>1</v>
      </c>
      <c r="BH69" s="11">
        <f t="shared" si="939"/>
        <v>687</v>
      </c>
      <c r="BI69" s="11">
        <f t="shared" si="939"/>
        <v>8523</v>
      </c>
      <c r="BJ69" s="11">
        <f t="shared" si="939"/>
        <v>0</v>
      </c>
      <c r="BK69" s="11">
        <f t="shared" si="939"/>
        <v>8523</v>
      </c>
      <c r="BL69" s="11">
        <f t="shared" ref="BL69:BM69" si="940">BL63-BL60</f>
        <v>4577466</v>
      </c>
      <c r="BM69" s="11">
        <f t="shared" si="940"/>
        <v>360565</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c r="A71" s="228" t="s">
        <v>136</v>
      </c>
      <c r="B71" s="222" t="str">
        <f>B60</f>
        <v xml:space="preserve">FG 2023-24 </v>
      </c>
      <c r="C71" s="224">
        <v>1839567</v>
      </c>
      <c r="D71" s="224">
        <v>902257</v>
      </c>
      <c r="E71" s="224">
        <v>61304</v>
      </c>
      <c r="F71" s="224">
        <v>262094</v>
      </c>
      <c r="G71" s="224">
        <v>109212</v>
      </c>
      <c r="H71" s="224">
        <v>0</v>
      </c>
      <c r="I71" s="224">
        <v>0</v>
      </c>
      <c r="J71" s="224">
        <v>230926</v>
      </c>
      <c r="K71" s="224">
        <v>40019</v>
      </c>
      <c r="L71" s="224">
        <v>105305</v>
      </c>
      <c r="M71" s="224">
        <v>68785</v>
      </c>
      <c r="N71" s="224">
        <v>339</v>
      </c>
      <c r="O71" s="224">
        <v>6689</v>
      </c>
      <c r="P71" s="224">
        <v>98307</v>
      </c>
      <c r="Q71" s="224">
        <v>0</v>
      </c>
      <c r="R71" s="224">
        <v>7267</v>
      </c>
      <c r="S71" s="224">
        <v>0</v>
      </c>
      <c r="T71" s="224">
        <v>0</v>
      </c>
      <c r="U71" s="224">
        <v>0</v>
      </c>
      <c r="V71" s="224">
        <v>0</v>
      </c>
      <c r="W71" s="224">
        <v>0</v>
      </c>
      <c r="X71" s="224">
        <v>0</v>
      </c>
      <c r="Y71" s="224">
        <v>0</v>
      </c>
      <c r="Z71" s="224">
        <v>0</v>
      </c>
      <c r="AA71" s="224">
        <v>0</v>
      </c>
      <c r="AB71" s="224">
        <v>4</v>
      </c>
      <c r="AC71" s="224">
        <v>0</v>
      </c>
      <c r="AD71" s="225">
        <f t="shared" ref="AD71" si="941">SUM(C71:AC71)</f>
        <v>3732075</v>
      </c>
      <c r="AE71" s="224">
        <v>4679</v>
      </c>
      <c r="AF71" s="224">
        <v>1556</v>
      </c>
      <c r="AG71" s="224">
        <v>6270</v>
      </c>
      <c r="AH71" s="224">
        <v>0</v>
      </c>
      <c r="AI71" s="224">
        <v>0</v>
      </c>
      <c r="AJ71" s="224">
        <v>1117</v>
      </c>
      <c r="AK71" s="224">
        <v>11384</v>
      </c>
      <c r="AL71" s="224">
        <v>16345</v>
      </c>
      <c r="AM71" s="224">
        <v>0</v>
      </c>
      <c r="AN71" s="224">
        <v>0</v>
      </c>
      <c r="AO71" s="224">
        <v>87848</v>
      </c>
      <c r="AP71" s="224">
        <v>0</v>
      </c>
      <c r="AQ71" s="224">
        <v>0</v>
      </c>
      <c r="AR71" s="224">
        <v>0</v>
      </c>
      <c r="AS71" s="224">
        <v>0</v>
      </c>
      <c r="AT71" s="224">
        <v>0</v>
      </c>
      <c r="AU71" s="224">
        <v>0</v>
      </c>
      <c r="AV71" s="224">
        <v>0</v>
      </c>
      <c r="AW71" s="224">
        <v>0</v>
      </c>
      <c r="AX71" s="224">
        <v>1482</v>
      </c>
      <c r="AY71" s="224">
        <v>0</v>
      </c>
      <c r="AZ71" s="224">
        <v>0</v>
      </c>
      <c r="BA71" s="224">
        <v>0</v>
      </c>
      <c r="BB71" s="224">
        <v>0</v>
      </c>
      <c r="BC71" s="224">
        <v>7764</v>
      </c>
      <c r="BD71" s="224">
        <v>7764</v>
      </c>
      <c r="BE71" s="224">
        <v>0</v>
      </c>
      <c r="BF71" s="224">
        <v>4339</v>
      </c>
      <c r="BG71" s="224">
        <v>23913</v>
      </c>
      <c r="BH71" s="229">
        <f>SUM(AE71:BG71)</f>
        <v>174461</v>
      </c>
      <c r="BI71" s="230">
        <f>AD71+BH71</f>
        <v>3906536</v>
      </c>
      <c r="BJ71" s="231">
        <v>0</v>
      </c>
      <c r="BK71" s="225">
        <f t="shared" ref="BK71" si="942">BI71-BJ71</f>
        <v>3906536</v>
      </c>
      <c r="BL71" s="234">
        <v>7</v>
      </c>
      <c r="BM71" s="235"/>
    </row>
    <row r="72" spans="1:65" s="41" customFormat="1" ht="15.75">
      <c r="A72" s="136"/>
      <c r="B72" s="218" t="s">
        <v>320</v>
      </c>
      <c r="C72" s="264">
        <v>1839567</v>
      </c>
      <c r="D72" s="264">
        <v>902257</v>
      </c>
      <c r="E72" s="264">
        <v>61304</v>
      </c>
      <c r="F72" s="264">
        <v>262094</v>
      </c>
      <c r="G72" s="264">
        <v>109212</v>
      </c>
      <c r="H72" s="264">
        <v>0</v>
      </c>
      <c r="I72" s="264">
        <v>0</v>
      </c>
      <c r="J72" s="264">
        <v>230926</v>
      </c>
      <c r="K72" s="264">
        <v>40019</v>
      </c>
      <c r="L72" s="264">
        <v>105305</v>
      </c>
      <c r="M72" s="264">
        <v>68785</v>
      </c>
      <c r="N72" s="264">
        <v>339</v>
      </c>
      <c r="O72" s="264">
        <v>6689</v>
      </c>
      <c r="P72" s="264">
        <v>98307</v>
      </c>
      <c r="Q72" s="264">
        <v>0</v>
      </c>
      <c r="R72" s="264">
        <v>7267</v>
      </c>
      <c r="S72" s="264">
        <v>0</v>
      </c>
      <c r="T72" s="264">
        <v>0</v>
      </c>
      <c r="U72" s="264">
        <v>0</v>
      </c>
      <c r="V72" s="264">
        <v>0</v>
      </c>
      <c r="W72" s="264">
        <v>0</v>
      </c>
      <c r="X72" s="264">
        <v>0</v>
      </c>
      <c r="Y72" s="264">
        <v>0</v>
      </c>
      <c r="Z72" s="264">
        <v>0</v>
      </c>
      <c r="AA72" s="264">
        <v>0</v>
      </c>
      <c r="AB72" s="264">
        <v>4</v>
      </c>
      <c r="AC72" s="264">
        <v>0</v>
      </c>
      <c r="AD72" s="123">
        <f t="shared" ref="AD72" si="943">SUM(C72:AC72)</f>
        <v>3732075</v>
      </c>
      <c r="AE72" s="264">
        <v>4679</v>
      </c>
      <c r="AF72" s="264">
        <v>1556</v>
      </c>
      <c r="AG72" s="264">
        <v>6270</v>
      </c>
      <c r="AH72" s="264">
        <v>0</v>
      </c>
      <c r="AI72" s="264">
        <v>0</v>
      </c>
      <c r="AJ72" s="264">
        <v>1117</v>
      </c>
      <c r="AK72" s="264">
        <v>11384</v>
      </c>
      <c r="AL72" s="264">
        <v>16345</v>
      </c>
      <c r="AM72" s="264">
        <v>0</v>
      </c>
      <c r="AN72" s="264">
        <v>0</v>
      </c>
      <c r="AO72" s="264">
        <v>87848</v>
      </c>
      <c r="AP72" s="264">
        <v>0</v>
      </c>
      <c r="AQ72" s="264">
        <v>0</v>
      </c>
      <c r="AR72" s="264">
        <v>0</v>
      </c>
      <c r="AS72" s="264">
        <v>0</v>
      </c>
      <c r="AT72" s="264">
        <v>0</v>
      </c>
      <c r="AU72" s="264">
        <v>0</v>
      </c>
      <c r="AV72" s="264">
        <v>0</v>
      </c>
      <c r="AW72" s="264">
        <v>0</v>
      </c>
      <c r="AX72" s="264">
        <v>1482</v>
      </c>
      <c r="AY72" s="264">
        <v>0</v>
      </c>
      <c r="AZ72" s="264">
        <v>0</v>
      </c>
      <c r="BA72" s="264">
        <v>0</v>
      </c>
      <c r="BB72" s="264">
        <v>0</v>
      </c>
      <c r="BC72" s="264">
        <v>7764</v>
      </c>
      <c r="BD72" s="264">
        <v>7764</v>
      </c>
      <c r="BE72" s="264">
        <v>0</v>
      </c>
      <c r="BF72" s="264">
        <v>4339</v>
      </c>
      <c r="BG72" s="264">
        <v>23913</v>
      </c>
      <c r="BH72" s="124">
        <f>SUM(AE72:BG72)</f>
        <v>174461</v>
      </c>
      <c r="BI72" s="238">
        <f>AD72+BH72</f>
        <v>3906536</v>
      </c>
      <c r="BJ72" s="280">
        <v>0</v>
      </c>
      <c r="BK72" s="123">
        <f t="shared" ref="BK72" si="944">BI72-BJ72</f>
        <v>3906536</v>
      </c>
      <c r="BM72" s="219"/>
    </row>
    <row r="73" spans="1:65" ht="15.75">
      <c r="A73" s="130"/>
      <c r="B73" s="12" t="s">
        <v>321</v>
      </c>
      <c r="C73" s="9">
        <f>IF('Upto Month COPPY'!$H$4="",0,'Upto Month COPPY'!$H$4)</f>
        <v>1777794</v>
      </c>
      <c r="D73" s="9">
        <f>IF('Upto Month COPPY'!$H$5="",0,'Upto Month COPPY'!$H$5)</f>
        <v>707975</v>
      </c>
      <c r="E73" s="9">
        <f>IF('Upto Month COPPY'!$H$6="",0,'Upto Month COPPY'!$H$6)</f>
        <v>70065</v>
      </c>
      <c r="F73" s="9">
        <f>IF('Upto Month COPPY'!$H$7="",0,'Upto Month COPPY'!$H$7)</f>
        <v>250891</v>
      </c>
      <c r="G73" s="9">
        <f>IF('Upto Month COPPY'!$H$8="",0,'Upto Month COPPY'!$H$8)</f>
        <v>98883</v>
      </c>
      <c r="H73" s="9">
        <f>IF('Upto Month COPPY'!$H$9="",0,'Upto Month COPPY'!$H$9)</f>
        <v>0</v>
      </c>
      <c r="I73" s="9">
        <f>IF('Upto Month COPPY'!$H$10="",0,'Upto Month COPPY'!$H$10)</f>
        <v>0</v>
      </c>
      <c r="J73" s="9">
        <f>IF('Upto Month COPPY'!$H$11="",0,'Upto Month COPPY'!$H$11)</f>
        <v>205863</v>
      </c>
      <c r="K73" s="9">
        <f>IF('Upto Month COPPY'!$H$12="",0,'Upto Month COPPY'!$H$12)</f>
        <v>21803</v>
      </c>
      <c r="L73" s="9">
        <f>IF('Upto Month COPPY'!$H$13="",0,'Upto Month COPPY'!$H$13)</f>
        <v>63160</v>
      </c>
      <c r="M73" s="9">
        <f>IF('Upto Month COPPY'!$H$14="",0,'Upto Month COPPY'!$H$14)</f>
        <v>58277</v>
      </c>
      <c r="N73" s="9">
        <f>IF('Upto Month COPPY'!$H$15="",0,'Upto Month COPPY'!$H$15)</f>
        <v>100</v>
      </c>
      <c r="O73" s="9">
        <f>IF('Upto Month COPPY'!$H$16="",0,'Upto Month COPPY'!$H$16)</f>
        <v>5955</v>
      </c>
      <c r="P73" s="9">
        <f>IF('Upto Month COPPY'!$H$17="",0,'Upto Month COPPY'!$H$17)</f>
        <v>92809</v>
      </c>
      <c r="Q73" s="9">
        <f>IF('Upto Month COPPY'!$H$18="",0,'Upto Month COPPY'!$H$18)</f>
        <v>0</v>
      </c>
      <c r="R73" s="9">
        <f>IF('Upto Month COPPY'!$H$21="",0,'Upto Month COPPY'!$H$21)</f>
        <v>6026</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96</v>
      </c>
      <c r="AC73" s="9">
        <f>IF('Upto Month COPPY'!$H$51="",0,'Upto Month COPPY'!$H$51)</f>
        <v>0</v>
      </c>
      <c r="AD73" s="123">
        <f t="shared" ref="AD73:AD74" si="945">SUM(C73:AC73)</f>
        <v>3359697</v>
      </c>
      <c r="AE73" s="9">
        <f>IF('Upto Month COPPY'!$H$19="",0,'Upto Month COPPY'!$H$19)</f>
        <v>3292</v>
      </c>
      <c r="AF73" s="9">
        <f>IF('Upto Month COPPY'!$H$20="",0,'Upto Month COPPY'!$H$20)</f>
        <v>416</v>
      </c>
      <c r="AG73" s="9">
        <f>IF('Upto Month COPPY'!$H$22="",0,'Upto Month COPPY'!$H$22)</f>
        <v>11060</v>
      </c>
      <c r="AH73" s="9">
        <f>IF('Upto Month COPPY'!$H$23="",0,'Upto Month COPPY'!$H$23)</f>
        <v>0</v>
      </c>
      <c r="AI73" s="9">
        <f>IF('Upto Month COPPY'!$H$24="",0,'Upto Month COPPY'!$H$24)</f>
        <v>0</v>
      </c>
      <c r="AJ73" s="9">
        <f>IF('Upto Month COPPY'!$H$25="",0,'Upto Month COPPY'!$H$25)</f>
        <v>258</v>
      </c>
      <c r="AK73" s="9">
        <f>IF('Upto Month COPPY'!$H$28="",0,'Upto Month COPPY'!$H$28)</f>
        <v>8864</v>
      </c>
      <c r="AL73" s="9">
        <f>IF('Upto Month COPPY'!$H$29="",0,'Upto Month COPPY'!$H$29)</f>
        <v>17035</v>
      </c>
      <c r="AM73" s="9">
        <f>IF('Upto Month COPPY'!$H$31="",0,'Upto Month COPPY'!$H$31)</f>
        <v>0</v>
      </c>
      <c r="AN73" s="9">
        <f>IF('Upto Month COPPY'!$H$32="",0,'Upto Month COPPY'!$H$32)</f>
        <v>0</v>
      </c>
      <c r="AO73" s="9">
        <f>IF('Upto Month COPPY'!$H$33="",0,'Upto Month COPPY'!$H$33)</f>
        <v>109012</v>
      </c>
      <c r="AP73" s="9">
        <f>IF('Upto Month COPPY'!$H$34="",0,'Upto Month COPPY'!$H$34)</f>
        <v>247</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634</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8881</v>
      </c>
      <c r="BD73" s="9">
        <f>IF('Upto Month COPPY'!$H$54="",0,'Upto Month COPPY'!$H$54)</f>
        <v>8881</v>
      </c>
      <c r="BE73" s="9">
        <f>IF('Upto Month COPPY'!$H$55="",0,'Upto Month COPPY'!$H$55)</f>
        <v>0</v>
      </c>
      <c r="BF73" s="9">
        <f>IF('Upto Month COPPY'!$H$56="",0,'Upto Month COPPY'!$H$56)</f>
        <v>6627</v>
      </c>
      <c r="BG73" s="9">
        <f>IF('Upto Month COPPY'!$H$58="",0,'Upto Month COPPY'!$H$58)</f>
        <v>21424</v>
      </c>
      <c r="BH73" s="9">
        <f>SUM(AE73:BG73)</f>
        <v>196631</v>
      </c>
      <c r="BI73" s="127">
        <f>AD73+BH73</f>
        <v>3556328</v>
      </c>
      <c r="BJ73" s="9">
        <f>IF('Upto Month COPPY'!$H$60="",0,'Upto Month COPPY'!$H$60)</f>
        <v>0</v>
      </c>
      <c r="BK73" s="51">
        <f t="shared" ref="BK73:BK74" si="946">BI73-BJ73</f>
        <v>3556328</v>
      </c>
      <c r="BL73">
        <f>'Upto Month COPPY'!$H$61</f>
        <v>3556329</v>
      </c>
      <c r="BM73" s="30">
        <f t="shared" ref="BM73:BM77" si="947">BK73-AD73</f>
        <v>196631</v>
      </c>
    </row>
    <row r="74" spans="1:65" ht="20.25" customHeight="1">
      <c r="A74" s="130"/>
      <c r="B74" s="183" t="s">
        <v>322</v>
      </c>
      <c r="C74" s="9">
        <f>IF('Upto Month Current'!$H$4="",0,'Upto Month Current'!$H$4)</f>
        <v>1837443</v>
      </c>
      <c r="D74" s="9">
        <f>IF('Upto Month Current'!$H$5="",0,'Upto Month Current'!$H$5)</f>
        <v>901217</v>
      </c>
      <c r="E74" s="9">
        <f>IF('Upto Month Current'!$H$6="",0,'Upto Month Current'!$H$6)</f>
        <v>61235</v>
      </c>
      <c r="F74" s="9">
        <f>IF('Upto Month Current'!$H$7="",0,'Upto Month Current'!$H$7)</f>
        <v>261793</v>
      </c>
      <c r="G74" s="9">
        <f>IF('Upto Month Current'!$H$8="",0,'Upto Month Current'!$H$8)</f>
        <v>109086</v>
      </c>
      <c r="H74" s="9">
        <f>IF('Upto Month Current'!$H$9="",0,'Upto Month Current'!$H$9)</f>
        <v>0</v>
      </c>
      <c r="I74" s="9">
        <f>IF('Upto Month Current'!$H$10="",0,'Upto Month Current'!$H$10)</f>
        <v>0</v>
      </c>
      <c r="J74" s="9">
        <f>IF('Upto Month Current'!$H$11="",0,'Upto Month Current'!$H$11)</f>
        <v>230659</v>
      </c>
      <c r="K74" s="9">
        <f>IF('Upto Month Current'!$H$12="",0,'Upto Month Current'!$H$12)</f>
        <v>39972</v>
      </c>
      <c r="L74" s="9">
        <f>IF('Upto Month Current'!$H$13="",0,'Upto Month Current'!$H$13)</f>
        <v>105183</v>
      </c>
      <c r="M74" s="9">
        <f>IF('Upto Month Current'!$H$14="",0,'Upto Month Current'!$H$14)</f>
        <v>68706</v>
      </c>
      <c r="N74" s="9">
        <f>IF('Upto Month Current'!$H$15="",0,'Upto Month Current'!$H$15)</f>
        <v>338</v>
      </c>
      <c r="O74" s="9">
        <f>IF('Upto Month Current'!$H$16="",0,'Upto Month Current'!$H$16)</f>
        <v>6683</v>
      </c>
      <c r="P74" s="9">
        <f>IF('Upto Month Current'!$H$17="",0,'Upto Month Current'!$H$17)</f>
        <v>98196</v>
      </c>
      <c r="Q74" s="9">
        <f>IF('Upto Month Current'!$H$18="",0,'Upto Month Current'!$H$18)</f>
        <v>0</v>
      </c>
      <c r="R74" s="9">
        <f>IF('Upto Month Current'!$H$21="",0,'Upto Month Current'!$H$21)</f>
        <v>7259</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4</v>
      </c>
      <c r="AC74" s="9">
        <f>IF('Upto Month Current'!$H$51="",0,'Upto Month Current'!$H$51)</f>
        <v>0</v>
      </c>
      <c r="AD74" s="123">
        <f t="shared" si="945"/>
        <v>3727774</v>
      </c>
      <c r="AE74" s="9">
        <f>IF('Upto Month Current'!$H$19="",0,'Upto Month Current'!$H$19)</f>
        <v>4675</v>
      </c>
      <c r="AF74" s="9">
        <f>IF('Upto Month Current'!$H$20="",0,'Upto Month Current'!$H$20)</f>
        <v>1554</v>
      </c>
      <c r="AG74" s="9">
        <f>IF('Upto Month Current'!$H$22="",0,'Upto Month Current'!$H$22)</f>
        <v>6264</v>
      </c>
      <c r="AH74" s="9">
        <f>IF('Upto Month Current'!$H$23="",0,'Upto Month Current'!$H$23)</f>
        <v>0</v>
      </c>
      <c r="AI74" s="9">
        <f>IF('Upto Month Current'!$H$24="",0,'Upto Month Current'!$H$24)</f>
        <v>0</v>
      </c>
      <c r="AJ74" s="9">
        <f>IF('Upto Month Current'!$H$25="",0,'Upto Month Current'!$H$25)</f>
        <v>1117</v>
      </c>
      <c r="AK74" s="9">
        <f>IF('Upto Month Current'!$H$28="",0,'Upto Month Current'!$H$28)</f>
        <v>11372</v>
      </c>
      <c r="AL74" s="9">
        <f>IF('Upto Month Current'!$H$29="",0,'Upto Month Current'!$H$29)</f>
        <v>16327</v>
      </c>
      <c r="AM74" s="9">
        <f>IF('Upto Month Current'!$H$31="",0,'Upto Month Current'!$H$31)</f>
        <v>0</v>
      </c>
      <c r="AN74" s="9">
        <f>IF('Upto Month Current'!$H$32="",0,'Upto Month Current'!$H$32)</f>
        <v>0</v>
      </c>
      <c r="AO74" s="9">
        <f>IF('Upto Month Current'!$H$33="",0,'Upto Month Current'!$H$33)</f>
        <v>87749</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1479</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7756</v>
      </c>
      <c r="BD74" s="9">
        <f>IF('Upto Month Current'!$H$54="",0,'Upto Month Current'!$H$54)</f>
        <v>7756</v>
      </c>
      <c r="BE74" s="9">
        <f>IF('Upto Month Current'!$H$55="",0,'Upto Month Current'!$H$55)</f>
        <v>0</v>
      </c>
      <c r="BF74" s="9">
        <f>IF('Upto Month Current'!$H$56="",0,'Upto Month Current'!$H$56)</f>
        <v>4335</v>
      </c>
      <c r="BG74" s="9">
        <f>IF('Upto Month Current'!$H$58="",0,'Upto Month Current'!$H$58)</f>
        <v>23886</v>
      </c>
      <c r="BH74" s="9">
        <f>SUM(AE74:BG74)</f>
        <v>174270</v>
      </c>
      <c r="BI74" s="127">
        <f>AD74+BH74</f>
        <v>3902044</v>
      </c>
      <c r="BJ74" s="9">
        <f>IF('Upto Month Current'!$H$60="",0,'Upto Month Current'!$H$60)</f>
        <v>0</v>
      </c>
      <c r="BK74" s="51">
        <f t="shared" si="946"/>
        <v>3902044</v>
      </c>
      <c r="BL74">
        <f>'Upto Month Current'!$H$61</f>
        <v>3902048</v>
      </c>
      <c r="BM74" s="30">
        <f t="shared" si="947"/>
        <v>174270</v>
      </c>
    </row>
    <row r="75" spans="1:65" ht="15.75">
      <c r="A75" s="130"/>
      <c r="B75" s="5" t="s">
        <v>127</v>
      </c>
      <c r="C75" s="11">
        <f>C74-C72</f>
        <v>-2124</v>
      </c>
      <c r="D75" s="11">
        <f t="shared" ref="D75" si="948">D74-D72</f>
        <v>-1040</v>
      </c>
      <c r="E75" s="11">
        <f t="shared" ref="E75" si="949">E74-E72</f>
        <v>-69</v>
      </c>
      <c r="F75" s="11">
        <f t="shared" ref="F75" si="950">F74-F72</f>
        <v>-301</v>
      </c>
      <c r="G75" s="11">
        <f t="shared" ref="G75" si="951">G74-G72</f>
        <v>-126</v>
      </c>
      <c r="H75" s="11">
        <f t="shared" ref="H75" si="952">H74-H72</f>
        <v>0</v>
      </c>
      <c r="I75" s="11">
        <f t="shared" ref="I75" si="953">I74-I72</f>
        <v>0</v>
      </c>
      <c r="J75" s="11">
        <f t="shared" ref="J75" si="954">J74-J72</f>
        <v>-267</v>
      </c>
      <c r="K75" s="11">
        <f t="shared" ref="K75" si="955">K74-K72</f>
        <v>-47</v>
      </c>
      <c r="L75" s="11">
        <f t="shared" ref="L75" si="956">L74-L72</f>
        <v>-122</v>
      </c>
      <c r="M75" s="11">
        <f t="shared" ref="M75" si="957">M74-M72</f>
        <v>-79</v>
      </c>
      <c r="N75" s="11">
        <f t="shared" ref="N75" si="958">N74-N72</f>
        <v>-1</v>
      </c>
      <c r="O75" s="11">
        <f t="shared" ref="O75" si="959">O74-O72</f>
        <v>-6</v>
      </c>
      <c r="P75" s="11">
        <f t="shared" ref="P75" si="960">P74-P72</f>
        <v>-111</v>
      </c>
      <c r="Q75" s="11">
        <f t="shared" ref="Q75" si="961">Q74-Q72</f>
        <v>0</v>
      </c>
      <c r="R75" s="11">
        <f t="shared" ref="R75" si="962">R74-R72</f>
        <v>-8</v>
      </c>
      <c r="S75" s="11">
        <f t="shared" ref="S75" si="963">S74-S72</f>
        <v>0</v>
      </c>
      <c r="T75" s="11">
        <f t="shared" ref="T75:U75" si="964">T74-T72</f>
        <v>0</v>
      </c>
      <c r="U75" s="11">
        <f t="shared" si="964"/>
        <v>0</v>
      </c>
      <c r="V75" s="9">
        <f t="shared" ref="V75" si="965">V74-V72</f>
        <v>0</v>
      </c>
      <c r="W75" s="11">
        <f t="shared" ref="W75" si="966">W74-W72</f>
        <v>0</v>
      </c>
      <c r="X75" s="11">
        <f t="shared" ref="X75" si="967">X74-X72</f>
        <v>0</v>
      </c>
      <c r="Y75" s="11">
        <f t="shared" ref="Y75" si="968">Y74-Y72</f>
        <v>0</v>
      </c>
      <c r="Z75" s="11">
        <f t="shared" ref="Z75" si="969">Z74-Z72</f>
        <v>0</v>
      </c>
      <c r="AA75" s="11">
        <f t="shared" ref="AA75:AD75" si="970">AA74-AA72</f>
        <v>0</v>
      </c>
      <c r="AB75" s="11">
        <f t="shared" ref="AB75" si="971">AB74-AB72</f>
        <v>0</v>
      </c>
      <c r="AC75" s="9">
        <f t="shared" si="970"/>
        <v>0</v>
      </c>
      <c r="AD75" s="10">
        <f t="shared" si="970"/>
        <v>-4301</v>
      </c>
      <c r="AE75" s="11">
        <f t="shared" ref="AE75" si="972">AE74-AE72</f>
        <v>-4</v>
      </c>
      <c r="AF75" s="11">
        <f t="shared" ref="AF75" si="973">AF74-AF72</f>
        <v>-2</v>
      </c>
      <c r="AG75" s="11">
        <f t="shared" ref="AG75" si="974">AG74-AG72</f>
        <v>-6</v>
      </c>
      <c r="AH75" s="11">
        <f t="shared" ref="AH75" si="975">AH74-AH72</f>
        <v>0</v>
      </c>
      <c r="AI75" s="11">
        <f t="shared" ref="AI75" si="976">AI74-AI72</f>
        <v>0</v>
      </c>
      <c r="AJ75" s="11">
        <f t="shared" ref="AJ75" si="977">AJ74-AJ72</f>
        <v>0</v>
      </c>
      <c r="AK75" s="11">
        <f t="shared" ref="AK75" si="978">AK74-AK72</f>
        <v>-12</v>
      </c>
      <c r="AL75" s="11">
        <f t="shared" ref="AL75" si="979">AL74-AL72</f>
        <v>-18</v>
      </c>
      <c r="AM75" s="11">
        <f t="shared" ref="AM75" si="980">AM74-AM72</f>
        <v>0</v>
      </c>
      <c r="AN75" s="11">
        <f t="shared" ref="AN75" si="981">AN74-AN72</f>
        <v>0</v>
      </c>
      <c r="AO75" s="9">
        <f t="shared" ref="AO75" si="982">AO74-AO72</f>
        <v>-99</v>
      </c>
      <c r="AP75" s="11">
        <f t="shared" ref="AP75" si="983">AP74-AP72</f>
        <v>0</v>
      </c>
      <c r="AQ75" s="9">
        <f t="shared" ref="AQ75" si="984">AQ74-AQ72</f>
        <v>0</v>
      </c>
      <c r="AR75" s="11">
        <f t="shared" ref="AR75" si="985">AR74-AR72</f>
        <v>0</v>
      </c>
      <c r="AS75" s="11">
        <f t="shared" ref="AS75" si="986">AS74-AS72</f>
        <v>0</v>
      </c>
      <c r="AT75" s="11">
        <f t="shared" ref="AT75" si="987">AT74-AT72</f>
        <v>0</v>
      </c>
      <c r="AU75" s="11">
        <f t="shared" ref="AU75" si="988">AU74-AU72</f>
        <v>0</v>
      </c>
      <c r="AV75" s="11">
        <f t="shared" ref="AV75" si="989">AV74-AV72</f>
        <v>0</v>
      </c>
      <c r="AW75" s="11">
        <f t="shared" ref="AW75" si="990">AW74-AW72</f>
        <v>0</v>
      </c>
      <c r="AX75" s="11">
        <f t="shared" ref="AX75" si="991">AX74-AX72</f>
        <v>-3</v>
      </c>
      <c r="AY75" s="11">
        <f t="shared" ref="AY75" si="992">AY74-AY72</f>
        <v>0</v>
      </c>
      <c r="AZ75" s="11">
        <f t="shared" ref="AZ75" si="993">AZ74-AZ72</f>
        <v>0</v>
      </c>
      <c r="BA75" s="11">
        <f t="shared" ref="BA75" si="994">BA74-BA72</f>
        <v>0</v>
      </c>
      <c r="BB75" s="9">
        <f t="shared" ref="BB75" si="995">BB74-BB72</f>
        <v>0</v>
      </c>
      <c r="BC75" s="11">
        <f t="shared" ref="BC75" si="996">BC74-BC72</f>
        <v>-8</v>
      </c>
      <c r="BD75" s="11">
        <f t="shared" ref="BD75" si="997">BD74-BD72</f>
        <v>-8</v>
      </c>
      <c r="BE75" s="11">
        <f t="shared" ref="BE75" si="998">BE74-BE72</f>
        <v>0</v>
      </c>
      <c r="BF75" s="11">
        <f t="shared" ref="BF75" si="999">BF74-BF72</f>
        <v>-4</v>
      </c>
      <c r="BG75" s="11">
        <f t="shared" ref="BG75:BH75" si="1000">BG74-BG72</f>
        <v>-27</v>
      </c>
      <c r="BH75" s="9">
        <f t="shared" si="1000"/>
        <v>-191</v>
      </c>
      <c r="BI75" s="45">
        <f t="shared" ref="BI75" si="1001">BI74-BI72</f>
        <v>-4492</v>
      </c>
      <c r="BJ75" s="11">
        <f t="shared" ref="BJ75:BK75" si="1002">BJ74-BJ72</f>
        <v>0</v>
      </c>
      <c r="BK75" s="51">
        <f t="shared" si="1002"/>
        <v>-4492</v>
      </c>
      <c r="BM75" s="30">
        <f t="shared" si="947"/>
        <v>-191</v>
      </c>
    </row>
    <row r="76" spans="1:65" ht="15.75">
      <c r="A76" s="130"/>
      <c r="B76" s="5" t="s">
        <v>128</v>
      </c>
      <c r="C76" s="13">
        <f>C75/C72</f>
        <v>-1.1546195381848012E-3</v>
      </c>
      <c r="D76" s="13">
        <f t="shared" ref="D76" si="1003">D75/D72</f>
        <v>-1.1526649280637336E-3</v>
      </c>
      <c r="E76" s="13">
        <f t="shared" ref="E76" si="1004">E75/E72</f>
        <v>-1.1255383009265302E-3</v>
      </c>
      <c r="F76" s="13">
        <f t="shared" ref="F76" si="1005">F75/F72</f>
        <v>-1.1484429250574221E-3</v>
      </c>
      <c r="G76" s="13">
        <f t="shared" ref="G76" si="1006">G75/G72</f>
        <v>-1.1537193714976377E-3</v>
      </c>
      <c r="H76" s="13" t="e">
        <f t="shared" ref="H76" si="1007">H75/H72</f>
        <v>#DIV/0!</v>
      </c>
      <c r="I76" s="13" t="e">
        <f t="shared" ref="I76" si="1008">I75/I72</f>
        <v>#DIV/0!</v>
      </c>
      <c r="J76" s="13">
        <f t="shared" ref="J76" si="1009">J75/J72</f>
        <v>-1.1562145449191515E-3</v>
      </c>
      <c r="K76" s="13">
        <f t="shared" ref="K76" si="1010">K75/K72</f>
        <v>-1.1744421399835078E-3</v>
      </c>
      <c r="L76" s="13">
        <f t="shared" ref="L76" si="1011">L75/L72</f>
        <v>-1.1585394805564788E-3</v>
      </c>
      <c r="M76" s="13">
        <f t="shared" ref="M76" si="1012">M75/M72</f>
        <v>-1.1485062150178092E-3</v>
      </c>
      <c r="N76" s="13">
        <f t="shared" ref="N76" si="1013">N75/N72</f>
        <v>-2.9498525073746312E-3</v>
      </c>
      <c r="O76" s="13">
        <f t="shared" ref="O76" si="1014">O75/O72</f>
        <v>-8.969950665271341E-4</v>
      </c>
      <c r="P76" s="13">
        <f t="shared" ref="P76" si="1015">P75/P72</f>
        <v>-1.1291159327413104E-3</v>
      </c>
      <c r="Q76" s="13" t="e">
        <f t="shared" ref="Q76" si="1016">Q75/Q72</f>
        <v>#DIV/0!</v>
      </c>
      <c r="R76" s="13">
        <f t="shared" ref="R76" si="1017">R75/R72</f>
        <v>-1.1008669327095088E-3</v>
      </c>
      <c r="S76" s="13" t="e">
        <f t="shared" ref="S76" si="1018">S75/S72</f>
        <v>#DIV/0!</v>
      </c>
      <c r="T76" s="13" t="e">
        <f t="shared" ref="T76:U76" si="1019">T75/T72</f>
        <v>#DIV/0!</v>
      </c>
      <c r="U76" s="13" t="e">
        <f t="shared" si="1019"/>
        <v>#DIV/0!</v>
      </c>
      <c r="V76" s="163" t="e">
        <f t="shared" ref="V76" si="1020">V75/V72</f>
        <v>#DIV/0!</v>
      </c>
      <c r="W76" s="13" t="e">
        <f t="shared" ref="W76" si="1021">W75/W72</f>
        <v>#DIV/0!</v>
      </c>
      <c r="X76" s="13" t="e">
        <f t="shared" ref="X76" si="1022">X75/X72</f>
        <v>#DIV/0!</v>
      </c>
      <c r="Y76" s="13" t="e">
        <f t="shared" ref="Y76" si="1023">Y75/Y72</f>
        <v>#DIV/0!</v>
      </c>
      <c r="Z76" s="13" t="e">
        <f t="shared" ref="Z76" si="1024">Z75/Z72</f>
        <v>#DIV/0!</v>
      </c>
      <c r="AA76" s="13" t="e">
        <f t="shared" ref="AA76:AD76" si="1025">AA75/AA72</f>
        <v>#DIV/0!</v>
      </c>
      <c r="AB76" s="13">
        <f t="shared" ref="AB76" si="1026">AB75/AB72</f>
        <v>0</v>
      </c>
      <c r="AC76" s="163" t="e">
        <f t="shared" si="1025"/>
        <v>#DIV/0!</v>
      </c>
      <c r="AD76" s="14">
        <f t="shared" si="1025"/>
        <v>-1.1524420061225994E-3</v>
      </c>
      <c r="AE76" s="13">
        <f t="shared" ref="AE76" si="1027">AE75/AE72</f>
        <v>-8.5488352212011111E-4</v>
      </c>
      <c r="AF76" s="13">
        <f t="shared" ref="AF76" si="1028">AF75/AF72</f>
        <v>-1.2853470437017994E-3</v>
      </c>
      <c r="AG76" s="13">
        <f t="shared" ref="AG76" si="1029">AG75/AG72</f>
        <v>-9.5693779904306223E-4</v>
      </c>
      <c r="AH76" s="13" t="e">
        <f t="shared" ref="AH76" si="1030">AH75/AH72</f>
        <v>#DIV/0!</v>
      </c>
      <c r="AI76" s="13" t="e">
        <f t="shared" ref="AI76" si="1031">AI75/AI72</f>
        <v>#DIV/0!</v>
      </c>
      <c r="AJ76" s="13">
        <f t="shared" ref="AJ76" si="1032">AJ75/AJ72</f>
        <v>0</v>
      </c>
      <c r="AK76" s="13">
        <f t="shared" ref="AK76" si="1033">AK75/AK72</f>
        <v>-1.0541110330288123E-3</v>
      </c>
      <c r="AL76" s="13">
        <f t="shared" ref="AL76" si="1034">AL75/AL72</f>
        <v>-1.1012542061792597E-3</v>
      </c>
      <c r="AM76" s="13" t="e">
        <f t="shared" ref="AM76" si="1035">AM75/AM72</f>
        <v>#DIV/0!</v>
      </c>
      <c r="AN76" s="13" t="e">
        <f t="shared" ref="AN76" si="1036">AN75/AN72</f>
        <v>#DIV/0!</v>
      </c>
      <c r="AO76" s="163">
        <f t="shared" ref="AO76" si="1037">AO75/AO72</f>
        <v>-1.1269465440305983E-3</v>
      </c>
      <c r="AP76" s="13" t="e">
        <f t="shared" ref="AP76" si="1038">AP75/AP72</f>
        <v>#DIV/0!</v>
      </c>
      <c r="AQ76" s="163" t="e">
        <f t="shared" ref="AQ76" si="1039">AQ75/AQ72</f>
        <v>#DIV/0!</v>
      </c>
      <c r="AR76" s="13" t="e">
        <f t="shared" ref="AR76" si="1040">AR75/AR72</f>
        <v>#DIV/0!</v>
      </c>
      <c r="AS76" s="13" t="e">
        <f t="shared" ref="AS76" si="1041">AS75/AS72</f>
        <v>#DIV/0!</v>
      </c>
      <c r="AT76" s="13" t="e">
        <f t="shared" ref="AT76" si="1042">AT75/AT72</f>
        <v>#DIV/0!</v>
      </c>
      <c r="AU76" s="13" t="e">
        <f t="shared" ref="AU76" si="1043">AU75/AU72</f>
        <v>#DIV/0!</v>
      </c>
      <c r="AV76" s="13" t="e">
        <f t="shared" ref="AV76" si="1044">AV75/AV72</f>
        <v>#DIV/0!</v>
      </c>
      <c r="AW76" s="13" t="e">
        <f t="shared" ref="AW76" si="1045">AW75/AW72</f>
        <v>#DIV/0!</v>
      </c>
      <c r="AX76" s="13">
        <f t="shared" ref="AX76" si="1046">AX75/AX72</f>
        <v>-2.0242914979757085E-3</v>
      </c>
      <c r="AY76" s="13" t="e">
        <f t="shared" ref="AY76" si="1047">AY75/AY72</f>
        <v>#DIV/0!</v>
      </c>
      <c r="AZ76" s="13" t="e">
        <f t="shared" ref="AZ76" si="1048">AZ75/AZ72</f>
        <v>#DIV/0!</v>
      </c>
      <c r="BA76" s="13" t="e">
        <f t="shared" ref="BA76" si="1049">BA75/BA72</f>
        <v>#DIV/0!</v>
      </c>
      <c r="BB76" s="163" t="e">
        <f t="shared" ref="BB76" si="1050">BB75/BB72</f>
        <v>#DIV/0!</v>
      </c>
      <c r="BC76" s="13">
        <f t="shared" ref="BC76" si="1051">BC75/BC72</f>
        <v>-1.0303967027305513E-3</v>
      </c>
      <c r="BD76" s="13">
        <f t="shared" ref="BD76" si="1052">BD75/BD72</f>
        <v>-1.0303967027305513E-3</v>
      </c>
      <c r="BE76" s="13" t="e">
        <f t="shared" ref="BE76" si="1053">BE75/BE72</f>
        <v>#DIV/0!</v>
      </c>
      <c r="BF76" s="13">
        <f t="shared" ref="BF76" si="1054">BF75/BF72</f>
        <v>-9.2187139893984784E-4</v>
      </c>
      <c r="BG76" s="13">
        <f t="shared" ref="BG76:BH76" si="1055">BG75/BG72</f>
        <v>-1.1290929619872036E-3</v>
      </c>
      <c r="BH76" s="163">
        <f t="shared" si="1055"/>
        <v>-1.0948005571445767E-3</v>
      </c>
      <c r="BI76" s="46">
        <f t="shared" ref="BI76" si="1056">BI75/BI72</f>
        <v>-1.1498678112783294E-3</v>
      </c>
      <c r="BJ76" s="13" t="e">
        <f t="shared" ref="BJ76:BK76" si="1057">BJ75/BJ72</f>
        <v>#DIV/0!</v>
      </c>
      <c r="BK76" s="52">
        <f t="shared" si="1057"/>
        <v>-1.1498678112783294E-3</v>
      </c>
      <c r="BM76" s="163" t="e">
        <f t="shared" ref="BM76" si="1058">BM75/BM72</f>
        <v>#DIV/0!</v>
      </c>
    </row>
    <row r="77" spans="1:65" ht="15.75">
      <c r="A77" s="130"/>
      <c r="B77" s="5" t="s">
        <v>129</v>
      </c>
      <c r="C77" s="11">
        <f>C74-C73</f>
        <v>59649</v>
      </c>
      <c r="D77" s="11">
        <f t="shared" ref="D77:BK77" si="1059">D74-D73</f>
        <v>193242</v>
      </c>
      <c r="E77" s="11">
        <f t="shared" si="1059"/>
        <v>-8830</v>
      </c>
      <c r="F77" s="11">
        <f t="shared" si="1059"/>
        <v>10902</v>
      </c>
      <c r="G77" s="11">
        <f t="shared" si="1059"/>
        <v>10203</v>
      </c>
      <c r="H77" s="11">
        <f t="shared" si="1059"/>
        <v>0</v>
      </c>
      <c r="I77" s="11">
        <f t="shared" si="1059"/>
        <v>0</v>
      </c>
      <c r="J77" s="11">
        <f t="shared" si="1059"/>
        <v>24796</v>
      </c>
      <c r="K77" s="11">
        <f t="shared" si="1059"/>
        <v>18169</v>
      </c>
      <c r="L77" s="11">
        <f t="shared" si="1059"/>
        <v>42023</v>
      </c>
      <c r="M77" s="11">
        <f t="shared" si="1059"/>
        <v>10429</v>
      </c>
      <c r="N77" s="11">
        <f t="shared" si="1059"/>
        <v>238</v>
      </c>
      <c r="O77" s="11">
        <f t="shared" si="1059"/>
        <v>728</v>
      </c>
      <c r="P77" s="11">
        <f t="shared" si="1059"/>
        <v>5387</v>
      </c>
      <c r="Q77" s="11">
        <f t="shared" si="1059"/>
        <v>0</v>
      </c>
      <c r="R77" s="11">
        <f t="shared" si="1059"/>
        <v>1233</v>
      </c>
      <c r="S77" s="11">
        <f t="shared" si="1059"/>
        <v>0</v>
      </c>
      <c r="T77" s="11">
        <f t="shared" si="1059"/>
        <v>0</v>
      </c>
      <c r="U77" s="11">
        <f t="shared" ref="U77" si="1060">U74-U73</f>
        <v>0</v>
      </c>
      <c r="V77" s="9">
        <f t="shared" si="1059"/>
        <v>0</v>
      </c>
      <c r="W77" s="11">
        <f t="shared" si="1059"/>
        <v>0</v>
      </c>
      <c r="X77" s="11">
        <f t="shared" si="1059"/>
        <v>0</v>
      </c>
      <c r="Y77" s="11">
        <f t="shared" si="1059"/>
        <v>0</v>
      </c>
      <c r="Z77" s="11">
        <f t="shared" si="1059"/>
        <v>0</v>
      </c>
      <c r="AA77" s="11">
        <f t="shared" si="1059"/>
        <v>0</v>
      </c>
      <c r="AB77" s="11">
        <f t="shared" ref="AB77" si="1061">AB74-AB73</f>
        <v>-92</v>
      </c>
      <c r="AC77" s="9">
        <f t="shared" ref="AC77:AD77" si="1062">AC74-AC73</f>
        <v>0</v>
      </c>
      <c r="AD77" s="10">
        <f t="shared" si="1062"/>
        <v>368077</v>
      </c>
      <c r="AE77" s="11">
        <f t="shared" si="1059"/>
        <v>1383</v>
      </c>
      <c r="AF77" s="11">
        <f t="shared" si="1059"/>
        <v>1138</v>
      </c>
      <c r="AG77" s="11">
        <f t="shared" si="1059"/>
        <v>-4796</v>
      </c>
      <c r="AH77" s="11">
        <f t="shared" si="1059"/>
        <v>0</v>
      </c>
      <c r="AI77" s="11">
        <f t="shared" si="1059"/>
        <v>0</v>
      </c>
      <c r="AJ77" s="11">
        <f t="shared" si="1059"/>
        <v>859</v>
      </c>
      <c r="AK77" s="11">
        <f t="shared" si="1059"/>
        <v>2508</v>
      </c>
      <c r="AL77" s="11">
        <f t="shared" si="1059"/>
        <v>-708</v>
      </c>
      <c r="AM77" s="11">
        <f t="shared" si="1059"/>
        <v>0</v>
      </c>
      <c r="AN77" s="11">
        <f t="shared" si="1059"/>
        <v>0</v>
      </c>
      <c r="AO77" s="9">
        <f t="shared" si="1059"/>
        <v>-21263</v>
      </c>
      <c r="AP77" s="11">
        <f t="shared" si="1059"/>
        <v>-247</v>
      </c>
      <c r="AQ77" s="9">
        <f t="shared" si="1059"/>
        <v>0</v>
      </c>
      <c r="AR77" s="11">
        <f t="shared" si="1059"/>
        <v>0</v>
      </c>
      <c r="AS77" s="11">
        <f t="shared" si="1059"/>
        <v>0</v>
      </c>
      <c r="AT77" s="11">
        <f t="shared" si="1059"/>
        <v>0</v>
      </c>
      <c r="AU77" s="11">
        <f t="shared" si="1059"/>
        <v>0</v>
      </c>
      <c r="AV77" s="11">
        <f t="shared" si="1059"/>
        <v>0</v>
      </c>
      <c r="AW77" s="11">
        <f t="shared" si="1059"/>
        <v>0</v>
      </c>
      <c r="AX77" s="11">
        <f t="shared" si="1059"/>
        <v>845</v>
      </c>
      <c r="AY77" s="11">
        <f t="shared" si="1059"/>
        <v>0</v>
      </c>
      <c r="AZ77" s="11">
        <f t="shared" si="1059"/>
        <v>0</v>
      </c>
      <c r="BA77" s="11">
        <f t="shared" si="1059"/>
        <v>0</v>
      </c>
      <c r="BB77" s="9">
        <f t="shared" si="1059"/>
        <v>0</v>
      </c>
      <c r="BC77" s="11">
        <f t="shared" si="1059"/>
        <v>-1125</v>
      </c>
      <c r="BD77" s="11">
        <f t="shared" si="1059"/>
        <v>-1125</v>
      </c>
      <c r="BE77" s="11">
        <f t="shared" si="1059"/>
        <v>0</v>
      </c>
      <c r="BF77" s="11">
        <f t="shared" si="1059"/>
        <v>-2292</v>
      </c>
      <c r="BG77" s="11">
        <f t="shared" si="1059"/>
        <v>2462</v>
      </c>
      <c r="BH77" s="9">
        <f t="shared" si="1059"/>
        <v>-22361</v>
      </c>
      <c r="BI77" s="45">
        <f t="shared" si="1059"/>
        <v>345716</v>
      </c>
      <c r="BJ77" s="11">
        <f t="shared" si="1059"/>
        <v>0</v>
      </c>
      <c r="BK77" s="51">
        <f t="shared" si="1059"/>
        <v>345716</v>
      </c>
      <c r="BM77" s="30">
        <f t="shared" si="947"/>
        <v>-22361</v>
      </c>
    </row>
    <row r="78" spans="1:65" ht="15.75">
      <c r="A78" s="130"/>
      <c r="B78" s="5" t="s">
        <v>130</v>
      </c>
      <c r="C78" s="13">
        <f>C77/C73</f>
        <v>3.3552256335660939E-2</v>
      </c>
      <c r="D78" s="13">
        <f t="shared" ref="D78" si="1063">D77/D73</f>
        <v>0.27295031604223313</v>
      </c>
      <c r="E78" s="13">
        <f t="shared" ref="E78" si="1064">E77/E73</f>
        <v>-0.12602583315492757</v>
      </c>
      <c r="F78" s="13">
        <f t="shared" ref="F78" si="1065">F77/F73</f>
        <v>4.3453133033867296E-2</v>
      </c>
      <c r="G78" s="13">
        <f t="shared" ref="G78" si="1066">G77/G73</f>
        <v>0.10318254907314706</v>
      </c>
      <c r="H78" s="13" t="e">
        <f t="shared" ref="H78" si="1067">H77/H73</f>
        <v>#DIV/0!</v>
      </c>
      <c r="I78" s="13" t="e">
        <f t="shared" ref="I78" si="1068">I77/I73</f>
        <v>#DIV/0!</v>
      </c>
      <c r="J78" s="13">
        <f t="shared" ref="J78" si="1069">J77/J73</f>
        <v>0.12044903649514482</v>
      </c>
      <c r="K78" s="13">
        <f t="shared" ref="K78" si="1070">K77/K73</f>
        <v>0.83332568912534977</v>
      </c>
      <c r="L78" s="13">
        <f t="shared" ref="L78" si="1071">L77/L73</f>
        <v>0.66534198860037996</v>
      </c>
      <c r="M78" s="13">
        <f t="shared" ref="M78" si="1072">M77/M73</f>
        <v>0.17895567719683581</v>
      </c>
      <c r="N78" s="13">
        <f t="shared" ref="N78" si="1073">N77/N73</f>
        <v>2.38</v>
      </c>
      <c r="O78" s="13">
        <f t="shared" ref="O78" si="1074">O77/O73</f>
        <v>0.12225020990764064</v>
      </c>
      <c r="P78" s="13">
        <f t="shared" ref="P78" si="1075">P77/P73</f>
        <v>5.8043939704123519E-2</v>
      </c>
      <c r="Q78" s="13" t="e">
        <f t="shared" ref="Q78" si="1076">Q77/Q73</f>
        <v>#DIV/0!</v>
      </c>
      <c r="R78" s="13">
        <f t="shared" ref="R78" si="1077">R77/R73</f>
        <v>0.2046133421838699</v>
      </c>
      <c r="S78" s="13" t="e">
        <f t="shared" ref="S78" si="1078">S77/S73</f>
        <v>#DIV/0!</v>
      </c>
      <c r="T78" s="13" t="e">
        <f t="shared" ref="T78:U78" si="1079">T77/T73</f>
        <v>#DIV/0!</v>
      </c>
      <c r="U78" s="13" t="e">
        <f t="shared" si="1079"/>
        <v>#DIV/0!</v>
      </c>
      <c r="V78" s="163" t="e">
        <f t="shared" ref="V78" si="1080">V77/V73</f>
        <v>#DIV/0!</v>
      </c>
      <c r="W78" s="13" t="e">
        <f t="shared" ref="W78" si="1081">W77/W73</f>
        <v>#DIV/0!</v>
      </c>
      <c r="X78" s="13" t="e">
        <f t="shared" ref="X78" si="1082">X77/X73</f>
        <v>#DIV/0!</v>
      </c>
      <c r="Y78" s="13" t="e">
        <f t="shared" ref="Y78" si="1083">Y77/Y73</f>
        <v>#DIV/0!</v>
      </c>
      <c r="Z78" s="13" t="e">
        <f t="shared" ref="Z78" si="1084">Z77/Z73</f>
        <v>#DIV/0!</v>
      </c>
      <c r="AA78" s="13" t="e">
        <f t="shared" ref="AA78:AD78" si="1085">AA77/AA73</f>
        <v>#DIV/0!</v>
      </c>
      <c r="AB78" s="13">
        <f t="shared" ref="AB78" si="1086">AB77/AB73</f>
        <v>-0.95833333333333337</v>
      </c>
      <c r="AC78" s="163" t="e">
        <f t="shared" si="1085"/>
        <v>#DIV/0!</v>
      </c>
      <c r="AD78" s="14">
        <f t="shared" si="1085"/>
        <v>0.10955660584868218</v>
      </c>
      <c r="AE78" s="13">
        <f t="shared" ref="AE78" si="1087">AE77/AE73</f>
        <v>0.42010935601458083</v>
      </c>
      <c r="AF78" s="13">
        <f t="shared" ref="AF78" si="1088">AF77/AF73</f>
        <v>2.7355769230769229</v>
      </c>
      <c r="AG78" s="13">
        <f t="shared" ref="AG78" si="1089">AG77/AG73</f>
        <v>-0.43363471971066908</v>
      </c>
      <c r="AH78" s="13" t="e">
        <f t="shared" ref="AH78" si="1090">AH77/AH73</f>
        <v>#DIV/0!</v>
      </c>
      <c r="AI78" s="13" t="e">
        <f t="shared" ref="AI78" si="1091">AI77/AI73</f>
        <v>#DIV/0!</v>
      </c>
      <c r="AJ78" s="13">
        <f t="shared" ref="AJ78" si="1092">AJ77/AJ73</f>
        <v>3.3294573643410854</v>
      </c>
      <c r="AK78" s="13">
        <f t="shared" ref="AK78" si="1093">AK77/AK73</f>
        <v>0.28294223826714804</v>
      </c>
      <c r="AL78" s="13">
        <f t="shared" ref="AL78" si="1094">AL77/AL73</f>
        <v>-4.156149104784268E-2</v>
      </c>
      <c r="AM78" s="13" t="e">
        <f t="shared" ref="AM78" si="1095">AM77/AM73</f>
        <v>#DIV/0!</v>
      </c>
      <c r="AN78" s="13" t="e">
        <f t="shared" ref="AN78" si="1096">AN77/AN73</f>
        <v>#DIV/0!</v>
      </c>
      <c r="AO78" s="163">
        <f t="shared" ref="AO78" si="1097">AO77/AO73</f>
        <v>-0.19505192088944337</v>
      </c>
      <c r="AP78" s="13">
        <f t="shared" ref="AP78" si="1098">AP77/AP73</f>
        <v>-1</v>
      </c>
      <c r="AQ78" s="163" t="e">
        <f t="shared" ref="AQ78" si="1099">AQ77/AQ73</f>
        <v>#DIV/0!</v>
      </c>
      <c r="AR78" s="13" t="e">
        <f t="shared" ref="AR78" si="1100">AR77/AR73</f>
        <v>#DIV/0!</v>
      </c>
      <c r="AS78" s="13" t="e">
        <f t="shared" ref="AS78" si="1101">AS77/AS73</f>
        <v>#DIV/0!</v>
      </c>
      <c r="AT78" s="13" t="e">
        <f t="shared" ref="AT78" si="1102">AT77/AT73</f>
        <v>#DIV/0!</v>
      </c>
      <c r="AU78" s="13" t="e">
        <f t="shared" ref="AU78" si="1103">AU77/AU73</f>
        <v>#DIV/0!</v>
      </c>
      <c r="AV78" s="13" t="e">
        <f t="shared" ref="AV78" si="1104">AV77/AV73</f>
        <v>#DIV/0!</v>
      </c>
      <c r="AW78" s="13" t="e">
        <f t="shared" ref="AW78" si="1105">AW77/AW73</f>
        <v>#DIV/0!</v>
      </c>
      <c r="AX78" s="13">
        <f t="shared" ref="AX78" si="1106">AX77/AX73</f>
        <v>1.3328075709779179</v>
      </c>
      <c r="AY78" s="13" t="e">
        <f t="shared" ref="AY78" si="1107">AY77/AY73</f>
        <v>#DIV/0!</v>
      </c>
      <c r="AZ78" s="13" t="e">
        <f t="shared" ref="AZ78" si="1108">AZ77/AZ73</f>
        <v>#DIV/0!</v>
      </c>
      <c r="BA78" s="13" t="e">
        <f t="shared" ref="BA78" si="1109">BA77/BA73</f>
        <v>#DIV/0!</v>
      </c>
      <c r="BB78" s="163" t="e">
        <f t="shared" ref="BB78" si="1110">BB77/BB73</f>
        <v>#DIV/0!</v>
      </c>
      <c r="BC78" s="13">
        <f t="shared" ref="BC78" si="1111">BC77/BC73</f>
        <v>-0.1266749239950456</v>
      </c>
      <c r="BD78" s="13">
        <f t="shared" ref="BD78" si="1112">BD77/BD73</f>
        <v>-0.1266749239950456</v>
      </c>
      <c r="BE78" s="13" t="e">
        <f t="shared" ref="BE78" si="1113">BE77/BE73</f>
        <v>#DIV/0!</v>
      </c>
      <c r="BF78" s="13">
        <f t="shared" ref="BF78" si="1114">BF77/BF73</f>
        <v>-0.34585785423268445</v>
      </c>
      <c r="BG78" s="13">
        <f t="shared" ref="BG78:BH78" si="1115">BG77/BG73</f>
        <v>0.11491784914115011</v>
      </c>
      <c r="BH78" s="163">
        <f t="shared" si="1115"/>
        <v>-0.1137206239097599</v>
      </c>
      <c r="BI78" s="46">
        <f t="shared" ref="BI78" si="1116">BI77/BI73</f>
        <v>9.7211505800364875E-2</v>
      </c>
      <c r="BJ78" s="13" t="e">
        <f t="shared" ref="BJ78:BK78" si="1117">BJ77/BJ73</f>
        <v>#DIV/0!</v>
      </c>
      <c r="BK78" s="52">
        <f t="shared" si="1117"/>
        <v>9.7211505800364875E-2</v>
      </c>
      <c r="BM78" s="14">
        <f t="shared" ref="BM78" si="1118">BM77/BM73</f>
        <v>-0.1137206239097599</v>
      </c>
    </row>
    <row r="79" spans="1:65" ht="15.75">
      <c r="A79" s="130"/>
      <c r="B79" s="5" t="s">
        <v>312</v>
      </c>
      <c r="C79" s="128">
        <f>C74/C71</f>
        <v>0.99884538046181515</v>
      </c>
      <c r="D79" s="128">
        <f t="shared" ref="D79:BK79" si="1119">D74/D71</f>
        <v>0.99884733507193624</v>
      </c>
      <c r="E79" s="128">
        <f t="shared" si="1119"/>
        <v>0.99887446169907346</v>
      </c>
      <c r="F79" s="128">
        <f t="shared" si="1119"/>
        <v>0.99885155707494255</v>
      </c>
      <c r="G79" s="128">
        <f t="shared" si="1119"/>
        <v>0.99884628062850234</v>
      </c>
      <c r="H79" s="128" t="e">
        <f t="shared" si="1119"/>
        <v>#DIV/0!</v>
      </c>
      <c r="I79" s="128" t="e">
        <f t="shared" si="1119"/>
        <v>#DIV/0!</v>
      </c>
      <c r="J79" s="128">
        <f t="shared" si="1119"/>
        <v>0.9988437854550809</v>
      </c>
      <c r="K79" s="128">
        <f t="shared" si="1119"/>
        <v>0.99882555786001648</v>
      </c>
      <c r="L79" s="128">
        <f t="shared" si="1119"/>
        <v>0.99884146051944356</v>
      </c>
      <c r="M79" s="128">
        <f t="shared" si="1119"/>
        <v>0.99885149378498217</v>
      </c>
      <c r="N79" s="128">
        <f t="shared" si="1119"/>
        <v>0.99705014749262533</v>
      </c>
      <c r="O79" s="128">
        <f t="shared" si="1119"/>
        <v>0.99910300493347282</v>
      </c>
      <c r="P79" s="128">
        <f t="shared" si="1119"/>
        <v>0.99887088406725866</v>
      </c>
      <c r="Q79" s="128" t="e">
        <f t="shared" si="1119"/>
        <v>#DIV/0!</v>
      </c>
      <c r="R79" s="128">
        <f t="shared" si="1119"/>
        <v>0.9988991330672905</v>
      </c>
      <c r="S79" s="128" t="e">
        <f t="shared" si="1119"/>
        <v>#DIV/0!</v>
      </c>
      <c r="T79" s="128" t="e">
        <f t="shared" si="1119"/>
        <v>#DIV/0!</v>
      </c>
      <c r="U79" s="128" t="e">
        <f t="shared" si="1119"/>
        <v>#DIV/0!</v>
      </c>
      <c r="V79" s="178" t="e">
        <f t="shared" si="1119"/>
        <v>#DIV/0!</v>
      </c>
      <c r="W79" s="128" t="e">
        <f t="shared" si="1119"/>
        <v>#DIV/0!</v>
      </c>
      <c r="X79" s="128" t="e">
        <f t="shared" si="1119"/>
        <v>#DIV/0!</v>
      </c>
      <c r="Y79" s="128" t="e">
        <f t="shared" si="1119"/>
        <v>#DIV/0!</v>
      </c>
      <c r="Z79" s="128" t="e">
        <f t="shared" si="1119"/>
        <v>#DIV/0!</v>
      </c>
      <c r="AA79" s="128" t="e">
        <f t="shared" si="1119"/>
        <v>#DIV/0!</v>
      </c>
      <c r="AB79" s="128">
        <f t="shared" ref="AB79" si="1120">AB74/AB71</f>
        <v>1</v>
      </c>
      <c r="AC79" s="178" t="e">
        <f t="shared" si="1119"/>
        <v>#DIV/0!</v>
      </c>
      <c r="AD79" s="217">
        <f t="shared" si="1119"/>
        <v>0.99884755799387737</v>
      </c>
      <c r="AE79" s="128">
        <f t="shared" si="1119"/>
        <v>0.99914511647787985</v>
      </c>
      <c r="AF79" s="128">
        <f t="shared" si="1119"/>
        <v>0.99871465295629824</v>
      </c>
      <c r="AG79" s="128">
        <f t="shared" si="1119"/>
        <v>0.99904306220095696</v>
      </c>
      <c r="AH79" s="128" t="e">
        <f t="shared" si="1119"/>
        <v>#DIV/0!</v>
      </c>
      <c r="AI79" s="128" t="e">
        <f t="shared" si="1119"/>
        <v>#DIV/0!</v>
      </c>
      <c r="AJ79" s="128">
        <f t="shared" si="1119"/>
        <v>1</v>
      </c>
      <c r="AK79" s="128">
        <f t="shared" si="1119"/>
        <v>0.99894588896697123</v>
      </c>
      <c r="AL79" s="128">
        <f t="shared" si="1119"/>
        <v>0.99889874579382076</v>
      </c>
      <c r="AM79" s="128" t="e">
        <f t="shared" si="1119"/>
        <v>#DIV/0!</v>
      </c>
      <c r="AN79" s="128" t="e">
        <f t="shared" si="1119"/>
        <v>#DIV/0!</v>
      </c>
      <c r="AO79" s="178">
        <f t="shared" si="1119"/>
        <v>0.99887305345596944</v>
      </c>
      <c r="AP79" s="128" t="e">
        <f t="shared" si="1119"/>
        <v>#DIV/0!</v>
      </c>
      <c r="AQ79" s="178" t="e">
        <f t="shared" si="1119"/>
        <v>#DIV/0!</v>
      </c>
      <c r="AR79" s="128" t="e">
        <f t="shared" si="1119"/>
        <v>#DIV/0!</v>
      </c>
      <c r="AS79" s="128" t="e">
        <f t="shared" si="1119"/>
        <v>#DIV/0!</v>
      </c>
      <c r="AT79" s="128" t="e">
        <f t="shared" si="1119"/>
        <v>#DIV/0!</v>
      </c>
      <c r="AU79" s="128" t="e">
        <f t="shared" si="1119"/>
        <v>#DIV/0!</v>
      </c>
      <c r="AV79" s="128" t="e">
        <f t="shared" si="1119"/>
        <v>#DIV/0!</v>
      </c>
      <c r="AW79" s="128" t="e">
        <f t="shared" si="1119"/>
        <v>#DIV/0!</v>
      </c>
      <c r="AX79" s="128">
        <f t="shared" si="1119"/>
        <v>0.99797570850202433</v>
      </c>
      <c r="AY79" s="128" t="e">
        <f t="shared" si="1119"/>
        <v>#DIV/0!</v>
      </c>
      <c r="AZ79" s="128" t="e">
        <f t="shared" si="1119"/>
        <v>#DIV/0!</v>
      </c>
      <c r="BA79" s="128" t="e">
        <f t="shared" si="1119"/>
        <v>#DIV/0!</v>
      </c>
      <c r="BB79" s="178" t="e">
        <f t="shared" si="1119"/>
        <v>#DIV/0!</v>
      </c>
      <c r="BC79" s="128">
        <f t="shared" si="1119"/>
        <v>0.99896960329726947</v>
      </c>
      <c r="BD79" s="128">
        <f t="shared" si="1119"/>
        <v>0.99896960329726947</v>
      </c>
      <c r="BE79" s="128" t="e">
        <f t="shared" si="1119"/>
        <v>#DIV/0!</v>
      </c>
      <c r="BF79" s="128">
        <f t="shared" si="1119"/>
        <v>0.99907812860106016</v>
      </c>
      <c r="BG79" s="128">
        <f t="shared" si="1119"/>
        <v>0.99887090703801285</v>
      </c>
      <c r="BH79" s="178">
        <f t="shared" si="1119"/>
        <v>0.99890519944285538</v>
      </c>
      <c r="BI79" s="128">
        <f t="shared" si="1119"/>
        <v>0.99885013218872165</v>
      </c>
      <c r="BJ79" s="128" t="e">
        <f t="shared" si="1119"/>
        <v>#DIV/0!</v>
      </c>
      <c r="BK79" s="128">
        <f t="shared" si="1119"/>
        <v>0.99885013218872165</v>
      </c>
      <c r="BM79" s="128" t="e">
        <f t="shared" ref="BM79" si="1121">BM74/BM71</f>
        <v>#DIV/0!</v>
      </c>
    </row>
    <row r="80" spans="1:65" s="181" customFormat="1" ht="15.75">
      <c r="A80" s="130"/>
      <c r="B80" s="5" t="s">
        <v>313</v>
      </c>
      <c r="C80" s="11">
        <f>C71-C74</f>
        <v>2124</v>
      </c>
      <c r="D80" s="11">
        <f t="shared" ref="D80:BK80" si="1122">D71-D74</f>
        <v>1040</v>
      </c>
      <c r="E80" s="11">
        <f t="shared" si="1122"/>
        <v>69</v>
      </c>
      <c r="F80" s="11">
        <f t="shared" si="1122"/>
        <v>301</v>
      </c>
      <c r="G80" s="11">
        <f t="shared" si="1122"/>
        <v>126</v>
      </c>
      <c r="H80" s="11">
        <f t="shared" si="1122"/>
        <v>0</v>
      </c>
      <c r="I80" s="11">
        <f t="shared" si="1122"/>
        <v>0</v>
      </c>
      <c r="J80" s="11">
        <f t="shared" si="1122"/>
        <v>267</v>
      </c>
      <c r="K80" s="11">
        <f t="shared" si="1122"/>
        <v>47</v>
      </c>
      <c r="L80" s="11">
        <f t="shared" si="1122"/>
        <v>122</v>
      </c>
      <c r="M80" s="11">
        <f t="shared" si="1122"/>
        <v>79</v>
      </c>
      <c r="N80" s="11">
        <f t="shared" si="1122"/>
        <v>1</v>
      </c>
      <c r="O80" s="11">
        <f t="shared" si="1122"/>
        <v>6</v>
      </c>
      <c r="P80" s="11">
        <f t="shared" si="1122"/>
        <v>111</v>
      </c>
      <c r="Q80" s="11">
        <f t="shared" si="1122"/>
        <v>0</v>
      </c>
      <c r="R80" s="11">
        <f t="shared" si="1122"/>
        <v>8</v>
      </c>
      <c r="S80" s="11">
        <f t="shared" si="1122"/>
        <v>0</v>
      </c>
      <c r="T80" s="11">
        <f t="shared" si="1122"/>
        <v>0</v>
      </c>
      <c r="U80" s="11">
        <f t="shared" si="1122"/>
        <v>0</v>
      </c>
      <c r="V80" s="11">
        <f t="shared" si="1122"/>
        <v>0</v>
      </c>
      <c r="W80" s="11">
        <f t="shared" si="1122"/>
        <v>0</v>
      </c>
      <c r="X80" s="11">
        <f t="shared" si="1122"/>
        <v>0</v>
      </c>
      <c r="Y80" s="11">
        <f t="shared" si="1122"/>
        <v>0</v>
      </c>
      <c r="Z80" s="11">
        <f t="shared" si="1122"/>
        <v>0</v>
      </c>
      <c r="AA80" s="11">
        <f t="shared" si="1122"/>
        <v>0</v>
      </c>
      <c r="AB80" s="11">
        <f t="shared" si="1122"/>
        <v>0</v>
      </c>
      <c r="AC80" s="11">
        <f t="shared" si="1122"/>
        <v>0</v>
      </c>
      <c r="AD80" s="11">
        <f t="shared" si="1122"/>
        <v>4301</v>
      </c>
      <c r="AE80" s="11">
        <f t="shared" si="1122"/>
        <v>4</v>
      </c>
      <c r="AF80" s="11">
        <f t="shared" si="1122"/>
        <v>2</v>
      </c>
      <c r="AG80" s="11">
        <f t="shared" si="1122"/>
        <v>6</v>
      </c>
      <c r="AH80" s="11">
        <f t="shared" si="1122"/>
        <v>0</v>
      </c>
      <c r="AI80" s="11">
        <f t="shared" si="1122"/>
        <v>0</v>
      </c>
      <c r="AJ80" s="11">
        <f t="shared" si="1122"/>
        <v>0</v>
      </c>
      <c r="AK80" s="11">
        <f t="shared" si="1122"/>
        <v>12</v>
      </c>
      <c r="AL80" s="11">
        <f t="shared" si="1122"/>
        <v>18</v>
      </c>
      <c r="AM80" s="11">
        <f t="shared" si="1122"/>
        <v>0</v>
      </c>
      <c r="AN80" s="11">
        <f t="shared" si="1122"/>
        <v>0</v>
      </c>
      <c r="AO80" s="11">
        <f t="shared" si="1122"/>
        <v>99</v>
      </c>
      <c r="AP80" s="11">
        <f t="shared" si="1122"/>
        <v>0</v>
      </c>
      <c r="AQ80" s="11">
        <f t="shared" si="1122"/>
        <v>0</v>
      </c>
      <c r="AR80" s="11">
        <f t="shared" si="1122"/>
        <v>0</v>
      </c>
      <c r="AS80" s="11">
        <f t="shared" si="1122"/>
        <v>0</v>
      </c>
      <c r="AT80" s="11">
        <f t="shared" si="1122"/>
        <v>0</v>
      </c>
      <c r="AU80" s="11">
        <f t="shared" si="1122"/>
        <v>0</v>
      </c>
      <c r="AV80" s="11">
        <f t="shared" si="1122"/>
        <v>0</v>
      </c>
      <c r="AW80" s="11">
        <f t="shared" si="1122"/>
        <v>0</v>
      </c>
      <c r="AX80" s="11">
        <f t="shared" si="1122"/>
        <v>3</v>
      </c>
      <c r="AY80" s="11">
        <f t="shared" si="1122"/>
        <v>0</v>
      </c>
      <c r="AZ80" s="11">
        <f t="shared" si="1122"/>
        <v>0</v>
      </c>
      <c r="BA80" s="11">
        <f t="shared" si="1122"/>
        <v>0</v>
      </c>
      <c r="BB80" s="11">
        <f t="shared" si="1122"/>
        <v>0</v>
      </c>
      <c r="BC80" s="11">
        <f t="shared" si="1122"/>
        <v>8</v>
      </c>
      <c r="BD80" s="11">
        <f t="shared" si="1122"/>
        <v>8</v>
      </c>
      <c r="BE80" s="11">
        <f t="shared" si="1122"/>
        <v>0</v>
      </c>
      <c r="BF80" s="11">
        <f t="shared" si="1122"/>
        <v>4</v>
      </c>
      <c r="BG80" s="11">
        <f t="shared" si="1122"/>
        <v>27</v>
      </c>
      <c r="BH80" s="11">
        <f t="shared" si="1122"/>
        <v>191</v>
      </c>
      <c r="BI80" s="11">
        <f t="shared" si="1122"/>
        <v>4492</v>
      </c>
      <c r="BJ80" s="11">
        <f t="shared" si="1122"/>
        <v>0</v>
      </c>
      <c r="BK80" s="11">
        <f t="shared" si="1122"/>
        <v>4492</v>
      </c>
      <c r="BL80" s="11">
        <f t="shared" ref="BL80:BM80" si="1123">BL74-BL71</f>
        <v>3902041</v>
      </c>
      <c r="BM80" s="11">
        <f t="shared" si="1123"/>
        <v>174270</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c r="A82" s="228" t="s">
        <v>32</v>
      </c>
      <c r="B82" s="222" t="str">
        <f>B71</f>
        <v xml:space="preserve">FG 2023-24 </v>
      </c>
      <c r="C82" s="224">
        <v>7555</v>
      </c>
      <c r="D82" s="224">
        <v>3444</v>
      </c>
      <c r="E82" s="224">
        <v>183</v>
      </c>
      <c r="F82" s="224">
        <v>1296</v>
      </c>
      <c r="G82" s="224">
        <v>342</v>
      </c>
      <c r="H82" s="224">
        <v>0</v>
      </c>
      <c r="I82" s="224">
        <v>0</v>
      </c>
      <c r="J82" s="224">
        <v>624</v>
      </c>
      <c r="K82" s="224">
        <v>0</v>
      </c>
      <c r="L82" s="224">
        <v>48</v>
      </c>
      <c r="M82" s="224">
        <v>22</v>
      </c>
      <c r="N82" s="224">
        <v>0</v>
      </c>
      <c r="O82" s="224">
        <v>0</v>
      </c>
      <c r="P82" s="224">
        <v>17</v>
      </c>
      <c r="Q82" s="224">
        <v>0</v>
      </c>
      <c r="R82" s="224">
        <v>43</v>
      </c>
      <c r="S82" s="224">
        <v>0</v>
      </c>
      <c r="T82" s="224">
        <v>0</v>
      </c>
      <c r="U82" s="224">
        <v>0</v>
      </c>
      <c r="V82" s="224">
        <v>0</v>
      </c>
      <c r="W82" s="224">
        <v>0</v>
      </c>
      <c r="X82" s="224">
        <v>0</v>
      </c>
      <c r="Y82" s="224">
        <v>0</v>
      </c>
      <c r="Z82" s="224">
        <v>0</v>
      </c>
      <c r="AA82" s="224">
        <v>0</v>
      </c>
      <c r="AB82" s="224">
        <v>0</v>
      </c>
      <c r="AC82" s="224">
        <v>0</v>
      </c>
      <c r="AD82" s="225">
        <f t="shared" ref="AD82" si="1124">SUM(C82:AC82)</f>
        <v>13574</v>
      </c>
      <c r="AE82" s="224">
        <v>0</v>
      </c>
      <c r="AF82" s="224">
        <v>0</v>
      </c>
      <c r="AG82" s="224">
        <v>0</v>
      </c>
      <c r="AH82" s="224">
        <v>0</v>
      </c>
      <c r="AI82" s="224">
        <v>0</v>
      </c>
      <c r="AJ82" s="224">
        <v>0</v>
      </c>
      <c r="AK82" s="224">
        <v>350753</v>
      </c>
      <c r="AL82" s="224">
        <v>0</v>
      </c>
      <c r="AM82" s="224">
        <v>4081912</v>
      </c>
      <c r="AN82" s="224">
        <v>0</v>
      </c>
      <c r="AO82" s="224">
        <v>0</v>
      </c>
      <c r="AP82" s="224">
        <v>8124</v>
      </c>
      <c r="AQ82" s="224">
        <v>0</v>
      </c>
      <c r="AR82" s="224">
        <v>91449</v>
      </c>
      <c r="AS82" s="224">
        <v>0</v>
      </c>
      <c r="AT82" s="224">
        <v>0</v>
      </c>
      <c r="AU82" s="224">
        <v>75259</v>
      </c>
      <c r="AV82" s="224">
        <v>0</v>
      </c>
      <c r="AW82" s="224">
        <v>0</v>
      </c>
      <c r="AX82" s="224">
        <v>0</v>
      </c>
      <c r="AY82" s="224">
        <v>0</v>
      </c>
      <c r="AZ82" s="224">
        <v>19533</v>
      </c>
      <c r="BA82" s="224">
        <v>854069</v>
      </c>
      <c r="BB82" s="224">
        <v>0</v>
      </c>
      <c r="BC82" s="224">
        <v>2</v>
      </c>
      <c r="BD82" s="224">
        <v>2</v>
      </c>
      <c r="BE82" s="224">
        <v>0</v>
      </c>
      <c r="BF82" s="224">
        <v>0</v>
      </c>
      <c r="BG82" s="224">
        <v>836</v>
      </c>
      <c r="BH82" s="229">
        <f>SUM(AE82:BG82)</f>
        <v>5481939</v>
      </c>
      <c r="BI82" s="230">
        <f>AD82+BH82</f>
        <v>5495513</v>
      </c>
      <c r="BJ82" s="231">
        <v>198663</v>
      </c>
      <c r="BK82" s="225">
        <f t="shared" ref="BK82" si="1125">BI82-BJ82</f>
        <v>5296850</v>
      </c>
      <c r="BL82" s="234">
        <v>8</v>
      </c>
      <c r="BM82" s="235"/>
    </row>
    <row r="83" spans="1:65" s="41" customFormat="1" ht="15.75">
      <c r="A83" s="136"/>
      <c r="B83" s="218" t="s">
        <v>320</v>
      </c>
      <c r="C83" s="264">
        <v>7555</v>
      </c>
      <c r="D83" s="264">
        <v>3444</v>
      </c>
      <c r="E83" s="264">
        <v>183</v>
      </c>
      <c r="F83" s="264">
        <v>1296</v>
      </c>
      <c r="G83" s="264">
        <v>342</v>
      </c>
      <c r="H83" s="264">
        <v>0</v>
      </c>
      <c r="I83" s="264">
        <v>0</v>
      </c>
      <c r="J83" s="264">
        <v>624</v>
      </c>
      <c r="K83" s="264">
        <v>0</v>
      </c>
      <c r="L83" s="264">
        <v>48</v>
      </c>
      <c r="M83" s="264">
        <v>22</v>
      </c>
      <c r="N83" s="264">
        <v>0</v>
      </c>
      <c r="O83" s="264">
        <v>0</v>
      </c>
      <c r="P83" s="264">
        <v>17</v>
      </c>
      <c r="Q83" s="264">
        <v>0</v>
      </c>
      <c r="R83" s="264">
        <v>43</v>
      </c>
      <c r="S83" s="264">
        <v>0</v>
      </c>
      <c r="T83" s="264">
        <v>0</v>
      </c>
      <c r="U83" s="264">
        <v>0</v>
      </c>
      <c r="V83" s="264">
        <v>0</v>
      </c>
      <c r="W83" s="264">
        <v>0</v>
      </c>
      <c r="X83" s="264">
        <v>0</v>
      </c>
      <c r="Y83" s="264">
        <v>0</v>
      </c>
      <c r="Z83" s="264">
        <v>0</v>
      </c>
      <c r="AA83" s="264">
        <v>0</v>
      </c>
      <c r="AB83" s="264">
        <v>0</v>
      </c>
      <c r="AC83" s="264">
        <v>0</v>
      </c>
      <c r="AD83" s="123">
        <f t="shared" ref="AD83" si="1126">SUM(C83:AC83)</f>
        <v>13574</v>
      </c>
      <c r="AE83" s="264">
        <v>0</v>
      </c>
      <c r="AF83" s="264">
        <v>0</v>
      </c>
      <c r="AG83" s="264">
        <v>0</v>
      </c>
      <c r="AH83" s="264">
        <v>0</v>
      </c>
      <c r="AI83" s="264">
        <v>0</v>
      </c>
      <c r="AJ83" s="264">
        <v>0</v>
      </c>
      <c r="AK83" s="264">
        <v>350753</v>
      </c>
      <c r="AL83" s="264">
        <v>0</v>
      </c>
      <c r="AM83" s="264">
        <v>4081912</v>
      </c>
      <c r="AN83" s="264">
        <v>0</v>
      </c>
      <c r="AO83" s="264">
        <v>0</v>
      </c>
      <c r="AP83" s="264">
        <v>8124</v>
      </c>
      <c r="AQ83" s="264">
        <v>0</v>
      </c>
      <c r="AR83" s="264">
        <v>91449</v>
      </c>
      <c r="AS83" s="264">
        <v>0</v>
      </c>
      <c r="AT83" s="264">
        <v>0</v>
      </c>
      <c r="AU83" s="264">
        <v>75259</v>
      </c>
      <c r="AV83" s="264">
        <v>0</v>
      </c>
      <c r="AW83" s="264">
        <v>0</v>
      </c>
      <c r="AX83" s="264">
        <v>0</v>
      </c>
      <c r="AY83" s="264">
        <v>0</v>
      </c>
      <c r="AZ83" s="264">
        <v>19533</v>
      </c>
      <c r="BA83" s="264">
        <v>854069</v>
      </c>
      <c r="BB83" s="264">
        <v>0</v>
      </c>
      <c r="BC83" s="264">
        <v>2</v>
      </c>
      <c r="BD83" s="264">
        <v>2</v>
      </c>
      <c r="BE83" s="264">
        <v>0</v>
      </c>
      <c r="BF83" s="264">
        <v>0</v>
      </c>
      <c r="BG83" s="264">
        <v>836</v>
      </c>
      <c r="BH83" s="124">
        <f>SUM(AE83:BG83)</f>
        <v>5481939</v>
      </c>
      <c r="BI83" s="238">
        <f>AD83+BH83</f>
        <v>5495513</v>
      </c>
      <c r="BJ83" s="280">
        <v>198663</v>
      </c>
      <c r="BK83" s="123">
        <f t="shared" ref="BK83" si="1127">BI83-BJ83</f>
        <v>5296850</v>
      </c>
      <c r="BM83" s="219"/>
    </row>
    <row r="84" spans="1:65" ht="15.75">
      <c r="A84" s="130"/>
      <c r="B84" s="12" t="s">
        <v>321</v>
      </c>
      <c r="C84" s="9">
        <f>IF('Upto Month COPPY'!$I$4="",0,'Upto Month COPPY'!$I$4)</f>
        <v>6585</v>
      </c>
      <c r="D84" s="9">
        <f>IF('Upto Month COPPY'!$I$5="",0,'Upto Month COPPY'!$I$5)</f>
        <v>2487</v>
      </c>
      <c r="E84" s="9">
        <f>IF('Upto Month COPPY'!$I$6="",0,'Upto Month COPPY'!$I$6)</f>
        <v>214</v>
      </c>
      <c r="F84" s="9">
        <f>IF('Upto Month COPPY'!$I$7="",0,'Upto Month COPPY'!$I$7)</f>
        <v>1132</v>
      </c>
      <c r="G84" s="9">
        <f>IF('Upto Month COPPY'!$I$8="",0,'Upto Month COPPY'!$I$8)</f>
        <v>280</v>
      </c>
      <c r="H84" s="9">
        <f>IF('Upto Month COPPY'!$I$9="",0,'Upto Month COPPY'!$I$9)</f>
        <v>0</v>
      </c>
      <c r="I84" s="9">
        <f>IF('Upto Month COPPY'!$I$10="",0,'Upto Month COPPY'!$I$10)</f>
        <v>0</v>
      </c>
      <c r="J84" s="9">
        <f>IF('Upto Month COPPY'!$I$11="",0,'Upto Month COPPY'!$I$11)</f>
        <v>506</v>
      </c>
      <c r="K84" s="9">
        <f>IF('Upto Month COPPY'!$I$12="",0,'Upto Month COPPY'!$I$12)</f>
        <v>0</v>
      </c>
      <c r="L84" s="9">
        <f>IF('Upto Month COPPY'!$I$13="",0,'Upto Month COPPY'!$I$13)</f>
        <v>37</v>
      </c>
      <c r="M84" s="9">
        <f>IF('Upto Month COPPY'!$I$14="",0,'Upto Month COPPY'!$I$14)</f>
        <v>26</v>
      </c>
      <c r="N84" s="9">
        <f>IF('Upto Month COPPY'!$I$15="",0,'Upto Month COPPY'!$I$15)</f>
        <v>27</v>
      </c>
      <c r="O84" s="9">
        <f>IF('Upto Month COPPY'!$I$16="",0,'Upto Month COPPY'!$I$16)</f>
        <v>46</v>
      </c>
      <c r="P84" s="9">
        <f>IF('Upto Month COPPY'!$I$17="",0,'Upto Month COPPY'!$I$17)</f>
        <v>26</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28">SUM(C84:AC84)</f>
        <v>11366</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651298</v>
      </c>
      <c r="AL84" s="9">
        <f>IF('Upto Month COPPY'!$I$29="",0,'Upto Month COPPY'!$I$29)</f>
        <v>0</v>
      </c>
      <c r="AM84" s="9">
        <f>IF('Upto Month COPPY'!$I$31="",0,'Upto Month COPPY'!$I$31)</f>
        <v>4115444</v>
      </c>
      <c r="AN84" s="9">
        <f>IF('Upto Month COPPY'!$I$32="",0,'Upto Month COPPY'!$I$32)</f>
        <v>0</v>
      </c>
      <c r="AO84" s="9">
        <f>IF('Upto Month COPPY'!$I$33="",0,'Upto Month COPPY'!$I$33)</f>
        <v>0</v>
      </c>
      <c r="AP84" s="9">
        <f>IF('Upto Month COPPY'!$I$34="",0,'Upto Month COPPY'!$I$34)</f>
        <v>262146</v>
      </c>
      <c r="AQ84" s="9">
        <f>IF('Upto Month COPPY'!$I$36="",0,'Upto Month COPPY'!$I$36)</f>
        <v>0</v>
      </c>
      <c r="AR84" s="9">
        <f>IF('Upto Month COPPY'!$I$37="",0,'Upto Month COPPY'!$I$37)</f>
        <v>123134</v>
      </c>
      <c r="AS84" s="9">
        <v>0</v>
      </c>
      <c r="AT84" s="9">
        <f>IF('Upto Month COPPY'!$I$38="",0,'Upto Month COPPY'!$I$38)</f>
        <v>0</v>
      </c>
      <c r="AU84" s="9">
        <f>IF('Upto Month COPPY'!$I$41="",0,'Upto Month COPPY'!$I$41)</f>
        <v>115449</v>
      </c>
      <c r="AV84" s="9">
        <v>0</v>
      </c>
      <c r="AW84" s="9">
        <f>IF('Upto Month COPPY'!$I$45="",0,'Upto Month COPPY'!$I$45)</f>
        <v>0</v>
      </c>
      <c r="AX84" s="9">
        <f>IF('Upto Month COPPY'!$I$46="",0,'Upto Month COPPY'!$I$46)</f>
        <v>0</v>
      </c>
      <c r="AY84" s="9">
        <f>IF('Upto Month COPPY'!$I$47="",0,'Upto Month COPPY'!$I$47)</f>
        <v>0</v>
      </c>
      <c r="AZ84" s="9">
        <f>IF('Upto Month COPPY'!$I$49="",0,'Upto Month COPPY'!$I$49)</f>
        <v>399923</v>
      </c>
      <c r="BA84" s="9">
        <f>IF('Upto Month COPPY'!$I$50="",0,'Upto Month COPPY'!$I$50)</f>
        <v>1591539</v>
      </c>
      <c r="BB84" s="9">
        <f>IF('Upto Month COPPY'!$I$52="",0,'Upto Month COPPY'!$I$52)</f>
        <v>0</v>
      </c>
      <c r="BC84" s="9">
        <f>IF('Upto Month COPPY'!$I$53="",0,'Upto Month COPPY'!$I$53)</f>
        <v>8</v>
      </c>
      <c r="BD84" s="9">
        <f>IF('Upto Month COPPY'!$I$54="",0,'Upto Month COPPY'!$I$54)</f>
        <v>8</v>
      </c>
      <c r="BE84" s="9">
        <f>IF('Upto Month COPPY'!$I$55="",0,'Upto Month COPPY'!$I$55)</f>
        <v>0</v>
      </c>
      <c r="BF84" s="9">
        <f>IF('Upto Month COPPY'!$I$56="",0,'Upto Month COPPY'!$I$56)</f>
        <v>0</v>
      </c>
      <c r="BG84" s="9">
        <f>IF('Upto Month COPPY'!$I$58="",0,'Upto Month COPPY'!$I$58)</f>
        <v>-12946</v>
      </c>
      <c r="BH84" s="9">
        <f>SUM(AE84:BG84)</f>
        <v>7246003</v>
      </c>
      <c r="BI84" s="127">
        <f>AD84+BH84</f>
        <v>7257369</v>
      </c>
      <c r="BJ84" s="9">
        <f>IF('Upto Month COPPY'!$I$60="",0,'Upto Month COPPY'!$I$60)</f>
        <v>195084</v>
      </c>
      <c r="BK84" s="51">
        <f t="shared" ref="BK84:BK85" si="1129">BI84-BJ84</f>
        <v>7062285</v>
      </c>
      <c r="BL84" s="41">
        <f>'Upto Month COPPY'!$I$61</f>
        <v>7062285</v>
      </c>
      <c r="BM84" s="30">
        <f t="shared" ref="BM84:BM88" si="1130">BK84-AD84</f>
        <v>7050919</v>
      </c>
    </row>
    <row r="85" spans="1:65" ht="14.25" customHeight="1">
      <c r="A85" s="130"/>
      <c r="B85" s="183" t="s">
        <v>322</v>
      </c>
      <c r="C85" s="9">
        <f>IF('Upto Month Current'!$I$4="",0,'Upto Month Current'!$I$4)</f>
        <v>7541</v>
      </c>
      <c r="D85" s="9">
        <f>IF('Upto Month Current'!$I$5="",0,'Upto Month Current'!$I$5)</f>
        <v>3437</v>
      </c>
      <c r="E85" s="9">
        <f>IF('Upto Month Current'!$I$6="",0,'Upto Month Current'!$I$6)</f>
        <v>183</v>
      </c>
      <c r="F85" s="9">
        <f>IF('Upto Month Current'!$I$7="",0,'Upto Month Current'!$I$7)</f>
        <v>1293</v>
      </c>
      <c r="G85" s="9">
        <f>IF('Upto Month Current'!$I$8="",0,'Upto Month Current'!$I$8)</f>
        <v>342</v>
      </c>
      <c r="H85" s="9">
        <f>IF('Upto Month Current'!$I$9="",0,'Upto Month Current'!$I$9)</f>
        <v>0</v>
      </c>
      <c r="I85" s="9">
        <f>IF('Upto Month Current'!$I$10="",0,'Upto Month Current'!$I$10)</f>
        <v>0</v>
      </c>
      <c r="J85" s="9">
        <f>IF('Upto Month Current'!$I$11="",0,'Upto Month Current'!$I$11)</f>
        <v>623</v>
      </c>
      <c r="K85" s="9">
        <f>IF('Upto Month Current'!$I$12="",0,'Upto Month Current'!$I$12)</f>
        <v>0</v>
      </c>
      <c r="L85" s="9">
        <f>IF('Upto Month Current'!$I$13="",0,'Upto Month Current'!$I$13)</f>
        <v>49</v>
      </c>
      <c r="M85" s="9">
        <f>IF('Upto Month Current'!$I$14="",0,'Upto Month Current'!$I$14)</f>
        <v>23</v>
      </c>
      <c r="N85" s="9">
        <f>IF('Upto Month Current'!$I$15="",0,'Upto Month Current'!$I$15)</f>
        <v>0</v>
      </c>
      <c r="O85" s="9">
        <f>IF('Upto Month Current'!$I$16="",0,'Upto Month Current'!$I$16)</f>
        <v>0</v>
      </c>
      <c r="P85" s="9">
        <f>IF('Upto Month Current'!$I$17="",0,'Upto Month Current'!$I$17)</f>
        <v>18</v>
      </c>
      <c r="Q85" s="9">
        <f>IF('Upto Month Current'!$I$18="",0,'Upto Month Current'!$I$18)</f>
        <v>0</v>
      </c>
      <c r="R85" s="9">
        <f>IF('Upto Month Current'!$I$21="",0,'Upto Month Current'!$I$21)</f>
        <v>43</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28"/>
        <v>13552</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350120</v>
      </c>
      <c r="AL85" s="9">
        <f>IF('Upto Month Current'!$I$29="",0,'Upto Month Current'!$I$29)</f>
        <v>0</v>
      </c>
      <c r="AM85" s="9">
        <f>IF('Upto Month Current'!$I$31="",0,'Upto Month Current'!$I$31)</f>
        <v>4074555</v>
      </c>
      <c r="AN85" s="9">
        <f>IF('Upto Month Current'!$I$32="",0,'Upto Month Current'!$I$32)</f>
        <v>0</v>
      </c>
      <c r="AO85" s="9">
        <f>IF('Upto Month Current'!$I$33="",0,'Upto Month Current'!$I$33)</f>
        <v>0</v>
      </c>
      <c r="AP85" s="9">
        <f>IF('Upto Month Current'!$I$34="",0,'Upto Month Current'!$I$34)</f>
        <v>8109</v>
      </c>
      <c r="AQ85" s="9">
        <f>IF('Upto Month Current'!$I$36="",0,'Upto Month Current'!$I$36)</f>
        <v>0</v>
      </c>
      <c r="AR85" s="9">
        <f>IF('Upto Month Current'!$I$37="",0,'Upto Month Current'!$I$37)</f>
        <v>91285</v>
      </c>
      <c r="AS85" s="9">
        <v>0</v>
      </c>
      <c r="AT85" s="9">
        <f>IF('Upto Month Current'!$I$38="",0,'Upto Month Current'!$I$38)</f>
        <v>0</v>
      </c>
      <c r="AU85" s="9">
        <f>IF('Upto Month Current'!$I$41="",0,'Upto Month Current'!$I$41)</f>
        <v>75123</v>
      </c>
      <c r="AV85" s="9">
        <v>0</v>
      </c>
      <c r="AW85" s="9">
        <f>IF('Upto Month Current'!$I$45="",0,'Upto Month Current'!$I$45)</f>
        <v>0</v>
      </c>
      <c r="AX85" s="9">
        <f>IF('Upto Month Current'!$I$46="",0,'Upto Month Current'!$I$46)</f>
        <v>0</v>
      </c>
      <c r="AY85" s="9">
        <f>IF('Upto Month Current'!$I$47="",0,'Upto Month Current'!$I$47)</f>
        <v>0</v>
      </c>
      <c r="AZ85" s="9">
        <f>IF('Upto Month Current'!$I$49="",0,'Upto Month Current'!$I$49)</f>
        <v>19498</v>
      </c>
      <c r="BA85" s="9">
        <f>IF('Upto Month Current'!$I$50="",0,'Upto Month Current'!$I$50)</f>
        <v>852528</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0</v>
      </c>
      <c r="BG85" s="9">
        <f>IF('Upto Month Current'!$I$58="",0,'Upto Month Current'!$I$58)</f>
        <v>835</v>
      </c>
      <c r="BH85" s="9">
        <f>SUM(AE85:BG85)</f>
        <v>5472057</v>
      </c>
      <c r="BI85" s="127">
        <f>AD85+BH85</f>
        <v>5485609</v>
      </c>
      <c r="BJ85" s="9">
        <f>IF('Upto Month Current'!$I$60="",0,'Upto Month Current'!$I$60)-'Upto Month Current'!I57</f>
        <v>198663</v>
      </c>
      <c r="BK85" s="51">
        <f t="shared" si="1129"/>
        <v>5286946</v>
      </c>
      <c r="BL85" s="101">
        <f>'Upto Month Current'!$I$61</f>
        <v>5286947</v>
      </c>
      <c r="BM85" s="30">
        <f t="shared" si="1130"/>
        <v>5273394</v>
      </c>
    </row>
    <row r="86" spans="1:65" ht="15.75">
      <c r="A86" s="130"/>
      <c r="B86" s="5" t="s">
        <v>127</v>
      </c>
      <c r="C86" s="11">
        <f>C85-C83</f>
        <v>-14</v>
      </c>
      <c r="D86" s="11">
        <f t="shared" ref="D86" si="1131">D85-D83</f>
        <v>-7</v>
      </c>
      <c r="E86" s="11">
        <f t="shared" ref="E86" si="1132">E85-E83</f>
        <v>0</v>
      </c>
      <c r="F86" s="11">
        <f t="shared" ref="F86" si="1133">F85-F83</f>
        <v>-3</v>
      </c>
      <c r="G86" s="11">
        <f t="shared" ref="G86" si="1134">G85-G83</f>
        <v>0</v>
      </c>
      <c r="H86" s="11">
        <f t="shared" ref="H86" si="1135">H85-H83</f>
        <v>0</v>
      </c>
      <c r="I86" s="11">
        <f t="shared" ref="I86" si="1136">I85-I83</f>
        <v>0</v>
      </c>
      <c r="J86" s="11">
        <f t="shared" ref="J86" si="1137">J85-J83</f>
        <v>-1</v>
      </c>
      <c r="K86" s="11">
        <f t="shared" ref="K86" si="1138">K85-K83</f>
        <v>0</v>
      </c>
      <c r="L86" s="11">
        <f t="shared" ref="L86" si="1139">L85-L83</f>
        <v>1</v>
      </c>
      <c r="M86" s="11">
        <f t="shared" ref="M86" si="1140">M85-M83</f>
        <v>1</v>
      </c>
      <c r="N86" s="11">
        <f t="shared" ref="N86" si="1141">N85-N83</f>
        <v>0</v>
      </c>
      <c r="O86" s="11">
        <f t="shared" ref="O86" si="1142">O85-O83</f>
        <v>0</v>
      </c>
      <c r="P86" s="11">
        <f t="shared" ref="P86" si="1143">P85-P83</f>
        <v>1</v>
      </c>
      <c r="Q86" s="11">
        <f t="shared" ref="Q86" si="1144">Q85-Q83</f>
        <v>0</v>
      </c>
      <c r="R86" s="11">
        <f t="shared" ref="R86" si="1145">R85-R83</f>
        <v>0</v>
      </c>
      <c r="S86" s="11">
        <f t="shared" ref="S86" si="1146">S85-S83</f>
        <v>0</v>
      </c>
      <c r="T86" s="11">
        <f t="shared" ref="T86:U86" si="1147">T85-T83</f>
        <v>0</v>
      </c>
      <c r="U86" s="11">
        <f t="shared" si="1147"/>
        <v>0</v>
      </c>
      <c r="V86" s="9">
        <f t="shared" ref="V86" si="1148">V85-V83</f>
        <v>0</v>
      </c>
      <c r="W86" s="11">
        <f t="shared" ref="W86" si="1149">W85-W83</f>
        <v>0</v>
      </c>
      <c r="X86" s="11">
        <f t="shared" ref="X86" si="1150">X85-X83</f>
        <v>0</v>
      </c>
      <c r="Y86" s="11">
        <f t="shared" ref="Y86" si="1151">Y85-Y83</f>
        <v>0</v>
      </c>
      <c r="Z86" s="11">
        <f t="shared" ref="Z86" si="1152">Z85-Z83</f>
        <v>0</v>
      </c>
      <c r="AA86" s="11">
        <f t="shared" ref="AA86:AD86" si="1153">AA85-AA83</f>
        <v>0</v>
      </c>
      <c r="AB86" s="11">
        <f t="shared" ref="AB86" si="1154">AB85-AB83</f>
        <v>0</v>
      </c>
      <c r="AC86" s="9">
        <f t="shared" si="1153"/>
        <v>0</v>
      </c>
      <c r="AD86" s="10">
        <f t="shared" si="1153"/>
        <v>-22</v>
      </c>
      <c r="AE86" s="11">
        <f t="shared" ref="AE86" si="1155">AE85-AE83</f>
        <v>0</v>
      </c>
      <c r="AF86" s="11">
        <f t="shared" ref="AF86" si="1156">AF85-AF83</f>
        <v>0</v>
      </c>
      <c r="AG86" s="11">
        <f t="shared" ref="AG86" si="1157">AG85-AG83</f>
        <v>0</v>
      </c>
      <c r="AH86" s="11">
        <f t="shared" ref="AH86" si="1158">AH85-AH83</f>
        <v>0</v>
      </c>
      <c r="AI86" s="11">
        <f t="shared" ref="AI86" si="1159">AI85-AI83</f>
        <v>0</v>
      </c>
      <c r="AJ86" s="11">
        <f t="shared" ref="AJ86" si="1160">AJ85-AJ83</f>
        <v>0</v>
      </c>
      <c r="AK86" s="11">
        <f t="shared" ref="AK86" si="1161">AK85-AK83</f>
        <v>-633</v>
      </c>
      <c r="AL86" s="11">
        <f t="shared" ref="AL86" si="1162">AL85-AL83</f>
        <v>0</v>
      </c>
      <c r="AM86" s="11">
        <f t="shared" ref="AM86" si="1163">AM85-AM83</f>
        <v>-7357</v>
      </c>
      <c r="AN86" s="11">
        <f t="shared" ref="AN86" si="1164">AN85-AN83</f>
        <v>0</v>
      </c>
      <c r="AO86" s="9">
        <f t="shared" ref="AO86" si="1165">AO85-AO83</f>
        <v>0</v>
      </c>
      <c r="AP86" s="11">
        <f t="shared" ref="AP86" si="1166">AP85-AP83</f>
        <v>-15</v>
      </c>
      <c r="AQ86" s="9">
        <f t="shared" ref="AQ86" si="1167">AQ85-AQ83</f>
        <v>0</v>
      </c>
      <c r="AR86" s="11">
        <f t="shared" ref="AR86" si="1168">AR85-AR83</f>
        <v>-164</v>
      </c>
      <c r="AS86" s="11">
        <f t="shared" ref="AS86" si="1169">AS85-AS83</f>
        <v>0</v>
      </c>
      <c r="AT86" s="11">
        <f t="shared" ref="AT86" si="1170">AT85-AT83</f>
        <v>0</v>
      </c>
      <c r="AU86" s="11">
        <f t="shared" ref="AU86" si="1171">AU85-AU83</f>
        <v>-136</v>
      </c>
      <c r="AV86" s="11">
        <f t="shared" ref="AV86" si="1172">AV85-AV83</f>
        <v>0</v>
      </c>
      <c r="AW86" s="11">
        <f t="shared" ref="AW86" si="1173">AW85-AW83</f>
        <v>0</v>
      </c>
      <c r="AX86" s="11">
        <f t="shared" ref="AX86" si="1174">AX85-AX83</f>
        <v>0</v>
      </c>
      <c r="AY86" s="11">
        <f t="shared" ref="AY86" si="1175">AY85-AY83</f>
        <v>0</v>
      </c>
      <c r="AZ86" s="11">
        <f t="shared" ref="AZ86" si="1176">AZ85-AZ83</f>
        <v>-35</v>
      </c>
      <c r="BA86" s="11">
        <f t="shared" ref="BA86" si="1177">BA85-BA83</f>
        <v>-1541</v>
      </c>
      <c r="BB86" s="9">
        <f t="shared" ref="BB86" si="1178">BB85-BB83</f>
        <v>0</v>
      </c>
      <c r="BC86" s="11">
        <f t="shared" ref="BC86" si="1179">BC85-BC83</f>
        <v>0</v>
      </c>
      <c r="BD86" s="11">
        <f t="shared" ref="BD86" si="1180">BD85-BD83</f>
        <v>0</v>
      </c>
      <c r="BE86" s="11">
        <f t="shared" ref="BE86" si="1181">BE85-BE83</f>
        <v>0</v>
      </c>
      <c r="BF86" s="11">
        <f t="shared" ref="BF86" si="1182">BF85-BF83</f>
        <v>0</v>
      </c>
      <c r="BG86" s="11">
        <f t="shared" ref="BG86:BH86" si="1183">BG85-BG83</f>
        <v>-1</v>
      </c>
      <c r="BH86" s="9">
        <f t="shared" si="1183"/>
        <v>-9882</v>
      </c>
      <c r="BI86" s="45">
        <f t="shared" ref="BI86" si="1184">BI85-BI83</f>
        <v>-9904</v>
      </c>
      <c r="BJ86" s="11">
        <f t="shared" ref="BJ86:BK86" si="1185">BJ85-BJ83</f>
        <v>0</v>
      </c>
      <c r="BK86" s="51">
        <f t="shared" si="1185"/>
        <v>-9904</v>
      </c>
      <c r="BM86" s="30">
        <f t="shared" si="1130"/>
        <v>-9882</v>
      </c>
    </row>
    <row r="87" spans="1:65" ht="15.75">
      <c r="A87" s="130"/>
      <c r="B87" s="5" t="s">
        <v>128</v>
      </c>
      <c r="C87" s="13">
        <f>C86/C83</f>
        <v>-1.8530774321641296E-3</v>
      </c>
      <c r="D87" s="13">
        <f t="shared" ref="D87" si="1186">D86/D83</f>
        <v>-2.0325203252032522E-3</v>
      </c>
      <c r="E87" s="13">
        <f t="shared" ref="E87" si="1187">E86/E83</f>
        <v>0</v>
      </c>
      <c r="F87" s="13">
        <f t="shared" ref="F87" si="1188">F86/F83</f>
        <v>-2.3148148148148147E-3</v>
      </c>
      <c r="G87" s="13">
        <f t="shared" ref="G87" si="1189">G86/G83</f>
        <v>0</v>
      </c>
      <c r="H87" s="13" t="e">
        <f t="shared" ref="H87" si="1190">H86/H83</f>
        <v>#DIV/0!</v>
      </c>
      <c r="I87" s="13" t="e">
        <f t="shared" ref="I87" si="1191">I86/I83</f>
        <v>#DIV/0!</v>
      </c>
      <c r="J87" s="13">
        <f t="shared" ref="J87" si="1192">J86/J83</f>
        <v>-1.6025641025641025E-3</v>
      </c>
      <c r="K87" s="13" t="e">
        <f t="shared" ref="K87" si="1193">K86/K83</f>
        <v>#DIV/0!</v>
      </c>
      <c r="L87" s="13">
        <f t="shared" ref="L87" si="1194">L86/L83</f>
        <v>2.0833333333333332E-2</v>
      </c>
      <c r="M87" s="13">
        <f t="shared" ref="M87" si="1195">M86/M83</f>
        <v>4.5454545454545456E-2</v>
      </c>
      <c r="N87" s="13" t="e">
        <f t="shared" ref="N87" si="1196">N86/N83</f>
        <v>#DIV/0!</v>
      </c>
      <c r="O87" s="13" t="e">
        <f t="shared" ref="O87" si="1197">O86/O83</f>
        <v>#DIV/0!</v>
      </c>
      <c r="P87" s="13">
        <f t="shared" ref="P87" si="1198">P86/P83</f>
        <v>5.8823529411764705E-2</v>
      </c>
      <c r="Q87" s="13" t="e">
        <f t="shared" ref="Q87" si="1199">Q86/Q83</f>
        <v>#DIV/0!</v>
      </c>
      <c r="R87" s="13">
        <f t="shared" ref="R87" si="1200">R86/R83</f>
        <v>0</v>
      </c>
      <c r="S87" s="13" t="e">
        <f t="shared" ref="S87" si="1201">S86/S83</f>
        <v>#DIV/0!</v>
      </c>
      <c r="T87" s="13" t="e">
        <f t="shared" ref="T87:U87" si="1202">T86/T83</f>
        <v>#DIV/0!</v>
      </c>
      <c r="U87" s="13" t="e">
        <f t="shared" si="1202"/>
        <v>#DIV/0!</v>
      </c>
      <c r="V87" s="163" t="e">
        <f t="shared" ref="V87" si="1203">V86/V83</f>
        <v>#DIV/0!</v>
      </c>
      <c r="W87" s="13" t="e">
        <f t="shared" ref="W87" si="1204">W86/W83</f>
        <v>#DIV/0!</v>
      </c>
      <c r="X87" s="13" t="e">
        <f t="shared" ref="X87" si="1205">X86/X83</f>
        <v>#DIV/0!</v>
      </c>
      <c r="Y87" s="13" t="e">
        <f t="shared" ref="Y87" si="1206">Y86/Y83</f>
        <v>#DIV/0!</v>
      </c>
      <c r="Z87" s="13" t="e">
        <f t="shared" ref="Z87" si="1207">Z86/Z83</f>
        <v>#DIV/0!</v>
      </c>
      <c r="AA87" s="13" t="e">
        <f t="shared" ref="AA87:AD87" si="1208">AA86/AA83</f>
        <v>#DIV/0!</v>
      </c>
      <c r="AB87" s="13" t="e">
        <f t="shared" ref="AB87" si="1209">AB86/AB83</f>
        <v>#DIV/0!</v>
      </c>
      <c r="AC87" s="163" t="e">
        <f t="shared" si="1208"/>
        <v>#DIV/0!</v>
      </c>
      <c r="AD87" s="14">
        <f t="shared" si="1208"/>
        <v>-1.6207455429497568E-3</v>
      </c>
      <c r="AE87" s="13" t="e">
        <f t="shared" ref="AE87" si="1210">AE86/AE83</f>
        <v>#DIV/0!</v>
      </c>
      <c r="AF87" s="13" t="e">
        <f t="shared" ref="AF87" si="1211">AF86/AF83</f>
        <v>#DIV/0!</v>
      </c>
      <c r="AG87" s="13" t="e">
        <f t="shared" ref="AG87" si="1212">AG86/AG83</f>
        <v>#DIV/0!</v>
      </c>
      <c r="AH87" s="13" t="e">
        <f t="shared" ref="AH87" si="1213">AH86/AH83</f>
        <v>#DIV/0!</v>
      </c>
      <c r="AI87" s="13" t="e">
        <f t="shared" ref="AI87" si="1214">AI86/AI83</f>
        <v>#DIV/0!</v>
      </c>
      <c r="AJ87" s="13" t="e">
        <f t="shared" ref="AJ87" si="1215">AJ86/AJ83</f>
        <v>#DIV/0!</v>
      </c>
      <c r="AK87" s="13">
        <f t="shared" ref="AK87" si="1216">AK86/AK83</f>
        <v>-1.8046887695899964E-3</v>
      </c>
      <c r="AL87" s="13" t="e">
        <f t="shared" ref="AL87" si="1217">AL86/AL83</f>
        <v>#DIV/0!</v>
      </c>
      <c r="AM87" s="13">
        <f t="shared" ref="AM87" si="1218">AM86/AM83</f>
        <v>-1.8023416477376288E-3</v>
      </c>
      <c r="AN87" s="13" t="e">
        <f t="shared" ref="AN87" si="1219">AN86/AN83</f>
        <v>#DIV/0!</v>
      </c>
      <c r="AO87" s="163" t="e">
        <f t="shared" ref="AO87" si="1220">AO86/AO83</f>
        <v>#DIV/0!</v>
      </c>
      <c r="AP87" s="13">
        <f t="shared" ref="AP87" si="1221">AP86/AP83</f>
        <v>-1.846381093057607E-3</v>
      </c>
      <c r="AQ87" s="163" t="e">
        <f t="shared" ref="AQ87" si="1222">AQ86/AQ83</f>
        <v>#DIV/0!</v>
      </c>
      <c r="AR87" s="13">
        <f t="shared" ref="AR87" si="1223">AR86/AR83</f>
        <v>-1.7933492985161127E-3</v>
      </c>
      <c r="AS87" s="13" t="e">
        <f t="shared" ref="AS87" si="1224">AS86/AS83</f>
        <v>#DIV/0!</v>
      </c>
      <c r="AT87" s="13" t="e">
        <f t="shared" ref="AT87" si="1225">AT86/AT83</f>
        <v>#DIV/0!</v>
      </c>
      <c r="AU87" s="13">
        <f t="shared" ref="AU87" si="1226">AU86/AU83</f>
        <v>-1.8070928393946238E-3</v>
      </c>
      <c r="AV87" s="13" t="e">
        <f t="shared" ref="AV87" si="1227">AV86/AV83</f>
        <v>#DIV/0!</v>
      </c>
      <c r="AW87" s="13" t="e">
        <f t="shared" ref="AW87" si="1228">AW86/AW83</f>
        <v>#DIV/0!</v>
      </c>
      <c r="AX87" s="13" t="e">
        <f t="shared" ref="AX87" si="1229">AX86/AX83</f>
        <v>#DIV/0!</v>
      </c>
      <c r="AY87" s="13" t="e">
        <f t="shared" ref="AY87" si="1230">AY86/AY83</f>
        <v>#DIV/0!</v>
      </c>
      <c r="AZ87" s="13">
        <f t="shared" ref="AZ87" si="1231">AZ86/AZ83</f>
        <v>-1.7918394511851738E-3</v>
      </c>
      <c r="BA87" s="13">
        <f t="shared" ref="BA87" si="1232">BA86/BA83</f>
        <v>-1.8043038677202897E-3</v>
      </c>
      <c r="BB87" s="163" t="e">
        <f t="shared" ref="BB87" si="1233">BB86/BB83</f>
        <v>#DIV/0!</v>
      </c>
      <c r="BC87" s="13">
        <f t="shared" ref="BC87" si="1234">BC86/BC83</f>
        <v>0</v>
      </c>
      <c r="BD87" s="13">
        <f t="shared" ref="BD87" si="1235">BD86/BD83</f>
        <v>0</v>
      </c>
      <c r="BE87" s="13" t="e">
        <f t="shared" ref="BE87" si="1236">BE86/BE83</f>
        <v>#DIV/0!</v>
      </c>
      <c r="BF87" s="13" t="e">
        <f t="shared" ref="BF87" si="1237">BF86/BF83</f>
        <v>#DIV/0!</v>
      </c>
      <c r="BG87" s="13">
        <f t="shared" ref="BG87:BH87" si="1238">BG86/BG83</f>
        <v>-1.1961722488038277E-3</v>
      </c>
      <c r="BH87" s="163">
        <f t="shared" si="1238"/>
        <v>-1.8026468371866232E-3</v>
      </c>
      <c r="BI87" s="46">
        <f t="shared" ref="BI87" si="1239">BI86/BI83</f>
        <v>-1.8021975382462019E-3</v>
      </c>
      <c r="BJ87" s="13">
        <f t="shared" ref="BJ87:BK87" si="1240">BJ86/BJ83</f>
        <v>0</v>
      </c>
      <c r="BK87" s="52">
        <f t="shared" si="1240"/>
        <v>-1.8697905358845352E-3</v>
      </c>
      <c r="BM87" s="163" t="e">
        <f t="shared" ref="BM87" si="1241">BM86/BM83</f>
        <v>#DIV/0!</v>
      </c>
    </row>
    <row r="88" spans="1:65" ht="15.75">
      <c r="A88" s="130"/>
      <c r="B88" s="5" t="s">
        <v>129</v>
      </c>
      <c r="C88" s="11">
        <f>C85-C84</f>
        <v>956</v>
      </c>
      <c r="D88" s="11">
        <f t="shared" ref="D88:BK88" si="1242">D85-D84</f>
        <v>950</v>
      </c>
      <c r="E88" s="11">
        <f t="shared" si="1242"/>
        <v>-31</v>
      </c>
      <c r="F88" s="11">
        <f t="shared" si="1242"/>
        <v>161</v>
      </c>
      <c r="G88" s="11">
        <f t="shared" si="1242"/>
        <v>62</v>
      </c>
      <c r="H88" s="11">
        <f t="shared" si="1242"/>
        <v>0</v>
      </c>
      <c r="I88" s="11">
        <f t="shared" si="1242"/>
        <v>0</v>
      </c>
      <c r="J88" s="11">
        <f t="shared" si="1242"/>
        <v>117</v>
      </c>
      <c r="K88" s="11">
        <f t="shared" si="1242"/>
        <v>0</v>
      </c>
      <c r="L88" s="11">
        <f t="shared" si="1242"/>
        <v>12</v>
      </c>
      <c r="M88" s="11">
        <f t="shared" si="1242"/>
        <v>-3</v>
      </c>
      <c r="N88" s="11">
        <f t="shared" si="1242"/>
        <v>-27</v>
      </c>
      <c r="O88" s="11">
        <f t="shared" si="1242"/>
        <v>-46</v>
      </c>
      <c r="P88" s="11">
        <f t="shared" si="1242"/>
        <v>-8</v>
      </c>
      <c r="Q88" s="11">
        <f t="shared" si="1242"/>
        <v>0</v>
      </c>
      <c r="R88" s="11">
        <f t="shared" si="1242"/>
        <v>43</v>
      </c>
      <c r="S88" s="11">
        <f t="shared" si="1242"/>
        <v>0</v>
      </c>
      <c r="T88" s="11">
        <f t="shared" si="1242"/>
        <v>0</v>
      </c>
      <c r="U88" s="11">
        <f t="shared" ref="U88" si="1243">U85-U84</f>
        <v>0</v>
      </c>
      <c r="V88" s="9">
        <f t="shared" si="1242"/>
        <v>0</v>
      </c>
      <c r="W88" s="11">
        <f t="shared" si="1242"/>
        <v>0</v>
      </c>
      <c r="X88" s="11">
        <f t="shared" si="1242"/>
        <v>0</v>
      </c>
      <c r="Y88" s="11">
        <f t="shared" si="1242"/>
        <v>0</v>
      </c>
      <c r="Z88" s="11">
        <f t="shared" si="1242"/>
        <v>0</v>
      </c>
      <c r="AA88" s="11">
        <f t="shared" si="1242"/>
        <v>0</v>
      </c>
      <c r="AB88" s="11">
        <f t="shared" ref="AB88" si="1244">AB85-AB84</f>
        <v>0</v>
      </c>
      <c r="AC88" s="9">
        <f t="shared" ref="AC88:AD88" si="1245">AC85-AC84</f>
        <v>0</v>
      </c>
      <c r="AD88" s="10">
        <f t="shared" si="1245"/>
        <v>2186</v>
      </c>
      <c r="AE88" s="11">
        <f t="shared" si="1242"/>
        <v>0</v>
      </c>
      <c r="AF88" s="11">
        <f t="shared" si="1242"/>
        <v>0</v>
      </c>
      <c r="AG88" s="11">
        <f t="shared" si="1242"/>
        <v>0</v>
      </c>
      <c r="AH88" s="11">
        <f t="shared" si="1242"/>
        <v>0</v>
      </c>
      <c r="AI88" s="11">
        <f t="shared" si="1242"/>
        <v>0</v>
      </c>
      <c r="AJ88" s="11">
        <f t="shared" si="1242"/>
        <v>0</v>
      </c>
      <c r="AK88" s="11">
        <f t="shared" si="1242"/>
        <v>-301178</v>
      </c>
      <c r="AL88" s="11">
        <f t="shared" si="1242"/>
        <v>0</v>
      </c>
      <c r="AM88" s="11">
        <f t="shared" si="1242"/>
        <v>-40889</v>
      </c>
      <c r="AN88" s="11">
        <f t="shared" si="1242"/>
        <v>0</v>
      </c>
      <c r="AO88" s="9">
        <f t="shared" si="1242"/>
        <v>0</v>
      </c>
      <c r="AP88" s="11">
        <f t="shared" si="1242"/>
        <v>-254037</v>
      </c>
      <c r="AQ88" s="9">
        <f t="shared" si="1242"/>
        <v>0</v>
      </c>
      <c r="AR88" s="11">
        <f t="shared" si="1242"/>
        <v>-31849</v>
      </c>
      <c r="AS88" s="11">
        <f t="shared" si="1242"/>
        <v>0</v>
      </c>
      <c r="AT88" s="11">
        <f t="shared" si="1242"/>
        <v>0</v>
      </c>
      <c r="AU88" s="11">
        <f t="shared" si="1242"/>
        <v>-40326</v>
      </c>
      <c r="AV88" s="11">
        <f t="shared" si="1242"/>
        <v>0</v>
      </c>
      <c r="AW88" s="11">
        <f t="shared" si="1242"/>
        <v>0</v>
      </c>
      <c r="AX88" s="11">
        <f t="shared" si="1242"/>
        <v>0</v>
      </c>
      <c r="AY88" s="11">
        <f t="shared" si="1242"/>
        <v>0</v>
      </c>
      <c r="AZ88" s="11">
        <f t="shared" si="1242"/>
        <v>-380425</v>
      </c>
      <c r="BA88" s="11">
        <f t="shared" si="1242"/>
        <v>-739011</v>
      </c>
      <c r="BB88" s="9">
        <f t="shared" si="1242"/>
        <v>0</v>
      </c>
      <c r="BC88" s="11">
        <f t="shared" si="1242"/>
        <v>-6</v>
      </c>
      <c r="BD88" s="11">
        <f t="shared" si="1242"/>
        <v>-6</v>
      </c>
      <c r="BE88" s="11">
        <f t="shared" si="1242"/>
        <v>0</v>
      </c>
      <c r="BF88" s="11">
        <f t="shared" si="1242"/>
        <v>0</v>
      </c>
      <c r="BG88" s="11">
        <f t="shared" si="1242"/>
        <v>13781</v>
      </c>
      <c r="BH88" s="9">
        <f t="shared" si="1242"/>
        <v>-1773946</v>
      </c>
      <c r="BI88" s="45">
        <f t="shared" si="1242"/>
        <v>-1771760</v>
      </c>
      <c r="BJ88" s="11">
        <f t="shared" si="1242"/>
        <v>3579</v>
      </c>
      <c r="BK88" s="51">
        <f t="shared" si="1242"/>
        <v>-1775339</v>
      </c>
      <c r="BM88" s="30">
        <f t="shared" si="1130"/>
        <v>-1777525</v>
      </c>
    </row>
    <row r="89" spans="1:65" ht="15.75">
      <c r="A89" s="130"/>
      <c r="B89" s="5" t="s">
        <v>130</v>
      </c>
      <c r="C89" s="13">
        <f>C88/C84</f>
        <v>0.14517843583902809</v>
      </c>
      <c r="D89" s="13">
        <f t="shared" ref="D89" si="1246">D88/D84</f>
        <v>0.38198632891033374</v>
      </c>
      <c r="E89" s="13">
        <f t="shared" ref="E89" si="1247">E88/E84</f>
        <v>-0.14485981308411214</v>
      </c>
      <c r="F89" s="13">
        <f t="shared" ref="F89" si="1248">F88/F84</f>
        <v>0.142226148409894</v>
      </c>
      <c r="G89" s="13">
        <f t="shared" ref="G89" si="1249">G88/G84</f>
        <v>0.22142857142857142</v>
      </c>
      <c r="H89" s="13" t="e">
        <f t="shared" ref="H89" si="1250">H88/H84</f>
        <v>#DIV/0!</v>
      </c>
      <c r="I89" s="13" t="e">
        <f t="shared" ref="I89" si="1251">I88/I84</f>
        <v>#DIV/0!</v>
      </c>
      <c r="J89" s="13">
        <f t="shared" ref="J89" si="1252">J88/J84</f>
        <v>0.23122529644268774</v>
      </c>
      <c r="K89" s="13" t="e">
        <f t="shared" ref="K89" si="1253">K88/K84</f>
        <v>#DIV/0!</v>
      </c>
      <c r="L89" s="13">
        <f t="shared" ref="L89" si="1254">L88/L84</f>
        <v>0.32432432432432434</v>
      </c>
      <c r="M89" s="13">
        <f t="shared" ref="M89" si="1255">M88/M84</f>
        <v>-0.11538461538461539</v>
      </c>
      <c r="N89" s="13">
        <f t="shared" ref="N89" si="1256">N88/N84</f>
        <v>-1</v>
      </c>
      <c r="O89" s="13">
        <f t="shared" ref="O89" si="1257">O88/O84</f>
        <v>-1</v>
      </c>
      <c r="P89" s="13">
        <f t="shared" ref="P89" si="1258">P88/P84</f>
        <v>-0.30769230769230771</v>
      </c>
      <c r="Q89" s="13" t="e">
        <f t="shared" ref="Q89" si="1259">Q88/Q84</f>
        <v>#DIV/0!</v>
      </c>
      <c r="R89" s="13" t="e">
        <f t="shared" ref="R89" si="1260">R88/R84</f>
        <v>#DIV/0!</v>
      </c>
      <c r="S89" s="13" t="e">
        <f t="shared" ref="S89" si="1261">S88/S84</f>
        <v>#DIV/0!</v>
      </c>
      <c r="T89" s="13" t="e">
        <f t="shared" ref="T89:U89" si="1262">T88/T84</f>
        <v>#DIV/0!</v>
      </c>
      <c r="U89" s="13" t="e">
        <f t="shared" si="1262"/>
        <v>#DIV/0!</v>
      </c>
      <c r="V89" s="163" t="e">
        <f t="shared" ref="V89" si="1263">V88/V84</f>
        <v>#DIV/0!</v>
      </c>
      <c r="W89" s="13" t="e">
        <f t="shared" ref="W89" si="1264">W88/W84</f>
        <v>#DIV/0!</v>
      </c>
      <c r="X89" s="13" t="e">
        <f t="shared" ref="X89" si="1265">X88/X84</f>
        <v>#DIV/0!</v>
      </c>
      <c r="Y89" s="13" t="e">
        <f t="shared" ref="Y89" si="1266">Y88/Y84</f>
        <v>#DIV/0!</v>
      </c>
      <c r="Z89" s="13" t="e">
        <f t="shared" ref="Z89" si="1267">Z88/Z84</f>
        <v>#DIV/0!</v>
      </c>
      <c r="AA89" s="13" t="e">
        <f t="shared" ref="AA89:AD89" si="1268">AA88/AA84</f>
        <v>#DIV/0!</v>
      </c>
      <c r="AB89" s="13" t="e">
        <f t="shared" ref="AB89" si="1269">AB88/AB84</f>
        <v>#DIV/0!</v>
      </c>
      <c r="AC89" s="163" t="e">
        <f t="shared" si="1268"/>
        <v>#DIV/0!</v>
      </c>
      <c r="AD89" s="14">
        <f t="shared" si="1268"/>
        <v>0.1923279957768784</v>
      </c>
      <c r="AE89" s="13" t="e">
        <f t="shared" ref="AE89" si="1270">AE88/AE84</f>
        <v>#DIV/0!</v>
      </c>
      <c r="AF89" s="13" t="e">
        <f t="shared" ref="AF89" si="1271">AF88/AF84</f>
        <v>#DIV/0!</v>
      </c>
      <c r="AG89" s="13" t="e">
        <f t="shared" ref="AG89" si="1272">AG88/AG84</f>
        <v>#DIV/0!</v>
      </c>
      <c r="AH89" s="13" t="e">
        <f t="shared" ref="AH89" si="1273">AH88/AH84</f>
        <v>#DIV/0!</v>
      </c>
      <c r="AI89" s="13" t="e">
        <f t="shared" ref="AI89" si="1274">AI88/AI84</f>
        <v>#DIV/0!</v>
      </c>
      <c r="AJ89" s="13" t="e">
        <f t="shared" ref="AJ89" si="1275">AJ88/AJ84</f>
        <v>#DIV/0!</v>
      </c>
      <c r="AK89" s="13">
        <f t="shared" ref="AK89" si="1276">AK88/AK84</f>
        <v>-0.46242733740929653</v>
      </c>
      <c r="AL89" s="13" t="e">
        <f t="shared" ref="AL89" si="1277">AL88/AL84</f>
        <v>#DIV/0!</v>
      </c>
      <c r="AM89" s="13">
        <f t="shared" ref="AM89" si="1278">AM88/AM84</f>
        <v>-9.9355014914551138E-3</v>
      </c>
      <c r="AN89" s="13" t="e">
        <f t="shared" ref="AN89" si="1279">AN88/AN84</f>
        <v>#DIV/0!</v>
      </c>
      <c r="AO89" s="163" t="e">
        <f t="shared" ref="AO89" si="1280">AO88/AO84</f>
        <v>#DIV/0!</v>
      </c>
      <c r="AP89" s="13">
        <f t="shared" ref="AP89" si="1281">AP88/AP84</f>
        <v>-0.96906685587420749</v>
      </c>
      <c r="AQ89" s="163" t="e">
        <f t="shared" ref="AQ89" si="1282">AQ88/AQ84</f>
        <v>#DIV/0!</v>
      </c>
      <c r="AR89" s="13">
        <f t="shared" ref="AR89" si="1283">AR88/AR84</f>
        <v>-0.25865317459028375</v>
      </c>
      <c r="AS89" s="13" t="e">
        <f t="shared" ref="AS89" si="1284">AS88/AS84</f>
        <v>#DIV/0!</v>
      </c>
      <c r="AT89" s="13" t="e">
        <f t="shared" ref="AT89" si="1285">AT88/AT84</f>
        <v>#DIV/0!</v>
      </c>
      <c r="AU89" s="13">
        <f t="shared" ref="AU89" si="1286">AU88/AU84</f>
        <v>-0.3492970922225398</v>
      </c>
      <c r="AV89" s="13" t="e">
        <f t="shared" ref="AV89" si="1287">AV88/AV84</f>
        <v>#DIV/0!</v>
      </c>
      <c r="AW89" s="13" t="e">
        <f t="shared" ref="AW89" si="1288">AW88/AW84</f>
        <v>#DIV/0!</v>
      </c>
      <c r="AX89" s="13" t="e">
        <f t="shared" ref="AX89" si="1289">AX88/AX84</f>
        <v>#DIV/0!</v>
      </c>
      <c r="AY89" s="13" t="e">
        <f t="shared" ref="AY89" si="1290">AY88/AY84</f>
        <v>#DIV/0!</v>
      </c>
      <c r="AZ89" s="13">
        <f t="shared" ref="AZ89" si="1291">AZ88/AZ84</f>
        <v>-0.95124561478084535</v>
      </c>
      <c r="BA89" s="13">
        <f t="shared" ref="BA89" si="1292">BA88/BA84</f>
        <v>-0.46433734894338125</v>
      </c>
      <c r="BB89" s="163" t="e">
        <f t="shared" ref="BB89" si="1293">BB88/BB84</f>
        <v>#DIV/0!</v>
      </c>
      <c r="BC89" s="13">
        <f t="shared" ref="BC89" si="1294">BC88/BC84</f>
        <v>-0.75</v>
      </c>
      <c r="BD89" s="13">
        <f t="shared" ref="BD89" si="1295">BD88/BD84</f>
        <v>-0.75</v>
      </c>
      <c r="BE89" s="13" t="e">
        <f t="shared" ref="BE89" si="1296">BE88/BE84</f>
        <v>#DIV/0!</v>
      </c>
      <c r="BF89" s="13" t="e">
        <f t="shared" ref="BF89" si="1297">BF88/BF84</f>
        <v>#DIV/0!</v>
      </c>
      <c r="BG89" s="13">
        <f t="shared" ref="BG89:BH89" si="1298">BG88/BG84</f>
        <v>-1.0644986868530821</v>
      </c>
      <c r="BH89" s="163">
        <f t="shared" si="1298"/>
        <v>-0.24481717713889989</v>
      </c>
      <c r="BI89" s="46">
        <f t="shared" ref="BI89" si="1299">BI88/BI84</f>
        <v>-0.24413254996404343</v>
      </c>
      <c r="BJ89" s="13">
        <f t="shared" ref="BJ89:BK89" si="1300">BJ88/BJ84</f>
        <v>1.834594328596912E-2</v>
      </c>
      <c r="BK89" s="52">
        <f t="shared" si="1300"/>
        <v>-0.25138308635236328</v>
      </c>
      <c r="BM89" s="14">
        <f t="shared" ref="BM89" si="1301">BM88/BM84</f>
        <v>-0.25209834349252913</v>
      </c>
    </row>
    <row r="90" spans="1:65" ht="15.75">
      <c r="A90" s="130"/>
      <c r="B90" s="5" t="s">
        <v>312</v>
      </c>
      <c r="C90" s="128">
        <f>C85/C82</f>
        <v>0.99814692256783588</v>
      </c>
      <c r="D90" s="128">
        <f t="shared" ref="D90:BK90" si="1302">D85/D82</f>
        <v>0.99796747967479671</v>
      </c>
      <c r="E90" s="128">
        <f t="shared" si="1302"/>
        <v>1</v>
      </c>
      <c r="F90" s="128">
        <f t="shared" si="1302"/>
        <v>0.99768518518518523</v>
      </c>
      <c r="G90" s="128">
        <f t="shared" si="1302"/>
        <v>1</v>
      </c>
      <c r="H90" s="128" t="e">
        <f t="shared" si="1302"/>
        <v>#DIV/0!</v>
      </c>
      <c r="I90" s="128" t="e">
        <f t="shared" si="1302"/>
        <v>#DIV/0!</v>
      </c>
      <c r="J90" s="128">
        <f t="shared" si="1302"/>
        <v>0.9983974358974359</v>
      </c>
      <c r="K90" s="128" t="e">
        <f t="shared" si="1302"/>
        <v>#DIV/0!</v>
      </c>
      <c r="L90" s="128">
        <f t="shared" si="1302"/>
        <v>1.0208333333333333</v>
      </c>
      <c r="M90" s="128">
        <f t="shared" si="1302"/>
        <v>1.0454545454545454</v>
      </c>
      <c r="N90" s="128" t="e">
        <f t="shared" si="1302"/>
        <v>#DIV/0!</v>
      </c>
      <c r="O90" s="128" t="e">
        <f t="shared" si="1302"/>
        <v>#DIV/0!</v>
      </c>
      <c r="P90" s="128">
        <f t="shared" si="1302"/>
        <v>1.0588235294117647</v>
      </c>
      <c r="Q90" s="128" t="e">
        <f t="shared" si="1302"/>
        <v>#DIV/0!</v>
      </c>
      <c r="R90" s="128">
        <f t="shared" si="1302"/>
        <v>1</v>
      </c>
      <c r="S90" s="128" t="e">
        <f t="shared" si="1302"/>
        <v>#DIV/0!</v>
      </c>
      <c r="T90" s="128" t="e">
        <f t="shared" si="1302"/>
        <v>#DIV/0!</v>
      </c>
      <c r="U90" s="128" t="e">
        <f t="shared" si="1302"/>
        <v>#DIV/0!</v>
      </c>
      <c r="V90" s="178" t="e">
        <f t="shared" si="1302"/>
        <v>#DIV/0!</v>
      </c>
      <c r="W90" s="128" t="e">
        <f t="shared" si="1302"/>
        <v>#DIV/0!</v>
      </c>
      <c r="X90" s="128" t="e">
        <f t="shared" si="1302"/>
        <v>#DIV/0!</v>
      </c>
      <c r="Y90" s="128" t="e">
        <f t="shared" si="1302"/>
        <v>#DIV/0!</v>
      </c>
      <c r="Z90" s="128" t="e">
        <f t="shared" si="1302"/>
        <v>#DIV/0!</v>
      </c>
      <c r="AA90" s="128" t="e">
        <f t="shared" si="1302"/>
        <v>#DIV/0!</v>
      </c>
      <c r="AB90" s="128" t="e">
        <f t="shared" ref="AB90" si="1303">AB85/AB82</f>
        <v>#DIV/0!</v>
      </c>
      <c r="AC90" s="178" t="e">
        <f t="shared" si="1302"/>
        <v>#DIV/0!</v>
      </c>
      <c r="AD90" s="217">
        <f t="shared" si="1302"/>
        <v>0.99837925445705022</v>
      </c>
      <c r="AE90" s="128" t="e">
        <f t="shared" si="1302"/>
        <v>#DIV/0!</v>
      </c>
      <c r="AF90" s="128" t="e">
        <f t="shared" si="1302"/>
        <v>#DIV/0!</v>
      </c>
      <c r="AG90" s="128" t="e">
        <f t="shared" si="1302"/>
        <v>#DIV/0!</v>
      </c>
      <c r="AH90" s="128" t="e">
        <f t="shared" si="1302"/>
        <v>#DIV/0!</v>
      </c>
      <c r="AI90" s="128" t="e">
        <f t="shared" si="1302"/>
        <v>#DIV/0!</v>
      </c>
      <c r="AJ90" s="128" t="e">
        <f t="shared" si="1302"/>
        <v>#DIV/0!</v>
      </c>
      <c r="AK90" s="128">
        <f t="shared" si="1302"/>
        <v>0.99819531123041005</v>
      </c>
      <c r="AL90" s="128" t="e">
        <f t="shared" si="1302"/>
        <v>#DIV/0!</v>
      </c>
      <c r="AM90" s="128">
        <f t="shared" si="1302"/>
        <v>0.99819765835226237</v>
      </c>
      <c r="AN90" s="128" t="e">
        <f t="shared" si="1302"/>
        <v>#DIV/0!</v>
      </c>
      <c r="AO90" s="178" t="e">
        <f t="shared" si="1302"/>
        <v>#DIV/0!</v>
      </c>
      <c r="AP90" s="128">
        <f t="shared" si="1302"/>
        <v>0.99815361890694243</v>
      </c>
      <c r="AQ90" s="178" t="e">
        <f t="shared" si="1302"/>
        <v>#DIV/0!</v>
      </c>
      <c r="AR90" s="128">
        <f t="shared" si="1302"/>
        <v>0.99820665070148384</v>
      </c>
      <c r="AS90" s="128" t="e">
        <f t="shared" si="1302"/>
        <v>#DIV/0!</v>
      </c>
      <c r="AT90" s="128" t="e">
        <f t="shared" si="1302"/>
        <v>#DIV/0!</v>
      </c>
      <c r="AU90" s="128">
        <f t="shared" si="1302"/>
        <v>0.99819290716060538</v>
      </c>
      <c r="AV90" s="128" t="e">
        <f t="shared" si="1302"/>
        <v>#DIV/0!</v>
      </c>
      <c r="AW90" s="128" t="e">
        <f t="shared" si="1302"/>
        <v>#DIV/0!</v>
      </c>
      <c r="AX90" s="128" t="e">
        <f t="shared" si="1302"/>
        <v>#DIV/0!</v>
      </c>
      <c r="AY90" s="128" t="e">
        <f t="shared" si="1302"/>
        <v>#DIV/0!</v>
      </c>
      <c r="AZ90" s="128">
        <f t="shared" si="1302"/>
        <v>0.99820816054881478</v>
      </c>
      <c r="BA90" s="128">
        <f t="shared" si="1302"/>
        <v>0.99819569613227976</v>
      </c>
      <c r="BB90" s="178" t="e">
        <f t="shared" si="1302"/>
        <v>#DIV/0!</v>
      </c>
      <c r="BC90" s="128">
        <f t="shared" si="1302"/>
        <v>1</v>
      </c>
      <c r="BD90" s="128">
        <f t="shared" si="1302"/>
        <v>1</v>
      </c>
      <c r="BE90" s="128" t="e">
        <f t="shared" si="1302"/>
        <v>#DIV/0!</v>
      </c>
      <c r="BF90" s="128" t="e">
        <f t="shared" si="1302"/>
        <v>#DIV/0!</v>
      </c>
      <c r="BG90" s="128">
        <f t="shared" si="1302"/>
        <v>0.99880382775119614</v>
      </c>
      <c r="BH90" s="178">
        <f t="shared" si="1302"/>
        <v>0.99819735316281333</v>
      </c>
      <c r="BI90" s="128">
        <f t="shared" si="1302"/>
        <v>0.99819780246175382</v>
      </c>
      <c r="BJ90" s="128">
        <f t="shared" si="1302"/>
        <v>1</v>
      </c>
      <c r="BK90" s="128">
        <f t="shared" si="1302"/>
        <v>0.99813020946411546</v>
      </c>
      <c r="BM90" s="128" t="e">
        <f t="shared" ref="BM90" si="1304">BM85/BM82</f>
        <v>#DIV/0!</v>
      </c>
    </row>
    <row r="91" spans="1:65" s="181" customFormat="1" ht="15.75">
      <c r="A91" s="130"/>
      <c r="B91" s="5" t="s">
        <v>313</v>
      </c>
      <c r="C91" s="11">
        <f>C82-C85</f>
        <v>14</v>
      </c>
      <c r="D91" s="11">
        <f t="shared" ref="D91:BK91" si="1305">D82-D85</f>
        <v>7</v>
      </c>
      <c r="E91" s="11">
        <f t="shared" si="1305"/>
        <v>0</v>
      </c>
      <c r="F91" s="11">
        <f t="shared" si="1305"/>
        <v>3</v>
      </c>
      <c r="G91" s="11">
        <f t="shared" si="1305"/>
        <v>0</v>
      </c>
      <c r="H91" s="11">
        <f t="shared" si="1305"/>
        <v>0</v>
      </c>
      <c r="I91" s="11">
        <f t="shared" si="1305"/>
        <v>0</v>
      </c>
      <c r="J91" s="11">
        <f t="shared" si="1305"/>
        <v>1</v>
      </c>
      <c r="K91" s="11">
        <f t="shared" si="1305"/>
        <v>0</v>
      </c>
      <c r="L91" s="11">
        <f t="shared" si="1305"/>
        <v>-1</v>
      </c>
      <c r="M91" s="11">
        <f t="shared" si="1305"/>
        <v>-1</v>
      </c>
      <c r="N91" s="11">
        <f t="shared" si="1305"/>
        <v>0</v>
      </c>
      <c r="O91" s="11">
        <f t="shared" si="1305"/>
        <v>0</v>
      </c>
      <c r="P91" s="11">
        <f t="shared" si="1305"/>
        <v>-1</v>
      </c>
      <c r="Q91" s="11">
        <f t="shared" si="1305"/>
        <v>0</v>
      </c>
      <c r="R91" s="11">
        <f t="shared" si="1305"/>
        <v>0</v>
      </c>
      <c r="S91" s="11">
        <f t="shared" si="1305"/>
        <v>0</v>
      </c>
      <c r="T91" s="11">
        <f t="shared" si="1305"/>
        <v>0</v>
      </c>
      <c r="U91" s="11">
        <f t="shared" si="1305"/>
        <v>0</v>
      </c>
      <c r="V91" s="11">
        <f t="shared" si="1305"/>
        <v>0</v>
      </c>
      <c r="W91" s="11">
        <f t="shared" si="1305"/>
        <v>0</v>
      </c>
      <c r="X91" s="11">
        <f t="shared" si="1305"/>
        <v>0</v>
      </c>
      <c r="Y91" s="11">
        <f t="shared" si="1305"/>
        <v>0</v>
      </c>
      <c r="Z91" s="11">
        <f t="shared" si="1305"/>
        <v>0</v>
      </c>
      <c r="AA91" s="11">
        <f t="shared" si="1305"/>
        <v>0</v>
      </c>
      <c r="AB91" s="11">
        <f t="shared" si="1305"/>
        <v>0</v>
      </c>
      <c r="AC91" s="11">
        <f t="shared" si="1305"/>
        <v>0</v>
      </c>
      <c r="AD91" s="11">
        <f t="shared" si="1305"/>
        <v>22</v>
      </c>
      <c r="AE91" s="11">
        <f t="shared" si="1305"/>
        <v>0</v>
      </c>
      <c r="AF91" s="11">
        <f t="shared" si="1305"/>
        <v>0</v>
      </c>
      <c r="AG91" s="11">
        <f t="shared" si="1305"/>
        <v>0</v>
      </c>
      <c r="AH91" s="11">
        <f t="shared" si="1305"/>
        <v>0</v>
      </c>
      <c r="AI91" s="11">
        <f t="shared" si="1305"/>
        <v>0</v>
      </c>
      <c r="AJ91" s="11">
        <f t="shared" si="1305"/>
        <v>0</v>
      </c>
      <c r="AK91" s="11">
        <f t="shared" si="1305"/>
        <v>633</v>
      </c>
      <c r="AL91" s="11">
        <f t="shared" si="1305"/>
        <v>0</v>
      </c>
      <c r="AM91" s="11">
        <f t="shared" si="1305"/>
        <v>7357</v>
      </c>
      <c r="AN91" s="11">
        <f t="shared" si="1305"/>
        <v>0</v>
      </c>
      <c r="AO91" s="11">
        <f t="shared" si="1305"/>
        <v>0</v>
      </c>
      <c r="AP91" s="11">
        <f t="shared" si="1305"/>
        <v>15</v>
      </c>
      <c r="AQ91" s="11">
        <f t="shared" si="1305"/>
        <v>0</v>
      </c>
      <c r="AR91" s="11">
        <f t="shared" si="1305"/>
        <v>164</v>
      </c>
      <c r="AS91" s="11">
        <f t="shared" si="1305"/>
        <v>0</v>
      </c>
      <c r="AT91" s="11">
        <f t="shared" si="1305"/>
        <v>0</v>
      </c>
      <c r="AU91" s="11">
        <f t="shared" si="1305"/>
        <v>136</v>
      </c>
      <c r="AV91" s="11">
        <f t="shared" si="1305"/>
        <v>0</v>
      </c>
      <c r="AW91" s="11">
        <f t="shared" si="1305"/>
        <v>0</v>
      </c>
      <c r="AX91" s="11">
        <f t="shared" si="1305"/>
        <v>0</v>
      </c>
      <c r="AY91" s="11">
        <f t="shared" si="1305"/>
        <v>0</v>
      </c>
      <c r="AZ91" s="11">
        <f t="shared" si="1305"/>
        <v>35</v>
      </c>
      <c r="BA91" s="11">
        <f t="shared" si="1305"/>
        <v>1541</v>
      </c>
      <c r="BB91" s="11">
        <f t="shared" si="1305"/>
        <v>0</v>
      </c>
      <c r="BC91" s="11">
        <f t="shared" si="1305"/>
        <v>0</v>
      </c>
      <c r="BD91" s="11">
        <f t="shared" si="1305"/>
        <v>0</v>
      </c>
      <c r="BE91" s="11">
        <f t="shared" si="1305"/>
        <v>0</v>
      </c>
      <c r="BF91" s="11">
        <f t="shared" si="1305"/>
        <v>0</v>
      </c>
      <c r="BG91" s="11">
        <f t="shared" si="1305"/>
        <v>1</v>
      </c>
      <c r="BH91" s="11">
        <f t="shared" si="1305"/>
        <v>9882</v>
      </c>
      <c r="BI91" s="11">
        <f t="shared" si="1305"/>
        <v>9904</v>
      </c>
      <c r="BJ91" s="11">
        <f t="shared" si="1305"/>
        <v>0</v>
      </c>
      <c r="BK91" s="11">
        <f t="shared" si="1305"/>
        <v>9904</v>
      </c>
      <c r="BL91" s="11">
        <f t="shared" ref="BL91:BM91" si="1306">BL85-BL82</f>
        <v>5286939</v>
      </c>
      <c r="BM91" s="11">
        <f t="shared" si="1306"/>
        <v>5273394</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c r="A93" s="228" t="s">
        <v>137</v>
      </c>
      <c r="B93" s="222" t="str">
        <f>B82</f>
        <v xml:space="preserve">FG 2023-24 </v>
      </c>
      <c r="C93" s="224">
        <v>259321</v>
      </c>
      <c r="D93" s="224">
        <v>113674</v>
      </c>
      <c r="E93" s="224">
        <v>8745</v>
      </c>
      <c r="F93" s="224">
        <v>31533</v>
      </c>
      <c r="G93" s="224">
        <v>16364</v>
      </c>
      <c r="H93" s="224">
        <v>0</v>
      </c>
      <c r="I93" s="224">
        <v>0</v>
      </c>
      <c r="J93" s="224">
        <v>0</v>
      </c>
      <c r="K93" s="224">
        <v>0</v>
      </c>
      <c r="L93" s="224">
        <v>1756</v>
      </c>
      <c r="M93" s="224">
        <v>22043</v>
      </c>
      <c r="N93" s="224">
        <v>3628</v>
      </c>
      <c r="O93" s="224">
        <v>462</v>
      </c>
      <c r="P93" s="224">
        <v>3296</v>
      </c>
      <c r="Q93" s="224">
        <v>0</v>
      </c>
      <c r="R93" s="224">
        <v>1455</v>
      </c>
      <c r="S93" s="224">
        <v>287495</v>
      </c>
      <c r="T93" s="224">
        <v>550884</v>
      </c>
      <c r="U93" s="224">
        <v>0</v>
      </c>
      <c r="V93" s="224">
        <v>0</v>
      </c>
      <c r="W93" s="224">
        <v>0</v>
      </c>
      <c r="X93" s="224">
        <v>0</v>
      </c>
      <c r="Y93" s="224">
        <v>0</v>
      </c>
      <c r="Z93" s="224">
        <v>0</v>
      </c>
      <c r="AA93" s="224">
        <v>0</v>
      </c>
      <c r="AB93" s="224">
        <v>0</v>
      </c>
      <c r="AC93" s="224">
        <v>0</v>
      </c>
      <c r="AD93" s="225">
        <f t="shared" ref="AD93" si="1307">SUM(C93:AC93)</f>
        <v>1300656</v>
      </c>
      <c r="AE93" s="224">
        <v>75</v>
      </c>
      <c r="AF93" s="224">
        <v>26</v>
      </c>
      <c r="AG93" s="224">
        <v>478</v>
      </c>
      <c r="AH93" s="224">
        <v>0</v>
      </c>
      <c r="AI93" s="224">
        <v>0</v>
      </c>
      <c r="AJ93" s="224">
        <v>0</v>
      </c>
      <c r="AK93" s="224">
        <v>1389</v>
      </c>
      <c r="AL93" s="224">
        <v>98886</v>
      </c>
      <c r="AM93" s="224">
        <v>54894</v>
      </c>
      <c r="AN93" s="224">
        <v>19</v>
      </c>
      <c r="AO93" s="224">
        <v>69342</v>
      </c>
      <c r="AP93" s="224">
        <v>0</v>
      </c>
      <c r="AQ93" s="224">
        <v>0</v>
      </c>
      <c r="AR93" s="224">
        <v>0</v>
      </c>
      <c r="AS93" s="224">
        <v>0</v>
      </c>
      <c r="AT93" s="224">
        <v>0</v>
      </c>
      <c r="AU93" s="224">
        <v>0</v>
      </c>
      <c r="AV93" s="224">
        <v>0</v>
      </c>
      <c r="AW93" s="224">
        <v>0</v>
      </c>
      <c r="AX93" s="224">
        <v>64</v>
      </c>
      <c r="AY93" s="224">
        <v>0</v>
      </c>
      <c r="AZ93" s="224">
        <v>0</v>
      </c>
      <c r="BA93" s="224">
        <v>0</v>
      </c>
      <c r="BB93" s="224">
        <v>0</v>
      </c>
      <c r="BC93" s="224">
        <v>11270</v>
      </c>
      <c r="BD93" s="224">
        <v>11270</v>
      </c>
      <c r="BE93" s="224">
        <v>0</v>
      </c>
      <c r="BF93" s="224">
        <v>1995</v>
      </c>
      <c r="BG93" s="224">
        <v>11210</v>
      </c>
      <c r="BH93" s="229">
        <f>SUM(AE93:BG93)</f>
        <v>260918</v>
      </c>
      <c r="BI93" s="230">
        <f>AD93+BH93</f>
        <v>1561574</v>
      </c>
      <c r="BJ93" s="231">
        <v>0</v>
      </c>
      <c r="BK93" s="225">
        <f t="shared" ref="BK93" si="1308">BI93-BJ93</f>
        <v>1561574</v>
      </c>
      <c r="BL93" s="234">
        <v>9</v>
      </c>
      <c r="BM93" s="235"/>
    </row>
    <row r="94" spans="1:65" s="41" customFormat="1" ht="15.75">
      <c r="A94" s="136"/>
      <c r="B94" s="218" t="s">
        <v>320</v>
      </c>
      <c r="C94" s="264">
        <v>259321</v>
      </c>
      <c r="D94" s="264">
        <v>113674</v>
      </c>
      <c r="E94" s="264">
        <v>8745</v>
      </c>
      <c r="F94" s="264">
        <v>31533</v>
      </c>
      <c r="G94" s="264">
        <v>16364</v>
      </c>
      <c r="H94" s="264">
        <v>0</v>
      </c>
      <c r="I94" s="264">
        <v>0</v>
      </c>
      <c r="J94" s="264">
        <v>0</v>
      </c>
      <c r="K94" s="264">
        <v>0</v>
      </c>
      <c r="L94" s="264">
        <v>1756</v>
      </c>
      <c r="M94" s="264">
        <v>22043</v>
      </c>
      <c r="N94" s="264">
        <v>3628</v>
      </c>
      <c r="O94" s="264">
        <v>462</v>
      </c>
      <c r="P94" s="264">
        <v>3296</v>
      </c>
      <c r="Q94" s="264">
        <v>0</v>
      </c>
      <c r="R94" s="264">
        <v>1455</v>
      </c>
      <c r="S94" s="264">
        <v>287495</v>
      </c>
      <c r="T94" s="264">
        <v>550884</v>
      </c>
      <c r="U94" s="264">
        <v>0</v>
      </c>
      <c r="V94" s="264">
        <v>0</v>
      </c>
      <c r="W94" s="264">
        <v>0</v>
      </c>
      <c r="X94" s="264">
        <v>0</v>
      </c>
      <c r="Y94" s="264">
        <v>0</v>
      </c>
      <c r="Z94" s="264">
        <v>0</v>
      </c>
      <c r="AA94" s="264">
        <v>0</v>
      </c>
      <c r="AB94" s="264">
        <v>0</v>
      </c>
      <c r="AC94" s="264">
        <v>0</v>
      </c>
      <c r="AD94" s="123">
        <f t="shared" ref="AD94" si="1309">SUM(C94:AC94)</f>
        <v>1300656</v>
      </c>
      <c r="AE94" s="264">
        <v>75</v>
      </c>
      <c r="AF94" s="264">
        <v>26</v>
      </c>
      <c r="AG94" s="264">
        <v>478</v>
      </c>
      <c r="AH94" s="264">
        <v>0</v>
      </c>
      <c r="AI94" s="264">
        <v>0</v>
      </c>
      <c r="AJ94" s="264">
        <v>0</v>
      </c>
      <c r="AK94" s="264">
        <v>1389</v>
      </c>
      <c r="AL94" s="264">
        <v>98886</v>
      </c>
      <c r="AM94" s="264">
        <v>54894</v>
      </c>
      <c r="AN94" s="264">
        <v>19</v>
      </c>
      <c r="AO94" s="264">
        <v>69342</v>
      </c>
      <c r="AP94" s="264">
        <v>0</v>
      </c>
      <c r="AQ94" s="264">
        <v>0</v>
      </c>
      <c r="AR94" s="264">
        <v>0</v>
      </c>
      <c r="AS94" s="264">
        <v>0</v>
      </c>
      <c r="AT94" s="264">
        <v>0</v>
      </c>
      <c r="AU94" s="264">
        <v>0</v>
      </c>
      <c r="AV94" s="264">
        <v>0</v>
      </c>
      <c r="AW94" s="264">
        <v>0</v>
      </c>
      <c r="AX94" s="264">
        <v>64</v>
      </c>
      <c r="AY94" s="264">
        <v>0</v>
      </c>
      <c r="AZ94" s="264">
        <v>0</v>
      </c>
      <c r="BA94" s="264">
        <v>0</v>
      </c>
      <c r="BB94" s="264">
        <v>0</v>
      </c>
      <c r="BC94" s="264">
        <v>11270</v>
      </c>
      <c r="BD94" s="264">
        <v>11270</v>
      </c>
      <c r="BE94" s="264">
        <v>0</v>
      </c>
      <c r="BF94" s="264">
        <v>1995</v>
      </c>
      <c r="BG94" s="264">
        <v>11210</v>
      </c>
      <c r="BH94" s="124">
        <f>SUM(AE94:BG94)</f>
        <v>260918</v>
      </c>
      <c r="BI94" s="238">
        <f>AD94+BH94</f>
        <v>1561574</v>
      </c>
      <c r="BJ94" s="280">
        <v>0</v>
      </c>
      <c r="BK94" s="123">
        <f t="shared" ref="BK94" si="1310">BI94-BJ94</f>
        <v>1561574</v>
      </c>
      <c r="BM94" s="219"/>
    </row>
    <row r="95" spans="1:65" ht="15.75">
      <c r="A95" s="130"/>
      <c r="B95" s="12" t="s">
        <v>321</v>
      </c>
      <c r="C95" s="9">
        <f>IF('Upto Month COPPY'!$J$4="",0,'Upto Month COPPY'!$J$4)</f>
        <v>264019</v>
      </c>
      <c r="D95" s="9">
        <f>IF('Upto Month COPPY'!$J$5="",0,'Upto Month COPPY'!$J$5)</f>
        <v>95109</v>
      </c>
      <c r="E95" s="9">
        <f>IF('Upto Month COPPY'!$J$6="",0,'Upto Month COPPY'!$J$6)</f>
        <v>9637</v>
      </c>
      <c r="F95" s="9">
        <f>IF('Upto Month COPPY'!$J$7="",0,'Upto Month COPPY'!$J$7)</f>
        <v>30961</v>
      </c>
      <c r="G95" s="9">
        <f>IF('Upto Month COPPY'!$J$8="",0,'Upto Month COPPY'!$J$8)</f>
        <v>15542</v>
      </c>
      <c r="H95" s="9">
        <f>IF('Upto Month COPPY'!$J$9="",0,'Upto Month COPPY'!$J$9)</f>
        <v>0</v>
      </c>
      <c r="I95" s="9">
        <f>IF('Upto Month COPPY'!$J$10="",0,'Upto Month COPPY'!$J$10)</f>
        <v>0</v>
      </c>
      <c r="J95" s="9">
        <f>IF('Upto Month COPPY'!$J$11="",0,'Upto Month COPPY'!$J$11)</f>
        <v>0</v>
      </c>
      <c r="K95" s="9">
        <f>IF('Upto Month COPPY'!$J$12="",0,'Upto Month COPPY'!$J$12)</f>
        <v>12</v>
      </c>
      <c r="L95" s="9">
        <f>IF('Upto Month COPPY'!$J$13="",0,'Upto Month COPPY'!$J$13)</f>
        <v>1462</v>
      </c>
      <c r="M95" s="9">
        <f>IF('Upto Month COPPY'!$J$14="",0,'Upto Month COPPY'!$J$14)</f>
        <v>22426</v>
      </c>
      <c r="N95" s="9">
        <f>IF('Upto Month COPPY'!$J$15="",0,'Upto Month COPPY'!$J$15)</f>
        <v>2467</v>
      </c>
      <c r="O95" s="9">
        <f>IF('Upto Month COPPY'!$J$16="",0,'Upto Month COPPY'!$J$16)</f>
        <v>750</v>
      </c>
      <c r="P95" s="9">
        <f>IF('Upto Month COPPY'!$J$17="",0,'Upto Month COPPY'!$J$17)</f>
        <v>3520</v>
      </c>
      <c r="Q95" s="9">
        <f>IF('Upto Month COPPY'!$J$18="",0,'Upto Month COPPY'!$J$18)</f>
        <v>0</v>
      </c>
      <c r="R95" s="9">
        <f>IF('Upto Month COPPY'!$J$21="",0,'Upto Month COPPY'!$J$21)</f>
        <v>924</v>
      </c>
      <c r="S95" s="9">
        <f>IF('Upto Month COPPY'!$J$26="",0,'Upto Month COPPY'!$J$26)</f>
        <v>243941</v>
      </c>
      <c r="T95" s="9">
        <f>IF('Upto Month COPPY'!$J$27="",0,'Upto Month COPPY'!$J$27)</f>
        <v>330855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311">SUM(C95:AC95)</f>
        <v>1021625</v>
      </c>
      <c r="AE95" s="9">
        <f>IF('Upto Month COPPY'!$J$19="",0,'Upto Month COPPY'!$J$19)</f>
        <v>62</v>
      </c>
      <c r="AF95" s="9">
        <f>IF('Upto Month COPPY'!$J$20="",0,'Upto Month COPPY'!$J$20)</f>
        <v>44</v>
      </c>
      <c r="AG95" s="9">
        <f>IF('Upto Month COPPY'!$J$22="",0,'Upto Month COPPY'!$J$22)</f>
        <v>713</v>
      </c>
      <c r="AH95" s="9">
        <f>IF('Upto Month COPPY'!$J$23="",0,'Upto Month COPPY'!$J$23)</f>
        <v>0</v>
      </c>
      <c r="AI95" s="9">
        <f>IF('Upto Month COPPY'!$J$24="",0,'Upto Month COPPY'!$J$24)</f>
        <v>0</v>
      </c>
      <c r="AJ95" s="9">
        <f>IF('Upto Month COPPY'!$J$25="",0,'Upto Month COPPY'!$J$25)</f>
        <v>-1</v>
      </c>
      <c r="AK95" s="9">
        <f>IF('Upto Month COPPY'!$J$28="",0,'Upto Month COPPY'!$J$28)</f>
        <v>1114</v>
      </c>
      <c r="AL95" s="9">
        <f>IF('Upto Month COPPY'!$J$29="",0,'Upto Month COPPY'!$J$29)</f>
        <v>76764</v>
      </c>
      <c r="AM95" s="9">
        <f>IF('Upto Month COPPY'!$J$31="",0,'Upto Month COPPY'!$J$31)</f>
        <v>39524</v>
      </c>
      <c r="AN95" s="9">
        <f>IF('Upto Month COPPY'!$J$32="",0,'Upto Month COPPY'!$J$32)</f>
        <v>12</v>
      </c>
      <c r="AO95" s="9">
        <f>IF('Upto Month COPPY'!$J$33="",0,'Upto Month COPPY'!$J$33)</f>
        <v>60904</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445</v>
      </c>
      <c r="AZ95" s="9">
        <f>IF('Upto Month COPPY'!$J$49="",0,'Upto Month COPPY'!$J$49)</f>
        <v>0</v>
      </c>
      <c r="BA95" s="9">
        <f>IF('Upto Month COPPY'!$J$50="",0,'Upto Month COPPY'!$J$50)</f>
        <v>0</v>
      </c>
      <c r="BB95" s="9">
        <f>IF('Upto Month COPPY'!$J$52="",0,'Upto Month COPPY'!$J$52)</f>
        <v>0</v>
      </c>
      <c r="BC95" s="9">
        <f>IF('Upto Month COPPY'!$J$53="",0,'Upto Month COPPY'!$J$53)</f>
        <v>8883</v>
      </c>
      <c r="BD95" s="9">
        <f>IF('Upto Month COPPY'!$J$54="",0,'Upto Month COPPY'!$J$54)</f>
        <v>8883</v>
      </c>
      <c r="BE95" s="9">
        <f>IF('Upto Month COPPY'!$J$55="",0,'Upto Month COPPY'!$J$55)</f>
        <v>0</v>
      </c>
      <c r="BF95" s="9">
        <f>IF('Upto Month COPPY'!$J$56="",0,'Upto Month COPPY'!$J$56)</f>
        <v>2115</v>
      </c>
      <c r="BG95" s="9">
        <f>IF('Upto Month COPPY'!$J$58="",0,'Upto Month COPPY'!$J$58)</f>
        <v>5623</v>
      </c>
      <c r="BH95" s="9">
        <f>SUM(AE95:BG95)</f>
        <v>205085</v>
      </c>
      <c r="BI95" s="127">
        <f>AD95+BH95</f>
        <v>1226710</v>
      </c>
      <c r="BJ95" s="9">
        <f>IF('Upto Month COPPY'!$J$60="",0,'Upto Month COPPY'!$J$60)</f>
        <v>0</v>
      </c>
      <c r="BK95" s="51">
        <f t="shared" ref="BK95:BK96" si="1312">BI95-BJ95</f>
        <v>1226710</v>
      </c>
      <c r="BL95">
        <f>'Upto Month COPPY'!$J$61</f>
        <v>1226709</v>
      </c>
      <c r="BM95" s="30">
        <f t="shared" ref="BM95:BM99" si="1313">BK95-AD95</f>
        <v>205085</v>
      </c>
    </row>
    <row r="96" spans="1:65" ht="15.75" customHeight="1">
      <c r="A96" s="130"/>
      <c r="B96" s="183" t="s">
        <v>322</v>
      </c>
      <c r="C96" s="9">
        <f>IF('Upto Month Current'!$J$4="",0,'Upto Month Current'!$J$4)</f>
        <v>258840</v>
      </c>
      <c r="D96" s="9">
        <f>IF('Upto Month Current'!$J$5="",0,'Upto Month Current'!$J$5)</f>
        <v>113463</v>
      </c>
      <c r="E96" s="9">
        <f>IF('Upto Month Current'!$J$6="",0,'Upto Month Current'!$J$6)</f>
        <v>8729</v>
      </c>
      <c r="F96" s="9">
        <f>IF('Upto Month Current'!$J$7="",0,'Upto Month Current'!$J$7)</f>
        <v>31475</v>
      </c>
      <c r="G96" s="9">
        <f>IF('Upto Month Current'!$J$8="",0,'Upto Month Current'!$J$8)</f>
        <v>16334</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1753</v>
      </c>
      <c r="M96" s="9">
        <f>IF('Upto Month Current'!$J$14="",0,'Upto Month Current'!$J$14)</f>
        <v>22003</v>
      </c>
      <c r="N96" s="9">
        <f>IF('Upto Month Current'!$J$15="",0,'Upto Month Current'!$J$15)</f>
        <v>3620</v>
      </c>
      <c r="O96" s="9">
        <f>IF('Upto Month Current'!$J$16="",0,'Upto Month Current'!$J$16)</f>
        <v>462</v>
      </c>
      <c r="P96" s="9">
        <f>IF('Upto Month Current'!$J$17="",0,'Upto Month Current'!$J$17)</f>
        <v>3291</v>
      </c>
      <c r="Q96" s="9">
        <f>IF('Upto Month Current'!$J$18="",0,'Upto Month Current'!$J$18)</f>
        <v>0</v>
      </c>
      <c r="R96" s="9">
        <f>IF('Upto Month Current'!$J$21="",0,'Upto Month Current'!$J$21)</f>
        <v>1448</v>
      </c>
      <c r="S96" s="9">
        <f>IF('Upto Month Current'!$J$26="",0,'Upto Month Current'!$J$26)</f>
        <v>286965</v>
      </c>
      <c r="T96" s="9">
        <f>IF('Upto Month Current'!$J$27="",0,'Upto Month Current'!$J$27)</f>
        <v>549844</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1</v>
      </c>
      <c r="AC96" s="9">
        <f>IF('Upto Month Current'!$J$51="",0,'Upto Month Current'!$J$51)</f>
        <v>0</v>
      </c>
      <c r="AD96" s="123">
        <f t="shared" si="1311"/>
        <v>1298228</v>
      </c>
      <c r="AE96" s="9">
        <f>IF('Upto Month Current'!$J$19="",0,'Upto Month Current'!$J$19)</f>
        <v>75</v>
      </c>
      <c r="AF96" s="9">
        <f>IF('Upto Month Current'!$J$20="",0,'Upto Month Current'!$J$20)</f>
        <v>26</v>
      </c>
      <c r="AG96" s="9">
        <f>IF('Upto Month Current'!$J$22="",0,'Upto Month Current'!$J$22)</f>
        <v>477</v>
      </c>
      <c r="AH96" s="9">
        <f>IF('Upto Month Current'!$J$23="",0,'Upto Month Current'!$J$23)</f>
        <v>0</v>
      </c>
      <c r="AI96" s="9">
        <f>IF('Upto Month Current'!$J$24="",0,'Upto Month Current'!$J$24)</f>
        <v>0</v>
      </c>
      <c r="AJ96" s="9">
        <f>IF('Upto Month Current'!$J$25="",0,'Upto Month Current'!$J$25)</f>
        <v>0</v>
      </c>
      <c r="AK96" s="9">
        <f>IF('Upto Month Current'!$J$28="",0,'Upto Month Current'!$J$28)</f>
        <v>1387</v>
      </c>
      <c r="AL96" s="9">
        <f>IF('Upto Month Current'!$J$29="",0,'Upto Month Current'!$J$29)</f>
        <v>98702</v>
      </c>
      <c r="AM96" s="9">
        <f>IF('Upto Month Current'!$J$31="",0,'Upto Month Current'!$J$31)</f>
        <v>54793</v>
      </c>
      <c r="AN96" s="9">
        <f>IF('Upto Month Current'!$J$32="",0,'Upto Month Current'!$J$32)</f>
        <v>19</v>
      </c>
      <c r="AO96" s="9">
        <f>IF('Upto Month Current'!$J$33="",0,'Upto Month Current'!$J$33)</f>
        <v>69214</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65</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11253</v>
      </c>
      <c r="BD96" s="9">
        <f>IF('Upto Month Current'!$J$54="",0,'Upto Month Current'!$J$54)</f>
        <v>11253</v>
      </c>
      <c r="BE96" s="9">
        <f>IF('Upto Month Current'!$J$55="",0,'Upto Month Current'!$J$55)</f>
        <v>0</v>
      </c>
      <c r="BF96" s="9">
        <f>IF('Upto Month Current'!$J$56="",0,'Upto Month Current'!$J$56)</f>
        <v>1994</v>
      </c>
      <c r="BG96" s="9">
        <f>IF('Upto Month Current'!$J$58="",0,'Upto Month Current'!$J$58)</f>
        <v>11189</v>
      </c>
      <c r="BH96" s="9">
        <f>SUM(AE96:BG96)</f>
        <v>260447</v>
      </c>
      <c r="BI96" s="127">
        <f>AD96+BH96</f>
        <v>1558675</v>
      </c>
      <c r="BJ96" s="9">
        <f>IF('Upto Month Current'!$J$60="",0,'Upto Month Current'!$J$60)</f>
        <v>0</v>
      </c>
      <c r="BK96" s="51">
        <f t="shared" si="1312"/>
        <v>1558675</v>
      </c>
      <c r="BL96">
        <f>'Upto Month Current'!$J$61</f>
        <v>1558675</v>
      </c>
      <c r="BM96" s="30">
        <f t="shared" si="1313"/>
        <v>260447</v>
      </c>
    </row>
    <row r="97" spans="1:65" ht="15.75">
      <c r="A97" s="130"/>
      <c r="B97" s="5" t="s">
        <v>127</v>
      </c>
      <c r="C97" s="11">
        <f>C96-C94</f>
        <v>-481</v>
      </c>
      <c r="D97" s="11">
        <f t="shared" ref="D97" si="1314">D96-D94</f>
        <v>-211</v>
      </c>
      <c r="E97" s="11">
        <f t="shared" ref="E97" si="1315">E96-E94</f>
        <v>-16</v>
      </c>
      <c r="F97" s="11">
        <f t="shared" ref="F97" si="1316">F96-F94</f>
        <v>-58</v>
      </c>
      <c r="G97" s="11">
        <f t="shared" ref="G97" si="1317">G96-G94</f>
        <v>-30</v>
      </c>
      <c r="H97" s="11">
        <f t="shared" ref="H97" si="1318">H96-H94</f>
        <v>0</v>
      </c>
      <c r="I97" s="11">
        <f t="shared" ref="I97" si="1319">I96-I94</f>
        <v>0</v>
      </c>
      <c r="J97" s="11">
        <f t="shared" ref="J97" si="1320">J96-J94</f>
        <v>0</v>
      </c>
      <c r="K97" s="11">
        <f t="shared" ref="K97" si="1321">K96-K94</f>
        <v>0</v>
      </c>
      <c r="L97" s="11">
        <f t="shared" ref="L97" si="1322">L96-L94</f>
        <v>-3</v>
      </c>
      <c r="M97" s="11">
        <f t="shared" ref="M97" si="1323">M96-M94</f>
        <v>-40</v>
      </c>
      <c r="N97" s="11">
        <f t="shared" ref="N97" si="1324">N96-N94</f>
        <v>-8</v>
      </c>
      <c r="O97" s="11">
        <f t="shared" ref="O97" si="1325">O96-O94</f>
        <v>0</v>
      </c>
      <c r="P97" s="11">
        <f t="shared" ref="P97" si="1326">P96-P94</f>
        <v>-5</v>
      </c>
      <c r="Q97" s="11">
        <f t="shared" ref="Q97" si="1327">Q96-Q94</f>
        <v>0</v>
      </c>
      <c r="R97" s="11">
        <f t="shared" ref="R97" si="1328">R96-R94</f>
        <v>-7</v>
      </c>
      <c r="S97" s="11">
        <f t="shared" ref="S97" si="1329">S96-S94</f>
        <v>-530</v>
      </c>
      <c r="T97" s="11">
        <f t="shared" ref="T97:U97" si="1330">T96-T94</f>
        <v>-1040</v>
      </c>
      <c r="U97" s="11">
        <f t="shared" si="1330"/>
        <v>0</v>
      </c>
      <c r="V97" s="9">
        <f t="shared" ref="V97" si="1331">V96-V94</f>
        <v>0</v>
      </c>
      <c r="W97" s="11">
        <f t="shared" ref="W97" si="1332">W96-W94</f>
        <v>0</v>
      </c>
      <c r="X97" s="11">
        <f t="shared" ref="X97" si="1333">X96-X94</f>
        <v>0</v>
      </c>
      <c r="Y97" s="11">
        <f t="shared" ref="Y97" si="1334">Y96-Y94</f>
        <v>0</v>
      </c>
      <c r="Z97" s="11">
        <f t="shared" ref="Z97" si="1335">Z96-Z94</f>
        <v>0</v>
      </c>
      <c r="AA97" s="11">
        <f t="shared" ref="AA97:AD97" si="1336">AA96-AA94</f>
        <v>0</v>
      </c>
      <c r="AB97" s="11">
        <f t="shared" ref="AB97" si="1337">AB96-AB94</f>
        <v>1</v>
      </c>
      <c r="AC97" s="9">
        <f t="shared" si="1336"/>
        <v>0</v>
      </c>
      <c r="AD97" s="10">
        <f t="shared" si="1336"/>
        <v>-2428</v>
      </c>
      <c r="AE97" s="11">
        <f t="shared" ref="AE97" si="1338">AE96-AE94</f>
        <v>0</v>
      </c>
      <c r="AF97" s="11">
        <f t="shared" ref="AF97" si="1339">AF96-AF94</f>
        <v>0</v>
      </c>
      <c r="AG97" s="11">
        <f t="shared" ref="AG97" si="1340">AG96-AG94</f>
        <v>-1</v>
      </c>
      <c r="AH97" s="11">
        <f t="shared" ref="AH97" si="1341">AH96-AH94</f>
        <v>0</v>
      </c>
      <c r="AI97" s="11">
        <f t="shared" ref="AI97" si="1342">AI96-AI94</f>
        <v>0</v>
      </c>
      <c r="AJ97" s="11">
        <f t="shared" ref="AJ97" si="1343">AJ96-AJ94</f>
        <v>0</v>
      </c>
      <c r="AK97" s="11">
        <f t="shared" ref="AK97" si="1344">AK96-AK94</f>
        <v>-2</v>
      </c>
      <c r="AL97" s="11">
        <f t="shared" ref="AL97" si="1345">AL96-AL94</f>
        <v>-184</v>
      </c>
      <c r="AM97" s="11">
        <f t="shared" ref="AM97" si="1346">AM96-AM94</f>
        <v>-101</v>
      </c>
      <c r="AN97" s="11">
        <f t="shared" ref="AN97" si="1347">AN96-AN94</f>
        <v>0</v>
      </c>
      <c r="AO97" s="9">
        <f t="shared" ref="AO97" si="1348">AO96-AO94</f>
        <v>-128</v>
      </c>
      <c r="AP97" s="11">
        <f t="shared" ref="AP97" si="1349">AP96-AP94</f>
        <v>0</v>
      </c>
      <c r="AQ97" s="9">
        <f t="shared" ref="AQ97" si="1350">AQ96-AQ94</f>
        <v>0</v>
      </c>
      <c r="AR97" s="11">
        <f t="shared" ref="AR97" si="1351">AR96-AR94</f>
        <v>0</v>
      </c>
      <c r="AS97" s="11">
        <f t="shared" ref="AS97" si="1352">AS96-AS94</f>
        <v>0</v>
      </c>
      <c r="AT97" s="11">
        <f t="shared" ref="AT97" si="1353">AT96-AT94</f>
        <v>0</v>
      </c>
      <c r="AU97" s="11">
        <f t="shared" ref="AU97" si="1354">AU96-AU94</f>
        <v>0</v>
      </c>
      <c r="AV97" s="11">
        <f t="shared" ref="AV97" si="1355">AV96-AV94</f>
        <v>0</v>
      </c>
      <c r="AW97" s="11">
        <f t="shared" ref="AW97" si="1356">AW96-AW94</f>
        <v>0</v>
      </c>
      <c r="AX97" s="11">
        <f t="shared" ref="AX97" si="1357">AX96-AX94</f>
        <v>1</v>
      </c>
      <c r="AY97" s="11">
        <f t="shared" ref="AY97" si="1358">AY96-AY94</f>
        <v>0</v>
      </c>
      <c r="AZ97" s="11">
        <f t="shared" ref="AZ97" si="1359">AZ96-AZ94</f>
        <v>0</v>
      </c>
      <c r="BA97" s="11">
        <f t="shared" ref="BA97" si="1360">BA96-BA94</f>
        <v>0</v>
      </c>
      <c r="BB97" s="9">
        <v>0</v>
      </c>
      <c r="BC97" s="11">
        <f t="shared" ref="BC97" si="1361">BC96-BC94</f>
        <v>-17</v>
      </c>
      <c r="BD97" s="11">
        <f t="shared" ref="BD97" si="1362">BD96-BD94</f>
        <v>-17</v>
      </c>
      <c r="BE97" s="11">
        <f t="shared" ref="BE97" si="1363">BE96-BE94</f>
        <v>0</v>
      </c>
      <c r="BF97" s="11">
        <f t="shared" ref="BF97" si="1364">BF96-BF94</f>
        <v>-1</v>
      </c>
      <c r="BG97" s="11">
        <f t="shared" ref="BG97:BH97" si="1365">BG96-BG94</f>
        <v>-21</v>
      </c>
      <c r="BH97" s="9">
        <f t="shared" si="1365"/>
        <v>-471</v>
      </c>
      <c r="BI97" s="45">
        <f t="shared" ref="BI97" si="1366">BI96-BI94</f>
        <v>-2899</v>
      </c>
      <c r="BJ97" s="11">
        <f t="shared" ref="BJ97:BK97" si="1367">BJ96-BJ94</f>
        <v>0</v>
      </c>
      <c r="BK97" s="51">
        <f t="shared" si="1367"/>
        <v>-2899</v>
      </c>
      <c r="BM97" s="30">
        <f t="shared" si="1313"/>
        <v>-471</v>
      </c>
    </row>
    <row r="98" spans="1:65" ht="15.75">
      <c r="A98" s="130"/>
      <c r="B98" s="5" t="s">
        <v>128</v>
      </c>
      <c r="C98" s="13">
        <f>C97/C94</f>
        <v>-1.8548439964368485E-3</v>
      </c>
      <c r="D98" s="13">
        <f t="shared" ref="D98" si="1368">D97/D94</f>
        <v>-1.8561852314513433E-3</v>
      </c>
      <c r="E98" s="13">
        <f t="shared" ref="E98" si="1369">E97/E94</f>
        <v>-1.8296169239565465E-3</v>
      </c>
      <c r="F98" s="13">
        <f t="shared" ref="F98" si="1370">F97/F94</f>
        <v>-1.8393429106015921E-3</v>
      </c>
      <c r="G98" s="13">
        <f t="shared" ref="G98" si="1371">G97/G94</f>
        <v>-1.8332925934979223E-3</v>
      </c>
      <c r="H98" s="13" t="e">
        <f t="shared" ref="H98" si="1372">H97/H94</f>
        <v>#DIV/0!</v>
      </c>
      <c r="I98" s="13" t="e">
        <f t="shared" ref="I98" si="1373">I97/I94</f>
        <v>#DIV/0!</v>
      </c>
      <c r="J98" s="13" t="e">
        <f t="shared" ref="J98" si="1374">J97/J94</f>
        <v>#DIV/0!</v>
      </c>
      <c r="K98" s="13" t="e">
        <f t="shared" ref="K98" si="1375">K97/K94</f>
        <v>#DIV/0!</v>
      </c>
      <c r="L98" s="13">
        <f t="shared" ref="L98" si="1376">L97/L94</f>
        <v>-1.7084282460136675E-3</v>
      </c>
      <c r="M98" s="13">
        <f t="shared" ref="M98" si="1377">M97/M94</f>
        <v>-1.8146350315292837E-3</v>
      </c>
      <c r="N98" s="13">
        <f t="shared" ref="N98" si="1378">N97/N94</f>
        <v>-2.205071664829107E-3</v>
      </c>
      <c r="O98" s="13">
        <f t="shared" ref="O98" si="1379">O97/O94</f>
        <v>0</v>
      </c>
      <c r="P98" s="13">
        <f t="shared" ref="P98" si="1380">P97/P94</f>
        <v>-1.5169902912621359E-3</v>
      </c>
      <c r="Q98" s="13" t="e">
        <f t="shared" ref="Q98" si="1381">Q97/Q94</f>
        <v>#DIV/0!</v>
      </c>
      <c r="R98" s="13">
        <f t="shared" ref="R98" si="1382">R97/R94</f>
        <v>-4.8109965635738834E-3</v>
      </c>
      <c r="S98" s="13">
        <f t="shared" ref="S98" si="1383">S97/S94</f>
        <v>-1.8435103219186422E-3</v>
      </c>
      <c r="T98" s="13">
        <f t="shared" ref="T98:U98" si="1384">T97/T94</f>
        <v>-1.8878747612927585E-3</v>
      </c>
      <c r="U98" s="13" t="e">
        <f t="shared" si="1384"/>
        <v>#DIV/0!</v>
      </c>
      <c r="V98" s="163" t="e">
        <f t="shared" ref="V98" si="1385">V97/V94</f>
        <v>#DIV/0!</v>
      </c>
      <c r="W98" s="13" t="e">
        <f t="shared" ref="W98" si="1386">W97/W94</f>
        <v>#DIV/0!</v>
      </c>
      <c r="X98" s="13" t="e">
        <f t="shared" ref="X98" si="1387">X97/X94</f>
        <v>#DIV/0!</v>
      </c>
      <c r="Y98" s="13" t="e">
        <f t="shared" ref="Y98" si="1388">Y97/Y94</f>
        <v>#DIV/0!</v>
      </c>
      <c r="Z98" s="13" t="e">
        <f t="shared" ref="Z98" si="1389">Z97/Z94</f>
        <v>#DIV/0!</v>
      </c>
      <c r="AA98" s="13" t="e">
        <f t="shared" ref="AA98:AD98" si="1390">AA97/AA94</f>
        <v>#DIV/0!</v>
      </c>
      <c r="AB98" s="13" t="e">
        <f t="shared" ref="AB98" si="1391">AB97/AB94</f>
        <v>#DIV/0!</v>
      </c>
      <c r="AC98" s="163" t="e">
        <f t="shared" si="1390"/>
        <v>#DIV/0!</v>
      </c>
      <c r="AD98" s="14">
        <f t="shared" si="1390"/>
        <v>-1.8667503167632334E-3</v>
      </c>
      <c r="AE98" s="13">
        <f t="shared" ref="AE98" si="1392">AE97/AE94</f>
        <v>0</v>
      </c>
      <c r="AF98" s="13">
        <f t="shared" ref="AF98" si="1393">AF97/AF94</f>
        <v>0</v>
      </c>
      <c r="AG98" s="13">
        <f t="shared" ref="AG98" si="1394">AG97/AG94</f>
        <v>-2.0920502092050207E-3</v>
      </c>
      <c r="AH98" s="13" t="e">
        <f t="shared" ref="AH98" si="1395">AH97/AH94</f>
        <v>#DIV/0!</v>
      </c>
      <c r="AI98" s="13" t="e">
        <f t="shared" ref="AI98" si="1396">AI97/AI94</f>
        <v>#DIV/0!</v>
      </c>
      <c r="AJ98" s="13" t="e">
        <f t="shared" ref="AJ98" si="1397">AJ97/AJ94</f>
        <v>#DIV/0!</v>
      </c>
      <c r="AK98" s="13">
        <f t="shared" ref="AK98" si="1398">AK97/AK94</f>
        <v>-1.4398848092152627E-3</v>
      </c>
      <c r="AL98" s="13">
        <f t="shared" ref="AL98" si="1399">AL97/AL94</f>
        <v>-1.8607285156645025E-3</v>
      </c>
      <c r="AM98" s="13">
        <f t="shared" ref="AM98" si="1400">AM97/AM94</f>
        <v>-1.8399096440412431E-3</v>
      </c>
      <c r="AN98" s="13">
        <f t="shared" ref="AN98" si="1401">AN97/AN94</f>
        <v>0</v>
      </c>
      <c r="AO98" s="163">
        <f t="shared" ref="AO98" si="1402">AO97/AO94</f>
        <v>-1.8459231057656254E-3</v>
      </c>
      <c r="AP98" s="13" t="e">
        <f t="shared" ref="AP98" si="1403">AP97/AP94</f>
        <v>#DIV/0!</v>
      </c>
      <c r="AQ98" s="163" t="e">
        <f t="shared" ref="AQ98" si="1404">AQ97/AQ94</f>
        <v>#DIV/0!</v>
      </c>
      <c r="AR98" s="13" t="e">
        <f t="shared" ref="AR98" si="1405">AR97/AR94</f>
        <v>#DIV/0!</v>
      </c>
      <c r="AS98" s="13" t="e">
        <f t="shared" ref="AS98" si="1406">AS97/AS94</f>
        <v>#DIV/0!</v>
      </c>
      <c r="AT98" s="13" t="e">
        <f t="shared" ref="AT98" si="1407">AT97/AT94</f>
        <v>#DIV/0!</v>
      </c>
      <c r="AU98" s="13" t="e">
        <f t="shared" ref="AU98" si="1408">AU97/AU94</f>
        <v>#DIV/0!</v>
      </c>
      <c r="AV98" s="13" t="e">
        <f t="shared" ref="AV98" si="1409">AV97/AV94</f>
        <v>#DIV/0!</v>
      </c>
      <c r="AW98" s="13" t="e">
        <f t="shared" ref="AW98" si="1410">AW97/AW94</f>
        <v>#DIV/0!</v>
      </c>
      <c r="AX98" s="13">
        <f t="shared" ref="AX98" si="1411">AX97/AX94</f>
        <v>1.5625E-2</v>
      </c>
      <c r="AY98" s="13" t="e">
        <f t="shared" ref="AY98" si="1412">AY97/AY94</f>
        <v>#DIV/0!</v>
      </c>
      <c r="AZ98" s="13" t="e">
        <f t="shared" ref="AZ98" si="1413">AZ97/AZ94</f>
        <v>#DIV/0!</v>
      </c>
      <c r="BA98" s="13" t="e">
        <f t="shared" ref="BA98" si="1414">BA97/BA94</f>
        <v>#DIV/0!</v>
      </c>
      <c r="BB98" s="163">
        <v>0</v>
      </c>
      <c r="BC98" s="13">
        <f t="shared" ref="BC98" si="1415">BC97/BC94</f>
        <v>-1.5084294587400177E-3</v>
      </c>
      <c r="BD98" s="13">
        <f t="shared" ref="BD98" si="1416">BD97/BD94</f>
        <v>-1.5084294587400177E-3</v>
      </c>
      <c r="BE98" s="13" t="e">
        <f t="shared" ref="BE98" si="1417">BE97/BE94</f>
        <v>#DIV/0!</v>
      </c>
      <c r="BF98" s="13">
        <f t="shared" ref="BF98" si="1418">BF97/BF94</f>
        <v>-5.0125313283208019E-4</v>
      </c>
      <c r="BG98" s="13">
        <f t="shared" ref="BG98:BH98" si="1419">BG97/BG94</f>
        <v>-1.8733273862622658E-3</v>
      </c>
      <c r="BH98" s="163">
        <f t="shared" si="1419"/>
        <v>-1.8051648410611764E-3</v>
      </c>
      <c r="BI98" s="46">
        <f t="shared" ref="BI98" si="1420">BI97/BI94</f>
        <v>-1.8564602125803837E-3</v>
      </c>
      <c r="BJ98" s="13" t="e">
        <f t="shared" ref="BJ98:BK98" si="1421">BJ97/BJ94</f>
        <v>#DIV/0!</v>
      </c>
      <c r="BK98" s="52">
        <f t="shared" si="1421"/>
        <v>-1.8564602125803837E-3</v>
      </c>
      <c r="BM98" s="163" t="e">
        <f t="shared" ref="BM98" si="1422">BM97/BM94</f>
        <v>#DIV/0!</v>
      </c>
    </row>
    <row r="99" spans="1:65" ht="15.75">
      <c r="A99" s="130"/>
      <c r="B99" s="5" t="s">
        <v>129</v>
      </c>
      <c r="C99" s="11">
        <f>C96-C95</f>
        <v>-5179</v>
      </c>
      <c r="D99" s="11">
        <f t="shared" ref="D99:BK99" si="1423">D96-D95</f>
        <v>18354</v>
      </c>
      <c r="E99" s="11">
        <f t="shared" si="1423"/>
        <v>-908</v>
      </c>
      <c r="F99" s="11">
        <f t="shared" si="1423"/>
        <v>514</v>
      </c>
      <c r="G99" s="11">
        <f t="shared" si="1423"/>
        <v>792</v>
      </c>
      <c r="H99" s="11">
        <f t="shared" si="1423"/>
        <v>0</v>
      </c>
      <c r="I99" s="11">
        <f t="shared" si="1423"/>
        <v>0</v>
      </c>
      <c r="J99" s="11">
        <f t="shared" si="1423"/>
        <v>0</v>
      </c>
      <c r="K99" s="11">
        <f t="shared" si="1423"/>
        <v>-12</v>
      </c>
      <c r="L99" s="11">
        <f t="shared" si="1423"/>
        <v>291</v>
      </c>
      <c r="M99" s="11">
        <f t="shared" si="1423"/>
        <v>-423</v>
      </c>
      <c r="N99" s="11">
        <f t="shared" si="1423"/>
        <v>1153</v>
      </c>
      <c r="O99" s="11">
        <f t="shared" si="1423"/>
        <v>-288</v>
      </c>
      <c r="P99" s="11">
        <f t="shared" si="1423"/>
        <v>-229</v>
      </c>
      <c r="Q99" s="11">
        <f t="shared" si="1423"/>
        <v>0</v>
      </c>
      <c r="R99" s="11">
        <f t="shared" si="1423"/>
        <v>524</v>
      </c>
      <c r="S99" s="11">
        <f t="shared" si="1423"/>
        <v>43024</v>
      </c>
      <c r="T99" s="11">
        <f t="shared" si="1423"/>
        <v>218989</v>
      </c>
      <c r="U99" s="11">
        <f t="shared" ref="U99" si="1424">U96-U95</f>
        <v>0</v>
      </c>
      <c r="V99" s="9">
        <f t="shared" si="1423"/>
        <v>0</v>
      </c>
      <c r="W99" s="11">
        <f t="shared" si="1423"/>
        <v>0</v>
      </c>
      <c r="X99" s="11">
        <f t="shared" si="1423"/>
        <v>0</v>
      </c>
      <c r="Y99" s="11">
        <f t="shared" si="1423"/>
        <v>0</v>
      </c>
      <c r="Z99" s="11">
        <f t="shared" si="1423"/>
        <v>0</v>
      </c>
      <c r="AA99" s="11">
        <f t="shared" si="1423"/>
        <v>0</v>
      </c>
      <c r="AB99" s="11">
        <f t="shared" ref="AB99" si="1425">AB96-AB95</f>
        <v>1</v>
      </c>
      <c r="AC99" s="9">
        <f t="shared" ref="AC99:AD99" si="1426">AC96-AC95</f>
        <v>0</v>
      </c>
      <c r="AD99" s="10">
        <f t="shared" si="1426"/>
        <v>276603</v>
      </c>
      <c r="AE99" s="11">
        <f t="shared" si="1423"/>
        <v>13</v>
      </c>
      <c r="AF99" s="11">
        <f t="shared" si="1423"/>
        <v>-18</v>
      </c>
      <c r="AG99" s="11">
        <f t="shared" si="1423"/>
        <v>-236</v>
      </c>
      <c r="AH99" s="11">
        <f t="shared" si="1423"/>
        <v>0</v>
      </c>
      <c r="AI99" s="11">
        <f t="shared" si="1423"/>
        <v>0</v>
      </c>
      <c r="AJ99" s="11">
        <f t="shared" si="1423"/>
        <v>1</v>
      </c>
      <c r="AK99" s="11">
        <f t="shared" si="1423"/>
        <v>273</v>
      </c>
      <c r="AL99" s="11">
        <f t="shared" si="1423"/>
        <v>21938</v>
      </c>
      <c r="AM99" s="11">
        <f t="shared" si="1423"/>
        <v>15269</v>
      </c>
      <c r="AN99" s="11">
        <f t="shared" si="1423"/>
        <v>7</v>
      </c>
      <c r="AO99" s="9">
        <f t="shared" si="1423"/>
        <v>8310</v>
      </c>
      <c r="AP99" s="11">
        <f t="shared" si="1423"/>
        <v>0</v>
      </c>
      <c r="AQ99" s="9">
        <f t="shared" si="1423"/>
        <v>0</v>
      </c>
      <c r="AR99" s="11">
        <f t="shared" si="1423"/>
        <v>0</v>
      </c>
      <c r="AS99" s="11">
        <f t="shared" si="1423"/>
        <v>0</v>
      </c>
      <c r="AT99" s="11">
        <f t="shared" si="1423"/>
        <v>0</v>
      </c>
      <c r="AU99" s="11">
        <f t="shared" si="1423"/>
        <v>0</v>
      </c>
      <c r="AV99" s="11">
        <f t="shared" si="1423"/>
        <v>0</v>
      </c>
      <c r="AW99" s="11">
        <f t="shared" si="1423"/>
        <v>0</v>
      </c>
      <c r="AX99" s="11">
        <f t="shared" si="1423"/>
        <v>65</v>
      </c>
      <c r="AY99" s="11">
        <f t="shared" si="1423"/>
        <v>-445</v>
      </c>
      <c r="AZ99" s="11">
        <f t="shared" si="1423"/>
        <v>0</v>
      </c>
      <c r="BA99" s="11">
        <f t="shared" si="1423"/>
        <v>0</v>
      </c>
      <c r="BB99" s="9">
        <f t="shared" si="1423"/>
        <v>0</v>
      </c>
      <c r="BC99" s="11">
        <f t="shared" si="1423"/>
        <v>2370</v>
      </c>
      <c r="BD99" s="11">
        <f t="shared" si="1423"/>
        <v>2370</v>
      </c>
      <c r="BE99" s="11">
        <f t="shared" si="1423"/>
        <v>0</v>
      </c>
      <c r="BF99" s="11">
        <f t="shared" si="1423"/>
        <v>-121</v>
      </c>
      <c r="BG99" s="11">
        <f t="shared" si="1423"/>
        <v>5566</v>
      </c>
      <c r="BH99" s="9">
        <f t="shared" si="1423"/>
        <v>55362</v>
      </c>
      <c r="BI99" s="45">
        <f t="shared" si="1423"/>
        <v>331965</v>
      </c>
      <c r="BJ99" s="11">
        <f t="shared" si="1423"/>
        <v>0</v>
      </c>
      <c r="BK99" s="51">
        <f t="shared" si="1423"/>
        <v>331965</v>
      </c>
      <c r="BM99" s="30">
        <f t="shared" si="1313"/>
        <v>55362</v>
      </c>
    </row>
    <row r="100" spans="1:65" ht="15.75">
      <c r="A100" s="130"/>
      <c r="B100" s="5" t="s">
        <v>130</v>
      </c>
      <c r="C100" s="13">
        <f>C99/C95</f>
        <v>-1.9616012483950018E-2</v>
      </c>
      <c r="D100" s="13">
        <f t="shared" ref="D100" si="1427">D99/D95</f>
        <v>0.19297858246853611</v>
      </c>
      <c r="E100" s="13">
        <f t="shared" ref="E100" si="1428">E99/E95</f>
        <v>-9.4220193006122235E-2</v>
      </c>
      <c r="F100" s="13">
        <f t="shared" ref="F100" si="1429">F99/F95</f>
        <v>1.6601530958302382E-2</v>
      </c>
      <c r="G100" s="13">
        <f t="shared" ref="G100" si="1430">G99/G95</f>
        <v>5.0958692574958178E-2</v>
      </c>
      <c r="H100" s="13" t="e">
        <f t="shared" ref="H100" si="1431">H99/H95</f>
        <v>#DIV/0!</v>
      </c>
      <c r="I100" s="13" t="e">
        <f t="shared" ref="I100" si="1432">I99/I95</f>
        <v>#DIV/0!</v>
      </c>
      <c r="J100" s="13" t="e">
        <f t="shared" ref="J100" si="1433">J99/J95</f>
        <v>#DIV/0!</v>
      </c>
      <c r="K100" s="13">
        <f t="shared" ref="K100" si="1434">K99/K95</f>
        <v>-1</v>
      </c>
      <c r="L100" s="13">
        <f t="shared" ref="L100" si="1435">L99/L95</f>
        <v>0.19904240766073872</v>
      </c>
      <c r="M100" s="13">
        <f t="shared" ref="M100" si="1436">M99/M95</f>
        <v>-1.8862035137786497E-2</v>
      </c>
      <c r="N100" s="13">
        <f t="shared" ref="N100" si="1437">N99/N95</f>
        <v>0.46736927442237536</v>
      </c>
      <c r="O100" s="13">
        <f t="shared" ref="O100" si="1438">O99/O95</f>
        <v>-0.38400000000000001</v>
      </c>
      <c r="P100" s="13">
        <f t="shared" ref="P100" si="1439">P99/P95</f>
        <v>-6.5056818181818188E-2</v>
      </c>
      <c r="Q100" s="13" t="e">
        <f t="shared" ref="Q100" si="1440">Q99/Q95</f>
        <v>#DIV/0!</v>
      </c>
      <c r="R100" s="13">
        <f t="shared" ref="R100" si="1441">R99/R95</f>
        <v>0.5670995670995671</v>
      </c>
      <c r="S100" s="13">
        <f t="shared" ref="S100" si="1442">S99/S95</f>
        <v>0.17637051582144864</v>
      </c>
      <c r="T100" s="13">
        <f t="shared" ref="T100:U100" si="1443">T99/T95</f>
        <v>0.66188813830832238</v>
      </c>
      <c r="U100" s="13" t="e">
        <f t="shared" si="1443"/>
        <v>#DIV/0!</v>
      </c>
      <c r="V100" s="163" t="e">
        <f t="shared" ref="V100" si="1444">V99/V95</f>
        <v>#DIV/0!</v>
      </c>
      <c r="W100" s="13" t="e">
        <f t="shared" ref="W100" si="1445">W99/W95</f>
        <v>#DIV/0!</v>
      </c>
      <c r="X100" s="13" t="e">
        <f t="shared" ref="X100" si="1446">X99/X95</f>
        <v>#DIV/0!</v>
      </c>
      <c r="Y100" s="13" t="e">
        <f t="shared" ref="Y100" si="1447">Y99/Y95</f>
        <v>#DIV/0!</v>
      </c>
      <c r="Z100" s="13" t="e">
        <f t="shared" ref="Z100" si="1448">Z99/Z95</f>
        <v>#DIV/0!</v>
      </c>
      <c r="AA100" s="13" t="e">
        <f t="shared" ref="AA100:AD100" si="1449">AA99/AA95</f>
        <v>#DIV/0!</v>
      </c>
      <c r="AB100" s="13" t="e">
        <f t="shared" ref="AB100" si="1450">AB99/AB95</f>
        <v>#DIV/0!</v>
      </c>
      <c r="AC100" s="163" t="e">
        <f t="shared" si="1449"/>
        <v>#DIV/0!</v>
      </c>
      <c r="AD100" s="14">
        <f t="shared" si="1449"/>
        <v>0.27074807292303926</v>
      </c>
      <c r="AE100" s="13">
        <f t="shared" ref="AE100" si="1451">AE99/AE95</f>
        <v>0.20967741935483872</v>
      </c>
      <c r="AF100" s="13">
        <f t="shared" ref="AF100" si="1452">AF99/AF95</f>
        <v>-0.40909090909090912</v>
      </c>
      <c r="AG100" s="13">
        <f t="shared" ref="AG100" si="1453">AG99/AG95</f>
        <v>-0.33099579242636745</v>
      </c>
      <c r="AH100" s="13" t="e">
        <f t="shared" ref="AH100" si="1454">AH99/AH95</f>
        <v>#DIV/0!</v>
      </c>
      <c r="AI100" s="13" t="e">
        <f t="shared" ref="AI100" si="1455">AI99/AI95</f>
        <v>#DIV/0!</v>
      </c>
      <c r="AJ100" s="13">
        <f t="shared" ref="AJ100" si="1456">AJ99/AJ95</f>
        <v>-1</v>
      </c>
      <c r="AK100" s="13">
        <f t="shared" ref="AK100" si="1457">AK99/AK95</f>
        <v>0.24506283662477557</v>
      </c>
      <c r="AL100" s="13">
        <f t="shared" ref="AL100" si="1458">AL99/AL95</f>
        <v>0.2857850033870043</v>
      </c>
      <c r="AM100" s="13">
        <f t="shared" ref="AM100" si="1459">AM99/AM95</f>
        <v>0.3863222345916405</v>
      </c>
      <c r="AN100" s="13">
        <f t="shared" ref="AN100" si="1460">AN99/AN95</f>
        <v>0.58333333333333337</v>
      </c>
      <c r="AO100" s="163">
        <f t="shared" ref="AO100" si="1461">AO99/AO95</f>
        <v>0.13644424011559175</v>
      </c>
      <c r="AP100" s="13" t="e">
        <f t="shared" ref="AP100" si="1462">AP99/AP95</f>
        <v>#DIV/0!</v>
      </c>
      <c r="AQ100" s="163" t="e">
        <f t="shared" ref="AQ100" si="1463">AQ99/AQ95</f>
        <v>#DIV/0!</v>
      </c>
      <c r="AR100" s="13" t="e">
        <f t="shared" ref="AR100" si="1464">AR99/AR95</f>
        <v>#DIV/0!</v>
      </c>
      <c r="AS100" s="13" t="e">
        <f t="shared" ref="AS100" si="1465">AS99/AS95</f>
        <v>#DIV/0!</v>
      </c>
      <c r="AT100" s="13" t="e">
        <f t="shared" ref="AT100" si="1466">AT99/AT95</f>
        <v>#DIV/0!</v>
      </c>
      <c r="AU100" s="13" t="e">
        <f t="shared" ref="AU100" si="1467">AU99/AU95</f>
        <v>#DIV/0!</v>
      </c>
      <c r="AV100" s="13" t="e">
        <f t="shared" ref="AV100" si="1468">AV99/AV95</f>
        <v>#DIV/0!</v>
      </c>
      <c r="AW100" s="13" t="e">
        <f t="shared" ref="AW100" si="1469">AW99/AW95</f>
        <v>#DIV/0!</v>
      </c>
      <c r="AX100" s="13" t="e">
        <f t="shared" ref="AX100" si="1470">AX99/AX95</f>
        <v>#DIV/0!</v>
      </c>
      <c r="AY100" s="13">
        <f t="shared" ref="AY100" si="1471">AY99/AY95</f>
        <v>-1</v>
      </c>
      <c r="AZ100" s="13" t="e">
        <f t="shared" ref="AZ100" si="1472">AZ99/AZ95</f>
        <v>#DIV/0!</v>
      </c>
      <c r="BA100" s="13" t="e">
        <f t="shared" ref="BA100" si="1473">BA99/BA95</f>
        <v>#DIV/0!</v>
      </c>
      <c r="BB100" s="163" t="e">
        <f t="shared" ref="BB100" si="1474">BB99/BB95</f>
        <v>#DIV/0!</v>
      </c>
      <c r="BC100" s="13">
        <f t="shared" ref="BC100" si="1475">BC99/BC95</f>
        <v>0.2668017561634583</v>
      </c>
      <c r="BD100" s="13">
        <f t="shared" ref="BD100" si="1476">BD99/BD95</f>
        <v>0.2668017561634583</v>
      </c>
      <c r="BE100" s="13" t="e">
        <f t="shared" ref="BE100" si="1477">BE99/BE95</f>
        <v>#DIV/0!</v>
      </c>
      <c r="BF100" s="13">
        <f t="shared" ref="BF100" si="1478">BF99/BF95</f>
        <v>-5.7210401891252954E-2</v>
      </c>
      <c r="BG100" s="13">
        <f t="shared" ref="BG100:BH100" si="1479">BG99/BG95</f>
        <v>0.98986306242219457</v>
      </c>
      <c r="BH100" s="163">
        <f t="shared" si="1479"/>
        <v>0.26994660750420557</v>
      </c>
      <c r="BI100" s="46">
        <f t="shared" ref="BI100" si="1480">BI99/BI95</f>
        <v>0.27061408156777073</v>
      </c>
      <c r="BJ100" s="13" t="e">
        <f t="shared" ref="BJ100:BK100" si="1481">BJ99/BJ95</f>
        <v>#DIV/0!</v>
      </c>
      <c r="BK100" s="52">
        <f t="shared" si="1481"/>
        <v>0.27061408156777073</v>
      </c>
      <c r="BM100" s="14">
        <f t="shared" ref="BM100" si="1482">BM99/BM95</f>
        <v>0.26994660750420557</v>
      </c>
    </row>
    <row r="101" spans="1:65" ht="15.75">
      <c r="A101" s="130"/>
      <c r="B101" s="5" t="s">
        <v>312</v>
      </c>
      <c r="C101" s="128">
        <f>C96/C93</f>
        <v>0.99814515600356313</v>
      </c>
      <c r="D101" s="128">
        <f t="shared" ref="D101:BK101" si="1483">D96/D93</f>
        <v>0.99814381476854863</v>
      </c>
      <c r="E101" s="128">
        <f t="shared" si="1483"/>
        <v>0.99817038307604344</v>
      </c>
      <c r="F101" s="128">
        <f t="shared" si="1483"/>
        <v>0.99816065708939838</v>
      </c>
      <c r="G101" s="128">
        <f t="shared" si="1483"/>
        <v>0.99816670740650204</v>
      </c>
      <c r="H101" s="128" t="e">
        <f t="shared" si="1483"/>
        <v>#DIV/0!</v>
      </c>
      <c r="I101" s="128" t="e">
        <f t="shared" si="1483"/>
        <v>#DIV/0!</v>
      </c>
      <c r="J101" s="128" t="e">
        <f t="shared" si="1483"/>
        <v>#DIV/0!</v>
      </c>
      <c r="K101" s="128" t="e">
        <f t="shared" si="1483"/>
        <v>#DIV/0!</v>
      </c>
      <c r="L101" s="128">
        <f t="shared" si="1483"/>
        <v>0.99829157175398631</v>
      </c>
      <c r="M101" s="128">
        <f t="shared" si="1483"/>
        <v>0.99818536496847077</v>
      </c>
      <c r="N101" s="128">
        <f t="shared" si="1483"/>
        <v>0.99779492833517092</v>
      </c>
      <c r="O101" s="128">
        <f t="shared" si="1483"/>
        <v>1</v>
      </c>
      <c r="P101" s="128">
        <f t="shared" si="1483"/>
        <v>0.99848300970873782</v>
      </c>
      <c r="Q101" s="128" t="e">
        <f t="shared" si="1483"/>
        <v>#DIV/0!</v>
      </c>
      <c r="R101" s="128">
        <f t="shared" si="1483"/>
        <v>0.99518900343642613</v>
      </c>
      <c r="S101" s="128">
        <f t="shared" si="1483"/>
        <v>0.99815648967808135</v>
      </c>
      <c r="T101" s="128">
        <f t="shared" si="1483"/>
        <v>0.99811212523870729</v>
      </c>
      <c r="U101" s="128" t="e">
        <f t="shared" si="1483"/>
        <v>#DIV/0!</v>
      </c>
      <c r="V101" s="178" t="e">
        <f t="shared" si="1483"/>
        <v>#DIV/0!</v>
      </c>
      <c r="W101" s="128" t="e">
        <f t="shared" si="1483"/>
        <v>#DIV/0!</v>
      </c>
      <c r="X101" s="128" t="e">
        <f t="shared" si="1483"/>
        <v>#DIV/0!</v>
      </c>
      <c r="Y101" s="128" t="e">
        <f t="shared" si="1483"/>
        <v>#DIV/0!</v>
      </c>
      <c r="Z101" s="128" t="e">
        <f t="shared" si="1483"/>
        <v>#DIV/0!</v>
      </c>
      <c r="AA101" s="128" t="e">
        <f t="shared" si="1483"/>
        <v>#DIV/0!</v>
      </c>
      <c r="AB101" s="128" t="e">
        <f t="shared" ref="AB101" si="1484">AB96/AB93</f>
        <v>#DIV/0!</v>
      </c>
      <c r="AC101" s="178" t="e">
        <f t="shared" si="1483"/>
        <v>#DIV/0!</v>
      </c>
      <c r="AD101" s="217">
        <f t="shared" si="1483"/>
        <v>0.9981332496832368</v>
      </c>
      <c r="AE101" s="128">
        <f t="shared" si="1483"/>
        <v>1</v>
      </c>
      <c r="AF101" s="128">
        <f t="shared" si="1483"/>
        <v>1</v>
      </c>
      <c r="AG101" s="128">
        <f t="shared" si="1483"/>
        <v>0.997907949790795</v>
      </c>
      <c r="AH101" s="128" t="e">
        <f t="shared" si="1483"/>
        <v>#DIV/0!</v>
      </c>
      <c r="AI101" s="128" t="e">
        <f t="shared" si="1483"/>
        <v>#DIV/0!</v>
      </c>
      <c r="AJ101" s="128" t="e">
        <f t="shared" si="1483"/>
        <v>#DIV/0!</v>
      </c>
      <c r="AK101" s="128">
        <f t="shared" si="1483"/>
        <v>0.99856011519078469</v>
      </c>
      <c r="AL101" s="128">
        <f t="shared" si="1483"/>
        <v>0.99813927148433546</v>
      </c>
      <c r="AM101" s="128">
        <f t="shared" si="1483"/>
        <v>0.99816009035595876</v>
      </c>
      <c r="AN101" s="128">
        <f t="shared" si="1483"/>
        <v>1</v>
      </c>
      <c r="AO101" s="178">
        <f t="shared" si="1483"/>
        <v>0.99815407689423441</v>
      </c>
      <c r="AP101" s="128" t="e">
        <f t="shared" si="1483"/>
        <v>#DIV/0!</v>
      </c>
      <c r="AQ101" s="178" t="e">
        <f t="shared" si="1483"/>
        <v>#DIV/0!</v>
      </c>
      <c r="AR101" s="128" t="e">
        <f t="shared" si="1483"/>
        <v>#DIV/0!</v>
      </c>
      <c r="AS101" s="128" t="e">
        <f t="shared" si="1483"/>
        <v>#DIV/0!</v>
      </c>
      <c r="AT101" s="128" t="e">
        <f t="shared" si="1483"/>
        <v>#DIV/0!</v>
      </c>
      <c r="AU101" s="128" t="e">
        <f t="shared" si="1483"/>
        <v>#DIV/0!</v>
      </c>
      <c r="AV101" s="128" t="e">
        <f t="shared" si="1483"/>
        <v>#DIV/0!</v>
      </c>
      <c r="AW101" s="128" t="e">
        <f t="shared" si="1483"/>
        <v>#DIV/0!</v>
      </c>
      <c r="AX101" s="128">
        <f t="shared" si="1483"/>
        <v>1.015625</v>
      </c>
      <c r="AY101" s="128" t="e">
        <f t="shared" si="1483"/>
        <v>#DIV/0!</v>
      </c>
      <c r="AZ101" s="128" t="e">
        <f t="shared" si="1483"/>
        <v>#DIV/0!</v>
      </c>
      <c r="BA101" s="128" t="e">
        <f t="shared" si="1483"/>
        <v>#DIV/0!</v>
      </c>
      <c r="BB101" s="178" t="e">
        <f t="shared" si="1483"/>
        <v>#DIV/0!</v>
      </c>
      <c r="BC101" s="128">
        <f t="shared" si="1483"/>
        <v>0.99849157054126003</v>
      </c>
      <c r="BD101" s="128">
        <f t="shared" si="1483"/>
        <v>0.99849157054126003</v>
      </c>
      <c r="BE101" s="128" t="e">
        <f t="shared" si="1483"/>
        <v>#DIV/0!</v>
      </c>
      <c r="BF101" s="128">
        <f t="shared" si="1483"/>
        <v>0.99949874686716789</v>
      </c>
      <c r="BG101" s="128">
        <f t="shared" si="1483"/>
        <v>0.99812667261373778</v>
      </c>
      <c r="BH101" s="178">
        <f t="shared" si="1483"/>
        <v>0.99819483515893881</v>
      </c>
      <c r="BI101" s="128">
        <f t="shared" si="1483"/>
        <v>0.99814353978741965</v>
      </c>
      <c r="BJ101" s="128" t="e">
        <f t="shared" si="1483"/>
        <v>#DIV/0!</v>
      </c>
      <c r="BK101" s="128">
        <f t="shared" si="1483"/>
        <v>0.99814353978741965</v>
      </c>
      <c r="BM101" s="128" t="e">
        <f t="shared" ref="BM101" si="1485">BM96/BM93</f>
        <v>#DIV/0!</v>
      </c>
    </row>
    <row r="102" spans="1:65" s="181" customFormat="1" ht="15.75">
      <c r="A102" s="130"/>
      <c r="B102" s="5" t="s">
        <v>313</v>
      </c>
      <c r="C102" s="11">
        <f>C93-C96</f>
        <v>481</v>
      </c>
      <c r="D102" s="11">
        <f t="shared" ref="D102:BK102" si="1486">D93-D96</f>
        <v>211</v>
      </c>
      <c r="E102" s="11">
        <f t="shared" si="1486"/>
        <v>16</v>
      </c>
      <c r="F102" s="11">
        <f t="shared" si="1486"/>
        <v>58</v>
      </c>
      <c r="G102" s="11">
        <f t="shared" si="1486"/>
        <v>30</v>
      </c>
      <c r="H102" s="11">
        <f t="shared" si="1486"/>
        <v>0</v>
      </c>
      <c r="I102" s="11">
        <f t="shared" si="1486"/>
        <v>0</v>
      </c>
      <c r="J102" s="11">
        <f t="shared" si="1486"/>
        <v>0</v>
      </c>
      <c r="K102" s="11">
        <f t="shared" si="1486"/>
        <v>0</v>
      </c>
      <c r="L102" s="11">
        <f t="shared" si="1486"/>
        <v>3</v>
      </c>
      <c r="M102" s="11">
        <f t="shared" si="1486"/>
        <v>40</v>
      </c>
      <c r="N102" s="11">
        <f t="shared" si="1486"/>
        <v>8</v>
      </c>
      <c r="O102" s="11">
        <f t="shared" si="1486"/>
        <v>0</v>
      </c>
      <c r="P102" s="11">
        <f t="shared" si="1486"/>
        <v>5</v>
      </c>
      <c r="Q102" s="11">
        <f t="shared" si="1486"/>
        <v>0</v>
      </c>
      <c r="R102" s="11">
        <f t="shared" si="1486"/>
        <v>7</v>
      </c>
      <c r="S102" s="11">
        <f t="shared" si="1486"/>
        <v>530</v>
      </c>
      <c r="T102" s="11">
        <f t="shared" si="1486"/>
        <v>1040</v>
      </c>
      <c r="U102" s="11">
        <f t="shared" si="1486"/>
        <v>0</v>
      </c>
      <c r="V102" s="11">
        <f t="shared" si="1486"/>
        <v>0</v>
      </c>
      <c r="W102" s="11">
        <f t="shared" si="1486"/>
        <v>0</v>
      </c>
      <c r="X102" s="11">
        <f t="shared" si="1486"/>
        <v>0</v>
      </c>
      <c r="Y102" s="11">
        <f t="shared" si="1486"/>
        <v>0</v>
      </c>
      <c r="Z102" s="11">
        <f t="shared" si="1486"/>
        <v>0</v>
      </c>
      <c r="AA102" s="11">
        <f t="shared" si="1486"/>
        <v>0</v>
      </c>
      <c r="AB102" s="11">
        <f t="shared" si="1486"/>
        <v>-1</v>
      </c>
      <c r="AC102" s="11">
        <f t="shared" si="1486"/>
        <v>0</v>
      </c>
      <c r="AD102" s="11">
        <f t="shared" si="1486"/>
        <v>2428</v>
      </c>
      <c r="AE102" s="11">
        <f t="shared" si="1486"/>
        <v>0</v>
      </c>
      <c r="AF102" s="11">
        <f t="shared" si="1486"/>
        <v>0</v>
      </c>
      <c r="AG102" s="11">
        <f t="shared" si="1486"/>
        <v>1</v>
      </c>
      <c r="AH102" s="11">
        <f t="shared" si="1486"/>
        <v>0</v>
      </c>
      <c r="AI102" s="11">
        <f t="shared" si="1486"/>
        <v>0</v>
      </c>
      <c r="AJ102" s="11">
        <f t="shared" si="1486"/>
        <v>0</v>
      </c>
      <c r="AK102" s="11">
        <f t="shared" si="1486"/>
        <v>2</v>
      </c>
      <c r="AL102" s="11">
        <f t="shared" si="1486"/>
        <v>184</v>
      </c>
      <c r="AM102" s="11">
        <f t="shared" si="1486"/>
        <v>101</v>
      </c>
      <c r="AN102" s="11">
        <f t="shared" si="1486"/>
        <v>0</v>
      </c>
      <c r="AO102" s="11">
        <f t="shared" si="1486"/>
        <v>128</v>
      </c>
      <c r="AP102" s="11">
        <f t="shared" si="1486"/>
        <v>0</v>
      </c>
      <c r="AQ102" s="11">
        <f t="shared" si="1486"/>
        <v>0</v>
      </c>
      <c r="AR102" s="11">
        <f t="shared" si="1486"/>
        <v>0</v>
      </c>
      <c r="AS102" s="11">
        <f t="shared" si="1486"/>
        <v>0</v>
      </c>
      <c r="AT102" s="11">
        <f t="shared" si="1486"/>
        <v>0</v>
      </c>
      <c r="AU102" s="11">
        <f t="shared" si="1486"/>
        <v>0</v>
      </c>
      <c r="AV102" s="11">
        <f t="shared" si="1486"/>
        <v>0</v>
      </c>
      <c r="AW102" s="11">
        <f t="shared" si="1486"/>
        <v>0</v>
      </c>
      <c r="AX102" s="11">
        <f t="shared" si="1486"/>
        <v>-1</v>
      </c>
      <c r="AY102" s="11">
        <f t="shared" si="1486"/>
        <v>0</v>
      </c>
      <c r="AZ102" s="11">
        <f t="shared" si="1486"/>
        <v>0</v>
      </c>
      <c r="BA102" s="11">
        <f t="shared" si="1486"/>
        <v>0</v>
      </c>
      <c r="BB102" s="11">
        <f t="shared" si="1486"/>
        <v>0</v>
      </c>
      <c r="BC102" s="11">
        <f t="shared" si="1486"/>
        <v>17</v>
      </c>
      <c r="BD102" s="11">
        <f t="shared" si="1486"/>
        <v>17</v>
      </c>
      <c r="BE102" s="11">
        <f t="shared" si="1486"/>
        <v>0</v>
      </c>
      <c r="BF102" s="11">
        <f t="shared" si="1486"/>
        <v>1</v>
      </c>
      <c r="BG102" s="11">
        <f t="shared" si="1486"/>
        <v>21</v>
      </c>
      <c r="BH102" s="11">
        <f t="shared" si="1486"/>
        <v>471</v>
      </c>
      <c r="BI102" s="11">
        <f t="shared" si="1486"/>
        <v>2899</v>
      </c>
      <c r="BJ102" s="11">
        <f t="shared" si="1486"/>
        <v>0</v>
      </c>
      <c r="BK102" s="11">
        <f t="shared" si="1486"/>
        <v>2899</v>
      </c>
      <c r="BL102" s="11">
        <f t="shared" ref="BL102:BM102" si="1487">BL96-BL93</f>
        <v>1558666</v>
      </c>
      <c r="BM102" s="11">
        <f t="shared" si="1487"/>
        <v>260447</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c r="A104" s="228" t="s">
        <v>39</v>
      </c>
      <c r="B104" s="222" t="str">
        <f>B93</f>
        <v xml:space="preserve">FG 2023-24 </v>
      </c>
      <c r="C104" s="224">
        <v>460449</v>
      </c>
      <c r="D104" s="224">
        <v>201581</v>
      </c>
      <c r="E104" s="224">
        <v>5427</v>
      </c>
      <c r="F104" s="224">
        <v>34841</v>
      </c>
      <c r="G104" s="224">
        <v>21169</v>
      </c>
      <c r="H104" s="224">
        <v>0</v>
      </c>
      <c r="I104" s="224">
        <v>0</v>
      </c>
      <c r="J104" s="224">
        <v>0</v>
      </c>
      <c r="K104" s="224">
        <v>0</v>
      </c>
      <c r="L104" s="224">
        <v>87</v>
      </c>
      <c r="M104" s="224">
        <v>35710</v>
      </c>
      <c r="N104" s="224">
        <v>147</v>
      </c>
      <c r="O104" s="224">
        <v>3165</v>
      </c>
      <c r="P104" s="224">
        <v>46950</v>
      </c>
      <c r="Q104" s="224">
        <v>0</v>
      </c>
      <c r="R104" s="224">
        <v>1441</v>
      </c>
      <c r="S104" s="224">
        <v>0</v>
      </c>
      <c r="T104" s="224">
        <v>0</v>
      </c>
      <c r="U104" s="224">
        <v>0</v>
      </c>
      <c r="V104" s="224">
        <v>0</v>
      </c>
      <c r="W104" s="224">
        <v>0</v>
      </c>
      <c r="X104" s="224">
        <v>0</v>
      </c>
      <c r="Y104" s="224">
        <v>-2</v>
      </c>
      <c r="Z104" s="224">
        <v>-1</v>
      </c>
      <c r="AA104" s="224">
        <v>0</v>
      </c>
      <c r="AB104" s="224">
        <v>0</v>
      </c>
      <c r="AC104" s="224">
        <v>0</v>
      </c>
      <c r="AD104" s="225">
        <f t="shared" ref="AD104" si="1488">SUM(C104:AC104)</f>
        <v>810964</v>
      </c>
      <c r="AE104" s="224">
        <v>3822</v>
      </c>
      <c r="AF104" s="224">
        <v>129</v>
      </c>
      <c r="AG104" s="224">
        <v>0</v>
      </c>
      <c r="AH104" s="224">
        <v>0</v>
      </c>
      <c r="AI104" s="224">
        <v>0</v>
      </c>
      <c r="AJ104" s="224">
        <v>123</v>
      </c>
      <c r="AK104" s="224">
        <v>851</v>
      </c>
      <c r="AL104" s="224">
        <v>1488</v>
      </c>
      <c r="AM104" s="224">
        <v>0</v>
      </c>
      <c r="AN104" s="224">
        <v>0</v>
      </c>
      <c r="AO104" s="224">
        <v>15240</v>
      </c>
      <c r="AP104" s="224">
        <v>0</v>
      </c>
      <c r="AQ104" s="224">
        <v>0</v>
      </c>
      <c r="AR104" s="224">
        <v>0</v>
      </c>
      <c r="AS104" s="224">
        <v>0</v>
      </c>
      <c r="AT104" s="224">
        <v>0</v>
      </c>
      <c r="AU104" s="224">
        <v>0</v>
      </c>
      <c r="AV104" s="224">
        <v>0</v>
      </c>
      <c r="AW104" s="224">
        <v>0</v>
      </c>
      <c r="AX104" s="224">
        <v>8</v>
      </c>
      <c r="AY104" s="224">
        <v>0</v>
      </c>
      <c r="AZ104" s="224">
        <v>0</v>
      </c>
      <c r="BA104" s="224">
        <v>0</v>
      </c>
      <c r="BB104" s="224">
        <v>0</v>
      </c>
      <c r="BC104" s="224">
        <v>783</v>
      </c>
      <c r="BD104" s="224">
        <v>783</v>
      </c>
      <c r="BE104" s="224">
        <v>0</v>
      </c>
      <c r="BF104" s="224">
        <v>503</v>
      </c>
      <c r="BG104" s="232">
        <v>105121</v>
      </c>
      <c r="BH104" s="225">
        <f>SUM(AE104:BG104)</f>
        <v>128851</v>
      </c>
      <c r="BI104" s="230">
        <f>AD104+BH104</f>
        <v>939815</v>
      </c>
      <c r="BJ104" s="231">
        <v>0</v>
      </c>
      <c r="BK104" s="225">
        <f t="shared" ref="BK104" si="1489">BI104-BJ104</f>
        <v>939815</v>
      </c>
      <c r="BL104" s="234">
        <v>10</v>
      </c>
      <c r="BM104" s="235"/>
    </row>
    <row r="105" spans="1:65" s="41" customFormat="1" ht="15.75">
      <c r="A105" s="136"/>
      <c r="B105" s="218" t="s">
        <v>320</v>
      </c>
      <c r="C105" s="264">
        <v>460449</v>
      </c>
      <c r="D105" s="264">
        <v>201581</v>
      </c>
      <c r="E105" s="264">
        <v>5427</v>
      </c>
      <c r="F105" s="264">
        <v>34841</v>
      </c>
      <c r="G105" s="264">
        <v>21169</v>
      </c>
      <c r="H105" s="264">
        <v>0</v>
      </c>
      <c r="I105" s="264">
        <v>0</v>
      </c>
      <c r="J105" s="264">
        <v>0</v>
      </c>
      <c r="K105" s="264">
        <v>0</v>
      </c>
      <c r="L105" s="264">
        <v>87</v>
      </c>
      <c r="M105" s="264">
        <v>35710</v>
      </c>
      <c r="N105" s="264">
        <v>147</v>
      </c>
      <c r="O105" s="264">
        <v>3165</v>
      </c>
      <c r="P105" s="264">
        <v>46950</v>
      </c>
      <c r="Q105" s="264">
        <v>0</v>
      </c>
      <c r="R105" s="264">
        <v>1441</v>
      </c>
      <c r="S105" s="264">
        <v>0</v>
      </c>
      <c r="T105" s="264">
        <v>0</v>
      </c>
      <c r="U105" s="264">
        <v>0</v>
      </c>
      <c r="V105" s="264">
        <v>0</v>
      </c>
      <c r="W105" s="264">
        <v>0</v>
      </c>
      <c r="X105" s="264">
        <v>0</v>
      </c>
      <c r="Y105" s="264">
        <v>-2</v>
      </c>
      <c r="Z105" s="264">
        <v>-1</v>
      </c>
      <c r="AA105" s="264">
        <v>0</v>
      </c>
      <c r="AB105" s="264">
        <v>0</v>
      </c>
      <c r="AC105" s="264">
        <v>0</v>
      </c>
      <c r="AD105" s="123">
        <f t="shared" ref="AD105" si="1490">SUM(C105:AC105)</f>
        <v>810964</v>
      </c>
      <c r="AE105" s="264">
        <v>3822</v>
      </c>
      <c r="AF105" s="264">
        <v>129</v>
      </c>
      <c r="AG105" s="264">
        <v>0</v>
      </c>
      <c r="AH105" s="264">
        <v>0</v>
      </c>
      <c r="AI105" s="264">
        <v>0</v>
      </c>
      <c r="AJ105" s="264">
        <v>123</v>
      </c>
      <c r="AK105" s="264">
        <v>851</v>
      </c>
      <c r="AL105" s="264">
        <v>1488</v>
      </c>
      <c r="AM105" s="264">
        <v>0</v>
      </c>
      <c r="AN105" s="264">
        <v>0</v>
      </c>
      <c r="AO105" s="264">
        <v>15240</v>
      </c>
      <c r="AP105" s="264">
        <v>0</v>
      </c>
      <c r="AQ105" s="264">
        <v>0</v>
      </c>
      <c r="AR105" s="264">
        <v>0</v>
      </c>
      <c r="AS105" s="264">
        <v>0</v>
      </c>
      <c r="AT105" s="264">
        <v>0</v>
      </c>
      <c r="AU105" s="264">
        <v>0</v>
      </c>
      <c r="AV105" s="264">
        <v>0</v>
      </c>
      <c r="AW105" s="264">
        <v>0</v>
      </c>
      <c r="AX105" s="264">
        <v>8</v>
      </c>
      <c r="AY105" s="264">
        <v>0</v>
      </c>
      <c r="AZ105" s="264">
        <v>0</v>
      </c>
      <c r="BA105" s="264">
        <v>0</v>
      </c>
      <c r="BB105" s="264">
        <v>0</v>
      </c>
      <c r="BC105" s="264">
        <v>783</v>
      </c>
      <c r="BD105" s="264">
        <v>783</v>
      </c>
      <c r="BE105" s="264">
        <v>0</v>
      </c>
      <c r="BF105" s="264">
        <v>503</v>
      </c>
      <c r="BG105" s="281">
        <v>105121</v>
      </c>
      <c r="BH105" s="123">
        <f>SUM(AE105:BG105)</f>
        <v>128851</v>
      </c>
      <c r="BI105" s="238">
        <f>AD105+BH105</f>
        <v>939815</v>
      </c>
      <c r="BJ105" s="280">
        <v>0</v>
      </c>
      <c r="BK105" s="123">
        <f t="shared" ref="BK105" si="1491">BI105-BJ105</f>
        <v>939815</v>
      </c>
      <c r="BM105" s="219"/>
    </row>
    <row r="106" spans="1:65" ht="15.75">
      <c r="A106" s="130"/>
      <c r="B106" s="12" t="s">
        <v>321</v>
      </c>
      <c r="C106" s="9">
        <f>IF('Upto Month COPPY'!$K$4="",0,'Upto Month COPPY'!$K$4)</f>
        <v>438798</v>
      </c>
      <c r="D106" s="9">
        <f>IF('Upto Month COPPY'!$K$5="",0,'Upto Month COPPY'!$K$5)</f>
        <v>153214</v>
      </c>
      <c r="E106" s="9">
        <f>IF('Upto Month COPPY'!$K$6="",0,'Upto Month COPPY'!$K$6)</f>
        <v>7374</v>
      </c>
      <c r="F106" s="9">
        <f>IF('Upto Month COPPY'!$K$7="",0,'Upto Month COPPY'!$K$7)</f>
        <v>36473</v>
      </c>
      <c r="G106" s="9">
        <f>IF('Upto Month COPPY'!$K$8="",0,'Upto Month COPPY'!$K$8)</f>
        <v>20901</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148</v>
      </c>
      <c r="M106" s="9">
        <f>IF('Upto Month COPPY'!$K$14="",0,'Upto Month COPPY'!$K$14)</f>
        <v>40679</v>
      </c>
      <c r="N106" s="9">
        <f>IF('Upto Month COPPY'!$K$15="",0,'Upto Month COPPY'!$K$15)</f>
        <v>93</v>
      </c>
      <c r="O106" s="9">
        <f>IF('Upto Month COPPY'!$K$16="",0,'Upto Month COPPY'!$K$16)</f>
        <v>3545</v>
      </c>
      <c r="P106" s="9">
        <f>IF('Upto Month COPPY'!$K$17="",0,'Upto Month COPPY'!$K$17)</f>
        <v>48310</v>
      </c>
      <c r="Q106" s="9">
        <f>IF('Upto Month COPPY'!$K$18="",0,'Upto Month COPPY'!$K$18)</f>
        <v>0</v>
      </c>
      <c r="R106" s="9">
        <f>IF('Upto Month COPPY'!$K$21="",0,'Upto Month COPPY'!$K$21)</f>
        <v>1116</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24</v>
      </c>
      <c r="AC106" s="9">
        <f>IF('Upto Month COPPY'!$K$51="",0,'Upto Month COPPY'!$K$51)</f>
        <v>0</v>
      </c>
      <c r="AD106" s="123">
        <f t="shared" ref="AD106:AD107" si="1492">SUM(C106:AC106)</f>
        <v>750675</v>
      </c>
      <c r="AE106" s="9">
        <f>IF('Upto Month COPPY'!$K$19="",0,'Upto Month COPPY'!$K$19)</f>
        <v>2999</v>
      </c>
      <c r="AF106" s="9">
        <f>IF('Upto Month COPPY'!$K$20="",0,'Upto Month COPPY'!$K$20)</f>
        <v>170</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173</v>
      </c>
      <c r="AL106" s="9">
        <f>IF('Upto Month COPPY'!$K$29="",0,'Upto Month COPPY'!$K$29)</f>
        <v>2643</v>
      </c>
      <c r="AM106" s="9">
        <f>IF('Upto Month COPPY'!$K$31="",0,'Upto Month COPPY'!$K$31)</f>
        <v>0</v>
      </c>
      <c r="AN106" s="9">
        <f>IF('Upto Month COPPY'!$K$32="",0,'Upto Month COPPY'!$K$32)</f>
        <v>0</v>
      </c>
      <c r="AO106" s="9">
        <f>IF('Upto Month COPPY'!$K$33="",0,'Upto Month COPPY'!$K$33)</f>
        <v>7470</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29</v>
      </c>
      <c r="AX106" s="9">
        <f>IF('Upto Month COPPY'!$K$46="",0,'Upto Month COPPY'!$K$46)</f>
        <v>0</v>
      </c>
      <c r="AY106" s="9">
        <f>IF('Upto Month COPPY'!$K$47="",0,'Upto Month COPPY'!$K$47)</f>
        <v>106</v>
      </c>
      <c r="AZ106" s="9">
        <f>IF('Upto Month COPPY'!$K$49="",0,'Upto Month COPPY'!$K$49)</f>
        <v>0</v>
      </c>
      <c r="BA106" s="9">
        <f>IF('Upto Month COPPY'!$K$50="",0,'Upto Month COPPY'!$K$50)</f>
        <v>0</v>
      </c>
      <c r="BB106" s="9">
        <f>IF('Upto Month COPPY'!$K$52="",0,'Upto Month COPPY'!$K$52)</f>
        <v>0</v>
      </c>
      <c r="BC106" s="9">
        <f>IF('Upto Month COPPY'!$K$53="",0,'Upto Month COPPY'!$K$53)</f>
        <v>406</v>
      </c>
      <c r="BD106" s="9">
        <f>IF('Upto Month COPPY'!$K$54="",0,'Upto Month COPPY'!$K$54)</f>
        <v>406</v>
      </c>
      <c r="BE106" s="9">
        <f>IF('Upto Month COPPY'!$K$55="",0,'Upto Month COPPY'!$K$55)</f>
        <v>0</v>
      </c>
      <c r="BF106" s="9">
        <f>IF('Upto Month COPPY'!$K$56="",0,'Upto Month COPPY'!$K$56)</f>
        <v>144</v>
      </c>
      <c r="BG106" s="9">
        <f>IF('Upto Month COPPY'!$K$58="",0,'Upto Month COPPY'!$K$58)</f>
        <v>119462</v>
      </c>
      <c r="BH106" s="9">
        <f>SUM(AE106:BG106)</f>
        <v>134008</v>
      </c>
      <c r="BI106" s="127">
        <f>AD106+BH106</f>
        <v>884683</v>
      </c>
      <c r="BJ106" s="9">
        <f>IF('Upto Month COPPY'!$K$60="",0,'Upto Month COPPY'!$K$60)</f>
        <v>0</v>
      </c>
      <c r="BK106" s="51">
        <f t="shared" ref="BK106:BK107" si="1493">BI106-BJ106</f>
        <v>884683</v>
      </c>
      <c r="BL106">
        <f>'Upto Month COPPY'!$K$61</f>
        <v>884685</v>
      </c>
      <c r="BM106" s="30">
        <f t="shared" ref="BM106:BM110" si="1494">BK106-AD106</f>
        <v>134008</v>
      </c>
    </row>
    <row r="107" spans="1:65" ht="15.75" customHeight="1">
      <c r="A107" s="130"/>
      <c r="B107" s="183" t="s">
        <v>322</v>
      </c>
      <c r="C107" s="9">
        <f>IF('Upto Month Current'!$K$4="",0,'Upto Month Current'!$K$4)</f>
        <v>459972</v>
      </c>
      <c r="D107" s="9">
        <f>IF('Upto Month Current'!$K$5="",0,'Upto Month Current'!$K$5)</f>
        <v>201374</v>
      </c>
      <c r="E107" s="9">
        <f>IF('Upto Month Current'!$K$6="",0,'Upto Month Current'!$K$6)</f>
        <v>5425</v>
      </c>
      <c r="F107" s="9">
        <f>IF('Upto Month Current'!$K$7="",0,'Upto Month Current'!$K$7)</f>
        <v>34807</v>
      </c>
      <c r="G107" s="9">
        <f>IF('Upto Month Current'!$K$8="",0,'Upto Month Current'!$K$8)</f>
        <v>21151</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87</v>
      </c>
      <c r="M107" s="9">
        <f>IF('Upto Month Current'!$K$14="",0,'Upto Month Current'!$K$14)</f>
        <v>35675</v>
      </c>
      <c r="N107" s="9">
        <f>IF('Upto Month Current'!$K$15="",0,'Upto Month Current'!$K$15)</f>
        <v>148</v>
      </c>
      <c r="O107" s="9">
        <f>IF('Upto Month Current'!$K$16="",0,'Upto Month Current'!$K$16)</f>
        <v>3162</v>
      </c>
      <c r="P107" s="9">
        <f>IF('Upto Month Current'!$K$17="",0,'Upto Month Current'!$K$17)</f>
        <v>46900</v>
      </c>
      <c r="Q107" s="9">
        <f>IF('Upto Month Current'!$K$18="",0,'Upto Month Current'!$K$18)</f>
        <v>0</v>
      </c>
      <c r="R107" s="9">
        <f>IF('Upto Month Current'!$K$21="",0,'Upto Month Current'!$K$21)</f>
        <v>1441</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123">
        <f t="shared" si="1492"/>
        <v>810142</v>
      </c>
      <c r="AE107" s="9">
        <f>IF('Upto Month Current'!$K$19="",0,'Upto Month Current'!$K$19)</f>
        <v>3815</v>
      </c>
      <c r="AF107" s="9">
        <f>IF('Upto Month Current'!$K$20="",0,'Upto Month Current'!$K$20)</f>
        <v>129</v>
      </c>
      <c r="AG107" s="9">
        <f>IF('Upto Month Current'!$K$22="",0,'Upto Month Current'!$K$22)</f>
        <v>0</v>
      </c>
      <c r="AH107" s="9">
        <f>IF('Upto Month Current'!$K$23="",0,'Upto Month Current'!$K$23)</f>
        <v>0</v>
      </c>
      <c r="AI107" s="9">
        <f>IF('Upto Month Current'!$K$24="",0,'Upto Month Current'!$K$24)</f>
        <v>0</v>
      </c>
      <c r="AJ107" s="9">
        <f>IF('Upto Month Current'!$K$25="",0,'Upto Month Current'!$K$25)</f>
        <v>123</v>
      </c>
      <c r="AK107" s="9">
        <f>IF('Upto Month Current'!$K$28="",0,'Upto Month Current'!$K$28)</f>
        <v>848</v>
      </c>
      <c r="AL107" s="9">
        <f>IF('Upto Month Current'!$K$29="",0,'Upto Month Current'!$K$29)</f>
        <v>1487</v>
      </c>
      <c r="AM107" s="9">
        <f>IF('Upto Month Current'!$K$31="",0,'Upto Month Current'!$K$31)</f>
        <v>0</v>
      </c>
      <c r="AN107" s="9">
        <f>IF('Upto Month Current'!$K$32="",0,'Upto Month Current'!$K$32)</f>
        <v>0</v>
      </c>
      <c r="AO107" s="9">
        <f>IF('Upto Month Current'!$K$33="",0,'Upto Month Current'!$K$33)</f>
        <v>15225</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9</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781</v>
      </c>
      <c r="BD107" s="9">
        <f>IF('Upto Month Current'!$K$54="",0,'Upto Month Current'!$K$54)</f>
        <v>781</v>
      </c>
      <c r="BE107" s="9">
        <f>IF('Upto Month Current'!$K$55="",0,'Upto Month Current'!$K$55)</f>
        <v>0</v>
      </c>
      <c r="BF107" s="9">
        <f>IF('Upto Month Current'!$K$56="",0,'Upto Month Current'!$K$56)</f>
        <v>504</v>
      </c>
      <c r="BG107" s="9">
        <f>IF('Upto Month Current'!$K$58="",0,'Upto Month Current'!$K$58)</f>
        <v>105020</v>
      </c>
      <c r="BH107" s="9">
        <f>SUM(AE107:BG107)</f>
        <v>128722</v>
      </c>
      <c r="BI107" s="127">
        <f>AD107+BH107</f>
        <v>938864</v>
      </c>
      <c r="BJ107" s="9">
        <f>IF('Upto Month Current'!$K$60="",0,'Upto Month Current'!$K$60)</f>
        <v>0</v>
      </c>
      <c r="BK107" s="51">
        <f t="shared" si="1493"/>
        <v>938864</v>
      </c>
      <c r="BL107">
        <f>'Upto Month Current'!$K$61</f>
        <v>938867</v>
      </c>
      <c r="BM107" s="30">
        <f t="shared" si="1494"/>
        <v>128722</v>
      </c>
    </row>
    <row r="108" spans="1:65" ht="15.75">
      <c r="A108" s="130"/>
      <c r="B108" s="5" t="s">
        <v>127</v>
      </c>
      <c r="C108" s="11">
        <f>C107-C105</f>
        <v>-477</v>
      </c>
      <c r="D108" s="11">
        <f t="shared" ref="D108" si="1495">D107-D105</f>
        <v>-207</v>
      </c>
      <c r="E108" s="11">
        <f t="shared" ref="E108" si="1496">E107-E105</f>
        <v>-2</v>
      </c>
      <c r="F108" s="11">
        <f t="shared" ref="F108" si="1497">F107-F105</f>
        <v>-34</v>
      </c>
      <c r="G108" s="11">
        <f t="shared" ref="G108" si="1498">G107-G105</f>
        <v>-18</v>
      </c>
      <c r="H108" s="11">
        <f t="shared" ref="H108" si="1499">H107-H105</f>
        <v>0</v>
      </c>
      <c r="I108" s="11">
        <f t="shared" ref="I108" si="1500">I107-I105</f>
        <v>0</v>
      </c>
      <c r="J108" s="11">
        <f t="shared" ref="J108" si="1501">J107-J105</f>
        <v>0</v>
      </c>
      <c r="K108" s="11">
        <f t="shared" ref="K108" si="1502">K107-K105</f>
        <v>0</v>
      </c>
      <c r="L108" s="11">
        <f t="shared" ref="L108" si="1503">L107-L105</f>
        <v>0</v>
      </c>
      <c r="M108" s="11">
        <f t="shared" ref="M108" si="1504">M107-M105</f>
        <v>-35</v>
      </c>
      <c r="N108" s="11">
        <f t="shared" ref="N108" si="1505">N107-N105</f>
        <v>1</v>
      </c>
      <c r="O108" s="11">
        <f t="shared" ref="O108" si="1506">O107-O105</f>
        <v>-3</v>
      </c>
      <c r="P108" s="11">
        <f t="shared" ref="P108" si="1507">P107-P105</f>
        <v>-50</v>
      </c>
      <c r="Q108" s="11">
        <f t="shared" ref="Q108" si="1508">Q107-Q105</f>
        <v>0</v>
      </c>
      <c r="R108" s="11">
        <f t="shared" ref="R108" si="1509">R107-R105</f>
        <v>0</v>
      </c>
      <c r="S108" s="11">
        <f t="shared" ref="S108" si="1510">S107-S105</f>
        <v>0</v>
      </c>
      <c r="T108" s="11">
        <f t="shared" ref="T108:U108" si="1511">T107-T105</f>
        <v>0</v>
      </c>
      <c r="U108" s="11">
        <f t="shared" si="1511"/>
        <v>0</v>
      </c>
      <c r="V108" s="9">
        <f t="shared" ref="V108" si="1512">V107-V105</f>
        <v>0</v>
      </c>
      <c r="W108" s="11">
        <f t="shared" ref="W108" si="1513">W107-W105</f>
        <v>0</v>
      </c>
      <c r="X108" s="11">
        <f t="shared" ref="X108" si="1514">X107-X105</f>
        <v>0</v>
      </c>
      <c r="Y108" s="11">
        <f t="shared" ref="Y108" si="1515">Y107-Y105</f>
        <v>2</v>
      </c>
      <c r="Z108" s="11">
        <f t="shared" ref="Z108" si="1516">Z107-Z105</f>
        <v>1</v>
      </c>
      <c r="AA108" s="11">
        <f t="shared" ref="AA108:AD108" si="1517">AA107-AA105</f>
        <v>0</v>
      </c>
      <c r="AB108" s="11">
        <f t="shared" ref="AB108" si="1518">AB107-AB105</f>
        <v>0</v>
      </c>
      <c r="AC108" s="9">
        <f t="shared" si="1517"/>
        <v>0</v>
      </c>
      <c r="AD108" s="10">
        <f t="shared" si="1517"/>
        <v>-822</v>
      </c>
      <c r="AE108" s="11">
        <f t="shared" ref="AE108" si="1519">AE107-AE105</f>
        <v>-7</v>
      </c>
      <c r="AF108" s="11">
        <f t="shared" ref="AF108" si="1520">AF107-AF105</f>
        <v>0</v>
      </c>
      <c r="AG108" s="11">
        <f t="shared" ref="AG108" si="1521">AG107-AG105</f>
        <v>0</v>
      </c>
      <c r="AH108" s="11">
        <f t="shared" ref="AH108" si="1522">AH107-AH105</f>
        <v>0</v>
      </c>
      <c r="AI108" s="11">
        <f t="shared" ref="AI108" si="1523">AI107-AI105</f>
        <v>0</v>
      </c>
      <c r="AJ108" s="11">
        <f t="shared" ref="AJ108" si="1524">AJ107-AJ105</f>
        <v>0</v>
      </c>
      <c r="AK108" s="11">
        <f t="shared" ref="AK108" si="1525">AK107-AK105</f>
        <v>-3</v>
      </c>
      <c r="AL108" s="11">
        <f t="shared" ref="AL108" si="1526">AL107-AL105</f>
        <v>-1</v>
      </c>
      <c r="AM108" s="11">
        <f t="shared" ref="AM108" si="1527">AM107-AM105</f>
        <v>0</v>
      </c>
      <c r="AN108" s="11">
        <f t="shared" ref="AN108" si="1528">AN107-AN105</f>
        <v>0</v>
      </c>
      <c r="AO108" s="9">
        <f t="shared" ref="AO108" si="1529">AO107-AO105</f>
        <v>-15</v>
      </c>
      <c r="AP108" s="11">
        <f t="shared" ref="AP108" si="1530">AP107-AP105</f>
        <v>0</v>
      </c>
      <c r="AQ108" s="9">
        <f t="shared" ref="AQ108" si="1531">AQ107-AQ105</f>
        <v>0</v>
      </c>
      <c r="AR108" s="11">
        <f t="shared" ref="AR108" si="1532">AR107-AR105</f>
        <v>0</v>
      </c>
      <c r="AS108" s="11">
        <f t="shared" ref="AS108" si="1533">AS107-AS105</f>
        <v>0</v>
      </c>
      <c r="AT108" s="11">
        <f t="shared" ref="AT108" si="1534">AT107-AT105</f>
        <v>0</v>
      </c>
      <c r="AU108" s="11">
        <f t="shared" ref="AU108" si="1535">AU107-AU105</f>
        <v>0</v>
      </c>
      <c r="AV108" s="11">
        <f t="shared" ref="AV108" si="1536">AV107-AV105</f>
        <v>0</v>
      </c>
      <c r="AW108" s="11">
        <f t="shared" ref="AW108" si="1537">AW107-AW105</f>
        <v>0</v>
      </c>
      <c r="AX108" s="11">
        <f t="shared" ref="AX108" si="1538">AX107-AX105</f>
        <v>1</v>
      </c>
      <c r="AY108" s="11">
        <f t="shared" ref="AY108" si="1539">AY107-AY105</f>
        <v>0</v>
      </c>
      <c r="AZ108" s="11">
        <f t="shared" ref="AZ108" si="1540">AZ107-AZ105</f>
        <v>0</v>
      </c>
      <c r="BA108" s="11">
        <f t="shared" ref="BA108" si="1541">BA107-BA105</f>
        <v>0</v>
      </c>
      <c r="BB108" s="9">
        <f t="shared" ref="BB108" si="1542">BB107-BB105</f>
        <v>0</v>
      </c>
      <c r="BC108" s="11">
        <f t="shared" ref="BC108" si="1543">BC107-BC105</f>
        <v>-2</v>
      </c>
      <c r="BD108" s="11">
        <f t="shared" ref="BD108" si="1544">BD107-BD105</f>
        <v>-2</v>
      </c>
      <c r="BE108" s="11">
        <f t="shared" ref="BE108" si="1545">BE107-BE105</f>
        <v>0</v>
      </c>
      <c r="BF108" s="11">
        <f t="shared" ref="BF108" si="1546">BF107-BF105</f>
        <v>1</v>
      </c>
      <c r="BG108" s="11">
        <f t="shared" ref="BG108:BH108" si="1547">BG107-BG105</f>
        <v>-101</v>
      </c>
      <c r="BH108" s="9">
        <f t="shared" si="1547"/>
        <v>-129</v>
      </c>
      <c r="BI108" s="45">
        <f t="shared" ref="BI108" si="1548">BI107-BI105</f>
        <v>-951</v>
      </c>
      <c r="BJ108" s="11">
        <f t="shared" ref="BJ108:BK108" si="1549">BJ107-BJ105</f>
        <v>0</v>
      </c>
      <c r="BK108" s="51">
        <f t="shared" si="1549"/>
        <v>-951</v>
      </c>
      <c r="BM108" s="30">
        <f t="shared" si="1494"/>
        <v>-129</v>
      </c>
    </row>
    <row r="109" spans="1:65" ht="15.75">
      <c r="A109" s="130"/>
      <c r="B109" s="5" t="s">
        <v>128</v>
      </c>
      <c r="C109" s="13">
        <f>C108/C105</f>
        <v>-1.0359453489963057E-3</v>
      </c>
      <c r="D109" s="13">
        <f t="shared" ref="D109" si="1550">D108/D105</f>
        <v>-1.0268824938858324E-3</v>
      </c>
      <c r="E109" s="13">
        <f t="shared" ref="E109" si="1551">E108/E105</f>
        <v>-3.6852773171181132E-4</v>
      </c>
      <c r="F109" s="13">
        <f t="shared" ref="F109" si="1552">F108/F105</f>
        <v>-9.7586177205017082E-4</v>
      </c>
      <c r="G109" s="13">
        <f t="shared" ref="G109" si="1553">G108/G105</f>
        <v>-8.5029996693277907E-4</v>
      </c>
      <c r="H109" s="13" t="e">
        <f t="shared" ref="H109" si="1554">H108/H105</f>
        <v>#DIV/0!</v>
      </c>
      <c r="I109" s="13" t="e">
        <f t="shared" ref="I109" si="1555">I108/I105</f>
        <v>#DIV/0!</v>
      </c>
      <c r="J109" s="13" t="e">
        <f t="shared" ref="J109" si="1556">J108/J105</f>
        <v>#DIV/0!</v>
      </c>
      <c r="K109" s="13" t="e">
        <f t="shared" ref="K109" si="1557">K108/K105</f>
        <v>#DIV/0!</v>
      </c>
      <c r="L109" s="13">
        <f t="shared" ref="L109" si="1558">L108/L105</f>
        <v>0</v>
      </c>
      <c r="M109" s="13">
        <f t="shared" ref="M109" si="1559">M108/M105</f>
        <v>-9.8011761411369368E-4</v>
      </c>
      <c r="N109" s="13">
        <f t="shared" ref="N109" si="1560">N108/N105</f>
        <v>6.8027210884353739E-3</v>
      </c>
      <c r="O109" s="13">
        <f t="shared" ref="O109" si="1561">O108/O105</f>
        <v>-9.4786729857819908E-4</v>
      </c>
      <c r="P109" s="13">
        <f t="shared" ref="P109" si="1562">P108/P105</f>
        <v>-1.0649627263045794E-3</v>
      </c>
      <c r="Q109" s="13" t="e">
        <f t="shared" ref="Q109" si="1563">Q108/Q105</f>
        <v>#DIV/0!</v>
      </c>
      <c r="R109" s="13">
        <f t="shared" ref="R109" si="1564">R108/R105</f>
        <v>0</v>
      </c>
      <c r="S109" s="13" t="e">
        <f t="shared" ref="S109" si="1565">S108/S105</f>
        <v>#DIV/0!</v>
      </c>
      <c r="T109" s="13" t="e">
        <f t="shared" ref="T109:U109" si="1566">T108/T105</f>
        <v>#DIV/0!</v>
      </c>
      <c r="U109" s="13" t="e">
        <f t="shared" si="1566"/>
        <v>#DIV/0!</v>
      </c>
      <c r="V109" s="163" t="e">
        <f t="shared" ref="V109" si="1567">V108/V105</f>
        <v>#DIV/0!</v>
      </c>
      <c r="W109" s="13" t="e">
        <f t="shared" ref="W109" si="1568">W108/W105</f>
        <v>#DIV/0!</v>
      </c>
      <c r="X109" s="13" t="e">
        <f t="shared" ref="X109" si="1569">X108/X105</f>
        <v>#DIV/0!</v>
      </c>
      <c r="Y109" s="13">
        <f t="shared" ref="Y109" si="1570">Y108/Y105</f>
        <v>-1</v>
      </c>
      <c r="Z109" s="13">
        <f t="shared" ref="Z109" si="1571">Z108/Z105</f>
        <v>-1</v>
      </c>
      <c r="AA109" s="13" t="e">
        <f t="shared" ref="AA109:AD109" si="1572">AA108/AA105</f>
        <v>#DIV/0!</v>
      </c>
      <c r="AB109" s="13" t="e">
        <f t="shared" ref="AB109" si="1573">AB108/AB105</f>
        <v>#DIV/0!</v>
      </c>
      <c r="AC109" s="163" t="e">
        <f t="shared" si="1572"/>
        <v>#DIV/0!</v>
      </c>
      <c r="AD109" s="14">
        <f t="shared" si="1572"/>
        <v>-1.0136084955682373E-3</v>
      </c>
      <c r="AE109" s="13">
        <f t="shared" ref="AE109" si="1574">AE108/AE105</f>
        <v>-1.8315018315018315E-3</v>
      </c>
      <c r="AF109" s="13">
        <f t="shared" ref="AF109" si="1575">AF108/AF105</f>
        <v>0</v>
      </c>
      <c r="AG109" s="13" t="e">
        <f t="shared" ref="AG109" si="1576">AG108/AG105</f>
        <v>#DIV/0!</v>
      </c>
      <c r="AH109" s="13" t="e">
        <f t="shared" ref="AH109" si="1577">AH108/AH105</f>
        <v>#DIV/0!</v>
      </c>
      <c r="AI109" s="13" t="e">
        <f t="shared" ref="AI109" si="1578">AI108/AI105</f>
        <v>#DIV/0!</v>
      </c>
      <c r="AJ109" s="13">
        <f t="shared" ref="AJ109" si="1579">AJ108/AJ105</f>
        <v>0</v>
      </c>
      <c r="AK109" s="13">
        <f t="shared" ref="AK109" si="1580">AK108/AK105</f>
        <v>-3.5252643948296123E-3</v>
      </c>
      <c r="AL109" s="13">
        <f t="shared" ref="AL109" si="1581">AL108/AL105</f>
        <v>-6.7204301075268823E-4</v>
      </c>
      <c r="AM109" s="13" t="e">
        <f t="shared" ref="AM109" si="1582">AM108/AM105</f>
        <v>#DIV/0!</v>
      </c>
      <c r="AN109" s="13" t="e">
        <f t="shared" ref="AN109" si="1583">AN108/AN105</f>
        <v>#DIV/0!</v>
      </c>
      <c r="AO109" s="163">
        <f t="shared" ref="AO109" si="1584">AO108/AO105</f>
        <v>-9.8425196850393699E-4</v>
      </c>
      <c r="AP109" s="13" t="e">
        <f t="shared" ref="AP109" si="1585">AP108/AP105</f>
        <v>#DIV/0!</v>
      </c>
      <c r="AQ109" s="163" t="e">
        <f t="shared" ref="AQ109" si="1586">AQ108/AQ105</f>
        <v>#DIV/0!</v>
      </c>
      <c r="AR109" s="13" t="e">
        <f t="shared" ref="AR109" si="1587">AR108/AR105</f>
        <v>#DIV/0!</v>
      </c>
      <c r="AS109" s="13" t="e">
        <f t="shared" ref="AS109" si="1588">AS108/AS105</f>
        <v>#DIV/0!</v>
      </c>
      <c r="AT109" s="13" t="e">
        <f t="shared" ref="AT109" si="1589">AT108/AT105</f>
        <v>#DIV/0!</v>
      </c>
      <c r="AU109" s="13" t="e">
        <f t="shared" ref="AU109" si="1590">AU108/AU105</f>
        <v>#DIV/0!</v>
      </c>
      <c r="AV109" s="13" t="e">
        <f t="shared" ref="AV109" si="1591">AV108/AV105</f>
        <v>#DIV/0!</v>
      </c>
      <c r="AW109" s="13" t="e">
        <f t="shared" ref="AW109" si="1592">AW108/AW105</f>
        <v>#DIV/0!</v>
      </c>
      <c r="AX109" s="13">
        <f t="shared" ref="AX109" si="1593">AX108/AX105</f>
        <v>0.125</v>
      </c>
      <c r="AY109" s="13" t="e">
        <f t="shared" ref="AY109" si="1594">AY108/AY105</f>
        <v>#DIV/0!</v>
      </c>
      <c r="AZ109" s="13" t="e">
        <f t="shared" ref="AZ109" si="1595">AZ108/AZ105</f>
        <v>#DIV/0!</v>
      </c>
      <c r="BA109" s="13" t="e">
        <f t="shared" ref="BA109" si="1596">BA108/BA105</f>
        <v>#DIV/0!</v>
      </c>
      <c r="BB109" s="163" t="e">
        <f t="shared" ref="BB109" si="1597">BB108/BB105</f>
        <v>#DIV/0!</v>
      </c>
      <c r="BC109" s="13">
        <f t="shared" ref="BC109" si="1598">BC108/BC105</f>
        <v>-2.554278416347382E-3</v>
      </c>
      <c r="BD109" s="13">
        <f t="shared" ref="BD109" si="1599">BD108/BD105</f>
        <v>-2.554278416347382E-3</v>
      </c>
      <c r="BE109" s="13" t="e">
        <f t="shared" ref="BE109" si="1600">BE108/BE105</f>
        <v>#DIV/0!</v>
      </c>
      <c r="BF109" s="13">
        <f t="shared" ref="BF109" si="1601">BF108/BF105</f>
        <v>1.9880715705765406E-3</v>
      </c>
      <c r="BG109" s="13">
        <f t="shared" ref="BG109:BH109" si="1602">BG108/BG105</f>
        <v>-9.6079755710086468E-4</v>
      </c>
      <c r="BH109" s="163">
        <f t="shared" si="1602"/>
        <v>-1.0011563744169623E-3</v>
      </c>
      <c r="BI109" s="46">
        <f t="shared" ref="BI109" si="1603">BI108/BI105</f>
        <v>-1.011901278443098E-3</v>
      </c>
      <c r="BJ109" s="13" t="e">
        <f t="shared" ref="BJ109:BK109" si="1604">BJ108/BJ105</f>
        <v>#DIV/0!</v>
      </c>
      <c r="BK109" s="52">
        <f t="shared" si="1604"/>
        <v>-1.011901278443098E-3</v>
      </c>
      <c r="BM109" s="163" t="e">
        <f t="shared" ref="BM109" si="1605">BM108/BM105</f>
        <v>#DIV/0!</v>
      </c>
    </row>
    <row r="110" spans="1:65" ht="15.75">
      <c r="A110" s="130"/>
      <c r="B110" s="5" t="s">
        <v>129</v>
      </c>
      <c r="C110" s="11">
        <f>C107-C106</f>
        <v>21174</v>
      </c>
      <c r="D110" s="11">
        <f t="shared" ref="D110:BK110" si="1606">D107-D106</f>
        <v>48160</v>
      </c>
      <c r="E110" s="11">
        <f t="shared" si="1606"/>
        <v>-1949</v>
      </c>
      <c r="F110" s="11">
        <f t="shared" si="1606"/>
        <v>-1666</v>
      </c>
      <c r="G110" s="11">
        <f t="shared" si="1606"/>
        <v>250</v>
      </c>
      <c r="H110" s="11">
        <f t="shared" si="1606"/>
        <v>0</v>
      </c>
      <c r="I110" s="11">
        <f t="shared" si="1606"/>
        <v>0</v>
      </c>
      <c r="J110" s="11">
        <f t="shared" si="1606"/>
        <v>0</v>
      </c>
      <c r="K110" s="11">
        <f t="shared" si="1606"/>
        <v>0</v>
      </c>
      <c r="L110" s="11">
        <f t="shared" si="1606"/>
        <v>-61</v>
      </c>
      <c r="M110" s="11">
        <f t="shared" si="1606"/>
        <v>-5004</v>
      </c>
      <c r="N110" s="11">
        <f t="shared" si="1606"/>
        <v>55</v>
      </c>
      <c r="O110" s="11">
        <f t="shared" si="1606"/>
        <v>-383</v>
      </c>
      <c r="P110" s="11">
        <f t="shared" si="1606"/>
        <v>-1410</v>
      </c>
      <c r="Q110" s="11">
        <f t="shared" si="1606"/>
        <v>0</v>
      </c>
      <c r="R110" s="11">
        <f t="shared" si="1606"/>
        <v>325</v>
      </c>
      <c r="S110" s="11">
        <f t="shared" si="1606"/>
        <v>0</v>
      </c>
      <c r="T110" s="11">
        <f t="shared" si="1606"/>
        <v>0</v>
      </c>
      <c r="U110" s="11">
        <f t="shared" ref="U110" si="1607">U107-U106</f>
        <v>0</v>
      </c>
      <c r="V110" s="9">
        <f t="shared" si="1606"/>
        <v>0</v>
      </c>
      <c r="W110" s="11">
        <f t="shared" si="1606"/>
        <v>0</v>
      </c>
      <c r="X110" s="11">
        <f t="shared" si="1606"/>
        <v>0</v>
      </c>
      <c r="Y110" s="11">
        <f t="shared" si="1606"/>
        <v>0</v>
      </c>
      <c r="Z110" s="11">
        <f t="shared" si="1606"/>
        <v>0</v>
      </c>
      <c r="AA110" s="11">
        <f t="shared" si="1606"/>
        <v>0</v>
      </c>
      <c r="AB110" s="11">
        <f t="shared" ref="AB110" si="1608">AB107-AB106</f>
        <v>-24</v>
      </c>
      <c r="AC110" s="9">
        <f t="shared" ref="AC110:AD110" si="1609">AC107-AC106</f>
        <v>0</v>
      </c>
      <c r="AD110" s="10">
        <f t="shared" si="1609"/>
        <v>59467</v>
      </c>
      <c r="AE110" s="11">
        <f t="shared" si="1606"/>
        <v>816</v>
      </c>
      <c r="AF110" s="11">
        <f t="shared" si="1606"/>
        <v>-41</v>
      </c>
      <c r="AG110" s="11">
        <f t="shared" si="1606"/>
        <v>0</v>
      </c>
      <c r="AH110" s="11">
        <f t="shared" si="1606"/>
        <v>0</v>
      </c>
      <c r="AI110" s="11">
        <f t="shared" si="1606"/>
        <v>0</v>
      </c>
      <c r="AJ110" s="11">
        <f t="shared" si="1606"/>
        <v>123</v>
      </c>
      <c r="AK110" s="11">
        <f t="shared" si="1606"/>
        <v>675</v>
      </c>
      <c r="AL110" s="11">
        <f t="shared" si="1606"/>
        <v>-1156</v>
      </c>
      <c r="AM110" s="11">
        <f t="shared" si="1606"/>
        <v>0</v>
      </c>
      <c r="AN110" s="11">
        <f t="shared" si="1606"/>
        <v>0</v>
      </c>
      <c r="AO110" s="9">
        <f t="shared" si="1606"/>
        <v>7755</v>
      </c>
      <c r="AP110" s="11">
        <f t="shared" si="1606"/>
        <v>0</v>
      </c>
      <c r="AQ110" s="9">
        <f t="shared" si="1606"/>
        <v>0</v>
      </c>
      <c r="AR110" s="11">
        <f t="shared" si="1606"/>
        <v>0</v>
      </c>
      <c r="AS110" s="11">
        <f t="shared" si="1606"/>
        <v>0</v>
      </c>
      <c r="AT110" s="11">
        <f t="shared" si="1606"/>
        <v>0</v>
      </c>
      <c r="AU110" s="11">
        <f t="shared" si="1606"/>
        <v>0</v>
      </c>
      <c r="AV110" s="11">
        <f t="shared" si="1606"/>
        <v>0</v>
      </c>
      <c r="AW110" s="11">
        <f t="shared" si="1606"/>
        <v>-29</v>
      </c>
      <c r="AX110" s="11">
        <f t="shared" si="1606"/>
        <v>9</v>
      </c>
      <c r="AY110" s="11">
        <f t="shared" si="1606"/>
        <v>-106</v>
      </c>
      <c r="AZ110" s="11">
        <f t="shared" si="1606"/>
        <v>0</v>
      </c>
      <c r="BA110" s="11">
        <f t="shared" si="1606"/>
        <v>0</v>
      </c>
      <c r="BB110" s="9">
        <f t="shared" si="1606"/>
        <v>0</v>
      </c>
      <c r="BC110" s="11">
        <f t="shared" si="1606"/>
        <v>375</v>
      </c>
      <c r="BD110" s="11">
        <f t="shared" si="1606"/>
        <v>375</v>
      </c>
      <c r="BE110" s="11">
        <f t="shared" si="1606"/>
        <v>0</v>
      </c>
      <c r="BF110" s="11">
        <f t="shared" si="1606"/>
        <v>360</v>
      </c>
      <c r="BG110" s="11">
        <f t="shared" si="1606"/>
        <v>-14442</v>
      </c>
      <c r="BH110" s="9">
        <f t="shared" si="1606"/>
        <v>-5286</v>
      </c>
      <c r="BI110" s="45">
        <f t="shared" si="1606"/>
        <v>54181</v>
      </c>
      <c r="BJ110" s="11">
        <f t="shared" si="1606"/>
        <v>0</v>
      </c>
      <c r="BK110" s="51">
        <f t="shared" si="1606"/>
        <v>54181</v>
      </c>
      <c r="BM110" s="30">
        <f t="shared" si="1494"/>
        <v>-5286</v>
      </c>
    </row>
    <row r="111" spans="1:65" ht="15.75">
      <c r="A111" s="130"/>
      <c r="B111" s="5" t="s">
        <v>130</v>
      </c>
      <c r="C111" s="13">
        <f>C110/C106</f>
        <v>4.8254549929580351E-2</v>
      </c>
      <c r="D111" s="13">
        <f t="shared" ref="D111" si="1610">D110/D106</f>
        <v>0.31433158849713472</v>
      </c>
      <c r="E111" s="13">
        <f t="shared" ref="E111" si="1611">E110/E106</f>
        <v>-0.26430702468131273</v>
      </c>
      <c r="F111" s="13">
        <f t="shared" ref="F111" si="1612">F110/F106</f>
        <v>-4.5677624544183372E-2</v>
      </c>
      <c r="G111" s="13">
        <f t="shared" ref="G111" si="1613">G110/G106</f>
        <v>1.1961150184201713E-2</v>
      </c>
      <c r="H111" s="13" t="e">
        <f t="shared" ref="H111" si="1614">H110/H106</f>
        <v>#DIV/0!</v>
      </c>
      <c r="I111" s="13" t="e">
        <f t="shared" ref="I111" si="1615">I110/I106</f>
        <v>#DIV/0!</v>
      </c>
      <c r="J111" s="13" t="e">
        <f t="shared" ref="J111" si="1616">J110/J106</f>
        <v>#DIV/0!</v>
      </c>
      <c r="K111" s="13" t="e">
        <f t="shared" ref="K111" si="1617">K110/K106</f>
        <v>#DIV/0!</v>
      </c>
      <c r="L111" s="13">
        <f t="shared" ref="L111" si="1618">L110/L106</f>
        <v>-0.41216216216216217</v>
      </c>
      <c r="M111" s="13">
        <f t="shared" ref="M111" si="1619">M110/M106</f>
        <v>-0.12301187344821653</v>
      </c>
      <c r="N111" s="13">
        <f t="shared" ref="N111" si="1620">N110/N106</f>
        <v>0.59139784946236562</v>
      </c>
      <c r="O111" s="13">
        <f t="shared" ref="O111" si="1621">O110/O106</f>
        <v>-0.10803949224259521</v>
      </c>
      <c r="P111" s="13">
        <f t="shared" ref="P111" si="1622">P110/P106</f>
        <v>-2.9186503829434898E-2</v>
      </c>
      <c r="Q111" s="13" t="e">
        <f t="shared" ref="Q111" si="1623">Q110/Q106</f>
        <v>#DIV/0!</v>
      </c>
      <c r="R111" s="13">
        <f t="shared" ref="R111" si="1624">R110/R106</f>
        <v>0.29121863799283154</v>
      </c>
      <c r="S111" s="13" t="e">
        <f t="shared" ref="S111" si="1625">S110/S106</f>
        <v>#DIV/0!</v>
      </c>
      <c r="T111" s="13" t="e">
        <f t="shared" ref="T111:U111" si="1626">T110/T106</f>
        <v>#DIV/0!</v>
      </c>
      <c r="U111" s="13" t="e">
        <f t="shared" si="1626"/>
        <v>#DIV/0!</v>
      </c>
      <c r="V111" s="163" t="e">
        <f t="shared" ref="V111" si="1627">V110/V106</f>
        <v>#DIV/0!</v>
      </c>
      <c r="W111" s="13" t="e">
        <f t="shared" ref="W111" si="1628">W110/W106</f>
        <v>#DIV/0!</v>
      </c>
      <c r="X111" s="13" t="e">
        <f t="shared" ref="X111" si="1629">X110/X106</f>
        <v>#DIV/0!</v>
      </c>
      <c r="Y111" s="13" t="e">
        <f t="shared" ref="Y111" si="1630">Y110/Y106</f>
        <v>#DIV/0!</v>
      </c>
      <c r="Z111" s="13" t="e">
        <f t="shared" ref="Z111" si="1631">Z110/Z106</f>
        <v>#DIV/0!</v>
      </c>
      <c r="AA111" s="13" t="e">
        <f t="shared" ref="AA111:AD111" si="1632">AA110/AA106</f>
        <v>#DIV/0!</v>
      </c>
      <c r="AB111" s="13">
        <f t="shared" ref="AB111" si="1633">AB110/AB106</f>
        <v>-1</v>
      </c>
      <c r="AC111" s="163" t="e">
        <f t="shared" si="1632"/>
        <v>#DIV/0!</v>
      </c>
      <c r="AD111" s="14">
        <f t="shared" si="1632"/>
        <v>7.9218037099943378E-2</v>
      </c>
      <c r="AE111" s="13">
        <f t="shared" ref="AE111" si="1634">AE110/AE106</f>
        <v>0.27209069689896631</v>
      </c>
      <c r="AF111" s="13">
        <f t="shared" ref="AF111" si="1635">AF110/AF106</f>
        <v>-0.2411764705882353</v>
      </c>
      <c r="AG111" s="13" t="e">
        <f t="shared" ref="AG111" si="1636">AG110/AG106</f>
        <v>#DIV/0!</v>
      </c>
      <c r="AH111" s="13" t="e">
        <f t="shared" ref="AH111" si="1637">AH110/AH106</f>
        <v>#DIV/0!</v>
      </c>
      <c r="AI111" s="13" t="e">
        <f t="shared" ref="AI111" si="1638">AI110/AI106</f>
        <v>#DIV/0!</v>
      </c>
      <c r="AJ111" s="13" t="e">
        <f t="shared" ref="AJ111" si="1639">AJ110/AJ106</f>
        <v>#DIV/0!</v>
      </c>
      <c r="AK111" s="13">
        <f t="shared" ref="AK111" si="1640">AK110/AK106</f>
        <v>3.901734104046243</v>
      </c>
      <c r="AL111" s="13">
        <f t="shared" ref="AL111" si="1641">AL110/AL106</f>
        <v>-0.43738176314793797</v>
      </c>
      <c r="AM111" s="13" t="e">
        <f t="shared" ref="AM111" si="1642">AM110/AM106</f>
        <v>#DIV/0!</v>
      </c>
      <c r="AN111" s="13" t="e">
        <f t="shared" ref="AN111" si="1643">AN110/AN106</f>
        <v>#DIV/0!</v>
      </c>
      <c r="AO111" s="163">
        <f t="shared" ref="AO111" si="1644">AO110/AO106</f>
        <v>1.0381526104417671</v>
      </c>
      <c r="AP111" s="13" t="e">
        <f t="shared" ref="AP111" si="1645">AP110/AP106</f>
        <v>#DIV/0!</v>
      </c>
      <c r="AQ111" s="163" t="e">
        <f t="shared" ref="AQ111" si="1646">AQ110/AQ106</f>
        <v>#DIV/0!</v>
      </c>
      <c r="AR111" s="13" t="e">
        <f t="shared" ref="AR111" si="1647">AR110/AR106</f>
        <v>#DIV/0!</v>
      </c>
      <c r="AS111" s="13" t="e">
        <f t="shared" ref="AS111" si="1648">AS110/AS106</f>
        <v>#DIV/0!</v>
      </c>
      <c r="AT111" s="13" t="e">
        <f t="shared" ref="AT111" si="1649">AT110/AT106</f>
        <v>#DIV/0!</v>
      </c>
      <c r="AU111" s="13" t="e">
        <f t="shared" ref="AU111" si="1650">AU110/AU106</f>
        <v>#DIV/0!</v>
      </c>
      <c r="AV111" s="13" t="e">
        <f t="shared" ref="AV111" si="1651">AV110/AV106</f>
        <v>#DIV/0!</v>
      </c>
      <c r="AW111" s="13">
        <f t="shared" ref="AW111" si="1652">AW110/AW106</f>
        <v>-1</v>
      </c>
      <c r="AX111" s="13" t="e">
        <f t="shared" ref="AX111" si="1653">AX110/AX106</f>
        <v>#DIV/0!</v>
      </c>
      <c r="AY111" s="13">
        <f t="shared" ref="AY111" si="1654">AY110/AY106</f>
        <v>-1</v>
      </c>
      <c r="AZ111" s="13" t="e">
        <f t="shared" ref="AZ111" si="1655">AZ110/AZ106</f>
        <v>#DIV/0!</v>
      </c>
      <c r="BA111" s="13" t="e">
        <f t="shared" ref="BA111" si="1656">BA110/BA106</f>
        <v>#DIV/0!</v>
      </c>
      <c r="BB111" s="163" t="e">
        <f t="shared" ref="BB111" si="1657">BB110/BB106</f>
        <v>#DIV/0!</v>
      </c>
      <c r="BC111" s="13">
        <f t="shared" ref="BC111" si="1658">BC110/BC106</f>
        <v>0.92364532019704437</v>
      </c>
      <c r="BD111" s="13">
        <f t="shared" ref="BD111" si="1659">BD110/BD106</f>
        <v>0.92364532019704437</v>
      </c>
      <c r="BE111" s="13" t="e">
        <f t="shared" ref="BE111" si="1660">BE110/BE106</f>
        <v>#DIV/0!</v>
      </c>
      <c r="BF111" s="13">
        <f t="shared" ref="BF111" si="1661">BF110/BF106</f>
        <v>2.5</v>
      </c>
      <c r="BG111" s="13">
        <f t="shared" ref="BG111:BH111" si="1662">BG110/BG106</f>
        <v>-0.12089199912943029</v>
      </c>
      <c r="BH111" s="163">
        <f t="shared" si="1662"/>
        <v>-3.9445406244403319E-2</v>
      </c>
      <c r="BI111" s="46">
        <f t="shared" ref="BI111" si="1663">BI110/BI106</f>
        <v>6.1243405830110897E-2</v>
      </c>
      <c r="BJ111" s="13" t="e">
        <f t="shared" ref="BJ111:BK111" si="1664">BJ110/BJ106</f>
        <v>#DIV/0!</v>
      </c>
      <c r="BK111" s="52">
        <f t="shared" si="1664"/>
        <v>6.1243405830110897E-2</v>
      </c>
      <c r="BM111" s="14">
        <f t="shared" ref="BM111" si="1665">BM110/BM106</f>
        <v>-3.9445406244403319E-2</v>
      </c>
    </row>
    <row r="112" spans="1:65" ht="15.75">
      <c r="A112" s="130"/>
      <c r="B112" s="5" t="s">
        <v>312</v>
      </c>
      <c r="C112" s="128">
        <f>C107/C104</f>
        <v>0.99896405465100369</v>
      </c>
      <c r="D112" s="128">
        <f t="shared" ref="D112:BK112" si="1666">D107/D104</f>
        <v>0.99897311750611417</v>
      </c>
      <c r="E112" s="128">
        <f t="shared" si="1666"/>
        <v>0.99963147226828819</v>
      </c>
      <c r="F112" s="128">
        <f t="shared" si="1666"/>
        <v>0.99902413822794978</v>
      </c>
      <c r="G112" s="128">
        <f t="shared" si="1666"/>
        <v>0.99914970003306725</v>
      </c>
      <c r="H112" s="128" t="e">
        <f t="shared" si="1666"/>
        <v>#DIV/0!</v>
      </c>
      <c r="I112" s="128" t="e">
        <f t="shared" si="1666"/>
        <v>#DIV/0!</v>
      </c>
      <c r="J112" s="128" t="e">
        <f t="shared" si="1666"/>
        <v>#DIV/0!</v>
      </c>
      <c r="K112" s="128" t="e">
        <f t="shared" si="1666"/>
        <v>#DIV/0!</v>
      </c>
      <c r="L112" s="128">
        <f t="shared" si="1666"/>
        <v>1</v>
      </c>
      <c r="M112" s="128">
        <f t="shared" si="1666"/>
        <v>0.99901988238588635</v>
      </c>
      <c r="N112" s="128">
        <f t="shared" si="1666"/>
        <v>1.0068027210884354</v>
      </c>
      <c r="O112" s="128">
        <f t="shared" si="1666"/>
        <v>0.99905213270142179</v>
      </c>
      <c r="P112" s="128">
        <f t="shared" si="1666"/>
        <v>0.99893503727369537</v>
      </c>
      <c r="Q112" s="128" t="e">
        <f t="shared" si="1666"/>
        <v>#DIV/0!</v>
      </c>
      <c r="R112" s="128">
        <f t="shared" si="1666"/>
        <v>1</v>
      </c>
      <c r="S112" s="128" t="e">
        <f t="shared" si="1666"/>
        <v>#DIV/0!</v>
      </c>
      <c r="T112" s="128" t="e">
        <f t="shared" si="1666"/>
        <v>#DIV/0!</v>
      </c>
      <c r="U112" s="128" t="e">
        <f t="shared" si="1666"/>
        <v>#DIV/0!</v>
      </c>
      <c r="V112" s="178" t="e">
        <f t="shared" si="1666"/>
        <v>#DIV/0!</v>
      </c>
      <c r="W112" s="128" t="e">
        <f t="shared" si="1666"/>
        <v>#DIV/0!</v>
      </c>
      <c r="X112" s="128" t="e">
        <f t="shared" si="1666"/>
        <v>#DIV/0!</v>
      </c>
      <c r="Y112" s="128">
        <f t="shared" si="1666"/>
        <v>0</v>
      </c>
      <c r="Z112" s="128">
        <f t="shared" si="1666"/>
        <v>0</v>
      </c>
      <c r="AA112" s="128" t="e">
        <f t="shared" si="1666"/>
        <v>#DIV/0!</v>
      </c>
      <c r="AB112" s="128" t="e">
        <f t="shared" ref="AB112" si="1667">AB107/AB104</f>
        <v>#DIV/0!</v>
      </c>
      <c r="AC112" s="178" t="e">
        <f t="shared" si="1666"/>
        <v>#DIV/0!</v>
      </c>
      <c r="AD112" s="217">
        <f t="shared" si="1666"/>
        <v>0.9989863915044318</v>
      </c>
      <c r="AE112" s="128">
        <f t="shared" si="1666"/>
        <v>0.99816849816849818</v>
      </c>
      <c r="AF112" s="128">
        <f t="shared" si="1666"/>
        <v>1</v>
      </c>
      <c r="AG112" s="128" t="e">
        <f t="shared" si="1666"/>
        <v>#DIV/0!</v>
      </c>
      <c r="AH112" s="128" t="e">
        <f t="shared" si="1666"/>
        <v>#DIV/0!</v>
      </c>
      <c r="AI112" s="128" t="e">
        <f t="shared" si="1666"/>
        <v>#DIV/0!</v>
      </c>
      <c r="AJ112" s="128">
        <f t="shared" si="1666"/>
        <v>1</v>
      </c>
      <c r="AK112" s="128">
        <f t="shared" si="1666"/>
        <v>0.99647473560517041</v>
      </c>
      <c r="AL112" s="128">
        <f t="shared" si="1666"/>
        <v>0.99932795698924726</v>
      </c>
      <c r="AM112" s="128" t="e">
        <f t="shared" si="1666"/>
        <v>#DIV/0!</v>
      </c>
      <c r="AN112" s="128" t="e">
        <f t="shared" si="1666"/>
        <v>#DIV/0!</v>
      </c>
      <c r="AO112" s="178">
        <f t="shared" si="1666"/>
        <v>0.99901574803149606</v>
      </c>
      <c r="AP112" s="128" t="e">
        <f t="shared" si="1666"/>
        <v>#DIV/0!</v>
      </c>
      <c r="AQ112" s="178" t="e">
        <f t="shared" si="1666"/>
        <v>#DIV/0!</v>
      </c>
      <c r="AR112" s="128" t="e">
        <f t="shared" si="1666"/>
        <v>#DIV/0!</v>
      </c>
      <c r="AS112" s="128" t="e">
        <f t="shared" si="1666"/>
        <v>#DIV/0!</v>
      </c>
      <c r="AT112" s="128" t="e">
        <f t="shared" si="1666"/>
        <v>#DIV/0!</v>
      </c>
      <c r="AU112" s="128" t="e">
        <f t="shared" si="1666"/>
        <v>#DIV/0!</v>
      </c>
      <c r="AV112" s="128" t="e">
        <f t="shared" si="1666"/>
        <v>#DIV/0!</v>
      </c>
      <c r="AW112" s="128" t="e">
        <f t="shared" si="1666"/>
        <v>#DIV/0!</v>
      </c>
      <c r="AX112" s="128">
        <f t="shared" si="1666"/>
        <v>1.125</v>
      </c>
      <c r="AY112" s="128" t="e">
        <f t="shared" si="1666"/>
        <v>#DIV/0!</v>
      </c>
      <c r="AZ112" s="128" t="e">
        <f t="shared" si="1666"/>
        <v>#DIV/0!</v>
      </c>
      <c r="BA112" s="128" t="e">
        <f t="shared" si="1666"/>
        <v>#DIV/0!</v>
      </c>
      <c r="BB112" s="178" t="e">
        <f t="shared" si="1666"/>
        <v>#DIV/0!</v>
      </c>
      <c r="BC112" s="128">
        <f t="shared" si="1666"/>
        <v>0.99744572158365263</v>
      </c>
      <c r="BD112" s="128">
        <f t="shared" si="1666"/>
        <v>0.99744572158365263</v>
      </c>
      <c r="BE112" s="128" t="e">
        <f t="shared" si="1666"/>
        <v>#DIV/0!</v>
      </c>
      <c r="BF112" s="128">
        <f t="shared" si="1666"/>
        <v>1.0019880715705765</v>
      </c>
      <c r="BG112" s="128">
        <f t="shared" si="1666"/>
        <v>0.99903920244289912</v>
      </c>
      <c r="BH112" s="178">
        <f t="shared" si="1666"/>
        <v>0.998998843625583</v>
      </c>
      <c r="BI112" s="128">
        <f t="shared" si="1666"/>
        <v>0.99898809872155692</v>
      </c>
      <c r="BJ112" s="128" t="e">
        <f t="shared" si="1666"/>
        <v>#DIV/0!</v>
      </c>
      <c r="BK112" s="128">
        <f t="shared" si="1666"/>
        <v>0.99898809872155692</v>
      </c>
      <c r="BM112" s="128" t="e">
        <f t="shared" ref="BM112" si="1668">BM107/BM104</f>
        <v>#DIV/0!</v>
      </c>
    </row>
    <row r="113" spans="1:69" s="181" customFormat="1" ht="15.75">
      <c r="A113" s="130"/>
      <c r="B113" s="5" t="s">
        <v>313</v>
      </c>
      <c r="C113" s="11">
        <f>C104-C107</f>
        <v>477</v>
      </c>
      <c r="D113" s="11">
        <f t="shared" ref="D113:BK113" si="1669">D104-D107</f>
        <v>207</v>
      </c>
      <c r="E113" s="11">
        <f t="shared" si="1669"/>
        <v>2</v>
      </c>
      <c r="F113" s="11">
        <f t="shared" si="1669"/>
        <v>34</v>
      </c>
      <c r="G113" s="11">
        <f t="shared" si="1669"/>
        <v>18</v>
      </c>
      <c r="H113" s="11">
        <f t="shared" si="1669"/>
        <v>0</v>
      </c>
      <c r="I113" s="11">
        <f t="shared" si="1669"/>
        <v>0</v>
      </c>
      <c r="J113" s="11">
        <f t="shared" si="1669"/>
        <v>0</v>
      </c>
      <c r="K113" s="11">
        <f t="shared" si="1669"/>
        <v>0</v>
      </c>
      <c r="L113" s="11">
        <f t="shared" si="1669"/>
        <v>0</v>
      </c>
      <c r="M113" s="11">
        <f t="shared" si="1669"/>
        <v>35</v>
      </c>
      <c r="N113" s="11">
        <f t="shared" si="1669"/>
        <v>-1</v>
      </c>
      <c r="O113" s="11">
        <f t="shared" si="1669"/>
        <v>3</v>
      </c>
      <c r="P113" s="11">
        <f t="shared" si="1669"/>
        <v>50</v>
      </c>
      <c r="Q113" s="11">
        <f t="shared" si="1669"/>
        <v>0</v>
      </c>
      <c r="R113" s="11">
        <f t="shared" si="1669"/>
        <v>0</v>
      </c>
      <c r="S113" s="11">
        <f t="shared" si="1669"/>
        <v>0</v>
      </c>
      <c r="T113" s="11">
        <f t="shared" si="1669"/>
        <v>0</v>
      </c>
      <c r="U113" s="11">
        <f t="shared" si="1669"/>
        <v>0</v>
      </c>
      <c r="V113" s="11">
        <f t="shared" si="1669"/>
        <v>0</v>
      </c>
      <c r="W113" s="11">
        <f t="shared" si="1669"/>
        <v>0</v>
      </c>
      <c r="X113" s="11">
        <f t="shared" si="1669"/>
        <v>0</v>
      </c>
      <c r="Y113" s="11">
        <f t="shared" si="1669"/>
        <v>-2</v>
      </c>
      <c r="Z113" s="11">
        <f t="shared" si="1669"/>
        <v>-1</v>
      </c>
      <c r="AA113" s="11">
        <f t="shared" si="1669"/>
        <v>0</v>
      </c>
      <c r="AB113" s="11">
        <f t="shared" si="1669"/>
        <v>0</v>
      </c>
      <c r="AC113" s="11">
        <f t="shared" si="1669"/>
        <v>0</v>
      </c>
      <c r="AD113" s="11">
        <f t="shared" si="1669"/>
        <v>822</v>
      </c>
      <c r="AE113" s="11">
        <f t="shared" si="1669"/>
        <v>7</v>
      </c>
      <c r="AF113" s="11">
        <f t="shared" si="1669"/>
        <v>0</v>
      </c>
      <c r="AG113" s="11">
        <f t="shared" si="1669"/>
        <v>0</v>
      </c>
      <c r="AH113" s="11">
        <f t="shared" si="1669"/>
        <v>0</v>
      </c>
      <c r="AI113" s="11">
        <f t="shared" si="1669"/>
        <v>0</v>
      </c>
      <c r="AJ113" s="11">
        <f t="shared" si="1669"/>
        <v>0</v>
      </c>
      <c r="AK113" s="11">
        <f t="shared" si="1669"/>
        <v>3</v>
      </c>
      <c r="AL113" s="11">
        <f t="shared" si="1669"/>
        <v>1</v>
      </c>
      <c r="AM113" s="11">
        <f t="shared" si="1669"/>
        <v>0</v>
      </c>
      <c r="AN113" s="11">
        <f t="shared" si="1669"/>
        <v>0</v>
      </c>
      <c r="AO113" s="11">
        <f t="shared" si="1669"/>
        <v>15</v>
      </c>
      <c r="AP113" s="11">
        <f t="shared" si="1669"/>
        <v>0</v>
      </c>
      <c r="AQ113" s="11">
        <f t="shared" si="1669"/>
        <v>0</v>
      </c>
      <c r="AR113" s="11">
        <f t="shared" si="1669"/>
        <v>0</v>
      </c>
      <c r="AS113" s="11">
        <f t="shared" si="1669"/>
        <v>0</v>
      </c>
      <c r="AT113" s="11">
        <f t="shared" si="1669"/>
        <v>0</v>
      </c>
      <c r="AU113" s="11">
        <f t="shared" si="1669"/>
        <v>0</v>
      </c>
      <c r="AV113" s="11">
        <f t="shared" si="1669"/>
        <v>0</v>
      </c>
      <c r="AW113" s="11">
        <f t="shared" si="1669"/>
        <v>0</v>
      </c>
      <c r="AX113" s="11">
        <f t="shared" si="1669"/>
        <v>-1</v>
      </c>
      <c r="AY113" s="11">
        <f t="shared" si="1669"/>
        <v>0</v>
      </c>
      <c r="AZ113" s="11">
        <f t="shared" si="1669"/>
        <v>0</v>
      </c>
      <c r="BA113" s="11">
        <f t="shared" si="1669"/>
        <v>0</v>
      </c>
      <c r="BB113" s="11">
        <f t="shared" si="1669"/>
        <v>0</v>
      </c>
      <c r="BC113" s="11">
        <f t="shared" si="1669"/>
        <v>2</v>
      </c>
      <c r="BD113" s="11">
        <f t="shared" si="1669"/>
        <v>2</v>
      </c>
      <c r="BE113" s="11">
        <f t="shared" si="1669"/>
        <v>0</v>
      </c>
      <c r="BF113" s="11">
        <f t="shared" si="1669"/>
        <v>-1</v>
      </c>
      <c r="BG113" s="11">
        <f t="shared" si="1669"/>
        <v>101</v>
      </c>
      <c r="BH113" s="11">
        <f t="shared" si="1669"/>
        <v>129</v>
      </c>
      <c r="BI113" s="11">
        <f t="shared" si="1669"/>
        <v>951</v>
      </c>
      <c r="BJ113" s="11">
        <f t="shared" si="1669"/>
        <v>0</v>
      </c>
      <c r="BK113" s="11">
        <f t="shared" si="1669"/>
        <v>951</v>
      </c>
      <c r="BL113" s="11">
        <f t="shared" ref="BL113:BM113" si="1670">BL107-BL104</f>
        <v>938857</v>
      </c>
      <c r="BM113" s="11">
        <f t="shared" si="1670"/>
        <v>128722</v>
      </c>
    </row>
    <row r="114" spans="1:69"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c r="A115" s="228" t="s">
        <v>138</v>
      </c>
      <c r="B115" s="222" t="str">
        <f>B104</f>
        <v xml:space="preserve">FG 2023-24 </v>
      </c>
      <c r="C115" s="224">
        <v>0</v>
      </c>
      <c r="D115" s="224">
        <v>0</v>
      </c>
      <c r="E115" s="224">
        <v>0</v>
      </c>
      <c r="F115" s="224">
        <v>0</v>
      </c>
      <c r="G115" s="224">
        <v>0</v>
      </c>
      <c r="H115" s="224">
        <v>1021009</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 si="1671">SUM(C115:AC115)</f>
        <v>1021009</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65">
        <v>1606807</v>
      </c>
      <c r="BH115" s="225">
        <f>SUM(AE115:BG115)</f>
        <v>1606807</v>
      </c>
      <c r="BI115" s="230">
        <f>AD115+BH115</f>
        <v>2627816</v>
      </c>
      <c r="BJ115" s="231">
        <v>1598682</v>
      </c>
      <c r="BK115" s="225">
        <f t="shared" ref="BK115" si="1672">BI115-BJ115</f>
        <v>1029134</v>
      </c>
      <c r="BL115" s="234">
        <v>11</v>
      </c>
      <c r="BM115" s="235"/>
      <c r="BP115" s="234">
        <f>3496425-53457</f>
        <v>3442968</v>
      </c>
      <c r="BQ115" s="235">
        <f>+BP115-BK104</f>
        <v>2503153</v>
      </c>
    </row>
    <row r="116" spans="1:69" s="41" customFormat="1" ht="15.75">
      <c r="A116" s="136"/>
      <c r="B116" s="218" t="s">
        <v>320</v>
      </c>
      <c r="C116" s="264">
        <v>0</v>
      </c>
      <c r="D116" s="264">
        <v>0</v>
      </c>
      <c r="E116" s="264">
        <v>0</v>
      </c>
      <c r="F116" s="264">
        <v>0</v>
      </c>
      <c r="G116" s="264">
        <v>0</v>
      </c>
      <c r="H116" s="264">
        <v>1021009</v>
      </c>
      <c r="I116" s="264">
        <v>0</v>
      </c>
      <c r="J116" s="264">
        <v>0</v>
      </c>
      <c r="K116" s="264">
        <v>0</v>
      </c>
      <c r="L116" s="264">
        <v>0</v>
      </c>
      <c r="M116" s="264">
        <v>0</v>
      </c>
      <c r="N116" s="264">
        <v>0</v>
      </c>
      <c r="O116" s="264">
        <v>0</v>
      </c>
      <c r="P116" s="264">
        <v>0</v>
      </c>
      <c r="Q116" s="264">
        <v>0</v>
      </c>
      <c r="R116" s="264">
        <v>0</v>
      </c>
      <c r="S116" s="264">
        <v>0</v>
      </c>
      <c r="T116" s="264">
        <v>0</v>
      </c>
      <c r="U116" s="264">
        <v>0</v>
      </c>
      <c r="V116" s="264">
        <v>0</v>
      </c>
      <c r="W116" s="264">
        <v>0</v>
      </c>
      <c r="X116" s="264">
        <v>0</v>
      </c>
      <c r="Y116" s="264">
        <v>0</v>
      </c>
      <c r="Z116" s="264">
        <v>0</v>
      </c>
      <c r="AA116" s="264">
        <v>0</v>
      </c>
      <c r="AB116" s="264">
        <v>0</v>
      </c>
      <c r="AC116" s="264">
        <v>0</v>
      </c>
      <c r="AD116" s="123">
        <f t="shared" ref="AD116" si="1673">SUM(C116:AC116)</f>
        <v>1021009</v>
      </c>
      <c r="AE116" s="264">
        <v>0</v>
      </c>
      <c r="AF116" s="264">
        <v>0</v>
      </c>
      <c r="AG116" s="264">
        <v>0</v>
      </c>
      <c r="AH116" s="264">
        <v>0</v>
      </c>
      <c r="AI116" s="264">
        <v>0</v>
      </c>
      <c r="AJ116" s="264">
        <v>0</v>
      </c>
      <c r="AK116" s="264">
        <v>0</v>
      </c>
      <c r="AL116" s="264">
        <v>0</v>
      </c>
      <c r="AM116" s="264">
        <v>0</v>
      </c>
      <c r="AN116" s="264">
        <v>0</v>
      </c>
      <c r="AO116" s="264">
        <v>0</v>
      </c>
      <c r="AP116" s="264">
        <v>0</v>
      </c>
      <c r="AQ116" s="264">
        <v>0</v>
      </c>
      <c r="AR116" s="264">
        <v>0</v>
      </c>
      <c r="AS116" s="264">
        <v>0</v>
      </c>
      <c r="AT116" s="264">
        <v>0</v>
      </c>
      <c r="AU116" s="264">
        <v>0</v>
      </c>
      <c r="AV116" s="264">
        <v>0</v>
      </c>
      <c r="AW116" s="264">
        <v>0</v>
      </c>
      <c r="AX116" s="264">
        <v>0</v>
      </c>
      <c r="AY116" s="264">
        <v>0</v>
      </c>
      <c r="AZ116" s="264">
        <v>0</v>
      </c>
      <c r="BA116" s="264">
        <v>0</v>
      </c>
      <c r="BB116" s="264">
        <v>0</v>
      </c>
      <c r="BC116" s="264">
        <v>0</v>
      </c>
      <c r="BD116" s="264">
        <v>0</v>
      </c>
      <c r="BE116" s="264">
        <v>0</v>
      </c>
      <c r="BF116" s="264">
        <v>0</v>
      </c>
      <c r="BG116" s="282">
        <v>1606807</v>
      </c>
      <c r="BH116" s="123">
        <f>SUM(AE116:BG116)</f>
        <v>1606807</v>
      </c>
      <c r="BI116" s="238">
        <f>AD116+BH116</f>
        <v>2627816</v>
      </c>
      <c r="BJ116" s="280">
        <v>1598682</v>
      </c>
      <c r="BK116" s="123">
        <f t="shared" ref="BK116" si="1674">BI116-BJ116</f>
        <v>1029134</v>
      </c>
      <c r="BM116" s="219"/>
    </row>
    <row r="117" spans="1:69" ht="15.75">
      <c r="A117" s="130"/>
      <c r="B117" s="12" t="s">
        <v>321</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886761</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75">SUM(C117:AC117)</f>
        <v>886761</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1846588</v>
      </c>
      <c r="BH117" s="9">
        <f>SUM(AE117:BG117)</f>
        <v>1846588</v>
      </c>
      <c r="BI117" s="127">
        <f>AD117+BH117</f>
        <v>2733349</v>
      </c>
      <c r="BJ117" s="9">
        <f>IF('Upto Month COPPY'!$L$60="",0,'Upto Month COPPY'!$L$60)</f>
        <v>1844597</v>
      </c>
      <c r="BK117" s="51">
        <f t="shared" ref="BK117:BK118" si="1676">BI117-BJ117</f>
        <v>888752</v>
      </c>
      <c r="BL117">
        <f>'Upto Month COPPY'!$L$61</f>
        <v>888753</v>
      </c>
      <c r="BM117" s="30">
        <f t="shared" ref="BM117:BM121" si="1677">BK117-AD117</f>
        <v>1991</v>
      </c>
    </row>
    <row r="118" spans="1:69" ht="18.75" customHeight="1">
      <c r="A118" s="130"/>
      <c r="B118" s="183" t="s">
        <v>322</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1021010</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75"/>
        <v>1021010</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1602147</v>
      </c>
      <c r="BH118" s="9">
        <f>SUM(AE118:BG118)</f>
        <v>1602147</v>
      </c>
      <c r="BI118" s="127">
        <f>AD118+BH118</f>
        <v>2623157</v>
      </c>
      <c r="BJ118" s="9">
        <f>IF('Upto Month Current'!$L$60="",0,'Upto Month Current'!$L$60)</f>
        <v>1599566</v>
      </c>
      <c r="BK118" s="51">
        <f t="shared" si="1676"/>
        <v>1023591</v>
      </c>
      <c r="BL118">
        <f>'Upto Month Current'!$L$61</f>
        <v>1023591</v>
      </c>
      <c r="BM118" s="30">
        <f t="shared" si="1677"/>
        <v>2581</v>
      </c>
    </row>
    <row r="119" spans="1:69" ht="15.75">
      <c r="A119" s="130"/>
      <c r="B119" s="5" t="s">
        <v>127</v>
      </c>
      <c r="C119" s="11">
        <f>C118-C116</f>
        <v>0</v>
      </c>
      <c r="D119" s="11">
        <f t="shared" ref="D119" si="1678">D118-D116</f>
        <v>0</v>
      </c>
      <c r="E119" s="11">
        <f t="shared" ref="E119" si="1679">E118-E116</f>
        <v>0</v>
      </c>
      <c r="F119" s="11">
        <f t="shared" ref="F119" si="1680">F118-F116</f>
        <v>0</v>
      </c>
      <c r="G119" s="11">
        <f t="shared" ref="G119" si="1681">G118-G116</f>
        <v>0</v>
      </c>
      <c r="H119" s="11">
        <f t="shared" ref="H119" si="1682">H118-H116</f>
        <v>1</v>
      </c>
      <c r="I119" s="11">
        <f t="shared" ref="I119" si="1683">I118-I116</f>
        <v>0</v>
      </c>
      <c r="J119" s="11">
        <f t="shared" ref="J119" si="1684">J118-J116</f>
        <v>0</v>
      </c>
      <c r="K119" s="11">
        <f t="shared" ref="K119" si="1685">K118-K116</f>
        <v>0</v>
      </c>
      <c r="L119" s="11">
        <f t="shared" ref="L119" si="1686">L118-L116</f>
        <v>0</v>
      </c>
      <c r="M119" s="11">
        <f t="shared" ref="M119" si="1687">M118-M116</f>
        <v>0</v>
      </c>
      <c r="N119" s="11">
        <f t="shared" ref="N119" si="1688">N118-N116</f>
        <v>0</v>
      </c>
      <c r="O119" s="11">
        <f t="shared" ref="O119" si="1689">O118-O116</f>
        <v>0</v>
      </c>
      <c r="P119" s="11">
        <f t="shared" ref="P119" si="1690">P118-P116</f>
        <v>0</v>
      </c>
      <c r="Q119" s="11">
        <f t="shared" ref="Q119" si="1691">Q118-Q116</f>
        <v>0</v>
      </c>
      <c r="R119" s="11">
        <f t="shared" ref="R119" si="1692">R118-R116</f>
        <v>0</v>
      </c>
      <c r="S119" s="11">
        <f t="shared" ref="S119" si="1693">S118-S116</f>
        <v>0</v>
      </c>
      <c r="T119" s="11">
        <f t="shared" ref="T119:U119" si="1694">T118-T116</f>
        <v>0</v>
      </c>
      <c r="U119" s="11">
        <f t="shared" si="1694"/>
        <v>0</v>
      </c>
      <c r="V119" s="9">
        <f t="shared" ref="V119" si="1695">V118-V116</f>
        <v>0</v>
      </c>
      <c r="W119" s="11">
        <f t="shared" ref="W119" si="1696">W118-W116</f>
        <v>0</v>
      </c>
      <c r="X119" s="11">
        <f t="shared" ref="X119" si="1697">X118-X116</f>
        <v>0</v>
      </c>
      <c r="Y119" s="11">
        <f t="shared" ref="Y119" si="1698">Y118-Y116</f>
        <v>0</v>
      </c>
      <c r="Z119" s="11">
        <f t="shared" ref="Z119" si="1699">Z118-Z116</f>
        <v>0</v>
      </c>
      <c r="AA119" s="11">
        <f t="shared" ref="AA119:AD119" si="1700">AA118-AA116</f>
        <v>0</v>
      </c>
      <c r="AB119" s="11">
        <f t="shared" ref="AB119" si="1701">AB118-AB116</f>
        <v>0</v>
      </c>
      <c r="AC119" s="9">
        <f t="shared" si="1700"/>
        <v>0</v>
      </c>
      <c r="AD119" s="10">
        <f t="shared" si="1700"/>
        <v>1</v>
      </c>
      <c r="AE119" s="11">
        <f t="shared" ref="AE119" si="1702">AE118-AE116</f>
        <v>0</v>
      </c>
      <c r="AF119" s="11">
        <f t="shared" ref="AF119" si="1703">AF118-AF116</f>
        <v>0</v>
      </c>
      <c r="AG119" s="11">
        <f t="shared" ref="AG119" si="1704">AG118-AG116</f>
        <v>0</v>
      </c>
      <c r="AH119" s="11">
        <f t="shared" ref="AH119" si="1705">AH118-AH116</f>
        <v>0</v>
      </c>
      <c r="AI119" s="11">
        <f t="shared" ref="AI119" si="1706">AI118-AI116</f>
        <v>0</v>
      </c>
      <c r="AJ119" s="11">
        <f t="shared" ref="AJ119" si="1707">AJ118-AJ116</f>
        <v>0</v>
      </c>
      <c r="AK119" s="11">
        <f t="shared" ref="AK119" si="1708">AK118-AK116</f>
        <v>0</v>
      </c>
      <c r="AL119" s="11">
        <f t="shared" ref="AL119" si="1709">AL118-AL116</f>
        <v>0</v>
      </c>
      <c r="AM119" s="11">
        <f t="shared" ref="AM119" si="1710">AM118-AM116</f>
        <v>0</v>
      </c>
      <c r="AN119" s="11">
        <f t="shared" ref="AN119" si="1711">AN118-AN116</f>
        <v>0</v>
      </c>
      <c r="AO119" s="9">
        <f t="shared" ref="AO119" si="1712">AO118-AO116</f>
        <v>0</v>
      </c>
      <c r="AP119" s="11">
        <f t="shared" ref="AP119" si="1713">AP118-AP116</f>
        <v>0</v>
      </c>
      <c r="AQ119" s="9">
        <f t="shared" ref="AQ119" si="1714">AQ118-AQ116</f>
        <v>0</v>
      </c>
      <c r="AR119" s="11">
        <f t="shared" ref="AR119" si="1715">AR118-AR116</f>
        <v>0</v>
      </c>
      <c r="AS119" s="11">
        <f t="shared" ref="AS119" si="1716">AS118-AS116</f>
        <v>0</v>
      </c>
      <c r="AT119" s="11">
        <f t="shared" ref="AT119" si="1717">AT118-AT116</f>
        <v>0</v>
      </c>
      <c r="AU119" s="11">
        <f t="shared" ref="AU119" si="1718">AU118-AU116</f>
        <v>0</v>
      </c>
      <c r="AV119" s="11">
        <f t="shared" ref="AV119" si="1719">AV118-AV116</f>
        <v>0</v>
      </c>
      <c r="AW119" s="11">
        <f t="shared" ref="AW119" si="1720">AW118-AW116</f>
        <v>0</v>
      </c>
      <c r="AX119" s="11">
        <f t="shared" ref="AX119" si="1721">AX118-AX116</f>
        <v>0</v>
      </c>
      <c r="AY119" s="11">
        <f t="shared" ref="AY119" si="1722">AY118-AY116</f>
        <v>0</v>
      </c>
      <c r="AZ119" s="11">
        <f t="shared" ref="AZ119" si="1723">AZ118-AZ116</f>
        <v>0</v>
      </c>
      <c r="BA119" s="11">
        <f t="shared" ref="BA119" si="1724">BA118-BA116</f>
        <v>0</v>
      </c>
      <c r="BB119" s="9">
        <f t="shared" ref="BB119" si="1725">BB118-BB116</f>
        <v>0</v>
      </c>
      <c r="BC119" s="11">
        <f t="shared" ref="BC119" si="1726">BC118-BC116</f>
        <v>0</v>
      </c>
      <c r="BD119" s="11">
        <f t="shared" ref="BD119" si="1727">BD118-BD116</f>
        <v>0</v>
      </c>
      <c r="BE119" s="11">
        <f t="shared" ref="BE119" si="1728">BE118-BE116</f>
        <v>0</v>
      </c>
      <c r="BF119" s="11">
        <f t="shared" ref="BF119" si="1729">BF118-BF116</f>
        <v>0</v>
      </c>
      <c r="BG119" s="11">
        <f t="shared" ref="BG119:BH119" si="1730">BG118-BG116</f>
        <v>-4660</v>
      </c>
      <c r="BH119" s="9">
        <f t="shared" si="1730"/>
        <v>-4660</v>
      </c>
      <c r="BI119" s="45">
        <f t="shared" ref="BI119" si="1731">BI118-BI116</f>
        <v>-4659</v>
      </c>
      <c r="BJ119" s="11">
        <f t="shared" ref="BJ119:BK119" si="1732">BJ118-BJ116</f>
        <v>884</v>
      </c>
      <c r="BK119" s="51">
        <f t="shared" si="1732"/>
        <v>-5543</v>
      </c>
      <c r="BM119" s="30">
        <f t="shared" si="1677"/>
        <v>-5544</v>
      </c>
    </row>
    <row r="120" spans="1:69" ht="15.75">
      <c r="A120" s="130"/>
      <c r="B120" s="5" t="s">
        <v>128</v>
      </c>
      <c r="C120" s="13" t="e">
        <f>C119/C116</f>
        <v>#DIV/0!</v>
      </c>
      <c r="D120" s="13" t="e">
        <f t="shared" ref="D120" si="1733">D119/D116</f>
        <v>#DIV/0!</v>
      </c>
      <c r="E120" s="13" t="e">
        <f t="shared" ref="E120" si="1734">E119/E116</f>
        <v>#DIV/0!</v>
      </c>
      <c r="F120" s="13" t="e">
        <f t="shared" ref="F120" si="1735">F119/F116</f>
        <v>#DIV/0!</v>
      </c>
      <c r="G120" s="13" t="e">
        <f t="shared" ref="G120" si="1736">G119/G116</f>
        <v>#DIV/0!</v>
      </c>
      <c r="H120" s="13">
        <f t="shared" ref="H120" si="1737">H119/H116</f>
        <v>9.7942329597486399E-7</v>
      </c>
      <c r="I120" s="13" t="e">
        <f t="shared" ref="I120" si="1738">I119/I116</f>
        <v>#DIV/0!</v>
      </c>
      <c r="J120" s="13" t="e">
        <f t="shared" ref="J120" si="1739">J119/J116</f>
        <v>#DIV/0!</v>
      </c>
      <c r="K120" s="13" t="e">
        <f t="shared" ref="K120" si="1740">K119/K116</f>
        <v>#DIV/0!</v>
      </c>
      <c r="L120" s="13" t="e">
        <f t="shared" ref="L120" si="1741">L119/L116</f>
        <v>#DIV/0!</v>
      </c>
      <c r="M120" s="13" t="e">
        <f t="shared" ref="M120" si="1742">M119/M116</f>
        <v>#DIV/0!</v>
      </c>
      <c r="N120" s="13" t="e">
        <f t="shared" ref="N120" si="1743">N119/N116</f>
        <v>#DIV/0!</v>
      </c>
      <c r="O120" s="13" t="e">
        <f t="shared" ref="O120" si="1744">O119/O116</f>
        <v>#DIV/0!</v>
      </c>
      <c r="P120" s="13" t="e">
        <f t="shared" ref="P120" si="1745">P119/P116</f>
        <v>#DIV/0!</v>
      </c>
      <c r="Q120" s="13" t="e">
        <f t="shared" ref="Q120" si="1746">Q119/Q116</f>
        <v>#DIV/0!</v>
      </c>
      <c r="R120" s="13" t="e">
        <f t="shared" ref="R120" si="1747">R119/R116</f>
        <v>#DIV/0!</v>
      </c>
      <c r="S120" s="13" t="e">
        <f t="shared" ref="S120" si="1748">S119/S116</f>
        <v>#DIV/0!</v>
      </c>
      <c r="T120" s="13" t="e">
        <f t="shared" ref="T120:U120" si="1749">T119/T116</f>
        <v>#DIV/0!</v>
      </c>
      <c r="U120" s="13" t="e">
        <f t="shared" si="1749"/>
        <v>#DIV/0!</v>
      </c>
      <c r="V120" s="163" t="e">
        <f t="shared" ref="V120" si="1750">V119/V116</f>
        <v>#DIV/0!</v>
      </c>
      <c r="W120" s="13" t="e">
        <f t="shared" ref="W120" si="1751">W119/W116</f>
        <v>#DIV/0!</v>
      </c>
      <c r="X120" s="13" t="e">
        <f t="shared" ref="X120" si="1752">X119/X116</f>
        <v>#DIV/0!</v>
      </c>
      <c r="Y120" s="13" t="e">
        <f t="shared" ref="Y120" si="1753">Y119/Y116</f>
        <v>#DIV/0!</v>
      </c>
      <c r="Z120" s="13" t="e">
        <f t="shared" ref="Z120" si="1754">Z119/Z116</f>
        <v>#DIV/0!</v>
      </c>
      <c r="AA120" s="13" t="e">
        <f t="shared" ref="AA120:AD120" si="1755">AA119/AA116</f>
        <v>#DIV/0!</v>
      </c>
      <c r="AB120" s="13" t="e">
        <f t="shared" ref="AB120" si="1756">AB119/AB116</f>
        <v>#DIV/0!</v>
      </c>
      <c r="AC120" s="163" t="e">
        <f t="shared" si="1755"/>
        <v>#DIV/0!</v>
      </c>
      <c r="AD120" s="14">
        <f t="shared" si="1755"/>
        <v>9.7942329597486399E-7</v>
      </c>
      <c r="AE120" s="13" t="e">
        <f t="shared" ref="AE120" si="1757">AE119/AE116</f>
        <v>#DIV/0!</v>
      </c>
      <c r="AF120" s="13" t="e">
        <f t="shared" ref="AF120" si="1758">AF119/AF116</f>
        <v>#DIV/0!</v>
      </c>
      <c r="AG120" s="13" t="e">
        <f t="shared" ref="AG120" si="1759">AG119/AG116</f>
        <v>#DIV/0!</v>
      </c>
      <c r="AH120" s="13" t="e">
        <f t="shared" ref="AH120" si="1760">AH119/AH116</f>
        <v>#DIV/0!</v>
      </c>
      <c r="AI120" s="13" t="e">
        <f t="shared" ref="AI120" si="1761">AI119/AI116</f>
        <v>#DIV/0!</v>
      </c>
      <c r="AJ120" s="13" t="e">
        <f t="shared" ref="AJ120" si="1762">AJ119/AJ116</f>
        <v>#DIV/0!</v>
      </c>
      <c r="AK120" s="13" t="e">
        <f t="shared" ref="AK120" si="1763">AK119/AK116</f>
        <v>#DIV/0!</v>
      </c>
      <c r="AL120" s="13" t="e">
        <f t="shared" ref="AL120" si="1764">AL119/AL116</f>
        <v>#DIV/0!</v>
      </c>
      <c r="AM120" s="13" t="e">
        <f t="shared" ref="AM120" si="1765">AM119/AM116</f>
        <v>#DIV/0!</v>
      </c>
      <c r="AN120" s="13" t="e">
        <f t="shared" ref="AN120" si="1766">AN119/AN116</f>
        <v>#DIV/0!</v>
      </c>
      <c r="AO120" s="163" t="e">
        <f t="shared" ref="AO120" si="1767">AO119/AO116</f>
        <v>#DIV/0!</v>
      </c>
      <c r="AP120" s="13" t="e">
        <f t="shared" ref="AP120" si="1768">AP119/AP116</f>
        <v>#DIV/0!</v>
      </c>
      <c r="AQ120" s="163" t="e">
        <f t="shared" ref="AQ120" si="1769">AQ119/AQ116</f>
        <v>#DIV/0!</v>
      </c>
      <c r="AR120" s="13" t="e">
        <f t="shared" ref="AR120" si="1770">AR119/AR116</f>
        <v>#DIV/0!</v>
      </c>
      <c r="AS120" s="13" t="e">
        <f t="shared" ref="AS120" si="1771">AS119/AS116</f>
        <v>#DIV/0!</v>
      </c>
      <c r="AT120" s="13" t="e">
        <f t="shared" ref="AT120" si="1772">AT119/AT116</f>
        <v>#DIV/0!</v>
      </c>
      <c r="AU120" s="13" t="e">
        <f t="shared" ref="AU120" si="1773">AU119/AU116</f>
        <v>#DIV/0!</v>
      </c>
      <c r="AV120" s="13" t="e">
        <f t="shared" ref="AV120" si="1774">AV119/AV116</f>
        <v>#DIV/0!</v>
      </c>
      <c r="AW120" s="13" t="e">
        <f t="shared" ref="AW120" si="1775">AW119/AW116</f>
        <v>#DIV/0!</v>
      </c>
      <c r="AX120" s="13" t="e">
        <f t="shared" ref="AX120" si="1776">AX119/AX116</f>
        <v>#DIV/0!</v>
      </c>
      <c r="AY120" s="13" t="e">
        <f t="shared" ref="AY120" si="1777">AY119/AY116</f>
        <v>#DIV/0!</v>
      </c>
      <c r="AZ120" s="13" t="e">
        <f t="shared" ref="AZ120" si="1778">AZ119/AZ116</f>
        <v>#DIV/0!</v>
      </c>
      <c r="BA120" s="13" t="e">
        <f t="shared" ref="BA120" si="1779">BA119/BA116</f>
        <v>#DIV/0!</v>
      </c>
      <c r="BB120" s="163" t="e">
        <f t="shared" ref="BB120" si="1780">BB119/BB116</f>
        <v>#DIV/0!</v>
      </c>
      <c r="BC120" s="13" t="e">
        <f t="shared" ref="BC120" si="1781">BC119/BC116</f>
        <v>#DIV/0!</v>
      </c>
      <c r="BD120" s="13" t="e">
        <f t="shared" ref="BD120" si="1782">BD119/BD116</f>
        <v>#DIV/0!</v>
      </c>
      <c r="BE120" s="13" t="e">
        <f t="shared" ref="BE120" si="1783">BE119/BE116</f>
        <v>#DIV/0!</v>
      </c>
      <c r="BF120" s="13" t="e">
        <f t="shared" ref="BF120" si="1784">BF119/BF116</f>
        <v>#DIV/0!</v>
      </c>
      <c r="BG120" s="13">
        <f t="shared" ref="BG120:BH120" si="1785">BG119/BG116</f>
        <v>-2.9001616248871208E-3</v>
      </c>
      <c r="BH120" s="163">
        <f t="shared" si="1785"/>
        <v>-2.9001616248871208E-3</v>
      </c>
      <c r="BI120" s="46">
        <f t="shared" ref="BI120" si="1786">BI119/BI116</f>
        <v>-1.7729551840768151E-3</v>
      </c>
      <c r="BJ120" s="13">
        <f t="shared" ref="BJ120:BK120" si="1787">BJ119/BJ116</f>
        <v>5.5295549709072844E-4</v>
      </c>
      <c r="BK120" s="52">
        <f t="shared" si="1787"/>
        <v>-5.386081890210604E-3</v>
      </c>
      <c r="BM120" s="163" t="e">
        <f t="shared" ref="BM120" si="1788">BM119/BM116</f>
        <v>#DIV/0!</v>
      </c>
    </row>
    <row r="121" spans="1:69" ht="15.75">
      <c r="A121" s="130"/>
      <c r="B121" s="5" t="s">
        <v>129</v>
      </c>
      <c r="C121" s="11">
        <f>C118-C117</f>
        <v>0</v>
      </c>
      <c r="D121" s="11">
        <f t="shared" ref="D121:BK121" si="1789">D118-D117</f>
        <v>0</v>
      </c>
      <c r="E121" s="11">
        <f t="shared" si="1789"/>
        <v>0</v>
      </c>
      <c r="F121" s="11">
        <f t="shared" si="1789"/>
        <v>0</v>
      </c>
      <c r="G121" s="11">
        <f t="shared" si="1789"/>
        <v>0</v>
      </c>
      <c r="H121" s="11">
        <f t="shared" si="1789"/>
        <v>134249</v>
      </c>
      <c r="I121" s="11">
        <f t="shared" si="1789"/>
        <v>0</v>
      </c>
      <c r="J121" s="11">
        <f t="shared" si="1789"/>
        <v>0</v>
      </c>
      <c r="K121" s="11">
        <f t="shared" si="1789"/>
        <v>0</v>
      </c>
      <c r="L121" s="11">
        <f t="shared" si="1789"/>
        <v>0</v>
      </c>
      <c r="M121" s="11">
        <f t="shared" si="1789"/>
        <v>0</v>
      </c>
      <c r="N121" s="11">
        <f t="shared" si="1789"/>
        <v>0</v>
      </c>
      <c r="O121" s="11">
        <f t="shared" si="1789"/>
        <v>0</v>
      </c>
      <c r="P121" s="11">
        <f t="shared" si="1789"/>
        <v>0</v>
      </c>
      <c r="Q121" s="11">
        <f t="shared" si="1789"/>
        <v>0</v>
      </c>
      <c r="R121" s="11">
        <f t="shared" si="1789"/>
        <v>0</v>
      </c>
      <c r="S121" s="11">
        <f t="shared" si="1789"/>
        <v>0</v>
      </c>
      <c r="T121" s="11">
        <f t="shared" si="1789"/>
        <v>0</v>
      </c>
      <c r="U121" s="11">
        <f t="shared" ref="U121" si="1790">U118-U117</f>
        <v>0</v>
      </c>
      <c r="V121" s="9">
        <f t="shared" si="1789"/>
        <v>0</v>
      </c>
      <c r="W121" s="11">
        <f t="shared" si="1789"/>
        <v>0</v>
      </c>
      <c r="X121" s="11">
        <f t="shared" si="1789"/>
        <v>0</v>
      </c>
      <c r="Y121" s="11">
        <f t="shared" si="1789"/>
        <v>0</v>
      </c>
      <c r="Z121" s="11">
        <f t="shared" si="1789"/>
        <v>0</v>
      </c>
      <c r="AA121" s="11">
        <f t="shared" si="1789"/>
        <v>0</v>
      </c>
      <c r="AB121" s="11">
        <f t="shared" ref="AB121" si="1791">AB118-AB117</f>
        <v>0</v>
      </c>
      <c r="AC121" s="9">
        <f t="shared" ref="AC121:AD121" si="1792">AC118-AC117</f>
        <v>0</v>
      </c>
      <c r="AD121" s="10">
        <f t="shared" si="1792"/>
        <v>134249</v>
      </c>
      <c r="AE121" s="11">
        <f t="shared" si="1789"/>
        <v>0</v>
      </c>
      <c r="AF121" s="11">
        <f t="shared" si="1789"/>
        <v>0</v>
      </c>
      <c r="AG121" s="11">
        <f t="shared" si="1789"/>
        <v>0</v>
      </c>
      <c r="AH121" s="11">
        <f t="shared" si="1789"/>
        <v>0</v>
      </c>
      <c r="AI121" s="11">
        <f t="shared" si="1789"/>
        <v>0</v>
      </c>
      <c r="AJ121" s="11">
        <f t="shared" si="1789"/>
        <v>0</v>
      </c>
      <c r="AK121" s="11">
        <f t="shared" si="1789"/>
        <v>0</v>
      </c>
      <c r="AL121" s="11">
        <f t="shared" si="1789"/>
        <v>0</v>
      </c>
      <c r="AM121" s="11">
        <f t="shared" si="1789"/>
        <v>0</v>
      </c>
      <c r="AN121" s="11">
        <f t="shared" si="1789"/>
        <v>0</v>
      </c>
      <c r="AO121" s="9">
        <f t="shared" si="1789"/>
        <v>0</v>
      </c>
      <c r="AP121" s="11">
        <f t="shared" si="1789"/>
        <v>0</v>
      </c>
      <c r="AQ121" s="9">
        <f t="shared" si="1789"/>
        <v>0</v>
      </c>
      <c r="AR121" s="11">
        <f t="shared" si="1789"/>
        <v>0</v>
      </c>
      <c r="AS121" s="11">
        <f t="shared" si="1789"/>
        <v>0</v>
      </c>
      <c r="AT121" s="11">
        <f t="shared" si="1789"/>
        <v>0</v>
      </c>
      <c r="AU121" s="11">
        <f t="shared" si="1789"/>
        <v>0</v>
      </c>
      <c r="AV121" s="11">
        <f t="shared" si="1789"/>
        <v>0</v>
      </c>
      <c r="AW121" s="11">
        <f t="shared" si="1789"/>
        <v>0</v>
      </c>
      <c r="AX121" s="11">
        <f t="shared" si="1789"/>
        <v>0</v>
      </c>
      <c r="AY121" s="11">
        <f t="shared" si="1789"/>
        <v>0</v>
      </c>
      <c r="AZ121" s="11">
        <f t="shared" si="1789"/>
        <v>0</v>
      </c>
      <c r="BA121" s="11">
        <f t="shared" si="1789"/>
        <v>0</v>
      </c>
      <c r="BB121" s="9">
        <f t="shared" si="1789"/>
        <v>0</v>
      </c>
      <c r="BC121" s="11">
        <f t="shared" si="1789"/>
        <v>0</v>
      </c>
      <c r="BD121" s="11">
        <f t="shared" si="1789"/>
        <v>0</v>
      </c>
      <c r="BE121" s="11">
        <f t="shared" si="1789"/>
        <v>0</v>
      </c>
      <c r="BF121" s="11">
        <f t="shared" si="1789"/>
        <v>0</v>
      </c>
      <c r="BG121" s="11">
        <f t="shared" si="1789"/>
        <v>-244441</v>
      </c>
      <c r="BH121" s="9">
        <f t="shared" si="1789"/>
        <v>-244441</v>
      </c>
      <c r="BI121" s="45">
        <f t="shared" si="1789"/>
        <v>-110192</v>
      </c>
      <c r="BJ121" s="11">
        <f t="shared" si="1789"/>
        <v>-245031</v>
      </c>
      <c r="BK121" s="51">
        <f t="shared" si="1789"/>
        <v>134839</v>
      </c>
      <c r="BM121" s="30">
        <f t="shared" si="1677"/>
        <v>590</v>
      </c>
    </row>
    <row r="122" spans="1:69" ht="15.75">
      <c r="A122" s="130"/>
      <c r="B122" s="5" t="s">
        <v>130</v>
      </c>
      <c r="C122" s="13" t="e">
        <f>C121/C117</f>
        <v>#DIV/0!</v>
      </c>
      <c r="D122" s="13" t="e">
        <f t="shared" ref="D122" si="1793">D121/D117</f>
        <v>#DIV/0!</v>
      </c>
      <c r="E122" s="13" t="e">
        <f t="shared" ref="E122" si="1794">E121/E117</f>
        <v>#DIV/0!</v>
      </c>
      <c r="F122" s="13" t="e">
        <f t="shared" ref="F122" si="1795">F121/F117</f>
        <v>#DIV/0!</v>
      </c>
      <c r="G122" s="13" t="e">
        <f t="shared" ref="G122" si="1796">G121/G117</f>
        <v>#DIV/0!</v>
      </c>
      <c r="H122" s="13">
        <f t="shared" ref="H122" si="1797">H121/H117</f>
        <v>0.15139253981625264</v>
      </c>
      <c r="I122" s="13" t="e">
        <f t="shared" ref="I122" si="1798">I121/I117</f>
        <v>#DIV/0!</v>
      </c>
      <c r="J122" s="13" t="e">
        <f t="shared" ref="J122" si="1799">J121/J117</f>
        <v>#DIV/0!</v>
      </c>
      <c r="K122" s="13" t="e">
        <f t="shared" ref="K122" si="1800">K121/K117</f>
        <v>#DIV/0!</v>
      </c>
      <c r="L122" s="13" t="e">
        <f t="shared" ref="L122" si="1801">L121/L117</f>
        <v>#DIV/0!</v>
      </c>
      <c r="M122" s="13" t="e">
        <f t="shared" ref="M122" si="1802">M121/M117</f>
        <v>#DIV/0!</v>
      </c>
      <c r="N122" s="13" t="e">
        <f t="shared" ref="N122" si="1803">N121/N117</f>
        <v>#DIV/0!</v>
      </c>
      <c r="O122" s="13" t="e">
        <f t="shared" ref="O122" si="1804">O121/O117</f>
        <v>#DIV/0!</v>
      </c>
      <c r="P122" s="13" t="e">
        <f t="shared" ref="P122" si="1805">P121/P117</f>
        <v>#DIV/0!</v>
      </c>
      <c r="Q122" s="13" t="e">
        <f t="shared" ref="Q122" si="1806">Q121/Q117</f>
        <v>#DIV/0!</v>
      </c>
      <c r="R122" s="13" t="e">
        <f t="shared" ref="R122" si="1807">R121/R117</f>
        <v>#DIV/0!</v>
      </c>
      <c r="S122" s="13" t="e">
        <f t="shared" ref="S122" si="1808">S121/S117</f>
        <v>#DIV/0!</v>
      </c>
      <c r="T122" s="13" t="e">
        <f t="shared" ref="T122:U122" si="1809">T121/T117</f>
        <v>#DIV/0!</v>
      </c>
      <c r="U122" s="13" t="e">
        <f t="shared" si="1809"/>
        <v>#DIV/0!</v>
      </c>
      <c r="V122" s="163" t="e">
        <f t="shared" ref="V122" si="1810">V121/V117</f>
        <v>#DIV/0!</v>
      </c>
      <c r="W122" s="13" t="e">
        <f t="shared" ref="W122" si="1811">W121/W117</f>
        <v>#DIV/0!</v>
      </c>
      <c r="X122" s="13" t="e">
        <f t="shared" ref="X122" si="1812">X121/X117</f>
        <v>#DIV/0!</v>
      </c>
      <c r="Y122" s="13" t="e">
        <f t="shared" ref="Y122" si="1813">Y121/Y117</f>
        <v>#DIV/0!</v>
      </c>
      <c r="Z122" s="13" t="e">
        <f t="shared" ref="Z122" si="1814">Z121/Z117</f>
        <v>#DIV/0!</v>
      </c>
      <c r="AA122" s="13" t="e">
        <f t="shared" ref="AA122:AD122" si="1815">AA121/AA117</f>
        <v>#DIV/0!</v>
      </c>
      <c r="AB122" s="13" t="e">
        <f t="shared" ref="AB122" si="1816">AB121/AB117</f>
        <v>#DIV/0!</v>
      </c>
      <c r="AC122" s="163" t="e">
        <f t="shared" si="1815"/>
        <v>#DIV/0!</v>
      </c>
      <c r="AD122" s="14">
        <f t="shared" si="1815"/>
        <v>0.15139253981625264</v>
      </c>
      <c r="AE122" s="13" t="e">
        <f t="shared" ref="AE122" si="1817">AE121/AE117</f>
        <v>#DIV/0!</v>
      </c>
      <c r="AF122" s="13" t="e">
        <f t="shared" ref="AF122" si="1818">AF121/AF117</f>
        <v>#DIV/0!</v>
      </c>
      <c r="AG122" s="13" t="e">
        <f t="shared" ref="AG122" si="1819">AG121/AG117</f>
        <v>#DIV/0!</v>
      </c>
      <c r="AH122" s="13" t="e">
        <f t="shared" ref="AH122" si="1820">AH121/AH117</f>
        <v>#DIV/0!</v>
      </c>
      <c r="AI122" s="13" t="e">
        <f t="shared" ref="AI122" si="1821">AI121/AI117</f>
        <v>#DIV/0!</v>
      </c>
      <c r="AJ122" s="13" t="e">
        <f t="shared" ref="AJ122" si="1822">AJ121/AJ117</f>
        <v>#DIV/0!</v>
      </c>
      <c r="AK122" s="13" t="e">
        <f t="shared" ref="AK122" si="1823">AK121/AK117</f>
        <v>#DIV/0!</v>
      </c>
      <c r="AL122" s="13" t="e">
        <f t="shared" ref="AL122" si="1824">AL121/AL117</f>
        <v>#DIV/0!</v>
      </c>
      <c r="AM122" s="13" t="e">
        <f t="shared" ref="AM122" si="1825">AM121/AM117</f>
        <v>#DIV/0!</v>
      </c>
      <c r="AN122" s="13" t="e">
        <f t="shared" ref="AN122" si="1826">AN121/AN117</f>
        <v>#DIV/0!</v>
      </c>
      <c r="AO122" s="163" t="e">
        <f t="shared" ref="AO122" si="1827">AO121/AO117</f>
        <v>#DIV/0!</v>
      </c>
      <c r="AP122" s="13" t="e">
        <f t="shared" ref="AP122" si="1828">AP121/AP117</f>
        <v>#DIV/0!</v>
      </c>
      <c r="AQ122" s="163" t="e">
        <f t="shared" ref="AQ122" si="1829">AQ121/AQ117</f>
        <v>#DIV/0!</v>
      </c>
      <c r="AR122" s="13" t="e">
        <f t="shared" ref="AR122" si="1830">AR121/AR117</f>
        <v>#DIV/0!</v>
      </c>
      <c r="AS122" s="13" t="e">
        <f t="shared" ref="AS122" si="1831">AS121/AS117</f>
        <v>#DIV/0!</v>
      </c>
      <c r="AT122" s="13" t="e">
        <f t="shared" ref="AT122" si="1832">AT121/AT117</f>
        <v>#DIV/0!</v>
      </c>
      <c r="AU122" s="13" t="e">
        <f t="shared" ref="AU122" si="1833">AU121/AU117</f>
        <v>#DIV/0!</v>
      </c>
      <c r="AV122" s="13" t="e">
        <f t="shared" ref="AV122" si="1834">AV121/AV117</f>
        <v>#DIV/0!</v>
      </c>
      <c r="AW122" s="13" t="e">
        <f t="shared" ref="AW122" si="1835">AW121/AW117</f>
        <v>#DIV/0!</v>
      </c>
      <c r="AX122" s="13" t="e">
        <f t="shared" ref="AX122" si="1836">AX121/AX117</f>
        <v>#DIV/0!</v>
      </c>
      <c r="AY122" s="13" t="e">
        <f t="shared" ref="AY122" si="1837">AY121/AY117</f>
        <v>#DIV/0!</v>
      </c>
      <c r="AZ122" s="13" t="e">
        <f t="shared" ref="AZ122" si="1838">AZ121/AZ117</f>
        <v>#DIV/0!</v>
      </c>
      <c r="BA122" s="13" t="e">
        <f t="shared" ref="BA122" si="1839">BA121/BA117</f>
        <v>#DIV/0!</v>
      </c>
      <c r="BB122" s="163" t="e">
        <f t="shared" ref="BB122" si="1840">BB121/BB117</f>
        <v>#DIV/0!</v>
      </c>
      <c r="BC122" s="13" t="e">
        <f t="shared" ref="BC122" si="1841">BC121/BC117</f>
        <v>#DIV/0!</v>
      </c>
      <c r="BD122" s="13" t="e">
        <f t="shared" ref="BD122" si="1842">BD121/BD117</f>
        <v>#DIV/0!</v>
      </c>
      <c r="BE122" s="13" t="e">
        <f t="shared" ref="BE122" si="1843">BE121/BE117</f>
        <v>#DIV/0!</v>
      </c>
      <c r="BF122" s="13" t="e">
        <f t="shared" ref="BF122" si="1844">BF121/BF117</f>
        <v>#DIV/0!</v>
      </c>
      <c r="BG122" s="13">
        <f t="shared" ref="BG122:BH122" si="1845">BG121/BG117</f>
        <v>-0.1323744116175346</v>
      </c>
      <c r="BH122" s="163">
        <f t="shared" si="1845"/>
        <v>-0.1323744116175346</v>
      </c>
      <c r="BI122" s="46">
        <f t="shared" ref="BI122" si="1846">BI121/BI117</f>
        <v>-4.0313915273900262E-2</v>
      </c>
      <c r="BJ122" s="13">
        <f t="shared" ref="BJ122:BK122" si="1847">BJ121/BJ117</f>
        <v>-0.13283714545778835</v>
      </c>
      <c r="BK122" s="52">
        <f t="shared" si="1847"/>
        <v>0.15171723945487606</v>
      </c>
      <c r="BM122" s="14">
        <f t="shared" ref="BM122" si="1848">BM121/BM117</f>
        <v>0.29633350075339027</v>
      </c>
    </row>
    <row r="123" spans="1:69" ht="15.75">
      <c r="A123" s="130"/>
      <c r="B123" s="5" t="s">
        <v>312</v>
      </c>
      <c r="C123" s="128" t="e">
        <f>C118/C115</f>
        <v>#DIV/0!</v>
      </c>
      <c r="D123" s="128" t="e">
        <f t="shared" ref="D123:BK123" si="1849">D118/D115</f>
        <v>#DIV/0!</v>
      </c>
      <c r="E123" s="128" t="e">
        <f t="shared" si="1849"/>
        <v>#DIV/0!</v>
      </c>
      <c r="F123" s="128" t="e">
        <f t="shared" si="1849"/>
        <v>#DIV/0!</v>
      </c>
      <c r="G123" s="128" t="e">
        <f t="shared" si="1849"/>
        <v>#DIV/0!</v>
      </c>
      <c r="H123" s="128">
        <f t="shared" si="1849"/>
        <v>1.000000979423296</v>
      </c>
      <c r="I123" s="128" t="e">
        <f t="shared" si="1849"/>
        <v>#DIV/0!</v>
      </c>
      <c r="J123" s="128" t="e">
        <f t="shared" si="1849"/>
        <v>#DIV/0!</v>
      </c>
      <c r="K123" s="128" t="e">
        <f t="shared" si="1849"/>
        <v>#DIV/0!</v>
      </c>
      <c r="L123" s="128" t="e">
        <f t="shared" si="1849"/>
        <v>#DIV/0!</v>
      </c>
      <c r="M123" s="128" t="e">
        <f t="shared" si="1849"/>
        <v>#DIV/0!</v>
      </c>
      <c r="N123" s="128" t="e">
        <f t="shared" si="1849"/>
        <v>#DIV/0!</v>
      </c>
      <c r="O123" s="128" t="e">
        <f t="shared" si="1849"/>
        <v>#DIV/0!</v>
      </c>
      <c r="P123" s="128" t="e">
        <f t="shared" si="1849"/>
        <v>#DIV/0!</v>
      </c>
      <c r="Q123" s="128" t="e">
        <f t="shared" si="1849"/>
        <v>#DIV/0!</v>
      </c>
      <c r="R123" s="128" t="e">
        <f t="shared" si="1849"/>
        <v>#DIV/0!</v>
      </c>
      <c r="S123" s="128" t="e">
        <f t="shared" si="1849"/>
        <v>#DIV/0!</v>
      </c>
      <c r="T123" s="128" t="e">
        <f t="shared" si="1849"/>
        <v>#DIV/0!</v>
      </c>
      <c r="U123" s="128" t="e">
        <f t="shared" si="1849"/>
        <v>#DIV/0!</v>
      </c>
      <c r="V123" s="178" t="e">
        <f t="shared" si="1849"/>
        <v>#DIV/0!</v>
      </c>
      <c r="W123" s="128" t="e">
        <f t="shared" si="1849"/>
        <v>#DIV/0!</v>
      </c>
      <c r="X123" s="128" t="e">
        <f t="shared" si="1849"/>
        <v>#DIV/0!</v>
      </c>
      <c r="Y123" s="128" t="e">
        <f t="shared" si="1849"/>
        <v>#DIV/0!</v>
      </c>
      <c r="Z123" s="128" t="e">
        <f t="shared" si="1849"/>
        <v>#DIV/0!</v>
      </c>
      <c r="AA123" s="128" t="e">
        <f t="shared" si="1849"/>
        <v>#DIV/0!</v>
      </c>
      <c r="AB123" s="128" t="e">
        <f t="shared" ref="AB123" si="1850">AB118/AB115</f>
        <v>#DIV/0!</v>
      </c>
      <c r="AC123" s="178" t="e">
        <f t="shared" si="1849"/>
        <v>#DIV/0!</v>
      </c>
      <c r="AD123" s="217">
        <f t="shared" si="1849"/>
        <v>1.000000979423296</v>
      </c>
      <c r="AE123" s="128" t="e">
        <f t="shared" si="1849"/>
        <v>#DIV/0!</v>
      </c>
      <c r="AF123" s="128" t="e">
        <f t="shared" si="1849"/>
        <v>#DIV/0!</v>
      </c>
      <c r="AG123" s="128" t="e">
        <f t="shared" si="1849"/>
        <v>#DIV/0!</v>
      </c>
      <c r="AH123" s="128" t="e">
        <f t="shared" si="1849"/>
        <v>#DIV/0!</v>
      </c>
      <c r="AI123" s="128" t="e">
        <f t="shared" si="1849"/>
        <v>#DIV/0!</v>
      </c>
      <c r="AJ123" s="128" t="e">
        <f t="shared" si="1849"/>
        <v>#DIV/0!</v>
      </c>
      <c r="AK123" s="128" t="e">
        <f t="shared" si="1849"/>
        <v>#DIV/0!</v>
      </c>
      <c r="AL123" s="128" t="e">
        <f t="shared" si="1849"/>
        <v>#DIV/0!</v>
      </c>
      <c r="AM123" s="128" t="e">
        <f t="shared" si="1849"/>
        <v>#DIV/0!</v>
      </c>
      <c r="AN123" s="128" t="e">
        <f t="shared" si="1849"/>
        <v>#DIV/0!</v>
      </c>
      <c r="AO123" s="178" t="e">
        <f t="shared" si="1849"/>
        <v>#DIV/0!</v>
      </c>
      <c r="AP123" s="128" t="e">
        <f t="shared" si="1849"/>
        <v>#DIV/0!</v>
      </c>
      <c r="AQ123" s="178" t="e">
        <f t="shared" si="1849"/>
        <v>#DIV/0!</v>
      </c>
      <c r="AR123" s="128" t="e">
        <f t="shared" si="1849"/>
        <v>#DIV/0!</v>
      </c>
      <c r="AS123" s="128" t="e">
        <f t="shared" si="1849"/>
        <v>#DIV/0!</v>
      </c>
      <c r="AT123" s="128" t="e">
        <f t="shared" si="1849"/>
        <v>#DIV/0!</v>
      </c>
      <c r="AU123" s="128" t="e">
        <f t="shared" si="1849"/>
        <v>#DIV/0!</v>
      </c>
      <c r="AV123" s="128" t="e">
        <f t="shared" si="1849"/>
        <v>#DIV/0!</v>
      </c>
      <c r="AW123" s="128" t="e">
        <f t="shared" si="1849"/>
        <v>#DIV/0!</v>
      </c>
      <c r="AX123" s="128" t="e">
        <f t="shared" si="1849"/>
        <v>#DIV/0!</v>
      </c>
      <c r="AY123" s="128" t="e">
        <f t="shared" si="1849"/>
        <v>#DIV/0!</v>
      </c>
      <c r="AZ123" s="128" t="e">
        <f t="shared" si="1849"/>
        <v>#DIV/0!</v>
      </c>
      <c r="BA123" s="128" t="e">
        <f t="shared" si="1849"/>
        <v>#DIV/0!</v>
      </c>
      <c r="BB123" s="178" t="e">
        <f t="shared" si="1849"/>
        <v>#DIV/0!</v>
      </c>
      <c r="BC123" s="128" t="e">
        <f t="shared" si="1849"/>
        <v>#DIV/0!</v>
      </c>
      <c r="BD123" s="128" t="e">
        <f t="shared" si="1849"/>
        <v>#DIV/0!</v>
      </c>
      <c r="BE123" s="128" t="e">
        <f t="shared" si="1849"/>
        <v>#DIV/0!</v>
      </c>
      <c r="BF123" s="128" t="e">
        <f t="shared" si="1849"/>
        <v>#DIV/0!</v>
      </c>
      <c r="BG123" s="128">
        <f t="shared" si="1849"/>
        <v>0.99709983837511285</v>
      </c>
      <c r="BH123" s="178">
        <f t="shared" si="1849"/>
        <v>0.99709983837511285</v>
      </c>
      <c r="BI123" s="128">
        <f t="shared" si="1849"/>
        <v>0.99822704481592317</v>
      </c>
      <c r="BJ123" s="128">
        <f t="shared" si="1849"/>
        <v>1.0005529554970907</v>
      </c>
      <c r="BK123" s="128">
        <f t="shared" si="1849"/>
        <v>0.99461391810978939</v>
      </c>
      <c r="BM123" s="128" t="e">
        <f t="shared" ref="BM123" si="1851">BM118/BM115</f>
        <v>#DIV/0!</v>
      </c>
    </row>
    <row r="124" spans="1:69" s="181" customFormat="1" ht="15.75">
      <c r="A124" s="130"/>
      <c r="B124" s="5" t="s">
        <v>313</v>
      </c>
      <c r="C124" s="11">
        <f>C115-C118</f>
        <v>0</v>
      </c>
      <c r="D124" s="11">
        <f t="shared" ref="D124:BK124" si="1852">D115-D118</f>
        <v>0</v>
      </c>
      <c r="E124" s="11">
        <f t="shared" si="1852"/>
        <v>0</v>
      </c>
      <c r="F124" s="11">
        <f t="shared" si="1852"/>
        <v>0</v>
      </c>
      <c r="G124" s="11">
        <f t="shared" si="1852"/>
        <v>0</v>
      </c>
      <c r="H124" s="11">
        <f t="shared" si="1852"/>
        <v>-1</v>
      </c>
      <c r="I124" s="11">
        <f t="shared" si="1852"/>
        <v>0</v>
      </c>
      <c r="J124" s="11">
        <f t="shared" si="1852"/>
        <v>0</v>
      </c>
      <c r="K124" s="11">
        <f t="shared" si="1852"/>
        <v>0</v>
      </c>
      <c r="L124" s="11">
        <f t="shared" si="1852"/>
        <v>0</v>
      </c>
      <c r="M124" s="11">
        <f t="shared" si="1852"/>
        <v>0</v>
      </c>
      <c r="N124" s="11">
        <f t="shared" si="1852"/>
        <v>0</v>
      </c>
      <c r="O124" s="11">
        <f t="shared" si="1852"/>
        <v>0</v>
      </c>
      <c r="P124" s="11">
        <f t="shared" si="1852"/>
        <v>0</v>
      </c>
      <c r="Q124" s="11">
        <f t="shared" si="1852"/>
        <v>0</v>
      </c>
      <c r="R124" s="11">
        <f t="shared" si="1852"/>
        <v>0</v>
      </c>
      <c r="S124" s="11">
        <f t="shared" si="1852"/>
        <v>0</v>
      </c>
      <c r="T124" s="11">
        <f t="shared" si="1852"/>
        <v>0</v>
      </c>
      <c r="U124" s="11">
        <f t="shared" si="1852"/>
        <v>0</v>
      </c>
      <c r="V124" s="11">
        <f t="shared" si="1852"/>
        <v>0</v>
      </c>
      <c r="W124" s="11">
        <f t="shared" si="1852"/>
        <v>0</v>
      </c>
      <c r="X124" s="11">
        <f t="shared" si="1852"/>
        <v>0</v>
      </c>
      <c r="Y124" s="11">
        <f t="shared" si="1852"/>
        <v>0</v>
      </c>
      <c r="Z124" s="11">
        <f t="shared" si="1852"/>
        <v>0</v>
      </c>
      <c r="AA124" s="11">
        <f t="shared" si="1852"/>
        <v>0</v>
      </c>
      <c r="AB124" s="11">
        <f t="shared" si="1852"/>
        <v>0</v>
      </c>
      <c r="AC124" s="11">
        <f t="shared" si="1852"/>
        <v>0</v>
      </c>
      <c r="AD124" s="11">
        <f t="shared" si="1852"/>
        <v>-1</v>
      </c>
      <c r="AE124" s="11">
        <f t="shared" si="1852"/>
        <v>0</v>
      </c>
      <c r="AF124" s="11">
        <f t="shared" si="1852"/>
        <v>0</v>
      </c>
      <c r="AG124" s="11">
        <f t="shared" si="1852"/>
        <v>0</v>
      </c>
      <c r="AH124" s="11">
        <f t="shared" si="1852"/>
        <v>0</v>
      </c>
      <c r="AI124" s="11">
        <f t="shared" si="1852"/>
        <v>0</v>
      </c>
      <c r="AJ124" s="11">
        <f t="shared" si="1852"/>
        <v>0</v>
      </c>
      <c r="AK124" s="11">
        <f t="shared" si="1852"/>
        <v>0</v>
      </c>
      <c r="AL124" s="11">
        <f t="shared" si="1852"/>
        <v>0</v>
      </c>
      <c r="AM124" s="11">
        <f t="shared" si="1852"/>
        <v>0</v>
      </c>
      <c r="AN124" s="11">
        <f t="shared" si="1852"/>
        <v>0</v>
      </c>
      <c r="AO124" s="11">
        <f t="shared" si="1852"/>
        <v>0</v>
      </c>
      <c r="AP124" s="11">
        <f t="shared" si="1852"/>
        <v>0</v>
      </c>
      <c r="AQ124" s="11">
        <f t="shared" si="1852"/>
        <v>0</v>
      </c>
      <c r="AR124" s="11">
        <f t="shared" si="1852"/>
        <v>0</v>
      </c>
      <c r="AS124" s="11">
        <f t="shared" si="1852"/>
        <v>0</v>
      </c>
      <c r="AT124" s="11">
        <f t="shared" si="1852"/>
        <v>0</v>
      </c>
      <c r="AU124" s="11">
        <f t="shared" si="1852"/>
        <v>0</v>
      </c>
      <c r="AV124" s="11">
        <f t="shared" si="1852"/>
        <v>0</v>
      </c>
      <c r="AW124" s="11">
        <f t="shared" si="1852"/>
        <v>0</v>
      </c>
      <c r="AX124" s="11">
        <f t="shared" si="1852"/>
        <v>0</v>
      </c>
      <c r="AY124" s="11">
        <f t="shared" si="1852"/>
        <v>0</v>
      </c>
      <c r="AZ124" s="11">
        <f t="shared" si="1852"/>
        <v>0</v>
      </c>
      <c r="BA124" s="11">
        <f t="shared" si="1852"/>
        <v>0</v>
      </c>
      <c r="BB124" s="11">
        <f t="shared" si="1852"/>
        <v>0</v>
      </c>
      <c r="BC124" s="11">
        <f t="shared" si="1852"/>
        <v>0</v>
      </c>
      <c r="BD124" s="11">
        <f t="shared" si="1852"/>
        <v>0</v>
      </c>
      <c r="BE124" s="11">
        <f t="shared" si="1852"/>
        <v>0</v>
      </c>
      <c r="BF124" s="11">
        <f t="shared" si="1852"/>
        <v>0</v>
      </c>
      <c r="BG124" s="11">
        <f t="shared" si="1852"/>
        <v>4660</v>
      </c>
      <c r="BH124" s="11">
        <f t="shared" si="1852"/>
        <v>4660</v>
      </c>
      <c r="BI124" s="11">
        <f t="shared" si="1852"/>
        <v>4659</v>
      </c>
      <c r="BJ124" s="11">
        <f t="shared" si="1852"/>
        <v>-884</v>
      </c>
      <c r="BK124" s="11">
        <f t="shared" si="1852"/>
        <v>5543</v>
      </c>
      <c r="BL124" s="11">
        <f t="shared" ref="BL124:BM124" si="1853">BL118-BL115</f>
        <v>1023580</v>
      </c>
      <c r="BM124" s="11">
        <f t="shared" si="1853"/>
        <v>2581</v>
      </c>
    </row>
    <row r="125" spans="1:69"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c r="A126" s="236" t="s">
        <v>125</v>
      </c>
      <c r="B126" s="222" t="str">
        <f>B115</f>
        <v xml:space="preserve">FG 2023-24 </v>
      </c>
      <c r="C126" s="237">
        <f t="shared" ref="C126:AC126" si="1854">C5+C16+C27+C38+C49+C60+C71+C82+C93+C104+C115</f>
        <v>8218901</v>
      </c>
      <c r="D126" s="237">
        <f t="shared" si="1854"/>
        <v>3784754</v>
      </c>
      <c r="E126" s="237">
        <f t="shared" si="1854"/>
        <v>290883</v>
      </c>
      <c r="F126" s="237">
        <f t="shared" si="1854"/>
        <v>1067256</v>
      </c>
      <c r="G126" s="237">
        <f t="shared" si="1854"/>
        <v>487572</v>
      </c>
      <c r="H126" s="237">
        <f t="shared" si="1854"/>
        <v>1021009</v>
      </c>
      <c r="I126" s="237">
        <f t="shared" si="1854"/>
        <v>0</v>
      </c>
      <c r="J126" s="237">
        <f t="shared" si="1854"/>
        <v>869854</v>
      </c>
      <c r="K126" s="237">
        <f t="shared" si="1854"/>
        <v>94685</v>
      </c>
      <c r="L126" s="237">
        <f t="shared" si="1854"/>
        <v>266269</v>
      </c>
      <c r="M126" s="237">
        <f t="shared" si="1854"/>
        <v>425774</v>
      </c>
      <c r="N126" s="237">
        <f t="shared" si="1854"/>
        <v>4924</v>
      </c>
      <c r="O126" s="237">
        <f t="shared" si="1854"/>
        <v>30186</v>
      </c>
      <c r="P126" s="237">
        <f t="shared" si="1854"/>
        <v>406342</v>
      </c>
      <c r="Q126" s="237">
        <f t="shared" si="1854"/>
        <v>0</v>
      </c>
      <c r="R126" s="237">
        <f t="shared" si="1854"/>
        <v>27985</v>
      </c>
      <c r="S126" s="237">
        <f t="shared" si="1854"/>
        <v>287495</v>
      </c>
      <c r="T126" s="237">
        <f t="shared" si="1854"/>
        <v>550884</v>
      </c>
      <c r="U126" s="237">
        <f t="shared" si="1854"/>
        <v>0</v>
      </c>
      <c r="V126" s="237">
        <f t="shared" si="1854"/>
        <v>138754</v>
      </c>
      <c r="W126" s="237">
        <f t="shared" si="1854"/>
        <v>0</v>
      </c>
      <c r="X126" s="237">
        <f t="shared" si="1854"/>
        <v>0</v>
      </c>
      <c r="Y126" s="237">
        <f t="shared" si="1854"/>
        <v>-2</v>
      </c>
      <c r="Z126" s="237">
        <f t="shared" si="1854"/>
        <v>-1</v>
      </c>
      <c r="AA126" s="237">
        <f t="shared" si="1854"/>
        <v>0</v>
      </c>
      <c r="AB126" s="237">
        <f t="shared" si="1854"/>
        <v>162</v>
      </c>
      <c r="AC126" s="237">
        <f t="shared" si="1854"/>
        <v>318199</v>
      </c>
      <c r="AD126" s="225">
        <f t="shared" ref="AD126:AD129" si="1855">SUM(C126:AC126)</f>
        <v>18291885</v>
      </c>
      <c r="AE126" s="237">
        <f t="shared" ref="AE126:BH126" si="1856">AE5+AE16+AE27+AE38+AE49+AE60+AE71+AE82+AE93+AE104+AE115</f>
        <v>21233</v>
      </c>
      <c r="AF126" s="237">
        <f t="shared" si="1856"/>
        <v>6391</v>
      </c>
      <c r="AG126" s="237">
        <f t="shared" si="1856"/>
        <v>38246</v>
      </c>
      <c r="AH126" s="237">
        <f t="shared" si="1856"/>
        <v>128</v>
      </c>
      <c r="AI126" s="237">
        <f t="shared" si="1856"/>
        <v>424</v>
      </c>
      <c r="AJ126" s="237">
        <f t="shared" si="1856"/>
        <v>5615</v>
      </c>
      <c r="AK126" s="237">
        <f t="shared" si="1856"/>
        <v>910694</v>
      </c>
      <c r="AL126" s="237">
        <f t="shared" si="1856"/>
        <v>233379</v>
      </c>
      <c r="AM126" s="237">
        <f t="shared" si="1856"/>
        <v>4309641</v>
      </c>
      <c r="AN126" s="237">
        <f t="shared" si="1856"/>
        <v>43017</v>
      </c>
      <c r="AO126" s="237">
        <f t="shared" si="1856"/>
        <v>917728</v>
      </c>
      <c r="AP126" s="237">
        <f t="shared" si="1856"/>
        <v>489766</v>
      </c>
      <c r="AQ126" s="237">
        <f t="shared" si="1856"/>
        <v>265013</v>
      </c>
      <c r="AR126" s="237">
        <f t="shared" si="1856"/>
        <v>91449</v>
      </c>
      <c r="AS126" s="237">
        <f t="shared" si="1856"/>
        <v>0</v>
      </c>
      <c r="AT126" s="237">
        <f t="shared" si="1856"/>
        <v>0</v>
      </c>
      <c r="AU126" s="237">
        <f t="shared" si="1856"/>
        <v>75259</v>
      </c>
      <c r="AV126" s="237">
        <f t="shared" si="1856"/>
        <v>0</v>
      </c>
      <c r="AW126" s="237">
        <f t="shared" si="1856"/>
        <v>0</v>
      </c>
      <c r="AX126" s="237">
        <f t="shared" si="1856"/>
        <v>2723</v>
      </c>
      <c r="AY126" s="237">
        <f t="shared" si="1856"/>
        <v>0</v>
      </c>
      <c r="AZ126" s="237">
        <f t="shared" si="1856"/>
        <v>19533</v>
      </c>
      <c r="BA126" s="237">
        <f t="shared" si="1856"/>
        <v>854069</v>
      </c>
      <c r="BB126" s="237">
        <f t="shared" si="1856"/>
        <v>371660</v>
      </c>
      <c r="BC126" s="237">
        <f t="shared" si="1856"/>
        <v>61294</v>
      </c>
      <c r="BD126" s="237">
        <f t="shared" si="1856"/>
        <v>61294</v>
      </c>
      <c r="BE126" s="237">
        <f t="shared" si="1856"/>
        <v>0</v>
      </c>
      <c r="BF126" s="237">
        <f t="shared" si="1856"/>
        <v>80294</v>
      </c>
      <c r="BG126" s="222">
        <f t="shared" si="1856"/>
        <v>1904420</v>
      </c>
      <c r="BH126" s="237">
        <f t="shared" si="1856"/>
        <v>10763270</v>
      </c>
      <c r="BI126" s="230">
        <f>AD126+BH126</f>
        <v>29055155</v>
      </c>
      <c r="BJ126" s="237">
        <f t="shared" ref="BJ126:BK129" si="1857">BJ5+BJ16+BJ27+BJ38+BJ49+BJ60+BJ71+BJ82+BJ93+BJ104+BJ115</f>
        <v>1817826</v>
      </c>
      <c r="BK126" s="222">
        <f t="shared" si="1857"/>
        <v>27237329</v>
      </c>
      <c r="BM126" s="235">
        <f>BK126-AD126</f>
        <v>8945444</v>
      </c>
    </row>
    <row r="127" spans="1:69" s="41" customFormat="1" ht="15.75">
      <c r="A127" s="136"/>
      <c r="B127" s="218" t="s">
        <v>320</v>
      </c>
      <c r="C127" s="10">
        <f t="shared" ref="C127:AC127" si="1858">C6+C17+C28+C39+C50+C61+C72+C83+C94+C105+C116</f>
        <v>8218901</v>
      </c>
      <c r="D127" s="10">
        <f t="shared" si="1858"/>
        <v>3784754</v>
      </c>
      <c r="E127" s="10">
        <f t="shared" si="1858"/>
        <v>290883</v>
      </c>
      <c r="F127" s="10">
        <f t="shared" si="1858"/>
        <v>1067256</v>
      </c>
      <c r="G127" s="10">
        <f t="shared" si="1858"/>
        <v>487572</v>
      </c>
      <c r="H127" s="10">
        <f t="shared" si="1858"/>
        <v>1021009</v>
      </c>
      <c r="I127" s="10">
        <f t="shared" si="1858"/>
        <v>0</v>
      </c>
      <c r="J127" s="10">
        <f t="shared" si="1858"/>
        <v>869854</v>
      </c>
      <c r="K127" s="10">
        <f t="shared" si="1858"/>
        <v>94685</v>
      </c>
      <c r="L127" s="10">
        <f t="shared" si="1858"/>
        <v>266269</v>
      </c>
      <c r="M127" s="10">
        <f t="shared" si="1858"/>
        <v>425774</v>
      </c>
      <c r="N127" s="10">
        <f t="shared" si="1858"/>
        <v>4924</v>
      </c>
      <c r="O127" s="10">
        <f t="shared" si="1858"/>
        <v>30186</v>
      </c>
      <c r="P127" s="10">
        <f t="shared" si="1858"/>
        <v>406342</v>
      </c>
      <c r="Q127" s="10">
        <f t="shared" si="1858"/>
        <v>0</v>
      </c>
      <c r="R127" s="10">
        <f t="shared" si="1858"/>
        <v>27985</v>
      </c>
      <c r="S127" s="10">
        <f t="shared" si="1858"/>
        <v>287495</v>
      </c>
      <c r="T127" s="10">
        <f t="shared" si="1858"/>
        <v>550884</v>
      </c>
      <c r="U127" s="10">
        <f t="shared" si="1858"/>
        <v>0</v>
      </c>
      <c r="V127" s="10">
        <f t="shared" si="1858"/>
        <v>138754</v>
      </c>
      <c r="W127" s="10">
        <f t="shared" si="1858"/>
        <v>0</v>
      </c>
      <c r="X127" s="10">
        <f t="shared" si="1858"/>
        <v>0</v>
      </c>
      <c r="Y127" s="10">
        <f t="shared" si="1858"/>
        <v>-2</v>
      </c>
      <c r="Z127" s="10">
        <f t="shared" si="1858"/>
        <v>-1</v>
      </c>
      <c r="AA127" s="10">
        <f t="shared" si="1858"/>
        <v>0</v>
      </c>
      <c r="AB127" s="10">
        <f t="shared" si="1858"/>
        <v>162</v>
      </c>
      <c r="AC127" s="10">
        <f t="shared" si="1858"/>
        <v>318199</v>
      </c>
      <c r="AD127" s="123">
        <f t="shared" si="1855"/>
        <v>18291885</v>
      </c>
      <c r="AE127" s="6">
        <f t="shared" ref="AE127:BH127" si="1859">AE6+AE17+AE28+AE39+AE50+AE61+AE72+AE83+AE94+AE105+AE116</f>
        <v>21233</v>
      </c>
      <c r="AF127" s="6">
        <f t="shared" si="1859"/>
        <v>6391</v>
      </c>
      <c r="AG127" s="6">
        <f t="shared" si="1859"/>
        <v>38246</v>
      </c>
      <c r="AH127" s="6">
        <f t="shared" si="1859"/>
        <v>128</v>
      </c>
      <c r="AI127" s="6">
        <f t="shared" si="1859"/>
        <v>424</v>
      </c>
      <c r="AJ127" s="6">
        <f t="shared" si="1859"/>
        <v>5615</v>
      </c>
      <c r="AK127" s="6">
        <f t="shared" si="1859"/>
        <v>910694</v>
      </c>
      <c r="AL127" s="6">
        <f t="shared" si="1859"/>
        <v>233379</v>
      </c>
      <c r="AM127" s="6">
        <f t="shared" si="1859"/>
        <v>4309641</v>
      </c>
      <c r="AN127" s="6">
        <f t="shared" si="1859"/>
        <v>43017</v>
      </c>
      <c r="AO127" s="6">
        <f t="shared" si="1859"/>
        <v>917728</v>
      </c>
      <c r="AP127" s="6">
        <f t="shared" si="1859"/>
        <v>489766</v>
      </c>
      <c r="AQ127" s="6">
        <f t="shared" si="1859"/>
        <v>265013</v>
      </c>
      <c r="AR127" s="6">
        <f t="shared" si="1859"/>
        <v>91449</v>
      </c>
      <c r="AS127" s="6">
        <f t="shared" si="1859"/>
        <v>0</v>
      </c>
      <c r="AT127" s="6">
        <f t="shared" si="1859"/>
        <v>0</v>
      </c>
      <c r="AU127" s="6">
        <f t="shared" si="1859"/>
        <v>75259</v>
      </c>
      <c r="AV127" s="6">
        <f t="shared" si="1859"/>
        <v>0</v>
      </c>
      <c r="AW127" s="6">
        <f t="shared" si="1859"/>
        <v>0</v>
      </c>
      <c r="AX127" s="6">
        <f t="shared" si="1859"/>
        <v>2723</v>
      </c>
      <c r="AY127" s="6">
        <f t="shared" si="1859"/>
        <v>0</v>
      </c>
      <c r="AZ127" s="10">
        <f t="shared" si="1859"/>
        <v>19533</v>
      </c>
      <c r="BA127" s="6">
        <f t="shared" si="1859"/>
        <v>854069</v>
      </c>
      <c r="BB127" s="6">
        <f t="shared" si="1859"/>
        <v>371660</v>
      </c>
      <c r="BC127" s="6">
        <f t="shared" si="1859"/>
        <v>61294</v>
      </c>
      <c r="BD127" s="6">
        <f t="shared" si="1859"/>
        <v>61294</v>
      </c>
      <c r="BE127" s="6">
        <f t="shared" si="1859"/>
        <v>0</v>
      </c>
      <c r="BF127" s="6">
        <f t="shared" si="1859"/>
        <v>80294</v>
      </c>
      <c r="BG127" s="10">
        <f t="shared" si="1859"/>
        <v>1904420</v>
      </c>
      <c r="BH127" s="10">
        <f t="shared" si="1859"/>
        <v>10763270</v>
      </c>
      <c r="BI127" s="238">
        <f>AD127+BH127</f>
        <v>29055155</v>
      </c>
      <c r="BJ127" s="10">
        <f t="shared" si="1857"/>
        <v>1817826</v>
      </c>
      <c r="BK127" s="10">
        <f t="shared" si="1857"/>
        <v>27237329</v>
      </c>
      <c r="BM127" s="219">
        <f t="shared" ref="BM127:BM132" si="1860">BK127-AD127</f>
        <v>8945444</v>
      </c>
    </row>
    <row r="128" spans="1:69" ht="15.75">
      <c r="B128" s="12" t="s">
        <v>321</v>
      </c>
      <c r="C128" s="5">
        <f t="shared" ref="C128:AC128" si="1861">C7+C18+C29+C40+C51+C62+C73+C84+C95+C106+C117</f>
        <v>7779734</v>
      </c>
      <c r="D128" s="5">
        <f t="shared" si="1861"/>
        <v>2946384</v>
      </c>
      <c r="E128" s="5">
        <f t="shared" si="1861"/>
        <v>300457</v>
      </c>
      <c r="F128" s="5">
        <f t="shared" si="1861"/>
        <v>1013983</v>
      </c>
      <c r="G128" s="5">
        <f t="shared" si="1861"/>
        <v>436845</v>
      </c>
      <c r="H128" s="5">
        <f t="shared" si="1861"/>
        <v>886761</v>
      </c>
      <c r="I128" s="5">
        <f t="shared" si="1861"/>
        <v>0</v>
      </c>
      <c r="J128" s="5">
        <f t="shared" si="1861"/>
        <v>778134</v>
      </c>
      <c r="K128" s="5">
        <f t="shared" si="1861"/>
        <v>26128</v>
      </c>
      <c r="L128" s="5">
        <f t="shared" si="1861"/>
        <v>160897</v>
      </c>
      <c r="M128" s="5">
        <f t="shared" si="1861"/>
        <v>373101</v>
      </c>
      <c r="N128" s="5">
        <f t="shared" si="1861"/>
        <v>3738</v>
      </c>
      <c r="O128" s="5">
        <f t="shared" si="1861"/>
        <v>26231</v>
      </c>
      <c r="P128" s="5">
        <f t="shared" si="1861"/>
        <v>354131</v>
      </c>
      <c r="Q128" s="5">
        <f t="shared" si="1861"/>
        <v>0</v>
      </c>
      <c r="R128" s="5">
        <f t="shared" si="1861"/>
        <v>19964</v>
      </c>
      <c r="S128" s="5">
        <f t="shared" si="1861"/>
        <v>243941</v>
      </c>
      <c r="T128" s="5">
        <f t="shared" si="1861"/>
        <v>330855</v>
      </c>
      <c r="U128" s="5">
        <f t="shared" si="1861"/>
        <v>0</v>
      </c>
      <c r="V128" s="16">
        <f t="shared" si="1861"/>
        <v>125280</v>
      </c>
      <c r="W128" s="5">
        <f t="shared" si="1861"/>
        <v>21</v>
      </c>
      <c r="X128" s="5">
        <f t="shared" si="1861"/>
        <v>0</v>
      </c>
      <c r="Y128" s="5">
        <f t="shared" si="1861"/>
        <v>0</v>
      </c>
      <c r="Z128" s="5">
        <f t="shared" si="1861"/>
        <v>0</v>
      </c>
      <c r="AA128" s="5">
        <f t="shared" si="1861"/>
        <v>0</v>
      </c>
      <c r="AB128" s="5">
        <f t="shared" si="1861"/>
        <v>469</v>
      </c>
      <c r="AC128" s="16">
        <f t="shared" si="1861"/>
        <v>349328</v>
      </c>
      <c r="AD128" s="123">
        <f t="shared" si="1855"/>
        <v>16156382</v>
      </c>
      <c r="AE128" s="5">
        <f t="shared" ref="AE128:BH128" si="1862">AE7+AE18+AE29+AE40+AE51+AE62+AE73+AE84+AE95+AE106+AE117</f>
        <v>16353</v>
      </c>
      <c r="AF128" s="5">
        <f t="shared" si="1862"/>
        <v>5977</v>
      </c>
      <c r="AG128" s="5">
        <f t="shared" si="1862"/>
        <v>41581</v>
      </c>
      <c r="AH128" s="5">
        <f t="shared" si="1862"/>
        <v>0</v>
      </c>
      <c r="AI128" s="5">
        <f t="shared" si="1862"/>
        <v>0</v>
      </c>
      <c r="AJ128" s="5">
        <f t="shared" si="1862"/>
        <v>3445</v>
      </c>
      <c r="AK128" s="5">
        <f t="shared" si="1862"/>
        <v>1018232</v>
      </c>
      <c r="AL128" s="5">
        <f t="shared" si="1862"/>
        <v>384128</v>
      </c>
      <c r="AM128" s="5">
        <f t="shared" si="1862"/>
        <v>4343690</v>
      </c>
      <c r="AN128" s="5">
        <f t="shared" si="1862"/>
        <v>45895</v>
      </c>
      <c r="AO128" s="16">
        <f t="shared" si="1862"/>
        <v>978356</v>
      </c>
      <c r="AP128" s="5">
        <f t="shared" si="1862"/>
        <v>760440</v>
      </c>
      <c r="AQ128" s="16">
        <f t="shared" si="1862"/>
        <v>202301</v>
      </c>
      <c r="AR128" s="5">
        <f t="shared" si="1862"/>
        <v>123134</v>
      </c>
      <c r="AS128" s="5">
        <f t="shared" si="1862"/>
        <v>0</v>
      </c>
      <c r="AT128" s="5">
        <f t="shared" si="1862"/>
        <v>0</v>
      </c>
      <c r="AU128" s="5">
        <f t="shared" si="1862"/>
        <v>115449</v>
      </c>
      <c r="AV128" s="5">
        <f t="shared" si="1862"/>
        <v>0</v>
      </c>
      <c r="AW128" s="5">
        <f t="shared" si="1862"/>
        <v>362</v>
      </c>
      <c r="AX128" s="5">
        <f t="shared" si="1862"/>
        <v>743</v>
      </c>
      <c r="AY128" s="5">
        <f t="shared" si="1862"/>
        <v>1627</v>
      </c>
      <c r="AZ128" s="5">
        <f t="shared" si="1862"/>
        <v>399923</v>
      </c>
      <c r="BA128" s="5">
        <f t="shared" si="1862"/>
        <v>1591539</v>
      </c>
      <c r="BB128" s="16">
        <f t="shared" si="1862"/>
        <v>426937</v>
      </c>
      <c r="BC128" s="5">
        <f t="shared" si="1862"/>
        <v>60456</v>
      </c>
      <c r="BD128" s="5">
        <f t="shared" si="1862"/>
        <v>60435</v>
      </c>
      <c r="BE128" s="5">
        <f t="shared" si="1862"/>
        <v>0</v>
      </c>
      <c r="BF128" s="5">
        <f t="shared" si="1862"/>
        <v>79598</v>
      </c>
      <c r="BG128" s="11">
        <f t="shared" si="1862"/>
        <v>2091335</v>
      </c>
      <c r="BH128" s="9">
        <f t="shared" si="1862"/>
        <v>12751936</v>
      </c>
      <c r="BI128" s="127">
        <f>AD128+BH128</f>
        <v>28908318</v>
      </c>
      <c r="BJ128" s="5">
        <f t="shared" si="1857"/>
        <v>2068916</v>
      </c>
      <c r="BK128" s="51">
        <f t="shared" si="1857"/>
        <v>26839402</v>
      </c>
      <c r="BL128" s="30">
        <f>'Upto Month COPPY'!N61-'Upto Month COPPY'!M61</f>
        <v>-26839404</v>
      </c>
      <c r="BM128" s="30">
        <f t="shared" si="1860"/>
        <v>10683020</v>
      </c>
    </row>
    <row r="129" spans="1:65" ht="16.5" customHeight="1">
      <c r="A129" s="130"/>
      <c r="B129" s="183" t="s">
        <v>322</v>
      </c>
      <c r="C129" s="5">
        <f t="shared" ref="C129:AC129" si="1863">C8+C19+C30+C41+C52+C63+C74+C85+C96+C107+C118</f>
        <v>8205337</v>
      </c>
      <c r="D129" s="5">
        <f t="shared" si="1863"/>
        <v>3778543</v>
      </c>
      <c r="E129" s="5">
        <f t="shared" si="1863"/>
        <v>290399</v>
      </c>
      <c r="F129" s="5">
        <f t="shared" si="1863"/>
        <v>1065495</v>
      </c>
      <c r="G129" s="5">
        <f t="shared" si="1863"/>
        <v>486770</v>
      </c>
      <c r="H129" s="5">
        <f t="shared" si="1863"/>
        <v>1021010</v>
      </c>
      <c r="I129" s="5">
        <f t="shared" si="1863"/>
        <v>0</v>
      </c>
      <c r="J129" s="5">
        <f t="shared" si="1863"/>
        <v>868403</v>
      </c>
      <c r="K129" s="5">
        <f t="shared" si="1863"/>
        <v>94536</v>
      </c>
      <c r="L129" s="5">
        <f t="shared" si="1863"/>
        <v>265860</v>
      </c>
      <c r="M129" s="5">
        <f t="shared" si="1863"/>
        <v>425073</v>
      </c>
      <c r="N129" s="5">
        <f t="shared" si="1863"/>
        <v>4915</v>
      </c>
      <c r="O129" s="5">
        <f t="shared" si="1863"/>
        <v>30144</v>
      </c>
      <c r="P129" s="5">
        <f t="shared" si="1863"/>
        <v>405704</v>
      </c>
      <c r="Q129" s="5">
        <f t="shared" si="1863"/>
        <v>0</v>
      </c>
      <c r="R129" s="5">
        <f t="shared" si="1863"/>
        <v>27947</v>
      </c>
      <c r="S129" s="5">
        <f t="shared" si="1863"/>
        <v>286965</v>
      </c>
      <c r="T129" s="5">
        <f t="shared" si="1863"/>
        <v>549844</v>
      </c>
      <c r="U129" s="5">
        <f t="shared" si="1863"/>
        <v>0</v>
      </c>
      <c r="V129" s="16">
        <f t="shared" si="1863"/>
        <v>138496</v>
      </c>
      <c r="W129" s="5">
        <f t="shared" si="1863"/>
        <v>0</v>
      </c>
      <c r="X129" s="5">
        <f t="shared" si="1863"/>
        <v>0</v>
      </c>
      <c r="Y129" s="5">
        <f t="shared" si="1863"/>
        <v>0</v>
      </c>
      <c r="Z129" s="5">
        <f t="shared" si="1863"/>
        <v>0</v>
      </c>
      <c r="AA129" s="5">
        <f t="shared" si="1863"/>
        <v>0</v>
      </c>
      <c r="AB129" s="5">
        <f t="shared" si="1863"/>
        <v>163</v>
      </c>
      <c r="AC129" s="16">
        <f t="shared" si="1863"/>
        <v>317606</v>
      </c>
      <c r="AD129" s="123">
        <f t="shared" si="1855"/>
        <v>18263210</v>
      </c>
      <c r="AE129" s="5">
        <f t="shared" ref="AE129:BH129" si="1864">AE8+AE19+AE30+AE41+AE52+AE63+AE74+AE85+AE96+AE107+AE118</f>
        <v>21201</v>
      </c>
      <c r="AF129" s="5">
        <f t="shared" si="1864"/>
        <v>6384</v>
      </c>
      <c r="AG129" s="5">
        <f t="shared" si="1864"/>
        <v>38181</v>
      </c>
      <c r="AH129" s="5">
        <f t="shared" si="1864"/>
        <v>128</v>
      </c>
      <c r="AI129" s="5">
        <f t="shared" si="1864"/>
        <v>423</v>
      </c>
      <c r="AJ129" s="5">
        <f t="shared" si="1864"/>
        <v>5609</v>
      </c>
      <c r="AK129" s="5">
        <f t="shared" si="1864"/>
        <v>909027</v>
      </c>
      <c r="AL129" s="5">
        <f t="shared" si="1864"/>
        <v>232965</v>
      </c>
      <c r="AM129" s="5">
        <f t="shared" si="1864"/>
        <v>4301861</v>
      </c>
      <c r="AN129" s="5">
        <f t="shared" si="1864"/>
        <v>42937</v>
      </c>
      <c r="AO129" s="16">
        <f t="shared" si="1864"/>
        <v>917345</v>
      </c>
      <c r="AP129" s="5">
        <f t="shared" si="1864"/>
        <v>488869</v>
      </c>
      <c r="AQ129" s="16">
        <f t="shared" si="1864"/>
        <v>264521</v>
      </c>
      <c r="AR129" s="5">
        <f t="shared" si="1864"/>
        <v>91285</v>
      </c>
      <c r="AS129" s="5">
        <f t="shared" si="1864"/>
        <v>0</v>
      </c>
      <c r="AT129" s="5">
        <f t="shared" si="1864"/>
        <v>0</v>
      </c>
      <c r="AU129" s="5">
        <f t="shared" si="1864"/>
        <v>75123</v>
      </c>
      <c r="AV129" s="5">
        <f t="shared" si="1864"/>
        <v>0</v>
      </c>
      <c r="AW129" s="5">
        <f t="shared" si="1864"/>
        <v>0</v>
      </c>
      <c r="AX129" s="5">
        <f t="shared" si="1864"/>
        <v>2724</v>
      </c>
      <c r="AY129" s="5">
        <f t="shared" si="1864"/>
        <v>0</v>
      </c>
      <c r="AZ129" s="5">
        <f t="shared" si="1864"/>
        <v>19498</v>
      </c>
      <c r="BA129" s="5">
        <f t="shared" si="1864"/>
        <v>852528</v>
      </c>
      <c r="BB129" s="16">
        <f t="shared" si="1864"/>
        <v>370969</v>
      </c>
      <c r="BC129" s="5">
        <f t="shared" si="1864"/>
        <v>61262</v>
      </c>
      <c r="BD129" s="5">
        <f t="shared" si="1864"/>
        <v>61262</v>
      </c>
      <c r="BE129" s="5">
        <f t="shared" si="1864"/>
        <v>0</v>
      </c>
      <c r="BF129" s="5">
        <f t="shared" si="1864"/>
        <v>80146</v>
      </c>
      <c r="BG129" s="5">
        <f t="shared" si="1864"/>
        <v>1899330</v>
      </c>
      <c r="BH129" s="16">
        <f t="shared" si="1864"/>
        <v>10743578</v>
      </c>
      <c r="BI129" s="127">
        <f>AD129+BH129</f>
        <v>29006788</v>
      </c>
      <c r="BJ129" s="5">
        <f t="shared" si="1857"/>
        <v>1818713</v>
      </c>
      <c r="BK129" s="51">
        <f t="shared" si="1857"/>
        <v>27188075</v>
      </c>
      <c r="BL129" s="30">
        <f>'Upto Month Current'!N61-'Upto Month Current'!M61</f>
        <v>-27188083</v>
      </c>
      <c r="BM129" s="30">
        <f t="shared" si="1860"/>
        <v>8924865</v>
      </c>
    </row>
    <row r="130" spans="1:65" ht="15.75">
      <c r="A130" s="130"/>
      <c r="B130" s="5" t="s">
        <v>127</v>
      </c>
      <c r="C130" s="11">
        <f>C129-C127</f>
        <v>-13564</v>
      </c>
      <c r="D130" s="11">
        <f t="shared" ref="D130" si="1865">D129-D127</f>
        <v>-6211</v>
      </c>
      <c r="E130" s="11">
        <f t="shared" ref="E130" si="1866">E129-E127</f>
        <v>-484</v>
      </c>
      <c r="F130" s="11">
        <f t="shared" ref="F130" si="1867">F129-F127</f>
        <v>-1761</v>
      </c>
      <c r="G130" s="11">
        <f t="shared" ref="G130" si="1868">G129-G127</f>
        <v>-802</v>
      </c>
      <c r="H130" s="11">
        <f t="shared" ref="H130" si="1869">H129-H127</f>
        <v>1</v>
      </c>
      <c r="I130" s="11">
        <f t="shared" ref="I130" si="1870">I129-I127</f>
        <v>0</v>
      </c>
      <c r="J130" s="11">
        <f t="shared" ref="J130" si="1871">J129-J127</f>
        <v>-1451</v>
      </c>
      <c r="K130" s="11">
        <f t="shared" ref="K130" si="1872">K129-K127</f>
        <v>-149</v>
      </c>
      <c r="L130" s="11">
        <f t="shared" ref="L130" si="1873">L129-L127</f>
        <v>-409</v>
      </c>
      <c r="M130" s="11">
        <f t="shared" ref="M130" si="1874">M129-M127</f>
        <v>-701</v>
      </c>
      <c r="N130" s="11">
        <f t="shared" ref="N130" si="1875">N129-N127</f>
        <v>-9</v>
      </c>
      <c r="O130" s="11">
        <f t="shared" ref="O130" si="1876">O129-O127</f>
        <v>-42</v>
      </c>
      <c r="P130" s="11">
        <f t="shared" ref="P130" si="1877">P129-P127</f>
        <v>-638</v>
      </c>
      <c r="Q130" s="11">
        <f t="shared" ref="Q130" si="1878">Q129-Q127</f>
        <v>0</v>
      </c>
      <c r="R130" s="11">
        <f t="shared" ref="R130" si="1879">R129-R127</f>
        <v>-38</v>
      </c>
      <c r="S130" s="11">
        <f t="shared" ref="S130" si="1880">S129-S127</f>
        <v>-530</v>
      </c>
      <c r="T130" s="11">
        <f t="shared" ref="T130:U130" si="1881">T129-T127</f>
        <v>-1040</v>
      </c>
      <c r="U130" s="11">
        <f t="shared" si="1881"/>
        <v>0</v>
      </c>
      <c r="V130" s="9">
        <f t="shared" ref="V130" si="1882">V129-V127</f>
        <v>-258</v>
      </c>
      <c r="W130" s="11">
        <f t="shared" ref="W130" si="1883">W129-W127</f>
        <v>0</v>
      </c>
      <c r="X130" s="11">
        <f t="shared" ref="X130" si="1884">X129-X127</f>
        <v>0</v>
      </c>
      <c r="Y130" s="11">
        <f t="shared" ref="Y130" si="1885">Y129-Y127</f>
        <v>2</v>
      </c>
      <c r="Z130" s="11">
        <f t="shared" ref="Z130" si="1886">Z129-Z127</f>
        <v>1</v>
      </c>
      <c r="AA130" s="11">
        <f t="shared" ref="AA130:AD130" si="1887">AA129-AA127</f>
        <v>0</v>
      </c>
      <c r="AB130" s="11">
        <f t="shared" ref="AB130" si="1888">AB129-AB127</f>
        <v>1</v>
      </c>
      <c r="AC130" s="9">
        <f t="shared" si="1887"/>
        <v>-593</v>
      </c>
      <c r="AD130" s="10">
        <f t="shared" si="1887"/>
        <v>-28675</v>
      </c>
      <c r="AE130" s="11">
        <f t="shared" ref="AE130" si="1889">AE129-AE127</f>
        <v>-32</v>
      </c>
      <c r="AF130" s="11">
        <f t="shared" ref="AF130" si="1890">AF129-AF127</f>
        <v>-7</v>
      </c>
      <c r="AG130" s="11">
        <f t="shared" ref="AG130" si="1891">AG129-AG127</f>
        <v>-65</v>
      </c>
      <c r="AH130" s="11">
        <f t="shared" ref="AH130" si="1892">AH129-AH127</f>
        <v>0</v>
      </c>
      <c r="AI130" s="11">
        <f t="shared" ref="AI130" si="1893">AI129-AI127</f>
        <v>-1</v>
      </c>
      <c r="AJ130" s="11">
        <f t="shared" ref="AJ130" si="1894">AJ129-AJ127</f>
        <v>-6</v>
      </c>
      <c r="AK130" s="11">
        <f t="shared" ref="AK130" si="1895">AK129-AK127</f>
        <v>-1667</v>
      </c>
      <c r="AL130" s="11">
        <f t="shared" ref="AL130" si="1896">AL129-AL127</f>
        <v>-414</v>
      </c>
      <c r="AM130" s="11">
        <f t="shared" ref="AM130" si="1897">AM129-AM127</f>
        <v>-7780</v>
      </c>
      <c r="AN130" s="11">
        <f t="shared" ref="AN130" si="1898">AN129-AN127</f>
        <v>-80</v>
      </c>
      <c r="AO130" s="9">
        <f t="shared" ref="AO130" si="1899">AO129-AO127</f>
        <v>-383</v>
      </c>
      <c r="AP130" s="11">
        <f t="shared" ref="AP130" si="1900">AP129-AP127</f>
        <v>-897</v>
      </c>
      <c r="AQ130" s="9">
        <f t="shared" ref="AQ130" si="1901">AQ129-AQ127</f>
        <v>-492</v>
      </c>
      <c r="AR130" s="11">
        <f t="shared" ref="AR130" si="1902">AR129-AR127</f>
        <v>-164</v>
      </c>
      <c r="AS130" s="11">
        <f t="shared" ref="AS130" si="1903">AS129-AS127</f>
        <v>0</v>
      </c>
      <c r="AT130" s="11">
        <f t="shared" ref="AT130" si="1904">AT129-AT127</f>
        <v>0</v>
      </c>
      <c r="AU130" s="11">
        <f t="shared" ref="AU130" si="1905">AU129-AU127</f>
        <v>-136</v>
      </c>
      <c r="AV130" s="11">
        <f t="shared" ref="AV130" si="1906">AV129-AV127</f>
        <v>0</v>
      </c>
      <c r="AW130" s="11">
        <f t="shared" ref="AW130" si="1907">AW129-AW127</f>
        <v>0</v>
      </c>
      <c r="AX130" s="11">
        <f t="shared" ref="AX130" si="1908">AX129-AX127</f>
        <v>1</v>
      </c>
      <c r="AY130" s="11">
        <f t="shared" ref="AY130" si="1909">AY129-AY127</f>
        <v>0</v>
      </c>
      <c r="AZ130" s="11">
        <f t="shared" ref="AZ130" si="1910">AZ129-AZ127</f>
        <v>-35</v>
      </c>
      <c r="BA130" s="11">
        <f t="shared" ref="BA130" si="1911">BA129-BA127</f>
        <v>-1541</v>
      </c>
      <c r="BB130" s="9">
        <f t="shared" ref="BB130" si="1912">BB129-BB127</f>
        <v>-691</v>
      </c>
      <c r="BC130" s="11">
        <f t="shared" ref="BC130" si="1913">BC129-BC127</f>
        <v>-32</v>
      </c>
      <c r="BD130" s="11">
        <f t="shared" ref="BD130" si="1914">BD129-BD127</f>
        <v>-32</v>
      </c>
      <c r="BE130" s="11">
        <f t="shared" ref="BE130" si="1915">BE129-BE127</f>
        <v>0</v>
      </c>
      <c r="BF130" s="11">
        <f t="shared" ref="BF130" si="1916">BF129-BF127</f>
        <v>-148</v>
      </c>
      <c r="BG130" s="11">
        <f t="shared" ref="BG130" si="1917">BG129-BG127</f>
        <v>-5090</v>
      </c>
      <c r="BH130" s="9">
        <f t="shared" ref="BH130:BI130" si="1918">BH129-BH127</f>
        <v>-19692</v>
      </c>
      <c r="BI130" s="45">
        <f t="shared" si="1918"/>
        <v>-48367</v>
      </c>
      <c r="BJ130" s="11">
        <f t="shared" ref="BJ130" si="1919">BJ129-BJ127</f>
        <v>887</v>
      </c>
      <c r="BK130" s="51">
        <f t="shared" ref="BK130" si="1920">BK129-BK127</f>
        <v>-49254</v>
      </c>
      <c r="BM130" s="30">
        <f t="shared" si="1860"/>
        <v>-20579</v>
      </c>
    </row>
    <row r="131" spans="1:65" ht="15.75">
      <c r="A131" s="130"/>
      <c r="B131" s="5" t="s">
        <v>128</v>
      </c>
      <c r="C131" s="13">
        <f>C130/C127</f>
        <v>-1.6503423024562529E-3</v>
      </c>
      <c r="D131" s="13">
        <f t="shared" ref="D131" si="1921">D130/D127</f>
        <v>-1.6410577807698995E-3</v>
      </c>
      <c r="E131" s="13">
        <f t="shared" ref="E131" si="1922">E130/E127</f>
        <v>-1.663899230962277E-3</v>
      </c>
      <c r="F131" s="13">
        <f t="shared" ref="F131" si="1923">F130/F127</f>
        <v>-1.6500258607119566E-3</v>
      </c>
      <c r="G131" s="13">
        <f t="shared" ref="G131" si="1924">G130/G127</f>
        <v>-1.6448852682270517E-3</v>
      </c>
      <c r="H131" s="13">
        <f t="shared" ref="H131" si="1925">H130/H127</f>
        <v>9.7942329597486399E-7</v>
      </c>
      <c r="I131" s="13" t="e">
        <f t="shared" ref="I131" si="1926">I130/I127</f>
        <v>#DIV/0!</v>
      </c>
      <c r="J131" s="13">
        <f t="shared" ref="J131" si="1927">J130/J127</f>
        <v>-1.6680960253099945E-3</v>
      </c>
      <c r="K131" s="13">
        <f t="shared" ref="K131" si="1928">K130/K127</f>
        <v>-1.5736389079579658E-3</v>
      </c>
      <c r="L131" s="13">
        <f t="shared" ref="L131" si="1929">L130/L127</f>
        <v>-1.5360406205754331E-3</v>
      </c>
      <c r="M131" s="13">
        <f t="shared" ref="M131" si="1930">M130/M127</f>
        <v>-1.646413355442089E-3</v>
      </c>
      <c r="N131" s="13">
        <f t="shared" ref="N131" si="1931">N130/N127</f>
        <v>-1.8277822908204712E-3</v>
      </c>
      <c r="O131" s="13">
        <f t="shared" ref="O131" si="1932">O130/O127</f>
        <v>-1.3913734843967402E-3</v>
      </c>
      <c r="P131" s="13">
        <f t="shared" ref="P131" si="1933">P130/P127</f>
        <v>-1.5701059698480591E-3</v>
      </c>
      <c r="Q131" s="13" t="e">
        <f t="shared" ref="Q131" si="1934">Q130/Q127</f>
        <v>#DIV/0!</v>
      </c>
      <c r="R131" s="13">
        <f t="shared" ref="R131" si="1935">R130/R127</f>
        <v>-1.3578702876541004E-3</v>
      </c>
      <c r="S131" s="13">
        <f t="shared" ref="S131" si="1936">S130/S127</f>
        <v>-1.8435103219186422E-3</v>
      </c>
      <c r="T131" s="13">
        <f t="shared" ref="T131:U131" si="1937">T130/T127</f>
        <v>-1.8878747612927585E-3</v>
      </c>
      <c r="U131" s="13" t="e">
        <f t="shared" si="1937"/>
        <v>#DIV/0!</v>
      </c>
      <c r="V131" s="163">
        <f t="shared" ref="V131" si="1938">V130/V127</f>
        <v>-1.8594058549663433E-3</v>
      </c>
      <c r="W131" s="13" t="e">
        <f t="shared" ref="W131" si="1939">W130/W127</f>
        <v>#DIV/0!</v>
      </c>
      <c r="X131" s="13" t="e">
        <f t="shared" ref="X131" si="1940">X130/X127</f>
        <v>#DIV/0!</v>
      </c>
      <c r="Y131" s="13">
        <f t="shared" ref="Y131" si="1941">Y130/Y127</f>
        <v>-1</v>
      </c>
      <c r="Z131" s="13">
        <f t="shared" ref="Z131" si="1942">Z130/Z127</f>
        <v>-1</v>
      </c>
      <c r="AA131" s="13" t="e">
        <f t="shared" ref="AA131:AD131" si="1943">AA130/AA127</f>
        <v>#DIV/0!</v>
      </c>
      <c r="AB131" s="13">
        <f t="shared" ref="AB131" si="1944">AB130/AB127</f>
        <v>6.1728395061728392E-3</v>
      </c>
      <c r="AC131" s="163">
        <f t="shared" si="1943"/>
        <v>-1.8636136505771545E-3</v>
      </c>
      <c r="AD131" s="14">
        <f t="shared" si="1943"/>
        <v>-1.5676350469074128E-3</v>
      </c>
      <c r="AE131" s="13">
        <f t="shared" ref="AE131" si="1945">AE130/AE127</f>
        <v>-1.5070880233598644E-3</v>
      </c>
      <c r="AF131" s="13">
        <f t="shared" ref="AF131" si="1946">AF130/AF127</f>
        <v>-1.0952902519167579E-3</v>
      </c>
      <c r="AG131" s="13">
        <f t="shared" ref="AG131" si="1947">AG130/AG127</f>
        <v>-1.6995241332426921E-3</v>
      </c>
      <c r="AH131" s="13">
        <f t="shared" ref="AH131" si="1948">AH130/AH127</f>
        <v>0</v>
      </c>
      <c r="AI131" s="13">
        <f t="shared" ref="AI131" si="1949">AI130/AI127</f>
        <v>-2.3584905660377358E-3</v>
      </c>
      <c r="AJ131" s="13">
        <f t="shared" ref="AJ131" si="1950">AJ130/AJ127</f>
        <v>-1.0685663401602849E-3</v>
      </c>
      <c r="AK131" s="13">
        <f t="shared" ref="AK131" si="1951">AK130/AK127</f>
        <v>-1.8304721454187685E-3</v>
      </c>
      <c r="AL131" s="13">
        <f t="shared" ref="AL131" si="1952">AL130/AL127</f>
        <v>-1.7739385291735761E-3</v>
      </c>
      <c r="AM131" s="13">
        <f t="shared" ref="AM131" si="1953">AM130/AM127</f>
        <v>-1.8052547764419355E-3</v>
      </c>
      <c r="AN131" s="13">
        <f t="shared" ref="AN131" si="1954">AN130/AN127</f>
        <v>-1.8597298742357672E-3</v>
      </c>
      <c r="AO131" s="163">
        <f t="shared" ref="AO131" si="1955">AO130/AO127</f>
        <v>-4.1733498378604552E-4</v>
      </c>
      <c r="AP131" s="13">
        <f t="shared" ref="AP131" si="1956">AP130/AP127</f>
        <v>-1.8314868733231788E-3</v>
      </c>
      <c r="AQ131" s="163">
        <f t="shared" ref="AQ131" si="1957">AQ130/AQ127</f>
        <v>-1.8565126993770116E-3</v>
      </c>
      <c r="AR131" s="13">
        <f t="shared" ref="AR131" si="1958">AR130/AR127</f>
        <v>-1.7933492985161127E-3</v>
      </c>
      <c r="AS131" s="13" t="e">
        <f t="shared" ref="AS131" si="1959">AS130/AS127</f>
        <v>#DIV/0!</v>
      </c>
      <c r="AT131" s="13" t="e">
        <f t="shared" ref="AT131" si="1960">AT130/AT127</f>
        <v>#DIV/0!</v>
      </c>
      <c r="AU131" s="13">
        <f t="shared" ref="AU131" si="1961">AU130/AU127</f>
        <v>-1.8070928393946238E-3</v>
      </c>
      <c r="AV131" s="13" t="e">
        <f t="shared" ref="AV131" si="1962">AV130/AV127</f>
        <v>#DIV/0!</v>
      </c>
      <c r="AW131" s="13" t="e">
        <f t="shared" ref="AW131" si="1963">AW130/AW127</f>
        <v>#DIV/0!</v>
      </c>
      <c r="AX131" s="13">
        <f t="shared" ref="AX131" si="1964">AX130/AX127</f>
        <v>3.6724201248622841E-4</v>
      </c>
      <c r="AY131" s="13" t="e">
        <f t="shared" ref="AY131" si="1965">AY130/AY127</f>
        <v>#DIV/0!</v>
      </c>
      <c r="AZ131" s="13">
        <f t="shared" ref="AZ131" si="1966">AZ130/AZ127</f>
        <v>-1.7918394511851738E-3</v>
      </c>
      <c r="BA131" s="13">
        <f t="shared" ref="BA131" si="1967">BA130/BA127</f>
        <v>-1.8043038677202897E-3</v>
      </c>
      <c r="BB131" s="163">
        <f t="shared" ref="BB131" si="1968">BB130/BB127</f>
        <v>-1.8592261744605283E-3</v>
      </c>
      <c r="BC131" s="13">
        <f t="shared" ref="BC131" si="1969">BC130/BC127</f>
        <v>-5.2207393872157146E-4</v>
      </c>
      <c r="BD131" s="13">
        <f t="shared" ref="BD131" si="1970">BD130/BD127</f>
        <v>-5.2207393872157146E-4</v>
      </c>
      <c r="BE131" s="13" t="e">
        <f t="shared" ref="BE131" si="1971">BE130/BE127</f>
        <v>#DIV/0!</v>
      </c>
      <c r="BF131" s="13">
        <f t="shared" ref="BF131" si="1972">BF130/BF127</f>
        <v>-1.84322614392109E-3</v>
      </c>
      <c r="BG131" s="13">
        <f t="shared" ref="BG131" si="1973">BG130/BG127</f>
        <v>-2.6727297549910211E-3</v>
      </c>
      <c r="BH131" s="163">
        <f t="shared" ref="BH131:BI131" si="1974">BH130/BH127</f>
        <v>-1.8295555161210301E-3</v>
      </c>
      <c r="BI131" s="46">
        <f t="shared" si="1974"/>
        <v>-1.6646615721031259E-3</v>
      </c>
      <c r="BJ131" s="13">
        <f t="shared" ref="BJ131" si="1975">BJ130/BJ127</f>
        <v>4.8794549093257551E-4</v>
      </c>
      <c r="BK131" s="52">
        <f t="shared" ref="BK131" si="1976">BK130/BK127</f>
        <v>-1.8083270940406821E-3</v>
      </c>
      <c r="BM131" s="163">
        <f t="shared" ref="BM131" si="1977">BM130/BM127</f>
        <v>-2.3005006794520203E-3</v>
      </c>
    </row>
    <row r="132" spans="1:65" ht="15.75">
      <c r="A132" s="130"/>
      <c r="B132" s="5" t="s">
        <v>129</v>
      </c>
      <c r="C132" s="11">
        <f>C129-C128</f>
        <v>425603</v>
      </c>
      <c r="D132" s="11">
        <f t="shared" ref="D132:BK132" si="1978">D129-D128</f>
        <v>832159</v>
      </c>
      <c r="E132" s="11">
        <f t="shared" si="1978"/>
        <v>-10058</v>
      </c>
      <c r="F132" s="11">
        <f t="shared" si="1978"/>
        <v>51512</v>
      </c>
      <c r="G132" s="11">
        <f t="shared" si="1978"/>
        <v>49925</v>
      </c>
      <c r="H132" s="11">
        <f t="shared" si="1978"/>
        <v>134249</v>
      </c>
      <c r="I132" s="11">
        <f t="shared" si="1978"/>
        <v>0</v>
      </c>
      <c r="J132" s="11">
        <f t="shared" si="1978"/>
        <v>90269</v>
      </c>
      <c r="K132" s="11">
        <f t="shared" si="1978"/>
        <v>68408</v>
      </c>
      <c r="L132" s="11">
        <f t="shared" si="1978"/>
        <v>104963</v>
      </c>
      <c r="M132" s="11">
        <f t="shared" si="1978"/>
        <v>51972</v>
      </c>
      <c r="N132" s="11">
        <f t="shared" si="1978"/>
        <v>1177</v>
      </c>
      <c r="O132" s="11">
        <f t="shared" si="1978"/>
        <v>3913</v>
      </c>
      <c r="P132" s="11">
        <f t="shared" si="1978"/>
        <v>51573</v>
      </c>
      <c r="Q132" s="11">
        <f t="shared" si="1978"/>
        <v>0</v>
      </c>
      <c r="R132" s="11">
        <f t="shared" si="1978"/>
        <v>7983</v>
      </c>
      <c r="S132" s="11">
        <f t="shared" si="1978"/>
        <v>43024</v>
      </c>
      <c r="T132" s="11">
        <f t="shared" si="1978"/>
        <v>218989</v>
      </c>
      <c r="U132" s="11">
        <f t="shared" ref="U132" si="1979">U129-U128</f>
        <v>0</v>
      </c>
      <c r="V132" s="9">
        <f t="shared" si="1978"/>
        <v>13216</v>
      </c>
      <c r="W132" s="11">
        <f t="shared" si="1978"/>
        <v>-21</v>
      </c>
      <c r="X132" s="11">
        <f t="shared" si="1978"/>
        <v>0</v>
      </c>
      <c r="Y132" s="11">
        <f t="shared" si="1978"/>
        <v>0</v>
      </c>
      <c r="Z132" s="11">
        <f t="shared" si="1978"/>
        <v>0</v>
      </c>
      <c r="AA132" s="11">
        <f t="shared" si="1978"/>
        <v>0</v>
      </c>
      <c r="AB132" s="11">
        <f t="shared" ref="AB132" si="1980">AB129-AB128</f>
        <v>-306</v>
      </c>
      <c r="AC132" s="9">
        <f t="shared" ref="AC132:AD132" si="1981">AC129-AC128</f>
        <v>-31722</v>
      </c>
      <c r="AD132" s="10">
        <f t="shared" si="1981"/>
        <v>2106828</v>
      </c>
      <c r="AE132" s="11">
        <f t="shared" si="1978"/>
        <v>4848</v>
      </c>
      <c r="AF132" s="11">
        <f t="shared" si="1978"/>
        <v>407</v>
      </c>
      <c r="AG132" s="11">
        <f t="shared" si="1978"/>
        <v>-3400</v>
      </c>
      <c r="AH132" s="11">
        <f t="shared" si="1978"/>
        <v>128</v>
      </c>
      <c r="AI132" s="11">
        <f t="shared" si="1978"/>
        <v>423</v>
      </c>
      <c r="AJ132" s="11">
        <f t="shared" si="1978"/>
        <v>2164</v>
      </c>
      <c r="AK132" s="11">
        <f t="shared" si="1978"/>
        <v>-109205</v>
      </c>
      <c r="AL132" s="11">
        <f t="shared" si="1978"/>
        <v>-151163</v>
      </c>
      <c r="AM132" s="11">
        <f t="shared" si="1978"/>
        <v>-41829</v>
      </c>
      <c r="AN132" s="11">
        <f t="shared" si="1978"/>
        <v>-2958</v>
      </c>
      <c r="AO132" s="9">
        <f t="shared" si="1978"/>
        <v>-61011</v>
      </c>
      <c r="AP132" s="11">
        <f t="shared" si="1978"/>
        <v>-271571</v>
      </c>
      <c r="AQ132" s="9">
        <f t="shared" si="1978"/>
        <v>62220</v>
      </c>
      <c r="AR132" s="11">
        <f t="shared" si="1978"/>
        <v>-31849</v>
      </c>
      <c r="AS132" s="11">
        <f t="shared" si="1978"/>
        <v>0</v>
      </c>
      <c r="AT132" s="11">
        <f t="shared" si="1978"/>
        <v>0</v>
      </c>
      <c r="AU132" s="11">
        <f t="shared" si="1978"/>
        <v>-40326</v>
      </c>
      <c r="AV132" s="11">
        <f t="shared" si="1978"/>
        <v>0</v>
      </c>
      <c r="AW132" s="11">
        <f t="shared" si="1978"/>
        <v>-362</v>
      </c>
      <c r="AX132" s="11">
        <f t="shared" si="1978"/>
        <v>1981</v>
      </c>
      <c r="AY132" s="11">
        <f t="shared" si="1978"/>
        <v>-1627</v>
      </c>
      <c r="AZ132" s="11">
        <f t="shared" si="1978"/>
        <v>-380425</v>
      </c>
      <c r="BA132" s="11">
        <f t="shared" si="1978"/>
        <v>-739011</v>
      </c>
      <c r="BB132" s="9">
        <f t="shared" si="1978"/>
        <v>-55968</v>
      </c>
      <c r="BC132" s="11">
        <f t="shared" si="1978"/>
        <v>806</v>
      </c>
      <c r="BD132" s="11">
        <f t="shared" si="1978"/>
        <v>827</v>
      </c>
      <c r="BE132" s="11">
        <f t="shared" si="1978"/>
        <v>0</v>
      </c>
      <c r="BF132" s="11">
        <f t="shared" si="1978"/>
        <v>548</v>
      </c>
      <c r="BG132" s="11">
        <f t="shared" si="1978"/>
        <v>-192005</v>
      </c>
      <c r="BH132" s="9">
        <f t="shared" si="1978"/>
        <v>-2008358</v>
      </c>
      <c r="BI132" s="45">
        <f t="shared" si="1978"/>
        <v>98470</v>
      </c>
      <c r="BJ132" s="11">
        <f t="shared" si="1978"/>
        <v>-250203</v>
      </c>
      <c r="BK132" s="51">
        <f t="shared" si="1978"/>
        <v>348673</v>
      </c>
      <c r="BM132" s="30">
        <f t="shared" si="1860"/>
        <v>-1758155</v>
      </c>
    </row>
    <row r="133" spans="1:65" ht="15.75">
      <c r="A133" s="130"/>
      <c r="B133" s="5" t="s">
        <v>130</v>
      </c>
      <c r="C133" s="13">
        <f>C132/C128</f>
        <v>5.4706626216269094E-2</v>
      </c>
      <c r="D133" s="13">
        <f t="shared" ref="D133" si="1982">D132/D128</f>
        <v>0.2824339936681709</v>
      </c>
      <c r="E133" s="13">
        <f t="shared" ref="E133" si="1983">E132/E128</f>
        <v>-3.3475672059562603E-2</v>
      </c>
      <c r="F133" s="13">
        <f t="shared" ref="F133" si="1984">F132/F128</f>
        <v>5.0801640658669822E-2</v>
      </c>
      <c r="G133" s="13">
        <f t="shared" ref="G133" si="1985">G132/G128</f>
        <v>0.11428538726550608</v>
      </c>
      <c r="H133" s="13">
        <f t="shared" ref="H133" si="1986">H132/H128</f>
        <v>0.15139253981625264</v>
      </c>
      <c r="I133" s="13" t="e">
        <f t="shared" ref="I133" si="1987">I132/I128</f>
        <v>#DIV/0!</v>
      </c>
      <c r="J133" s="13">
        <f t="shared" ref="J133" si="1988">J132/J128</f>
        <v>0.11600701164580908</v>
      </c>
      <c r="K133" s="13">
        <f t="shared" ref="K133" si="1989">K132/K128</f>
        <v>2.618187385180649</v>
      </c>
      <c r="L133" s="13">
        <f t="shared" ref="L133" si="1990">L132/L128</f>
        <v>0.65236144862862577</v>
      </c>
      <c r="M133" s="13">
        <f t="shared" ref="M133" si="1991">M132/M128</f>
        <v>0.13929740204395055</v>
      </c>
      <c r="N133" s="13">
        <f t="shared" ref="N133" si="1992">N132/N128</f>
        <v>0.31487426431246657</v>
      </c>
      <c r="O133" s="13">
        <f t="shared" ref="O133" si="1993">O132/O128</f>
        <v>0.14917464069231062</v>
      </c>
      <c r="P133" s="13">
        <f t="shared" ref="P133" si="1994">P132/P128</f>
        <v>0.14563254840722784</v>
      </c>
      <c r="Q133" s="13" t="e">
        <f t="shared" ref="Q133" si="1995">Q132/Q128</f>
        <v>#DIV/0!</v>
      </c>
      <c r="R133" s="13">
        <f t="shared" ref="R133" si="1996">R132/R128</f>
        <v>0.39986976557804049</v>
      </c>
      <c r="S133" s="13">
        <f t="shared" ref="S133" si="1997">S132/S128</f>
        <v>0.17637051582144864</v>
      </c>
      <c r="T133" s="13">
        <f t="shared" ref="T133:U133" si="1998">T132/T128</f>
        <v>0.66188813830832238</v>
      </c>
      <c r="U133" s="13" t="e">
        <f t="shared" si="1998"/>
        <v>#DIV/0!</v>
      </c>
      <c r="V133" s="163">
        <f t="shared" ref="V133" si="1999">V132/V128</f>
        <v>0.10549169859514687</v>
      </c>
      <c r="W133" s="13">
        <f t="shared" ref="W133" si="2000">W132/W128</f>
        <v>-1</v>
      </c>
      <c r="X133" s="13" t="e">
        <f t="shared" ref="X133" si="2001">X132/X128</f>
        <v>#DIV/0!</v>
      </c>
      <c r="Y133" s="13" t="e">
        <f t="shared" ref="Y133" si="2002">Y132/Y128</f>
        <v>#DIV/0!</v>
      </c>
      <c r="Z133" s="13" t="e">
        <f t="shared" ref="Z133" si="2003">Z132/Z128</f>
        <v>#DIV/0!</v>
      </c>
      <c r="AA133" s="13" t="e">
        <f t="shared" ref="AA133:AD133" si="2004">AA132/AA128</f>
        <v>#DIV/0!</v>
      </c>
      <c r="AB133" s="13">
        <f t="shared" ref="AB133" si="2005">AB132/AB128</f>
        <v>-0.65245202558635396</v>
      </c>
      <c r="AC133" s="163">
        <f t="shared" si="2004"/>
        <v>-9.0808638299821373E-2</v>
      </c>
      <c r="AD133" s="14">
        <f t="shared" si="2004"/>
        <v>0.13040221505037453</v>
      </c>
      <c r="AE133" s="13">
        <f t="shared" ref="AE133" si="2006">AE132/AE128</f>
        <v>0.29645936525408184</v>
      </c>
      <c r="AF133" s="13">
        <f t="shared" ref="AF133" si="2007">AF132/AF128</f>
        <v>6.8094361719926388E-2</v>
      </c>
      <c r="AG133" s="13">
        <f t="shared" ref="AG133" si="2008">AG132/AG128</f>
        <v>-8.1768115244943609E-2</v>
      </c>
      <c r="AH133" s="13" t="e">
        <f t="shared" ref="AH133" si="2009">AH132/AH128</f>
        <v>#DIV/0!</v>
      </c>
      <c r="AI133" s="13" t="e">
        <f t="shared" ref="AI133" si="2010">AI132/AI128</f>
        <v>#DIV/0!</v>
      </c>
      <c r="AJ133" s="13">
        <f t="shared" ref="AJ133" si="2011">AJ132/AJ128</f>
        <v>0.62815674891146589</v>
      </c>
      <c r="AK133" s="13">
        <f t="shared" ref="AK133" si="2012">AK132/AK128</f>
        <v>-0.10724962483991861</v>
      </c>
      <c r="AL133" s="13">
        <f t="shared" ref="AL133" si="2013">AL132/AL128</f>
        <v>-0.39352247167610799</v>
      </c>
      <c r="AM133" s="13">
        <f t="shared" ref="AM133" si="2014">AM132/AM128</f>
        <v>-9.6298308580953056E-3</v>
      </c>
      <c r="AN133" s="13">
        <f t="shared" ref="AN133" si="2015">AN132/AN128</f>
        <v>-6.4451465301231067E-2</v>
      </c>
      <c r="AO133" s="163">
        <f t="shared" ref="AO133" si="2016">AO132/AO128</f>
        <v>-6.2360735764895397E-2</v>
      </c>
      <c r="AP133" s="13">
        <f t="shared" ref="AP133" si="2017">AP132/AP128</f>
        <v>-0.35712350744305926</v>
      </c>
      <c r="AQ133" s="163">
        <f t="shared" ref="AQ133" si="2018">AQ132/AQ128</f>
        <v>0.30756150488628331</v>
      </c>
      <c r="AR133" s="13">
        <f t="shared" ref="AR133" si="2019">AR132/AR128</f>
        <v>-0.25865317459028375</v>
      </c>
      <c r="AS133" s="13" t="e">
        <f t="shared" ref="AS133" si="2020">AS132/AS128</f>
        <v>#DIV/0!</v>
      </c>
      <c r="AT133" s="13" t="e">
        <f t="shared" ref="AT133" si="2021">AT132/AT128</f>
        <v>#DIV/0!</v>
      </c>
      <c r="AU133" s="13">
        <f t="shared" ref="AU133" si="2022">AU132/AU128</f>
        <v>-0.3492970922225398</v>
      </c>
      <c r="AV133" s="13" t="e">
        <f t="shared" ref="AV133" si="2023">AV132/AV128</f>
        <v>#DIV/0!</v>
      </c>
      <c r="AW133" s="13">
        <f t="shared" ref="AW133" si="2024">AW132/AW128</f>
        <v>-1</v>
      </c>
      <c r="AX133" s="13">
        <f t="shared" ref="AX133" si="2025">AX132/AX128</f>
        <v>2.6662180349932707</v>
      </c>
      <c r="AY133" s="13">
        <f t="shared" ref="AY133" si="2026">AY132/AY128</f>
        <v>-1</v>
      </c>
      <c r="AZ133" s="13">
        <f t="shared" ref="AZ133" si="2027">AZ132/AZ128</f>
        <v>-0.95124561478084535</v>
      </c>
      <c r="BA133" s="13">
        <f t="shared" ref="BA133" si="2028">BA132/BA128</f>
        <v>-0.46433734894338125</v>
      </c>
      <c r="BB133" s="163">
        <f t="shared" ref="BB133" si="2029">BB132/BB128</f>
        <v>-0.13109194096552887</v>
      </c>
      <c r="BC133" s="13">
        <f t="shared" ref="BC133" si="2030">BC132/BC128</f>
        <v>1.3332010056900887E-2</v>
      </c>
      <c r="BD133" s="13">
        <f t="shared" ref="BD133" si="2031">BD132/BD128</f>
        <v>1.3684123438404899E-2</v>
      </c>
      <c r="BE133" s="13" t="e">
        <f t="shared" ref="BE133" si="2032">BE132/BE128</f>
        <v>#DIV/0!</v>
      </c>
      <c r="BF133" s="13">
        <f t="shared" ref="BF133" si="2033">BF132/BF128</f>
        <v>6.8845950903289026E-3</v>
      </c>
      <c r="BG133" s="13">
        <f t="shared" ref="BG133" si="2034">BG132/BG128</f>
        <v>-9.180977700846589E-2</v>
      </c>
      <c r="BH133" s="163">
        <f t="shared" ref="BH133:BI133" si="2035">BH132/BH128</f>
        <v>-0.15749436007207063</v>
      </c>
      <c r="BI133" s="46">
        <f t="shared" si="2035"/>
        <v>3.4062860385028282E-3</v>
      </c>
      <c r="BJ133" s="13">
        <f t="shared" ref="BJ133" si="2036">BJ132/BJ128</f>
        <v>-0.12093434436197506</v>
      </c>
      <c r="BK133" s="52">
        <f t="shared" ref="BK133" si="2037">BK132/BK128</f>
        <v>1.2991086761172995E-2</v>
      </c>
      <c r="BM133" s="14">
        <f t="shared" ref="BM133" si="2038">BM132/BM128</f>
        <v>-0.16457471763602427</v>
      </c>
    </row>
    <row r="134" spans="1:65" ht="15.75">
      <c r="A134" s="130"/>
      <c r="B134" s="5" t="s">
        <v>312</v>
      </c>
      <c r="C134" s="128">
        <f>C129/C126</f>
        <v>0.9983496576975438</v>
      </c>
      <c r="D134" s="128">
        <f t="shared" ref="D134:BK134" si="2039">D129/D126</f>
        <v>0.99835894221923005</v>
      </c>
      <c r="E134" s="128">
        <f t="shared" si="2039"/>
        <v>0.99833610076903767</v>
      </c>
      <c r="F134" s="128">
        <f t="shared" si="2039"/>
        <v>0.99834997413928805</v>
      </c>
      <c r="G134" s="128">
        <f t="shared" si="2039"/>
        <v>0.99835511473177296</v>
      </c>
      <c r="H134" s="128">
        <f t="shared" si="2039"/>
        <v>1.000000979423296</v>
      </c>
      <c r="I134" s="128" t="e">
        <f t="shared" si="2039"/>
        <v>#DIV/0!</v>
      </c>
      <c r="J134" s="128">
        <f t="shared" si="2039"/>
        <v>0.99833190397468996</v>
      </c>
      <c r="K134" s="128">
        <f t="shared" si="2039"/>
        <v>0.99842636109204208</v>
      </c>
      <c r="L134" s="128">
        <f t="shared" si="2039"/>
        <v>0.99846395937942456</v>
      </c>
      <c r="M134" s="128">
        <f t="shared" si="2039"/>
        <v>0.99835358664455787</v>
      </c>
      <c r="N134" s="128">
        <f t="shared" si="2039"/>
        <v>0.99817221770917952</v>
      </c>
      <c r="O134" s="128">
        <f t="shared" si="2039"/>
        <v>0.99860862651560323</v>
      </c>
      <c r="P134" s="128">
        <f t="shared" si="2039"/>
        <v>0.99842989403015192</v>
      </c>
      <c r="Q134" s="128" t="e">
        <f t="shared" si="2039"/>
        <v>#DIV/0!</v>
      </c>
      <c r="R134" s="128">
        <f t="shared" si="2039"/>
        <v>0.99864212971234589</v>
      </c>
      <c r="S134" s="128">
        <f t="shared" si="2039"/>
        <v>0.99815648967808135</v>
      </c>
      <c r="T134" s="128">
        <f t="shared" si="2039"/>
        <v>0.99811212523870729</v>
      </c>
      <c r="U134" s="128" t="e">
        <f t="shared" si="2039"/>
        <v>#DIV/0!</v>
      </c>
      <c r="V134" s="178">
        <f t="shared" si="2039"/>
        <v>0.99814059414503364</v>
      </c>
      <c r="W134" s="128" t="e">
        <f t="shared" si="2039"/>
        <v>#DIV/0!</v>
      </c>
      <c r="X134" s="128" t="e">
        <f t="shared" si="2039"/>
        <v>#DIV/0!</v>
      </c>
      <c r="Y134" s="128">
        <f t="shared" si="2039"/>
        <v>0</v>
      </c>
      <c r="Z134" s="128">
        <f t="shared" si="2039"/>
        <v>0</v>
      </c>
      <c r="AA134" s="128" t="e">
        <f t="shared" si="2039"/>
        <v>#DIV/0!</v>
      </c>
      <c r="AB134" s="128">
        <f t="shared" ref="AB134" si="2040">AB129/AB126</f>
        <v>1.0061728395061729</v>
      </c>
      <c r="AC134" s="178">
        <f t="shared" si="2039"/>
        <v>0.99813638634942281</v>
      </c>
      <c r="AD134" s="217">
        <f t="shared" si="2039"/>
        <v>0.99843236495309262</v>
      </c>
      <c r="AE134" s="128">
        <f t="shared" si="2039"/>
        <v>0.99849291197664014</v>
      </c>
      <c r="AF134" s="128">
        <f t="shared" si="2039"/>
        <v>0.99890470974808321</v>
      </c>
      <c r="AG134" s="128">
        <f t="shared" si="2039"/>
        <v>0.9983004758667573</v>
      </c>
      <c r="AH134" s="128">
        <f t="shared" si="2039"/>
        <v>1</v>
      </c>
      <c r="AI134" s="128">
        <f t="shared" si="2039"/>
        <v>0.99764150943396224</v>
      </c>
      <c r="AJ134" s="128">
        <f t="shared" si="2039"/>
        <v>0.99893143365983972</v>
      </c>
      <c r="AK134" s="128">
        <f t="shared" si="2039"/>
        <v>0.99816952785458124</v>
      </c>
      <c r="AL134" s="128">
        <f t="shared" si="2039"/>
        <v>0.99822606147082638</v>
      </c>
      <c r="AM134" s="128">
        <f t="shared" si="2039"/>
        <v>0.99819474522355811</v>
      </c>
      <c r="AN134" s="128">
        <f t="shared" si="2039"/>
        <v>0.99814027012576423</v>
      </c>
      <c r="AO134" s="178">
        <f t="shared" si="2039"/>
        <v>0.99958266501621396</v>
      </c>
      <c r="AP134" s="128">
        <f t="shared" si="2039"/>
        <v>0.99816851312667687</v>
      </c>
      <c r="AQ134" s="178">
        <f t="shared" si="2039"/>
        <v>0.99814348730062297</v>
      </c>
      <c r="AR134" s="128">
        <f t="shared" si="2039"/>
        <v>0.99820665070148384</v>
      </c>
      <c r="AS134" s="128" t="e">
        <f t="shared" si="2039"/>
        <v>#DIV/0!</v>
      </c>
      <c r="AT134" s="128" t="e">
        <f t="shared" si="2039"/>
        <v>#DIV/0!</v>
      </c>
      <c r="AU134" s="128">
        <f t="shared" si="2039"/>
        <v>0.99819290716060538</v>
      </c>
      <c r="AV134" s="128" t="e">
        <f t="shared" si="2039"/>
        <v>#DIV/0!</v>
      </c>
      <c r="AW134" s="128" t="e">
        <f t="shared" si="2039"/>
        <v>#DIV/0!</v>
      </c>
      <c r="AX134" s="128">
        <f t="shared" si="2039"/>
        <v>1.0003672420124863</v>
      </c>
      <c r="AY134" s="128" t="e">
        <f t="shared" si="2039"/>
        <v>#DIV/0!</v>
      </c>
      <c r="AZ134" s="128">
        <f t="shared" si="2039"/>
        <v>0.99820816054881478</v>
      </c>
      <c r="BA134" s="128">
        <f t="shared" si="2039"/>
        <v>0.99819569613227976</v>
      </c>
      <c r="BB134" s="178">
        <f t="shared" si="2039"/>
        <v>0.99814077382553945</v>
      </c>
      <c r="BC134" s="128">
        <f t="shared" si="2039"/>
        <v>0.99947792606127839</v>
      </c>
      <c r="BD134" s="128">
        <f t="shared" si="2039"/>
        <v>0.99947792606127839</v>
      </c>
      <c r="BE134" s="128" t="e">
        <f t="shared" si="2039"/>
        <v>#DIV/0!</v>
      </c>
      <c r="BF134" s="128">
        <f t="shared" si="2039"/>
        <v>0.99815677385607893</v>
      </c>
      <c r="BG134" s="128">
        <f t="shared" si="2039"/>
        <v>0.997327270245009</v>
      </c>
      <c r="BH134" s="178">
        <f t="shared" si="2039"/>
        <v>0.99817044448387893</v>
      </c>
      <c r="BI134" s="128">
        <f t="shared" si="2039"/>
        <v>0.9983353384278969</v>
      </c>
      <c r="BJ134" s="128">
        <f t="shared" si="2039"/>
        <v>1.0004879454909326</v>
      </c>
      <c r="BK134" s="128">
        <f t="shared" si="2039"/>
        <v>0.99819167290595934</v>
      </c>
      <c r="BM134" s="128">
        <f t="shared" ref="BM134" si="2041">BM129/BM126</f>
        <v>0.99769949932054802</v>
      </c>
    </row>
    <row r="135" spans="1:65" s="263" customFormat="1" ht="15.75">
      <c r="A135" s="262"/>
      <c r="B135" s="5" t="s">
        <v>313</v>
      </c>
      <c r="C135" s="11">
        <f>C126-C129</f>
        <v>13564</v>
      </c>
      <c r="D135" s="11">
        <f t="shared" ref="D135:BK135" si="2042">D126-D129</f>
        <v>6211</v>
      </c>
      <c r="E135" s="11">
        <f t="shared" si="2042"/>
        <v>484</v>
      </c>
      <c r="F135" s="11">
        <f t="shared" si="2042"/>
        <v>1761</v>
      </c>
      <c r="G135" s="11">
        <f t="shared" si="2042"/>
        <v>802</v>
      </c>
      <c r="H135" s="11">
        <f t="shared" si="2042"/>
        <v>-1</v>
      </c>
      <c r="I135" s="11">
        <f t="shared" si="2042"/>
        <v>0</v>
      </c>
      <c r="J135" s="11">
        <f t="shared" si="2042"/>
        <v>1451</v>
      </c>
      <c r="K135" s="11">
        <f t="shared" si="2042"/>
        <v>149</v>
      </c>
      <c r="L135" s="11">
        <f t="shared" si="2042"/>
        <v>409</v>
      </c>
      <c r="M135" s="11">
        <f t="shared" si="2042"/>
        <v>701</v>
      </c>
      <c r="N135" s="11">
        <f t="shared" si="2042"/>
        <v>9</v>
      </c>
      <c r="O135" s="11">
        <f t="shared" si="2042"/>
        <v>42</v>
      </c>
      <c r="P135" s="11">
        <f t="shared" si="2042"/>
        <v>638</v>
      </c>
      <c r="Q135" s="11">
        <f t="shared" si="2042"/>
        <v>0</v>
      </c>
      <c r="R135" s="11">
        <f t="shared" si="2042"/>
        <v>38</v>
      </c>
      <c r="S135" s="11">
        <f t="shared" si="2042"/>
        <v>530</v>
      </c>
      <c r="T135" s="11">
        <f t="shared" si="2042"/>
        <v>1040</v>
      </c>
      <c r="U135" s="11">
        <f t="shared" si="2042"/>
        <v>0</v>
      </c>
      <c r="V135" s="11">
        <f t="shared" si="2042"/>
        <v>258</v>
      </c>
      <c r="W135" s="11">
        <f t="shared" si="2042"/>
        <v>0</v>
      </c>
      <c r="X135" s="11">
        <f t="shared" si="2042"/>
        <v>0</v>
      </c>
      <c r="Y135" s="11">
        <f t="shared" si="2042"/>
        <v>-2</v>
      </c>
      <c r="Z135" s="11">
        <f t="shared" si="2042"/>
        <v>-1</v>
      </c>
      <c r="AA135" s="11">
        <f t="shared" si="2042"/>
        <v>0</v>
      </c>
      <c r="AB135" s="11">
        <f t="shared" si="2042"/>
        <v>-1</v>
      </c>
      <c r="AC135" s="11">
        <f t="shared" si="2042"/>
        <v>593</v>
      </c>
      <c r="AD135" s="11">
        <f t="shared" si="2042"/>
        <v>28675</v>
      </c>
      <c r="AE135" s="11">
        <f t="shared" si="2042"/>
        <v>32</v>
      </c>
      <c r="AF135" s="11">
        <f t="shared" si="2042"/>
        <v>7</v>
      </c>
      <c r="AG135" s="11">
        <f t="shared" si="2042"/>
        <v>65</v>
      </c>
      <c r="AH135" s="11">
        <f t="shared" si="2042"/>
        <v>0</v>
      </c>
      <c r="AI135" s="11">
        <f t="shared" si="2042"/>
        <v>1</v>
      </c>
      <c r="AJ135" s="11">
        <f t="shared" si="2042"/>
        <v>6</v>
      </c>
      <c r="AK135" s="11">
        <f t="shared" si="2042"/>
        <v>1667</v>
      </c>
      <c r="AL135" s="11">
        <f t="shared" si="2042"/>
        <v>414</v>
      </c>
      <c r="AM135" s="11">
        <f t="shared" si="2042"/>
        <v>7780</v>
      </c>
      <c r="AN135" s="11">
        <f t="shared" si="2042"/>
        <v>80</v>
      </c>
      <c r="AO135" s="11">
        <f t="shared" si="2042"/>
        <v>383</v>
      </c>
      <c r="AP135" s="11">
        <f t="shared" si="2042"/>
        <v>897</v>
      </c>
      <c r="AQ135" s="11">
        <f t="shared" si="2042"/>
        <v>492</v>
      </c>
      <c r="AR135" s="11">
        <f t="shared" si="2042"/>
        <v>164</v>
      </c>
      <c r="AS135" s="11">
        <f t="shared" si="2042"/>
        <v>0</v>
      </c>
      <c r="AT135" s="11">
        <f t="shared" si="2042"/>
        <v>0</v>
      </c>
      <c r="AU135" s="11">
        <f t="shared" si="2042"/>
        <v>136</v>
      </c>
      <c r="AV135" s="11">
        <f t="shared" si="2042"/>
        <v>0</v>
      </c>
      <c r="AW135" s="11">
        <f t="shared" si="2042"/>
        <v>0</v>
      </c>
      <c r="AX135" s="11">
        <f t="shared" si="2042"/>
        <v>-1</v>
      </c>
      <c r="AY135" s="11">
        <f t="shared" si="2042"/>
        <v>0</v>
      </c>
      <c r="AZ135" s="11">
        <f t="shared" si="2042"/>
        <v>35</v>
      </c>
      <c r="BA135" s="11">
        <f t="shared" si="2042"/>
        <v>1541</v>
      </c>
      <c r="BB135" s="11">
        <f t="shared" si="2042"/>
        <v>691</v>
      </c>
      <c r="BC135" s="11">
        <f t="shared" si="2042"/>
        <v>32</v>
      </c>
      <c r="BD135" s="11">
        <f t="shared" si="2042"/>
        <v>32</v>
      </c>
      <c r="BE135" s="11">
        <f t="shared" si="2042"/>
        <v>0</v>
      </c>
      <c r="BF135" s="11">
        <f t="shared" si="2042"/>
        <v>148</v>
      </c>
      <c r="BG135" s="11">
        <f t="shared" si="2042"/>
        <v>5090</v>
      </c>
      <c r="BH135" s="11">
        <f t="shared" si="2042"/>
        <v>19692</v>
      </c>
      <c r="BI135" s="11">
        <f t="shared" si="2042"/>
        <v>48367</v>
      </c>
      <c r="BJ135" s="11">
        <f t="shared" si="2042"/>
        <v>-887</v>
      </c>
      <c r="BK135" s="11">
        <f t="shared" si="2042"/>
        <v>49254</v>
      </c>
    </row>
  </sheetData>
  <mergeCells count="4">
    <mergeCell ref="C1:K1"/>
    <mergeCell ref="M2:O2"/>
    <mergeCell ref="AQ2:AS2"/>
    <mergeCell ref="BI2:BK2"/>
  </mergeCells>
  <conditionalFormatting sqref="C90:AA90 C101:AA101 C79:AA79 C57:AA57 C35:AA35 C112:AA112 C134:AA134 C123:AA123 BM35 BM46 BM57 BM68 BM79 BM90 BM101 BM112 BM123 BM134 AC123:BI123 AC134:BI134 AC112:BI112 AC35:BI35 AC57:BI57 AC79:BI79 AC101:BI101 AC90:BI90 C46:BI46 BM13 BM24 C13:BI13 C24:BI24">
    <cfRule type="cellIs" dxfId="20" priority="25" operator="greaterThan">
      <formula>0.55</formula>
    </cfRule>
  </conditionalFormatting>
  <conditionalFormatting sqref="AB90 AB101 AB79 AB57 AB35 AB112 AB134 AB123">
    <cfRule type="cellIs" dxfId="19"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zoomScaleNormal="100" zoomScaleSheetLayoutView="100" workbookViewId="0">
      <selection sqref="A1:XFD1048576"/>
    </sheetView>
  </sheetViews>
  <sheetFormatPr defaultRowHeight="15"/>
  <cols>
    <col min="2" max="2" width="27" customWidth="1"/>
    <col min="3" max="3" width="10" style="185" customWidth="1"/>
    <col min="4" max="4" width="12.28515625" customWidth="1"/>
    <col min="5" max="5" width="4.140625" hidden="1" customWidth="1"/>
    <col min="6" max="6" width="9.85546875" style="179" customWidth="1"/>
    <col min="7" max="7" width="15.28515625" customWidth="1"/>
    <col min="8" max="8" width="11.7109375" style="71" customWidth="1"/>
    <col min="9" max="9" width="10.5703125" style="179"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c r="B1" s="36" t="s">
        <v>323</v>
      </c>
      <c r="C1" s="36"/>
    </row>
    <row r="2" spans="1:15">
      <c r="M2" s="36" t="s">
        <v>145</v>
      </c>
    </row>
    <row r="3" spans="1:15" s="36" customFormat="1" ht="15" customHeight="1">
      <c r="B3" s="294" t="s">
        <v>146</v>
      </c>
      <c r="C3" s="292" t="s">
        <v>306</v>
      </c>
      <c r="D3" s="292" t="s">
        <v>307</v>
      </c>
      <c r="E3" s="292"/>
      <c r="F3" s="290" t="str">
        <f>'PU Wise OWE'!$B$5</f>
        <v xml:space="preserve">FG 2023-24 </v>
      </c>
      <c r="G3" s="292" t="s">
        <v>314</v>
      </c>
      <c r="H3" s="302" t="str">
        <f>'PU Wise OWE'!$B$7</f>
        <v>Actuals upto March-23</v>
      </c>
      <c r="I3" s="290" t="str">
        <f>'PU Wise OWE'!$B$6</f>
        <v>BP to end of  March-24</v>
      </c>
      <c r="J3" s="290" t="str">
        <f>'PU Wise OWE'!$B$8</f>
        <v>Actuals upto March-24</v>
      </c>
      <c r="K3" s="288" t="s">
        <v>201</v>
      </c>
      <c r="L3" s="288"/>
      <c r="M3" s="288" t="s">
        <v>142</v>
      </c>
      <c r="N3" s="289"/>
      <c r="O3" s="321" t="s">
        <v>315</v>
      </c>
    </row>
    <row r="4" spans="1:15" ht="15.6" customHeight="1">
      <c r="A4" s="31"/>
      <c r="B4" s="295"/>
      <c r="C4" s="293"/>
      <c r="D4" s="293"/>
      <c r="E4" s="293"/>
      <c r="F4" s="291"/>
      <c r="G4" s="293"/>
      <c r="H4" s="293"/>
      <c r="I4" s="291"/>
      <c r="J4" s="291"/>
      <c r="K4" s="19" t="s">
        <v>140</v>
      </c>
      <c r="L4" s="18" t="s">
        <v>141</v>
      </c>
      <c r="M4" s="19" t="s">
        <v>140</v>
      </c>
      <c r="N4" s="267" t="s">
        <v>141</v>
      </c>
      <c r="O4" s="321"/>
    </row>
    <row r="5" spans="1:15">
      <c r="A5" s="31"/>
      <c r="B5" s="63" t="s">
        <v>143</v>
      </c>
      <c r="C5" s="22">
        <v>1615.64</v>
      </c>
      <c r="D5" s="68">
        <f>C5/C7</f>
        <v>0.60196576674590341</v>
      </c>
      <c r="E5" s="68"/>
      <c r="F5" s="107">
        <f>ROUND('PU Wise OWE'!$AD$126/10000,2)</f>
        <v>1829.19</v>
      </c>
      <c r="G5" s="68">
        <f>F5/F7</f>
        <v>0.6715753764139617</v>
      </c>
      <c r="H5" s="72">
        <f>ROUND('PU Wise OWE'!$AD$128/10000,2)</f>
        <v>1615.64</v>
      </c>
      <c r="I5" s="107">
        <f>ROUND('PU Wise OWE'!$AD$127/10000,2)</f>
        <v>1829.19</v>
      </c>
      <c r="J5" s="20">
        <f>ROUND('PU Wise OWE'!$AD$129/10000,2)</f>
        <v>1826.32</v>
      </c>
      <c r="K5" s="22">
        <f>J5-I5</f>
        <v>-2.8700000000001182</v>
      </c>
      <c r="L5" s="24">
        <f>K5/I5</f>
        <v>-1.5690004865542223E-3</v>
      </c>
      <c r="M5" s="22">
        <f>J5-H5</f>
        <v>210.67999999999984</v>
      </c>
      <c r="N5" s="268">
        <f>M5/H5</f>
        <v>0.13040033670867263</v>
      </c>
      <c r="O5" s="54">
        <f>J5/F5</f>
        <v>0.99843099951344583</v>
      </c>
    </row>
    <row r="6" spans="1:15">
      <c r="A6" s="31"/>
      <c r="B6" s="80" t="s">
        <v>139</v>
      </c>
      <c r="C6" s="21">
        <v>1068.3</v>
      </c>
      <c r="D6" s="68">
        <f>C6/C7</f>
        <v>0.39803423325409654</v>
      </c>
      <c r="E6" s="68"/>
      <c r="F6" s="21">
        <f t="shared" ref="F6:J6" si="0">F7-F5</f>
        <v>894.54</v>
      </c>
      <c r="G6" s="68">
        <f>F6/F7</f>
        <v>0.32842462358603824</v>
      </c>
      <c r="H6" s="72">
        <f>H7-H5</f>
        <v>1068.3</v>
      </c>
      <c r="I6" s="21">
        <f t="shared" si="0"/>
        <v>894.54</v>
      </c>
      <c r="J6" s="21">
        <f t="shared" si="0"/>
        <v>892.49</v>
      </c>
      <c r="K6" s="22">
        <f t="shared" ref="K6:K7" si="1">J6-I6</f>
        <v>-2.0499999999999545</v>
      </c>
      <c r="L6" s="24">
        <f t="shared" ref="L6:L7" si="2">K6/I6</f>
        <v>-2.2916806403290571E-3</v>
      </c>
      <c r="M6" s="22">
        <f t="shared" ref="M6:M7" si="3">J6-H6</f>
        <v>-175.80999999999995</v>
      </c>
      <c r="N6" s="268">
        <f t="shared" ref="N6:N7" si="4">M6/H6</f>
        <v>-0.16456987737526907</v>
      </c>
      <c r="O6" s="54">
        <f t="shared" ref="O6:O7" si="5">J6/F6</f>
        <v>0.99770831935967097</v>
      </c>
    </row>
    <row r="7" spans="1:15">
      <c r="A7" s="31"/>
      <c r="B7" s="27" t="s">
        <v>166</v>
      </c>
      <c r="C7" s="106">
        <f>SUM(C5:C6)</f>
        <v>2683.94</v>
      </c>
      <c r="D7" s="69">
        <f>SUM(D5:D6)</f>
        <v>1</v>
      </c>
      <c r="E7" s="69"/>
      <c r="F7" s="106">
        <f>ROUND('PU Wise OWE'!BK126/10000,2)</f>
        <v>2723.73</v>
      </c>
      <c r="G7" s="69">
        <f>SUM(G5:G6)</f>
        <v>1</v>
      </c>
      <c r="H7" s="73">
        <f>ROUND('PU Wise OWE'!BK128/10000,2)</f>
        <v>2683.94</v>
      </c>
      <c r="I7" s="106">
        <f>ROUND('PU Wise OWE'!BK127/10000,2)</f>
        <v>2723.73</v>
      </c>
      <c r="J7" s="27">
        <f>ROUND('PU Wise OWE'!BK129/10000,2)</f>
        <v>2718.81</v>
      </c>
      <c r="K7" s="26">
        <f t="shared" si="1"/>
        <v>-4.9200000000000728</v>
      </c>
      <c r="L7" s="56">
        <f t="shared" si="2"/>
        <v>-1.8063464440308227E-3</v>
      </c>
      <c r="M7" s="26">
        <f t="shared" si="3"/>
        <v>34.869999999999891</v>
      </c>
      <c r="N7" s="269">
        <f t="shared" si="4"/>
        <v>1.2992093712974169E-2</v>
      </c>
      <c r="O7" s="57">
        <f t="shared" si="5"/>
        <v>0.99819365355596923</v>
      </c>
    </row>
    <row r="8" spans="1:15">
      <c r="A8" s="31"/>
      <c r="B8" s="32"/>
      <c r="C8" s="32"/>
      <c r="D8" s="33"/>
      <c r="E8" s="33"/>
      <c r="F8" s="243"/>
      <c r="G8" s="34"/>
      <c r="H8" s="74"/>
      <c r="I8" s="243"/>
      <c r="J8" s="32"/>
      <c r="K8" s="31"/>
      <c r="L8" s="35"/>
      <c r="M8" s="34"/>
      <c r="N8" s="31"/>
      <c r="O8" s="23"/>
    </row>
    <row r="9" spans="1:15" ht="14.45" customHeight="1">
      <c r="A9" s="31"/>
      <c r="D9" s="33"/>
      <c r="E9" s="33"/>
      <c r="F9" s="243"/>
      <c r="G9" s="34"/>
      <c r="H9" s="74"/>
      <c r="I9" s="243"/>
      <c r="J9" s="32"/>
      <c r="K9" s="31"/>
      <c r="L9" s="35"/>
      <c r="M9" s="34"/>
      <c r="N9" s="31"/>
      <c r="O9" s="23"/>
    </row>
    <row r="10" spans="1:15">
      <c r="A10" s="31"/>
      <c r="B10" s="64" t="s">
        <v>167</v>
      </c>
      <c r="C10" s="64"/>
      <c r="D10" s="65"/>
      <c r="E10" s="65"/>
      <c r="F10" s="258"/>
      <c r="G10" s="65"/>
      <c r="H10" s="75"/>
      <c r="I10" s="258"/>
      <c r="J10" s="258"/>
      <c r="M10" s="36" t="s">
        <v>145</v>
      </c>
      <c r="O10" s="23"/>
    </row>
    <row r="11" spans="1:15" ht="15" customHeight="1">
      <c r="A11" s="31"/>
      <c r="B11" s="296" t="s">
        <v>146</v>
      </c>
      <c r="C11" s="300" t="s">
        <v>306</v>
      </c>
      <c r="D11" s="300" t="s">
        <v>168</v>
      </c>
      <c r="E11" s="300"/>
      <c r="F11" s="298" t="str">
        <f>'PU Wise OWE'!$B$5</f>
        <v xml:space="preserve">FG 2023-24 </v>
      </c>
      <c r="G11" s="300" t="s">
        <v>314</v>
      </c>
      <c r="H11" s="303" t="str">
        <f>'PU Wise OWE'!$B$7</f>
        <v>Actuals upto March-23</v>
      </c>
      <c r="I11" s="298" t="str">
        <f>'PU Wise OWE'!$B$6</f>
        <v>BP to end of  March-24</v>
      </c>
      <c r="J11" s="298" t="str">
        <f>'PU Wise OWE'!$B$8</f>
        <v>Actuals upto March-24</v>
      </c>
      <c r="K11" s="304" t="s">
        <v>201</v>
      </c>
      <c r="L11" s="304"/>
      <c r="M11" s="304" t="s">
        <v>142</v>
      </c>
      <c r="N11" s="305"/>
      <c r="O11" s="322" t="s">
        <v>315</v>
      </c>
    </row>
    <row r="12" spans="1:15" ht="15" customHeight="1">
      <c r="A12" s="31"/>
      <c r="B12" s="297"/>
      <c r="C12" s="301"/>
      <c r="D12" s="301"/>
      <c r="E12" s="301"/>
      <c r="F12" s="299"/>
      <c r="G12" s="301"/>
      <c r="H12" s="301"/>
      <c r="I12" s="299"/>
      <c r="J12" s="299"/>
      <c r="K12" s="66" t="s">
        <v>140</v>
      </c>
      <c r="L12" s="67" t="s">
        <v>141</v>
      </c>
      <c r="M12" s="66" t="s">
        <v>140</v>
      </c>
      <c r="N12" s="270" t="s">
        <v>141</v>
      </c>
      <c r="O12" s="322"/>
    </row>
    <row r="13" spans="1:15">
      <c r="A13" s="31"/>
      <c r="B13" s="20" t="s">
        <v>147</v>
      </c>
      <c r="C13" s="107">
        <v>777.97</v>
      </c>
      <c r="D13" s="68">
        <f>C13/$C$7</f>
        <v>0.28986117424383556</v>
      </c>
      <c r="E13" s="21"/>
      <c r="F13" s="107">
        <f>ROUND('PU Wise OWE'!$C$126/10000,2)</f>
        <v>821.89</v>
      </c>
      <c r="G13" s="24">
        <f>F13/$F$7</f>
        <v>0.30175164204968918</v>
      </c>
      <c r="H13" s="72">
        <f>ROUND('PU Wise OWE'!$C$128/10000,2)</f>
        <v>777.97</v>
      </c>
      <c r="I13" s="107">
        <f>ROUND('PU Wise OWE'!$C$127/10000,2)</f>
        <v>821.89</v>
      </c>
      <c r="J13" s="20">
        <f>ROUND('PU Wise OWE'!$C$129/10000,2)</f>
        <v>820.53</v>
      </c>
      <c r="K13" s="22">
        <f>J13-I13</f>
        <v>-1.3600000000000136</v>
      </c>
      <c r="L13" s="24">
        <f>K13/I13</f>
        <v>-1.654722651449724E-3</v>
      </c>
      <c r="M13" s="22">
        <f>J13-H13</f>
        <v>42.559999999999945</v>
      </c>
      <c r="N13" s="268">
        <f>M13/H13</f>
        <v>5.4706479684306523E-2</v>
      </c>
      <c r="O13" s="54">
        <f t="shared" ref="O13:O28" si="6">J13/F13</f>
        <v>0.99834527734855028</v>
      </c>
    </row>
    <row r="14" spans="1:15">
      <c r="A14" s="31"/>
      <c r="B14" s="20" t="s">
        <v>148</v>
      </c>
      <c r="C14" s="107">
        <v>294.64</v>
      </c>
      <c r="D14" s="68">
        <f t="shared" ref="D14:D27" si="7">C14/$C$7</f>
        <v>0.10977890712907143</v>
      </c>
      <c r="E14" s="21"/>
      <c r="F14" s="107">
        <f>ROUND('PU Wise OWE'!$D$126/10000,2)</f>
        <v>378.48</v>
      </c>
      <c r="G14" s="24">
        <f t="shared" ref="G14:G27" si="8">F14/$F$7</f>
        <v>0.13895650449934466</v>
      </c>
      <c r="H14" s="72">
        <f>ROUND('PU Wise OWE'!$D$128/10000,2)</f>
        <v>294.64</v>
      </c>
      <c r="I14" s="107">
        <f>ROUND('PU Wise OWE'!$D$127/10000,2)</f>
        <v>378.48</v>
      </c>
      <c r="J14" s="20">
        <f>ROUND('PU Wise OWE'!$D$129/10000,2)</f>
        <v>377.85</v>
      </c>
      <c r="K14" s="22">
        <f t="shared" ref="K14:K17" si="9">J14-I14</f>
        <v>-0.62999999999999545</v>
      </c>
      <c r="L14" s="24">
        <f t="shared" ref="L14:L17" si="10">K14/I14</f>
        <v>-1.6645529486366399E-3</v>
      </c>
      <c r="M14" s="22">
        <f t="shared" ref="M14:M27" si="11">J14-H14</f>
        <v>83.210000000000036</v>
      </c>
      <c r="N14" s="268">
        <f t="shared" ref="N14:N27" si="12">M14/H14</f>
        <v>0.28241243551452633</v>
      </c>
      <c r="O14" s="54">
        <f t="shared" si="6"/>
        <v>0.99833544705136334</v>
      </c>
    </row>
    <row r="15" spans="1:15">
      <c r="B15" s="23" t="s">
        <v>169</v>
      </c>
      <c r="C15" s="22">
        <v>30.05</v>
      </c>
      <c r="D15" s="68">
        <f t="shared" si="7"/>
        <v>1.119622644321408E-2</v>
      </c>
      <c r="E15" s="21"/>
      <c r="F15" s="107">
        <f>ROUND('PU Wise OWE'!$E$126/10000,2)</f>
        <v>29.09</v>
      </c>
      <c r="G15" s="24">
        <f t="shared" si="8"/>
        <v>1.0680206922125174E-2</v>
      </c>
      <c r="H15" s="72">
        <f>ROUND('PU Wise OWE'!$E$128/10000,2)</f>
        <v>30.05</v>
      </c>
      <c r="I15" s="107">
        <f>ROUND('PU Wise OWE'!$E$127/10000,2)</f>
        <v>29.09</v>
      </c>
      <c r="J15" s="20">
        <f>ROUND('PU Wise OWE'!$E$129/10000,2)</f>
        <v>29.04</v>
      </c>
      <c r="K15" s="22">
        <f t="shared" si="9"/>
        <v>-5.0000000000000711E-2</v>
      </c>
      <c r="L15" s="24">
        <f t="shared" si="10"/>
        <v>-1.7188037126160437E-3</v>
      </c>
      <c r="M15" s="22">
        <f t="shared" si="11"/>
        <v>-1.0100000000000016</v>
      </c>
      <c r="N15" s="268">
        <f t="shared" si="12"/>
        <v>-3.3610648918469266E-2</v>
      </c>
      <c r="O15" s="54">
        <f t="shared" si="6"/>
        <v>0.99828119628738399</v>
      </c>
    </row>
    <row r="16" spans="1:15">
      <c r="B16" s="23" t="s">
        <v>170</v>
      </c>
      <c r="C16" s="22">
        <v>101.4</v>
      </c>
      <c r="D16" s="68">
        <f t="shared" si="7"/>
        <v>3.7780278247650845E-2</v>
      </c>
      <c r="E16" s="21"/>
      <c r="F16" s="107">
        <f>ROUND('PU Wise OWE'!$F$126/10000,2)</f>
        <v>106.73</v>
      </c>
      <c r="G16" s="24">
        <f t="shared" si="8"/>
        <v>3.9185234953537977E-2</v>
      </c>
      <c r="H16" s="72">
        <f>ROUND('PU Wise OWE'!$F$128/10000,2)</f>
        <v>101.4</v>
      </c>
      <c r="I16" s="107">
        <f>ROUND('PU Wise OWE'!$F$127/10000,2)</f>
        <v>106.73</v>
      </c>
      <c r="J16" s="20">
        <f>ROUND('PU Wise OWE'!$F$129/10000,2)</f>
        <v>106.55</v>
      </c>
      <c r="K16" s="22">
        <f t="shared" si="9"/>
        <v>-0.18000000000000682</v>
      </c>
      <c r="L16" s="24">
        <f t="shared" si="10"/>
        <v>-1.6864986414317138E-3</v>
      </c>
      <c r="M16" s="22">
        <f t="shared" si="11"/>
        <v>5.1499999999999915</v>
      </c>
      <c r="N16" s="268">
        <f t="shared" si="12"/>
        <v>5.0788954635108394E-2</v>
      </c>
      <c r="O16" s="54">
        <f t="shared" si="6"/>
        <v>0.99831350135856833</v>
      </c>
    </row>
    <row r="17" spans="1:15">
      <c r="B17" s="23" t="s">
        <v>171</v>
      </c>
      <c r="C17" s="22">
        <v>43.68</v>
      </c>
      <c r="D17" s="68">
        <f t="shared" si="7"/>
        <v>1.6274581398988054E-2</v>
      </c>
      <c r="E17" s="21"/>
      <c r="F17" s="107">
        <f>ROUND('PU Wise OWE'!$G$126/10000,2)</f>
        <v>48.76</v>
      </c>
      <c r="G17" s="24">
        <f t="shared" si="8"/>
        <v>1.7901921262386506E-2</v>
      </c>
      <c r="H17" s="72">
        <f>ROUND('PU Wise OWE'!$G$128/10000,2)</f>
        <v>43.68</v>
      </c>
      <c r="I17" s="107">
        <f>ROUND('PU Wise OWE'!$G$127/10000,2)</f>
        <v>48.76</v>
      </c>
      <c r="J17" s="20">
        <f>ROUND('PU Wise OWE'!$G$129/10000,2)</f>
        <v>48.68</v>
      </c>
      <c r="K17" s="22">
        <f t="shared" si="9"/>
        <v>-7.9999999999998295E-2</v>
      </c>
      <c r="L17" s="24">
        <f t="shared" si="10"/>
        <v>-1.6406890894175206E-3</v>
      </c>
      <c r="M17" s="22">
        <f t="shared" si="11"/>
        <v>5</v>
      </c>
      <c r="N17" s="268">
        <f t="shared" si="12"/>
        <v>0.11446886446886446</v>
      </c>
      <c r="O17" s="54">
        <f t="shared" si="6"/>
        <v>0.9983593109105825</v>
      </c>
    </row>
    <row r="18" spans="1:15">
      <c r="A18" s="31"/>
      <c r="B18" s="20" t="s">
        <v>149</v>
      </c>
      <c r="C18" s="107">
        <v>88.68</v>
      </c>
      <c r="D18" s="68">
        <f t="shared" si="7"/>
        <v>3.3040977071022451E-2</v>
      </c>
      <c r="E18" s="21"/>
      <c r="F18" s="107">
        <f>ROUND('PU Wise OWE'!$H$126/10000,2)</f>
        <v>102.1</v>
      </c>
      <c r="G18" s="24">
        <f t="shared" si="8"/>
        <v>3.7485360149500865E-2</v>
      </c>
      <c r="H18" s="72">
        <f>ROUND('PU Wise OWE'!$H$128/10000,2)</f>
        <v>88.68</v>
      </c>
      <c r="I18" s="107">
        <f>ROUND('PU Wise OWE'!$H$127/10000,2)</f>
        <v>102.1</v>
      </c>
      <c r="J18" s="20">
        <f>ROUND('PU Wise OWE'!$H$129/10000,2)</f>
        <v>102.1</v>
      </c>
      <c r="K18" s="22">
        <f t="shared" ref="K18:K28" si="13">J18-I18</f>
        <v>0</v>
      </c>
      <c r="L18" s="24">
        <f t="shared" ref="L18:L28" si="14">K18/I18</f>
        <v>0</v>
      </c>
      <c r="M18" s="22">
        <f t="shared" si="11"/>
        <v>13.419999999999987</v>
      </c>
      <c r="N18" s="268">
        <f t="shared" si="12"/>
        <v>0.15133062697338731</v>
      </c>
      <c r="O18" s="54">
        <f t="shared" si="6"/>
        <v>1</v>
      </c>
    </row>
    <row r="19" spans="1:15">
      <c r="A19" s="31"/>
      <c r="B19" s="58" t="s">
        <v>150</v>
      </c>
      <c r="C19" s="108">
        <v>77.81</v>
      </c>
      <c r="D19" s="68">
        <f t="shared" si="7"/>
        <v>2.899096104979992E-2</v>
      </c>
      <c r="E19" s="21"/>
      <c r="F19" s="107">
        <f>ROUND('PU Wise OWE'!$J$126/10000,2)</f>
        <v>86.99</v>
      </c>
      <c r="G19" s="24">
        <f t="shared" si="8"/>
        <v>3.1937820562243688E-2</v>
      </c>
      <c r="H19" s="72">
        <f>ROUND('PU Wise OWE'!$J$128/10000,2)</f>
        <v>77.81</v>
      </c>
      <c r="I19" s="107">
        <f>ROUND('PU Wise OWE'!$J$127/10000,2)</f>
        <v>86.99</v>
      </c>
      <c r="J19" s="20">
        <f>ROUND('PU Wise OWE'!$J$129/10000,2)</f>
        <v>86.84</v>
      </c>
      <c r="K19" s="22">
        <f t="shared" si="13"/>
        <v>-0.14999999999999147</v>
      </c>
      <c r="L19" s="24">
        <f t="shared" si="14"/>
        <v>-1.724336130589625E-3</v>
      </c>
      <c r="M19" s="22">
        <f t="shared" si="11"/>
        <v>9.0300000000000011</v>
      </c>
      <c r="N19" s="268">
        <f t="shared" si="12"/>
        <v>0.11605192134687059</v>
      </c>
      <c r="O19" s="54">
        <f t="shared" si="6"/>
        <v>0.99827566386941036</v>
      </c>
    </row>
    <row r="20" spans="1:15">
      <c r="A20" s="31"/>
      <c r="B20" s="20" t="s">
        <v>151</v>
      </c>
      <c r="C20" s="107">
        <v>2.61</v>
      </c>
      <c r="D20" s="68">
        <f t="shared" si="7"/>
        <v>9.7245094897799496E-4</v>
      </c>
      <c r="E20" s="21"/>
      <c r="F20" s="107">
        <f>ROUND('PU Wise OWE'!$K$126/10000,2)</f>
        <v>9.4700000000000006</v>
      </c>
      <c r="G20" s="24">
        <f t="shared" si="8"/>
        <v>3.4768497611730974E-3</v>
      </c>
      <c r="H20" s="72">
        <f>ROUND('PU Wise OWE'!$K$128/10000,2)</f>
        <v>2.61</v>
      </c>
      <c r="I20" s="107">
        <f>ROUND('PU Wise OWE'!$K$127/10000,2)</f>
        <v>9.4700000000000006</v>
      </c>
      <c r="J20" s="20">
        <f>ROUND('PU Wise OWE'!$K$129/10000,2)</f>
        <v>9.4499999999999993</v>
      </c>
      <c r="K20" s="22">
        <f t="shared" si="13"/>
        <v>-2.000000000000135E-2</v>
      </c>
      <c r="L20" s="24">
        <f t="shared" si="14"/>
        <v>-2.1119324181627613E-3</v>
      </c>
      <c r="M20" s="22">
        <f t="shared" si="11"/>
        <v>6.84</v>
      </c>
      <c r="N20" s="268">
        <f t="shared" si="12"/>
        <v>2.6206896551724137</v>
      </c>
      <c r="O20" s="54">
        <f t="shared" si="6"/>
        <v>0.99788806758183723</v>
      </c>
    </row>
    <row r="21" spans="1:15">
      <c r="A21" s="31"/>
      <c r="B21" s="20" t="s">
        <v>152</v>
      </c>
      <c r="C21" s="107">
        <v>16.09</v>
      </c>
      <c r="D21" s="68">
        <f t="shared" si="7"/>
        <v>5.9949179191785213E-3</v>
      </c>
      <c r="E21" s="21"/>
      <c r="F21" s="107">
        <f>ROUND('PU Wise OWE'!$L$126/10000,2)</f>
        <v>26.63</v>
      </c>
      <c r="G21" s="24">
        <f t="shared" si="8"/>
        <v>9.7770337001097749E-3</v>
      </c>
      <c r="H21" s="72">
        <f>ROUND('PU Wise OWE'!$L$128/10000,2)</f>
        <v>16.09</v>
      </c>
      <c r="I21" s="107">
        <f>ROUND('PU Wise OWE'!$L$127/10000,2)</f>
        <v>26.63</v>
      </c>
      <c r="J21" s="20">
        <f>ROUND('PU Wise OWE'!$L$129/10000,2)</f>
        <v>26.59</v>
      </c>
      <c r="K21" s="22">
        <f t="shared" si="13"/>
        <v>-3.9999999999999147E-2</v>
      </c>
      <c r="L21" s="24">
        <f t="shared" si="14"/>
        <v>-1.5020653398422513E-3</v>
      </c>
      <c r="M21" s="22">
        <f t="shared" si="11"/>
        <v>10.5</v>
      </c>
      <c r="N21" s="268">
        <f t="shared" si="12"/>
        <v>0.65257924176507143</v>
      </c>
      <c r="O21" s="54">
        <f t="shared" si="6"/>
        <v>0.99849793466015779</v>
      </c>
    </row>
    <row r="22" spans="1:15">
      <c r="A22" s="31"/>
      <c r="B22" s="20" t="s">
        <v>174</v>
      </c>
      <c r="C22" s="107">
        <v>37.31</v>
      </c>
      <c r="D22" s="68">
        <f t="shared" si="7"/>
        <v>1.3901204944968965E-2</v>
      </c>
      <c r="E22" s="21"/>
      <c r="F22" s="107">
        <f>ROUND('PU Wise OWE'!$M$126/10000,2)</f>
        <v>42.58</v>
      </c>
      <c r="G22" s="24">
        <f t="shared" si="8"/>
        <v>1.5632973899762457E-2</v>
      </c>
      <c r="H22" s="72">
        <f>ROUND('PU Wise OWE'!$M$128/10000,2)</f>
        <v>37.31</v>
      </c>
      <c r="I22" s="107">
        <f>ROUND('PU Wise OWE'!$M$127/10000,2)</f>
        <v>42.58</v>
      </c>
      <c r="J22" s="20">
        <f>ROUND('PU Wise OWE'!$M$129/10000,2)</f>
        <v>42.51</v>
      </c>
      <c r="K22" s="22">
        <f t="shared" ref="K22" si="15">J22-I22</f>
        <v>-7.0000000000000284E-2</v>
      </c>
      <c r="L22" s="24">
        <f t="shared" ref="L22" si="16">K22/I22</f>
        <v>-1.6439643024894384E-3</v>
      </c>
      <c r="M22" s="22">
        <f t="shared" si="11"/>
        <v>5.1999999999999957</v>
      </c>
      <c r="N22" s="268">
        <f t="shared" si="12"/>
        <v>0.13937282229965145</v>
      </c>
      <c r="O22" s="54">
        <f t="shared" si="6"/>
        <v>0.99835603569751052</v>
      </c>
    </row>
    <row r="23" spans="1:15">
      <c r="A23" s="31"/>
      <c r="B23" s="58" t="s">
        <v>153</v>
      </c>
      <c r="C23" s="108">
        <v>35.409999999999997</v>
      </c>
      <c r="D23" s="68">
        <f t="shared" si="7"/>
        <v>1.319329046103862E-2</v>
      </c>
      <c r="E23" s="21"/>
      <c r="F23" s="107">
        <f>ROUND('PU Wise OWE'!$P$126/10000,2)</f>
        <v>40.630000000000003</v>
      </c>
      <c r="G23" s="24">
        <f t="shared" si="8"/>
        <v>1.4917043906701472E-2</v>
      </c>
      <c r="H23" s="72">
        <f>ROUND('PU Wise OWE'!$P$128/10000,2)</f>
        <v>35.409999999999997</v>
      </c>
      <c r="I23" s="107">
        <f>ROUND('PU Wise OWE'!$P$127/10000,2)</f>
        <v>40.630000000000003</v>
      </c>
      <c r="J23" s="20">
        <f>ROUND('PU Wise OWE'!$P$129/10000,2)</f>
        <v>40.57</v>
      </c>
      <c r="K23" s="22">
        <f t="shared" si="13"/>
        <v>-6.0000000000002274E-2</v>
      </c>
      <c r="L23" s="24">
        <f t="shared" si="14"/>
        <v>-1.4767413241447765E-3</v>
      </c>
      <c r="M23" s="22">
        <f t="shared" si="11"/>
        <v>5.1600000000000037</v>
      </c>
      <c r="N23" s="268">
        <f t="shared" si="12"/>
        <v>0.14572154758542796</v>
      </c>
      <c r="O23" s="54">
        <f t="shared" si="6"/>
        <v>0.99852325867585523</v>
      </c>
    </row>
    <row r="24" spans="1:15">
      <c r="B24" s="58" t="s">
        <v>154</v>
      </c>
      <c r="C24" s="108">
        <v>24.39</v>
      </c>
      <c r="D24" s="68">
        <f t="shared" si="7"/>
        <v>9.0873864542426429E-3</v>
      </c>
      <c r="E24" s="21"/>
      <c r="F24" s="107">
        <f>ROUND('PU Wise OWE'!$S$126/10000,2)</f>
        <v>28.75</v>
      </c>
      <c r="G24" s="24">
        <f t="shared" si="8"/>
        <v>1.0555378102822232E-2</v>
      </c>
      <c r="H24" s="72">
        <f>ROUND('PU Wise OWE'!$S$128/10000,2)</f>
        <v>24.39</v>
      </c>
      <c r="I24" s="107">
        <f>ROUND('PU Wise OWE'!$S$127/10000,2)</f>
        <v>28.75</v>
      </c>
      <c r="J24" s="20">
        <f>ROUND('PU Wise OWE'!$S$129/10000,2)</f>
        <v>28.7</v>
      </c>
      <c r="K24" s="22">
        <f t="shared" si="13"/>
        <v>-5.0000000000000711E-2</v>
      </c>
      <c r="L24" s="24">
        <f t="shared" si="14"/>
        <v>-1.7391304347826335E-3</v>
      </c>
      <c r="M24" s="22">
        <f t="shared" si="11"/>
        <v>4.3099999999999987</v>
      </c>
      <c r="N24" s="268">
        <f t="shared" si="12"/>
        <v>0.17671176711767111</v>
      </c>
      <c r="O24" s="54">
        <f t="shared" si="6"/>
        <v>0.99826086956521731</v>
      </c>
    </row>
    <row r="25" spans="1:15">
      <c r="B25" s="58" t="s">
        <v>155</v>
      </c>
      <c r="C25" s="108">
        <v>33.090000000000003</v>
      </c>
      <c r="D25" s="68">
        <f t="shared" si="7"/>
        <v>1.2328889617502628E-2</v>
      </c>
      <c r="E25" s="21"/>
      <c r="F25" s="107">
        <f>ROUND('PU Wise OWE'!$T$126/10000,2)</f>
        <v>55.09</v>
      </c>
      <c r="G25" s="24">
        <f t="shared" si="8"/>
        <v>2.0225940162938324E-2</v>
      </c>
      <c r="H25" s="72">
        <f>ROUND('PU Wise OWE'!$T$128/10000,2)</f>
        <v>33.090000000000003</v>
      </c>
      <c r="I25" s="107">
        <f>ROUND('PU Wise OWE'!$T$127/10000,2)</f>
        <v>55.09</v>
      </c>
      <c r="J25" s="20">
        <f>ROUND('PU Wise OWE'!$T$129/10000,2)</f>
        <v>54.98</v>
      </c>
      <c r="K25" s="22">
        <f t="shared" si="13"/>
        <v>-0.11000000000000654</v>
      </c>
      <c r="L25" s="24">
        <f t="shared" si="14"/>
        <v>-1.9967326193502727E-3</v>
      </c>
      <c r="M25" s="22">
        <f t="shared" si="11"/>
        <v>21.889999999999993</v>
      </c>
      <c r="N25" s="268">
        <f t="shared" si="12"/>
        <v>0.66152916288909014</v>
      </c>
      <c r="O25" s="54">
        <f t="shared" si="6"/>
        <v>0.99800326738064971</v>
      </c>
    </row>
    <row r="26" spans="1:15">
      <c r="B26" s="58" t="s">
        <v>173</v>
      </c>
      <c r="C26" s="108">
        <v>12.53</v>
      </c>
      <c r="D26" s="68">
        <f t="shared" si="7"/>
        <v>4.6685097282353552E-3</v>
      </c>
      <c r="E26" s="22"/>
      <c r="F26" s="107">
        <f>ROUND('PU Wise OWE'!$V$126/10000,2)</f>
        <v>13.88</v>
      </c>
      <c r="G26" s="24">
        <f t="shared" si="8"/>
        <v>5.0959529762494814E-3</v>
      </c>
      <c r="H26" s="72">
        <f>ROUND('PU Wise OWE'!$V$128/10000,2)</f>
        <v>12.53</v>
      </c>
      <c r="I26" s="107">
        <f>ROUND('PU Wise OWE'!$V$127/10000,2)</f>
        <v>13.88</v>
      </c>
      <c r="J26" s="20">
        <f>ROUND('PU Wise OWE'!$V$129/10000,2)</f>
        <v>13.85</v>
      </c>
      <c r="K26" s="22">
        <f t="shared" si="13"/>
        <v>-3.0000000000001137E-2</v>
      </c>
      <c r="L26" s="24">
        <f t="shared" si="14"/>
        <v>-2.1613832853026754E-3</v>
      </c>
      <c r="M26" s="22">
        <f t="shared" si="11"/>
        <v>1.3200000000000003</v>
      </c>
      <c r="N26" s="268">
        <f t="shared" si="12"/>
        <v>0.1053471667996808</v>
      </c>
      <c r="O26" s="54">
        <f t="shared" si="6"/>
        <v>0.99783861671469731</v>
      </c>
    </row>
    <row r="27" spans="1:15">
      <c r="B27" s="58" t="s">
        <v>172</v>
      </c>
      <c r="C27" s="108">
        <v>34.93</v>
      </c>
      <c r="D27" s="68">
        <f t="shared" si="7"/>
        <v>1.3014448907203588E-2</v>
      </c>
      <c r="E27" s="22"/>
      <c r="F27" s="107">
        <f>ROUND('PU Wise OWE'!$AC$126/10000,2)</f>
        <v>31.82</v>
      </c>
      <c r="G27" s="24">
        <f t="shared" si="8"/>
        <v>1.1682508912410555E-2</v>
      </c>
      <c r="H27" s="72">
        <f>ROUND('PU Wise OWE'!$AC$128/10000,2)</f>
        <v>34.93</v>
      </c>
      <c r="I27" s="107">
        <f>ROUND('PU Wise OWE'!$AC$127/10000,2)</f>
        <v>31.82</v>
      </c>
      <c r="J27" s="20">
        <f>ROUND('PU Wise OWE'!$AC$129/10000,2)</f>
        <v>31.76</v>
      </c>
      <c r="K27" s="22">
        <f t="shared" ref="K27" si="17">J27-I27</f>
        <v>-5.9999999999998721E-2</v>
      </c>
      <c r="L27" s="24">
        <f t="shared" ref="L27" si="18">K27/I27</f>
        <v>-1.8856065367692872E-3</v>
      </c>
      <c r="M27" s="22">
        <f t="shared" si="11"/>
        <v>-3.1699999999999982</v>
      </c>
      <c r="N27" s="268">
        <f t="shared" si="12"/>
        <v>-9.0752934440309144E-2</v>
      </c>
      <c r="O27" s="54">
        <f t="shared" si="6"/>
        <v>0.99811439346323072</v>
      </c>
    </row>
    <row r="28" spans="1:15">
      <c r="B28" s="206" t="s">
        <v>144</v>
      </c>
      <c r="C28" s="207">
        <f>SUM(C13:C27)</f>
        <v>1610.5900000000001</v>
      </c>
      <c r="D28" s="209">
        <f>SUM(D13:D27)</f>
        <v>0.60008420456493061</v>
      </c>
      <c r="E28" s="207"/>
      <c r="F28" s="259">
        <f>F5</f>
        <v>1829.19</v>
      </c>
      <c r="G28" s="209">
        <f t="shared" ref="G28:J28" si="19">SUM(G13:G27)</f>
        <v>0.66926237182099546</v>
      </c>
      <c r="H28" s="208">
        <f>SUM(H13:H27)</f>
        <v>1610.5900000000001</v>
      </c>
      <c r="I28" s="259">
        <f t="shared" si="19"/>
        <v>1822.8899999999999</v>
      </c>
      <c r="J28" s="259">
        <f t="shared" si="19"/>
        <v>1819.9999999999998</v>
      </c>
      <c r="K28" s="207">
        <f t="shared" si="13"/>
        <v>-2.8900000000001</v>
      </c>
      <c r="L28" s="209">
        <f t="shared" si="14"/>
        <v>-1.5853946206299339E-3</v>
      </c>
      <c r="M28" s="207">
        <f>J28-H28</f>
        <v>209.40999999999963</v>
      </c>
      <c r="N28" s="271">
        <f>M28/H28</f>
        <v>0.13002067565302133</v>
      </c>
      <c r="O28" s="210">
        <f t="shared" si="6"/>
        <v>0.99497591830263654</v>
      </c>
    </row>
    <row r="29" spans="1:15">
      <c r="J29" s="260"/>
    </row>
    <row r="31" spans="1:15">
      <c r="B31" s="77" t="s">
        <v>175</v>
      </c>
      <c r="C31" s="77"/>
      <c r="D31" s="79"/>
      <c r="H31" s="266"/>
      <c r="M31" s="36" t="s">
        <v>145</v>
      </c>
    </row>
    <row r="32" spans="1:15" ht="15" customHeight="1">
      <c r="B32" s="306" t="s">
        <v>146</v>
      </c>
      <c r="C32" s="311" t="str">
        <f>C11</f>
        <v>Actuals 2022-23</v>
      </c>
      <c r="D32" s="311" t="s">
        <v>168</v>
      </c>
      <c r="E32" s="311"/>
      <c r="F32" s="308" t="str">
        <f>'PU Wise OWE'!$B$5</f>
        <v xml:space="preserve">FG 2023-24 </v>
      </c>
      <c r="G32" s="313" t="s">
        <v>314</v>
      </c>
      <c r="H32" s="314" t="str">
        <f>'PU Wise OWE'!$B$7</f>
        <v>Actuals upto March-23</v>
      </c>
      <c r="I32" s="308" t="str">
        <f>'PU Wise OWE'!$B$6</f>
        <v>BP to end of  March-24</v>
      </c>
      <c r="J32" s="308" t="str">
        <f>'PU Wise OWE'!$B$8</f>
        <v>Actuals upto March-24</v>
      </c>
      <c r="K32" s="310" t="s">
        <v>201</v>
      </c>
      <c r="L32" s="310"/>
      <c r="M32" s="310" t="s">
        <v>142</v>
      </c>
      <c r="N32" s="310"/>
      <c r="O32" s="311" t="s">
        <v>315</v>
      </c>
    </row>
    <row r="33" spans="2:15" ht="18" customHeight="1">
      <c r="B33" s="307"/>
      <c r="C33" s="312"/>
      <c r="D33" s="312"/>
      <c r="E33" s="312"/>
      <c r="F33" s="309"/>
      <c r="G33" s="312"/>
      <c r="H33" s="312"/>
      <c r="I33" s="309"/>
      <c r="J33" s="309"/>
      <c r="K33" s="81" t="s">
        <v>140</v>
      </c>
      <c r="L33" s="82" t="s">
        <v>141</v>
      </c>
      <c r="M33" s="81" t="s">
        <v>140</v>
      </c>
      <c r="N33" s="82" t="s">
        <v>141</v>
      </c>
      <c r="O33" s="312"/>
    </row>
    <row r="34" spans="2:15">
      <c r="B34" s="86" t="s">
        <v>176</v>
      </c>
      <c r="C34" s="109">
        <v>2.23</v>
      </c>
      <c r="D34" s="68">
        <f t="shared" ref="D34:D37" si="20">C34/$C$7</f>
        <v>8.3086805219192679E-4</v>
      </c>
      <c r="E34" s="21"/>
      <c r="F34" s="107">
        <f>ROUND(('PU Wise OWE'!$AE$126+'PU Wise OWE'!$AF$126)/10000,2)</f>
        <v>2.76</v>
      </c>
      <c r="G34" s="24">
        <f t="shared" ref="G34:G37" si="21">F34/$F$7</f>
        <v>1.0133162978709343E-3</v>
      </c>
      <c r="H34" s="72">
        <f>ROUND(('PU Wise OWE'!$AE$128+'PU Wise OWE'!$AF$128)/10000,2)</f>
        <v>2.23</v>
      </c>
      <c r="I34" s="107">
        <f>ROUND(('PU Wise OWE'!$AE$127+'PU Wise OWE'!$AF$127)/10000,2)</f>
        <v>2.76</v>
      </c>
      <c r="J34" s="20">
        <f>ROUND(('PU Wise OWE'!$AE$129+'PU Wise OWE'!$AF$129)/10000,2)</f>
        <v>2.76</v>
      </c>
      <c r="K34" s="22">
        <f t="shared" ref="K34:K36" si="22">J34-I34</f>
        <v>0</v>
      </c>
      <c r="L34" s="24">
        <f t="shared" ref="L34:L36" si="23">K34/I34</f>
        <v>0</v>
      </c>
      <c r="M34" s="22">
        <f t="shared" ref="M34" si="24">J34-H34</f>
        <v>0.5299999999999998</v>
      </c>
      <c r="N34" s="54">
        <f t="shared" ref="N34" si="25">M34/H34</f>
        <v>0.23766816143497749</v>
      </c>
      <c r="O34" s="54">
        <f t="shared" ref="O34:O37" si="26">J34/F34</f>
        <v>1</v>
      </c>
    </row>
    <row r="35" spans="2:15" ht="16.5" customHeight="1">
      <c r="B35" s="86" t="s">
        <v>177</v>
      </c>
      <c r="C35" s="109">
        <v>4.16</v>
      </c>
      <c r="D35" s="68">
        <f t="shared" si="20"/>
        <v>1.5499601332369577E-3</v>
      </c>
      <c r="E35" s="21"/>
      <c r="F35" s="107">
        <f>ROUND('PU Wise OWE'!$AG$126/10000,2)</f>
        <v>3.82</v>
      </c>
      <c r="G35" s="24">
        <f t="shared" si="21"/>
        <v>1.4024884992271628E-3</v>
      </c>
      <c r="H35" s="72">
        <f>ROUND('PU Wise OWE'!$AG$128/10000,2)</f>
        <v>4.16</v>
      </c>
      <c r="I35" s="107">
        <f>ROUND('PU Wise OWE'!$AG$127/10000,2)</f>
        <v>3.82</v>
      </c>
      <c r="J35" s="20">
        <f>ROUND('PU Wise OWE'!$AG$129/10000,2)</f>
        <v>3.82</v>
      </c>
      <c r="K35" s="22">
        <f t="shared" si="22"/>
        <v>0</v>
      </c>
      <c r="L35" s="24">
        <f t="shared" si="23"/>
        <v>0</v>
      </c>
      <c r="M35" s="22">
        <f t="shared" ref="M35:M37" si="27">J35-H35</f>
        <v>-0.3400000000000003</v>
      </c>
      <c r="N35" s="54">
        <f t="shared" ref="N35:N37" si="28">M35/H35</f>
        <v>-8.1730769230769301E-2</v>
      </c>
      <c r="O35" s="54">
        <f t="shared" si="26"/>
        <v>1</v>
      </c>
    </row>
    <row r="36" spans="2:15" ht="15.75" customHeight="1">
      <c r="B36" s="86" t="s">
        <v>178</v>
      </c>
      <c r="C36" s="109">
        <v>0.34</v>
      </c>
      <c r="D36" s="68">
        <f t="shared" si="20"/>
        <v>1.2667943396648212E-4</v>
      </c>
      <c r="E36" s="21"/>
      <c r="F36" s="107">
        <f>ROUND('PU Wise OWE'!$AJ$126/10000,2)</f>
        <v>0.56000000000000005</v>
      </c>
      <c r="G36" s="24">
        <f t="shared" si="21"/>
        <v>2.0560040826366786E-4</v>
      </c>
      <c r="H36" s="72">
        <f>ROUND('PU Wise OWE'!$AJ$128/10000,2)</f>
        <v>0.34</v>
      </c>
      <c r="I36" s="107">
        <f>ROUND('PU Wise OWE'!$AJ$127/10000,2)</f>
        <v>0.56000000000000005</v>
      </c>
      <c r="J36" s="20">
        <f>ROUND('PU Wise OWE'!$AJ$129/10000,2)</f>
        <v>0.56000000000000005</v>
      </c>
      <c r="K36" s="22">
        <f t="shared" si="22"/>
        <v>0</v>
      </c>
      <c r="L36" s="24">
        <f t="shared" si="23"/>
        <v>0</v>
      </c>
      <c r="M36" s="22">
        <f t="shared" si="27"/>
        <v>0.22000000000000003</v>
      </c>
      <c r="N36" s="54">
        <f t="shared" si="28"/>
        <v>0.6470588235294118</v>
      </c>
      <c r="O36" s="54">
        <f t="shared" si="26"/>
        <v>1</v>
      </c>
    </row>
    <row r="37" spans="2:15">
      <c r="B37" s="25" t="s">
        <v>144</v>
      </c>
      <c r="C37" s="26">
        <f>C34+C35+C36</f>
        <v>6.73</v>
      </c>
      <c r="D37" s="69">
        <f t="shared" si="20"/>
        <v>2.5075076193953666E-3</v>
      </c>
      <c r="E37" s="26"/>
      <c r="F37" s="141">
        <f t="shared" ref="F37:J37" si="29">SUM(F34:F36)</f>
        <v>7.1400000000000006</v>
      </c>
      <c r="G37" s="56">
        <f t="shared" si="21"/>
        <v>2.6214052053617652E-3</v>
      </c>
      <c r="H37" s="76">
        <f>SUM(H34:H36)</f>
        <v>6.73</v>
      </c>
      <c r="I37" s="141">
        <f t="shared" si="29"/>
        <v>7.1400000000000006</v>
      </c>
      <c r="J37" s="141">
        <f t="shared" si="29"/>
        <v>7.1400000000000006</v>
      </c>
      <c r="K37" s="26">
        <f t="shared" ref="K37" si="30">J37-I37</f>
        <v>0</v>
      </c>
      <c r="L37" s="56">
        <f t="shared" ref="L37" si="31">K37/I37</f>
        <v>0</v>
      </c>
      <c r="M37" s="26">
        <f t="shared" si="27"/>
        <v>0.41000000000000014</v>
      </c>
      <c r="N37" s="57">
        <f t="shared" si="28"/>
        <v>6.0921248142644893E-2</v>
      </c>
      <c r="O37" s="57">
        <f t="shared" si="26"/>
        <v>1</v>
      </c>
    </row>
    <row r="39" spans="2:15">
      <c r="B39" s="84"/>
      <c r="C39" s="84"/>
      <c r="D39" s="84"/>
      <c r="H39" s="85"/>
      <c r="M39" s="36" t="s">
        <v>145</v>
      </c>
    </row>
    <row r="40" spans="2:15" ht="15" customHeight="1">
      <c r="B40" s="315" t="s">
        <v>159</v>
      </c>
      <c r="C40" s="311" t="s">
        <v>306</v>
      </c>
      <c r="D40" s="311" t="s">
        <v>168</v>
      </c>
      <c r="E40" s="316"/>
      <c r="F40" s="308" t="str">
        <f>'PU Wise OWE'!$B$5</f>
        <v xml:space="preserve">FG 2023-24 </v>
      </c>
      <c r="G40" s="311" t="s">
        <v>314</v>
      </c>
      <c r="H40" s="319" t="str">
        <f>'PU Wise OWE'!$B$7</f>
        <v>Actuals upto March-23</v>
      </c>
      <c r="I40" s="308" t="str">
        <f>'PU Wise OWE'!$B$6</f>
        <v>BP to end of  March-24</v>
      </c>
      <c r="J40" s="308" t="str">
        <f>'PU Wise OWE'!$B$8</f>
        <v>Actuals upto March-24</v>
      </c>
      <c r="K40" s="310" t="s">
        <v>201</v>
      </c>
      <c r="L40" s="310"/>
      <c r="M40" s="310" t="s">
        <v>142</v>
      </c>
      <c r="N40" s="310"/>
      <c r="O40" s="311" t="s">
        <v>315</v>
      </c>
    </row>
    <row r="41" spans="2:15" ht="17.25" customHeight="1">
      <c r="B41" s="315"/>
      <c r="C41" s="312"/>
      <c r="D41" s="312"/>
      <c r="E41" s="317"/>
      <c r="F41" s="309"/>
      <c r="G41" s="312"/>
      <c r="H41" s="312"/>
      <c r="I41" s="309"/>
      <c r="J41" s="309"/>
      <c r="K41" s="81" t="s">
        <v>140</v>
      </c>
      <c r="L41" s="82" t="s">
        <v>141</v>
      </c>
      <c r="M41" s="81" t="s">
        <v>140</v>
      </c>
      <c r="N41" s="82" t="s">
        <v>141</v>
      </c>
      <c r="O41" s="312"/>
    </row>
    <row r="42" spans="2:15">
      <c r="B42" s="27" t="s">
        <v>160</v>
      </c>
      <c r="C42" s="106">
        <v>314.33</v>
      </c>
      <c r="D42" s="68">
        <f t="shared" ref="D42:D50" si="32">C42/$C$7</f>
        <v>0.11711513670201271</v>
      </c>
      <c r="E42" s="317"/>
      <c r="F42" s="21">
        <f>SUM(F43:F48)</f>
        <v>139.11000000000001</v>
      </c>
      <c r="G42" s="24">
        <f t="shared" ref="G42:G50" si="33">F42/$F$7</f>
        <v>5.1073344274212208E-2</v>
      </c>
      <c r="H42" s="72">
        <f>SUM(H43:H48)</f>
        <v>314.33000000000004</v>
      </c>
      <c r="I42" s="21">
        <f>SUM(I43:I48)</f>
        <v>139.92000000000002</v>
      </c>
      <c r="J42" s="21">
        <f>SUM(J43:J48)</f>
        <v>139.66</v>
      </c>
      <c r="K42" s="22">
        <f>J42-I42</f>
        <v>-0.26000000000001933</v>
      </c>
      <c r="L42" s="24">
        <f>K42/I42</f>
        <v>-1.8582046883935056E-3</v>
      </c>
      <c r="M42" s="22">
        <f t="shared" ref="M42" si="34">J42-H42</f>
        <v>-174.67000000000004</v>
      </c>
      <c r="N42" s="54">
        <f t="shared" ref="N42" si="35">M42/H42</f>
        <v>-0.55568988006235487</v>
      </c>
      <c r="O42" s="54">
        <f t="shared" ref="O42:O49" si="36">J42/F42</f>
        <v>1.0039537057005246</v>
      </c>
    </row>
    <row r="43" spans="2:15">
      <c r="B43" s="59" t="s">
        <v>304</v>
      </c>
      <c r="C43" s="21">
        <v>65.13</v>
      </c>
      <c r="D43" s="68">
        <f t="shared" si="32"/>
        <v>2.4266563335991115E-2</v>
      </c>
      <c r="E43" s="317"/>
      <c r="F43" s="21">
        <f>ROUND('PU Wise OWE'!$AK$82/10000,2)</f>
        <v>35.08</v>
      </c>
      <c r="G43" s="24">
        <f t="shared" si="33"/>
        <v>1.2879397003374048E-2</v>
      </c>
      <c r="H43" s="72">
        <f>ROUND('PU Wise OWE'!$AK$84/10000,2)</f>
        <v>65.13</v>
      </c>
      <c r="I43" s="21">
        <f>ROUND('PU Wise OWE'!$AK$83/10000,2)</f>
        <v>35.08</v>
      </c>
      <c r="J43" s="21">
        <f>ROUND('PU Wise OWE'!$AK$85/10000,2)</f>
        <v>35.01</v>
      </c>
      <c r="K43" s="22">
        <f t="shared" ref="K43:K50" si="37">J43-I43</f>
        <v>-7.0000000000000284E-2</v>
      </c>
      <c r="L43" s="24">
        <f t="shared" ref="L43:L50" si="38">K43/I43</f>
        <v>-1.9954389965792557E-3</v>
      </c>
      <c r="M43" s="22">
        <f t="shared" ref="M43:M49" si="39">J43-H43</f>
        <v>-30.119999999999997</v>
      </c>
      <c r="N43" s="54">
        <f t="shared" ref="N43:N49" si="40">M43/H43</f>
        <v>-0.46245969599263009</v>
      </c>
      <c r="O43" s="54">
        <f t="shared" si="36"/>
        <v>0.99800456100342072</v>
      </c>
    </row>
    <row r="44" spans="2:15" s="253" customFormat="1">
      <c r="B44" s="257" t="s">
        <v>302</v>
      </c>
      <c r="C44" s="21">
        <v>26.21</v>
      </c>
      <c r="D44" s="68">
        <f t="shared" si="32"/>
        <v>9.7654940125338121E-3</v>
      </c>
      <c r="E44" s="317"/>
      <c r="F44" s="21">
        <v>0</v>
      </c>
      <c r="G44" s="24">
        <f t="shared" si="33"/>
        <v>0</v>
      </c>
      <c r="H44" s="21">
        <f>ROUND('PU Wise OWE'!$AP$84/10000,2)</f>
        <v>26.21</v>
      </c>
      <c r="I44" s="21">
        <f>ROUND('PU Wise OWE'!$AP$83/10000,2)</f>
        <v>0.81</v>
      </c>
      <c r="J44" s="21">
        <f>ROUND('PU Wise OWE'!$AP$85/10000,2)</f>
        <v>0.81</v>
      </c>
      <c r="K44" s="22">
        <f t="shared" si="37"/>
        <v>0</v>
      </c>
      <c r="L44" s="24">
        <f t="shared" si="38"/>
        <v>0</v>
      </c>
      <c r="M44" s="22">
        <f t="shared" si="39"/>
        <v>-25.400000000000002</v>
      </c>
      <c r="N44" s="54">
        <f t="shared" si="40"/>
        <v>-0.96909576497520034</v>
      </c>
      <c r="O44" s="54" t="e">
        <f t="shared" si="36"/>
        <v>#DIV/0!</v>
      </c>
    </row>
    <row r="45" spans="2:15">
      <c r="B45" s="60" t="s">
        <v>163</v>
      </c>
      <c r="C45" s="110">
        <v>12.31</v>
      </c>
      <c r="D45" s="68">
        <f t="shared" si="32"/>
        <v>4.5865406827276314E-3</v>
      </c>
      <c r="E45" s="317"/>
      <c r="F45" s="21">
        <f>ROUND('PU Wise OWE'!$AR$82/10000,2)</f>
        <v>9.14</v>
      </c>
      <c r="G45" s="24">
        <f t="shared" si="33"/>
        <v>3.3556923777320075E-3</v>
      </c>
      <c r="H45" s="72">
        <f>ROUND('PU Wise OWE'!$AR$84/10000,2)</f>
        <v>12.31</v>
      </c>
      <c r="I45" s="21">
        <f>ROUND('PU Wise OWE'!$AR$83/10000,2)</f>
        <v>9.14</v>
      </c>
      <c r="J45" s="21">
        <f>ROUND('PU Wise OWE'!$AR$85/10000,2)</f>
        <v>9.1300000000000008</v>
      </c>
      <c r="K45" s="22">
        <f t="shared" ref="K45:K46" si="41">J45-I45</f>
        <v>-9.9999999999997868E-3</v>
      </c>
      <c r="L45" s="24">
        <f t="shared" ref="L45:L46" si="42">K45/I45</f>
        <v>-1.094091903719889E-3</v>
      </c>
      <c r="M45" s="22">
        <f t="shared" si="39"/>
        <v>-3.1799999999999997</v>
      </c>
      <c r="N45" s="54">
        <f t="shared" si="40"/>
        <v>-0.25832656376929325</v>
      </c>
      <c r="O45" s="54">
        <f t="shared" si="36"/>
        <v>0.9989059080962801</v>
      </c>
    </row>
    <row r="46" spans="2:15">
      <c r="B46" s="60" t="s">
        <v>164</v>
      </c>
      <c r="C46" s="110">
        <v>11.54</v>
      </c>
      <c r="D46" s="68">
        <f t="shared" si="32"/>
        <v>4.2996490234505982E-3</v>
      </c>
      <c r="E46" s="317"/>
      <c r="F46" s="21">
        <f>ROUND('PU Wise OWE'!$AU$82/10000,2)</f>
        <v>7.53</v>
      </c>
      <c r="G46" s="24">
        <f t="shared" si="33"/>
        <v>2.7645912039739621E-3</v>
      </c>
      <c r="H46" s="72">
        <f>ROUND('PU Wise OWE'!$AU$84/10000,2)</f>
        <v>11.54</v>
      </c>
      <c r="I46" s="21">
        <f>ROUND('PU Wise OWE'!$AU$83/10000,2)</f>
        <v>7.53</v>
      </c>
      <c r="J46" s="21">
        <f>ROUND('PU Wise OWE'!$AU$85/10000,2)</f>
        <v>7.51</v>
      </c>
      <c r="K46" s="22">
        <f t="shared" si="41"/>
        <v>-2.0000000000000462E-2</v>
      </c>
      <c r="L46" s="24">
        <f t="shared" si="42"/>
        <v>-2.6560424966800083E-3</v>
      </c>
      <c r="M46" s="22">
        <f t="shared" si="39"/>
        <v>-4.0299999999999994</v>
      </c>
      <c r="N46" s="54">
        <f t="shared" si="40"/>
        <v>-0.34922010398613518</v>
      </c>
      <c r="O46" s="54">
        <f t="shared" si="36"/>
        <v>0.99734395750331994</v>
      </c>
    </row>
    <row r="47" spans="2:15">
      <c r="B47" s="59" t="s">
        <v>161</v>
      </c>
      <c r="C47" s="21">
        <v>39.99</v>
      </c>
      <c r="D47" s="68">
        <f t="shared" si="32"/>
        <v>1.4899736953881235E-2</v>
      </c>
      <c r="E47" s="317"/>
      <c r="F47" s="21">
        <f>ROUND('PU Wise OWE'!$AZ$82/10000,2)</f>
        <v>1.95</v>
      </c>
      <c r="G47" s="24">
        <f t="shared" si="33"/>
        <v>7.1592999306098622E-4</v>
      </c>
      <c r="H47" s="72">
        <f>ROUND('PU Wise OWE'!$AZ$84/10000,2)</f>
        <v>39.99</v>
      </c>
      <c r="I47" s="21">
        <f>ROUND('PU Wise OWE'!$AZ$83/10000,2)</f>
        <v>1.95</v>
      </c>
      <c r="J47" s="21">
        <f>ROUND('PU Wise OWE'!$AZ$85/10000,2)</f>
        <v>1.95</v>
      </c>
      <c r="K47" s="22">
        <f t="shared" si="37"/>
        <v>0</v>
      </c>
      <c r="L47" s="24">
        <f t="shared" si="38"/>
        <v>0</v>
      </c>
      <c r="M47" s="22">
        <f t="shared" si="39"/>
        <v>-38.04</v>
      </c>
      <c r="N47" s="54">
        <f t="shared" si="40"/>
        <v>-0.95123780945236303</v>
      </c>
      <c r="O47" s="54">
        <f t="shared" si="36"/>
        <v>1</v>
      </c>
    </row>
    <row r="48" spans="2:15">
      <c r="B48" s="60" t="s">
        <v>162</v>
      </c>
      <c r="C48" s="110">
        <v>159.15</v>
      </c>
      <c r="D48" s="68">
        <f t="shared" si="32"/>
        <v>5.9297152693428321E-2</v>
      </c>
      <c r="E48" s="317"/>
      <c r="F48" s="21">
        <f>ROUND('PU Wise OWE'!$BA$82/10000,2)</f>
        <v>85.41</v>
      </c>
      <c r="G48" s="24">
        <f t="shared" si="33"/>
        <v>3.1357733696071192E-2</v>
      </c>
      <c r="H48" s="72">
        <f>ROUND('PU Wise OWE'!$BA$84/10000,2)</f>
        <v>159.15</v>
      </c>
      <c r="I48" s="21">
        <f>ROUND('PU Wise OWE'!$BA$83/10000,2)</f>
        <v>85.41</v>
      </c>
      <c r="J48" s="21">
        <f>ROUND('PU Wise OWE'!$BA$85/10000,2)</f>
        <v>85.25</v>
      </c>
      <c r="K48" s="22">
        <f t="shared" si="37"/>
        <v>-0.15999999999999659</v>
      </c>
      <c r="L48" s="24">
        <f t="shared" si="38"/>
        <v>-1.8733169418100526E-3</v>
      </c>
      <c r="M48" s="22">
        <f t="shared" si="39"/>
        <v>-73.900000000000006</v>
      </c>
      <c r="N48" s="54">
        <f t="shared" si="40"/>
        <v>-0.46434181589695256</v>
      </c>
      <c r="O48" s="54">
        <f t="shared" si="36"/>
        <v>0.99812668305818997</v>
      </c>
    </row>
    <row r="49" spans="2:15">
      <c r="B49" s="61" t="s">
        <v>165</v>
      </c>
      <c r="C49" s="105">
        <v>392.03</v>
      </c>
      <c r="D49" s="68">
        <f t="shared" si="32"/>
        <v>0.14606511322905877</v>
      </c>
      <c r="E49" s="317"/>
      <c r="F49" s="21">
        <f>ROUND('PU Wise OWE'!$AM$82/10000,2)-19.87</f>
        <v>388.32</v>
      </c>
      <c r="G49" s="24">
        <f t="shared" si="33"/>
        <v>0.14256919738740623</v>
      </c>
      <c r="H49" s="21">
        <f>ROUND('PU Wise OWE'!$AM$84/10000,2)-19.51</f>
        <v>392.03000000000003</v>
      </c>
      <c r="I49" s="21">
        <f>ROUND('PU Wise OWE'!$AM$83/10000,2)-19.87</f>
        <v>388.32</v>
      </c>
      <c r="J49" s="21">
        <f>ROUND('PU Wise OWE'!$AM$85/10000,2)-ROUND('Upto Month Current'!I60/10000,2)</f>
        <v>387.59</v>
      </c>
      <c r="K49" s="22">
        <f t="shared" si="37"/>
        <v>-0.73000000000001819</v>
      </c>
      <c r="L49" s="24">
        <f t="shared" si="38"/>
        <v>-1.8798928718583082E-3</v>
      </c>
      <c r="M49" s="22">
        <f t="shared" si="39"/>
        <v>-4.4400000000000546</v>
      </c>
      <c r="N49" s="54">
        <f t="shared" si="40"/>
        <v>-1.1325663852256343E-2</v>
      </c>
      <c r="O49" s="54">
        <f t="shared" si="36"/>
        <v>0.9981201071281417</v>
      </c>
    </row>
    <row r="50" spans="2:15" s="36" customFormat="1">
      <c r="B50" s="62" t="s">
        <v>125</v>
      </c>
      <c r="C50" s="76">
        <f>C42+C49</f>
        <v>706.3599999999999</v>
      </c>
      <c r="D50" s="69">
        <f t="shared" si="32"/>
        <v>0.26318024993107142</v>
      </c>
      <c r="E50" s="318"/>
      <c r="F50" s="106">
        <f>F42+F49</f>
        <v>527.43000000000006</v>
      </c>
      <c r="G50" s="56">
        <f t="shared" si="33"/>
        <v>0.19364254166161846</v>
      </c>
      <c r="H50" s="76">
        <f>H42+H49</f>
        <v>706.36000000000013</v>
      </c>
      <c r="I50" s="106">
        <f>I42+I49</f>
        <v>528.24</v>
      </c>
      <c r="J50" s="106">
        <f>J42+J49</f>
        <v>527.25</v>
      </c>
      <c r="K50" s="26">
        <f t="shared" si="37"/>
        <v>-0.99000000000000909</v>
      </c>
      <c r="L50" s="56">
        <f t="shared" si="38"/>
        <v>-1.8741481144934292E-3</v>
      </c>
      <c r="M50" s="26">
        <f t="shared" ref="M50" si="43">J50-H50</f>
        <v>-179.11000000000013</v>
      </c>
      <c r="N50" s="57">
        <f t="shared" ref="N50" si="44">M50/H50</f>
        <v>-0.25356758593351847</v>
      </c>
      <c r="O50" s="57">
        <f t="shared" ref="O50" si="45">J50/F50</f>
        <v>0.99965872248450016</v>
      </c>
    </row>
    <row r="52" spans="2:15">
      <c r="B52" s="77" t="s">
        <v>179</v>
      </c>
      <c r="C52" s="77"/>
    </row>
    <row r="53" spans="2:15" ht="47.25" customHeight="1">
      <c r="B53" s="83" t="s">
        <v>180</v>
      </c>
      <c r="C53" s="111">
        <v>36.69</v>
      </c>
      <c r="D53" s="68">
        <f t="shared" ref="D53:D57" si="46">C53/$C$7</f>
        <v>1.3670201271265378E-2</v>
      </c>
      <c r="E53" s="327"/>
      <c r="F53" s="107">
        <f>ROUND('PU Wise OWE'!$AK$126/10000,2)-F43</f>
        <v>55.989999999999995</v>
      </c>
      <c r="G53" s="24">
        <f t="shared" ref="G53:G55" si="47">F53/$F$7</f>
        <v>2.0556369390504932E-2</v>
      </c>
      <c r="H53" s="72">
        <f>ROUND('PU Wise OWE'!$AK$128/10000,2)-H43</f>
        <v>36.69</v>
      </c>
      <c r="I53" s="107">
        <f>ROUND('PU Wise OWE'!$AK$127/10000,2)-I43</f>
        <v>55.989999999999995</v>
      </c>
      <c r="J53" s="107">
        <f>ROUND('PU Wise OWE'!$AK$129/10000,2)-J43</f>
        <v>55.890000000000008</v>
      </c>
      <c r="K53" s="22">
        <f>J53-I53</f>
        <v>-9.999999999998721E-2</v>
      </c>
      <c r="L53" s="24">
        <f>K53/I53</f>
        <v>-1.7860332202176677E-3</v>
      </c>
      <c r="M53" s="22">
        <f t="shared" ref="M53" si="48">J53-H53</f>
        <v>19.20000000000001</v>
      </c>
      <c r="N53" s="54">
        <f t="shared" ref="N53" si="49">M53/H53</f>
        <v>0.52330335241210169</v>
      </c>
      <c r="O53" s="54">
        <f t="shared" ref="O53:O55" si="50">J53/F53</f>
        <v>0.99821396677978236</v>
      </c>
    </row>
    <row r="54" spans="2:15">
      <c r="B54" s="20" t="s">
        <v>157</v>
      </c>
      <c r="C54" s="107">
        <v>38.409999999999997</v>
      </c>
      <c r="D54" s="68">
        <f t="shared" si="46"/>
        <v>1.431105017250758E-2</v>
      </c>
      <c r="E54" s="328"/>
      <c r="F54" s="107">
        <f>ROUND('PU Wise OWE'!$AL$126/10000,2)</f>
        <v>23.34</v>
      </c>
      <c r="G54" s="24">
        <f t="shared" si="47"/>
        <v>8.5691313015607267E-3</v>
      </c>
      <c r="H54" s="72">
        <f>ROUND('PU Wise OWE'!$AL$128/10000,2)</f>
        <v>38.409999999999997</v>
      </c>
      <c r="I54" s="107">
        <f>ROUND('PU Wise OWE'!$AL$127/10000,2)</f>
        <v>23.34</v>
      </c>
      <c r="J54" s="20">
        <f>ROUND('PU Wise OWE'!$AL$129/10000,2)</f>
        <v>23.3</v>
      </c>
      <c r="K54" s="22">
        <f t="shared" ref="K54" si="51">J54-I54</f>
        <v>-3.9999999999999147E-2</v>
      </c>
      <c r="L54" s="24">
        <f t="shared" ref="L54" si="52">K54/I54</f>
        <v>-1.7137960582690294E-3</v>
      </c>
      <c r="M54" s="22">
        <f t="shared" ref="M54:M55" si="53">J54-H54</f>
        <v>-15.109999999999996</v>
      </c>
      <c r="N54" s="54">
        <f t="shared" ref="N54:N55" si="54">M54/H54</f>
        <v>-0.39338713876594628</v>
      </c>
      <c r="O54" s="54">
        <f t="shared" si="50"/>
        <v>0.99828620394173095</v>
      </c>
    </row>
    <row r="55" spans="2:15" s="36" customFormat="1">
      <c r="B55" s="25" t="s">
        <v>125</v>
      </c>
      <c r="C55" s="141">
        <f t="shared" ref="C55" si="55">SUM(C53:C54)</f>
        <v>75.099999999999994</v>
      </c>
      <c r="D55" s="69">
        <f t="shared" si="46"/>
        <v>2.7981251443772958E-2</v>
      </c>
      <c r="E55" s="329"/>
      <c r="F55" s="141">
        <f t="shared" ref="F55:J55" si="56">SUM(F53:F54)</f>
        <v>79.33</v>
      </c>
      <c r="G55" s="56">
        <f t="shared" si="47"/>
        <v>2.912550069206566E-2</v>
      </c>
      <c r="H55" s="76">
        <f>SUM(H53:H54)</f>
        <v>75.099999999999994</v>
      </c>
      <c r="I55" s="141">
        <f t="shared" si="56"/>
        <v>79.33</v>
      </c>
      <c r="J55" s="141">
        <f t="shared" si="56"/>
        <v>79.190000000000012</v>
      </c>
      <c r="K55" s="26">
        <f t="shared" ref="K55" si="57">J55-I55</f>
        <v>-0.13999999999998636</v>
      </c>
      <c r="L55" s="56">
        <f t="shared" ref="L55" si="58">K55/I55</f>
        <v>-1.7647800327743144E-3</v>
      </c>
      <c r="M55" s="26">
        <f t="shared" si="53"/>
        <v>4.0900000000000176</v>
      </c>
      <c r="N55" s="57">
        <f t="shared" si="54"/>
        <v>5.4460719041278534E-2</v>
      </c>
      <c r="O55" s="57">
        <f t="shared" si="50"/>
        <v>0.99823521996722564</v>
      </c>
    </row>
    <row r="57" spans="2:15" s="36" customFormat="1">
      <c r="B57" s="203" t="s">
        <v>158</v>
      </c>
      <c r="C57" s="112">
        <v>97.84</v>
      </c>
      <c r="D57" s="233">
        <f t="shared" si="46"/>
        <v>3.645387005670768E-2</v>
      </c>
      <c r="E57" s="55"/>
      <c r="F57" s="112">
        <f>ROUND('PU Wise OWE'!$AO$126/10000,2)</f>
        <v>91.77</v>
      </c>
      <c r="G57" s="200">
        <f t="shared" ref="G57" si="59">F57/$F$7</f>
        <v>3.3692766904208568E-2</v>
      </c>
      <c r="H57" s="204">
        <f>ROUND('PU Wise OWE'!$AO$128/10000,2)</f>
        <v>97.84</v>
      </c>
      <c r="I57" s="112">
        <f>ROUND('PU Wise OWE'!$AO$127/10000,2)</f>
        <v>91.77</v>
      </c>
      <c r="J57" s="80">
        <f>ROUND('PU Wise OWE'!$AO$129/10000,2)</f>
        <v>91.73</v>
      </c>
      <c r="K57" s="199">
        <f t="shared" ref="K57" si="60">J57-I57</f>
        <v>-3.9999999999992042E-2</v>
      </c>
      <c r="L57" s="200">
        <f t="shared" ref="L57" si="61">K57/I57</f>
        <v>-4.3587228941911348E-4</v>
      </c>
      <c r="M57" s="199">
        <f t="shared" ref="M57" si="62">J57-H57</f>
        <v>-6.1099999999999994</v>
      </c>
      <c r="N57" s="201">
        <f t="shared" ref="N57" si="63">M57/H57</f>
        <v>-6.2448896156991E-2</v>
      </c>
      <c r="O57" s="201">
        <f t="shared" ref="O57" si="64">J57/F57</f>
        <v>0.9995641277105809</v>
      </c>
    </row>
    <row r="58" spans="2:15">
      <c r="C58" s="197"/>
      <c r="O58" s="102"/>
    </row>
    <row r="59" spans="2:15">
      <c r="B59" s="77" t="s">
        <v>181</v>
      </c>
      <c r="C59" s="202"/>
      <c r="O59" s="202"/>
    </row>
    <row r="60" spans="2:15">
      <c r="B60" s="23" t="s">
        <v>182</v>
      </c>
      <c r="C60" s="22">
        <v>18.87</v>
      </c>
      <c r="D60" s="68">
        <f t="shared" ref="D60:D64" si="65">C60/$C$7</f>
        <v>7.0307085851397571E-3</v>
      </c>
      <c r="E60" s="324"/>
      <c r="F60" s="107">
        <f>ROUND('PU Wise OWE'!$AM$60/10000,2)</f>
        <v>17.28</v>
      </c>
      <c r="G60" s="24">
        <f t="shared" ref="G60:G64" si="66">F60/$F$7</f>
        <v>6.3442411692788934E-3</v>
      </c>
      <c r="H60" s="72">
        <f>ROUND('PU Wise OWE'!$AM$62/10000,2)</f>
        <v>18.87</v>
      </c>
      <c r="I60" s="107">
        <f>ROUND('PU Wise OWE'!$AM$61/10000,2)</f>
        <v>17.28</v>
      </c>
      <c r="J60" s="20">
        <f>ROUND('PU Wise OWE'!$AM$63/10000,2)</f>
        <v>17.25</v>
      </c>
      <c r="K60" s="22">
        <f t="shared" ref="K60:K62" si="67">J60-I60</f>
        <v>-3.0000000000001137E-2</v>
      </c>
      <c r="L60" s="24">
        <f t="shared" ref="L60:L62" si="68">K60/I60</f>
        <v>-1.7361111111111767E-3</v>
      </c>
      <c r="M60" s="22">
        <f t="shared" ref="M60" si="69">J60-H60</f>
        <v>-1.620000000000001</v>
      </c>
      <c r="N60" s="54">
        <f t="shared" ref="N60" si="70">M60/H60</f>
        <v>-8.5850556438791775E-2</v>
      </c>
      <c r="O60" s="54">
        <f t="shared" ref="O60:O64" si="71">J60/F60</f>
        <v>0.99826388888888884</v>
      </c>
    </row>
    <row r="61" spans="2:15">
      <c r="B61" s="23" t="s">
        <v>183</v>
      </c>
      <c r="C61" s="22">
        <v>3.95</v>
      </c>
      <c r="D61" s="68">
        <f t="shared" si="65"/>
        <v>1.4717169534341306E-3</v>
      </c>
      <c r="E61" s="325"/>
      <c r="F61" s="107">
        <f>ROUND('PU Wise OWE'!$AM$93/10000,2)</f>
        <v>5.49</v>
      </c>
      <c r="G61" s="24">
        <f t="shared" si="66"/>
        <v>2.0156182881563151E-3</v>
      </c>
      <c r="H61" s="72">
        <f>ROUND('PU Wise OWE'!$AM$95/10000,2)</f>
        <v>3.95</v>
      </c>
      <c r="I61" s="107">
        <f>ROUND('PU Wise OWE'!$AM$94/10000,2)</f>
        <v>5.49</v>
      </c>
      <c r="J61" s="20">
        <f>ROUND('PU Wise OWE'!$AM$96/10000,2)</f>
        <v>5.48</v>
      </c>
      <c r="K61" s="22">
        <f t="shared" si="67"/>
        <v>-9.9999999999997868E-3</v>
      </c>
      <c r="L61" s="24">
        <f t="shared" si="68"/>
        <v>-1.8214936247722745E-3</v>
      </c>
      <c r="M61" s="22">
        <f t="shared" ref="M61:M63" si="72">J61-H61</f>
        <v>1.5300000000000002</v>
      </c>
      <c r="N61" s="54">
        <f t="shared" ref="N61:N63" si="73">M61/H61</f>
        <v>0.3873417721518988</v>
      </c>
      <c r="O61" s="54">
        <f t="shared" si="71"/>
        <v>0.99817850637522776</v>
      </c>
    </row>
    <row r="62" spans="2:15">
      <c r="B62" s="23" t="s">
        <v>184</v>
      </c>
      <c r="C62" s="22">
        <v>4.18</v>
      </c>
      <c r="D62" s="68">
        <f t="shared" si="65"/>
        <v>1.5574118646467505E-3</v>
      </c>
      <c r="E62" s="325"/>
      <c r="F62" s="107">
        <f>ROUND('PU Wise OWE'!$AN$16/10000,2)</f>
        <v>3.51</v>
      </c>
      <c r="G62" s="24">
        <f>F62/$F$7</f>
        <v>1.2886739875097751E-3</v>
      </c>
      <c r="H62" s="72">
        <f>ROUND('PU Wise OWE'!$AN$18/10000,2)</f>
        <v>4.18</v>
      </c>
      <c r="I62" s="107">
        <f>ROUND('PU Wise OWE'!$AN$17/10000,2)</f>
        <v>3.51</v>
      </c>
      <c r="J62" s="20">
        <f>ROUND('PU Wise OWE'!$AN$19/10000,2)</f>
        <v>3.51</v>
      </c>
      <c r="K62" s="22">
        <f t="shared" si="67"/>
        <v>0</v>
      </c>
      <c r="L62" s="24">
        <f t="shared" si="68"/>
        <v>0</v>
      </c>
      <c r="M62" s="22">
        <f t="shared" si="72"/>
        <v>-0.66999999999999993</v>
      </c>
      <c r="N62" s="54">
        <f t="shared" si="73"/>
        <v>-0.16028708133971292</v>
      </c>
      <c r="O62" s="54">
        <f t="shared" si="71"/>
        <v>1</v>
      </c>
    </row>
    <row r="63" spans="2:15">
      <c r="B63" s="23" t="s">
        <v>185</v>
      </c>
      <c r="C63" s="22">
        <v>0.2</v>
      </c>
      <c r="D63" s="68">
        <f t="shared" si="65"/>
        <v>7.4517314097930653E-5</v>
      </c>
      <c r="E63" s="325"/>
      <c r="F63" s="107">
        <f>ROUND('PU Wise OWE'!$AN$60/10000,2)</f>
        <v>0.53</v>
      </c>
      <c r="G63" s="24">
        <f>F63/$F$7</f>
        <v>1.9458610067811421E-4</v>
      </c>
      <c r="H63" s="72">
        <f>ROUND('PU Wise OWE'!$AN$62/10000,2)</f>
        <v>0.2</v>
      </c>
      <c r="I63" s="107">
        <f>ROUND('PU Wise OWE'!$AN$61/10000,2)</f>
        <v>0.53</v>
      </c>
      <c r="J63" s="20">
        <f>ROUND('PU Wise OWE'!$AN$63/10000,2)</f>
        <v>0.53</v>
      </c>
      <c r="K63" s="22">
        <f t="shared" ref="K63" si="74">J63-I63</f>
        <v>0</v>
      </c>
      <c r="L63" s="24">
        <f t="shared" ref="L63" si="75">K63/I63</f>
        <v>0</v>
      </c>
      <c r="M63" s="22">
        <f t="shared" si="72"/>
        <v>0.33</v>
      </c>
      <c r="N63" s="54">
        <f t="shared" si="73"/>
        <v>1.65</v>
      </c>
      <c r="O63" s="54">
        <f t="shared" si="71"/>
        <v>1</v>
      </c>
    </row>
    <row r="64" spans="2:15" s="36" customFormat="1">
      <c r="B64" s="25" t="s">
        <v>125</v>
      </c>
      <c r="C64" s="26">
        <f>C60+C61+C62+C63</f>
        <v>27.2</v>
      </c>
      <c r="D64" s="69">
        <f t="shared" si="65"/>
        <v>1.0134354717318569E-2</v>
      </c>
      <c r="E64" s="326"/>
      <c r="F64" s="106">
        <f>SUM(F60:F63)</f>
        <v>26.810000000000002</v>
      </c>
      <c r="G64" s="56">
        <f t="shared" si="66"/>
        <v>9.8431195456230979E-3</v>
      </c>
      <c r="H64" s="76">
        <f>SUM(H60:H63)</f>
        <v>27.2</v>
      </c>
      <c r="I64" s="106">
        <f>SUM(I60:I63)</f>
        <v>26.810000000000002</v>
      </c>
      <c r="J64" s="106">
        <f>SUM(J60:J63)</f>
        <v>26.770000000000003</v>
      </c>
      <c r="K64" s="26">
        <f t="shared" ref="K64" si="76">J64-I64</f>
        <v>-3.9999999999999147E-2</v>
      </c>
      <c r="L64" s="56">
        <f t="shared" ref="L64" si="77">K64/I64</f>
        <v>-1.4919806042521127E-3</v>
      </c>
      <c r="M64" s="26">
        <f t="shared" ref="M64" si="78">J64-H64</f>
        <v>-0.42999999999999616</v>
      </c>
      <c r="N64" s="57">
        <f t="shared" ref="N64" si="79">M64/H64</f>
        <v>-1.5808823529411625E-2</v>
      </c>
      <c r="O64" s="57">
        <f t="shared" si="71"/>
        <v>0.99850801939574785</v>
      </c>
    </row>
    <row r="65" spans="2:15">
      <c r="O65" s="94"/>
    </row>
    <row r="66" spans="2:15">
      <c r="B66" s="77" t="s">
        <v>305</v>
      </c>
      <c r="C66" s="77"/>
    </row>
    <row r="67" spans="2:15">
      <c r="B67" s="23" t="s">
        <v>187</v>
      </c>
      <c r="C67" s="22">
        <v>0.02</v>
      </c>
      <c r="D67" s="68">
        <f t="shared" ref="D67:D69" si="80">C67/$C$7</f>
        <v>7.4517314097930652E-6</v>
      </c>
      <c r="E67" s="23"/>
      <c r="F67" s="107">
        <f>ROUND('PU Wise OWE'!$AP$71/10000,2)</f>
        <v>0</v>
      </c>
      <c r="G67" s="24">
        <f t="shared" ref="G67:G69" si="81">F67/$F$7</f>
        <v>0</v>
      </c>
      <c r="H67" s="72">
        <f>ROUND('PU Wise OWE'!$AP$73/10000,2)</f>
        <v>0.02</v>
      </c>
      <c r="I67" s="107">
        <f>ROUND('PU Wise OWE'!$AP$72/10000,2)</f>
        <v>0</v>
      </c>
      <c r="J67" s="20">
        <f>ROUND('PU Wise OWE'!$AP$74/10000,2)</f>
        <v>0</v>
      </c>
      <c r="K67" s="22">
        <f t="shared" ref="K67" si="82">J67-I67</f>
        <v>0</v>
      </c>
      <c r="L67" s="24" t="e">
        <f t="shared" ref="L67" si="83">K67/I67</f>
        <v>#DIV/0!</v>
      </c>
      <c r="M67" s="22">
        <f t="shared" ref="M67" si="84">J67-H67</f>
        <v>-0.02</v>
      </c>
      <c r="N67" s="54">
        <f t="shared" ref="N67" si="85">M67/H67</f>
        <v>-1</v>
      </c>
      <c r="O67" s="54" t="e">
        <f t="shared" ref="O67:O69" si="86">J67/F67</f>
        <v>#DIV/0!</v>
      </c>
    </row>
    <row r="68" spans="2:15">
      <c r="B68" s="89" t="s">
        <v>188</v>
      </c>
      <c r="C68" s="113">
        <v>49.81</v>
      </c>
      <c r="D68" s="68">
        <f t="shared" si="80"/>
        <v>1.8558537076089631E-2</v>
      </c>
      <c r="E68" s="23"/>
      <c r="F68" s="107">
        <f>ROUND('PU Wise OWE'!$AP$126/10000,2)-F67</f>
        <v>48.98</v>
      </c>
      <c r="G68" s="24">
        <f t="shared" si="81"/>
        <v>1.7982692851347234E-2</v>
      </c>
      <c r="H68" s="72">
        <f>ROUND('PU Wise OWE'!$AP$128/10000,2)-H67</f>
        <v>76.02000000000001</v>
      </c>
      <c r="I68" s="107">
        <f>ROUND('PU Wise OWE'!$AP$127/10000,2)-I67</f>
        <v>48.98</v>
      </c>
      <c r="J68" s="20">
        <f>ROUND('PU Wise OWE'!$AP$129/10000,2)-J67-ROUND('PU Wise OWE'!$AP$85/10000,2)</f>
        <v>48.08</v>
      </c>
      <c r="K68" s="22">
        <f t="shared" ref="K68:K84" si="87">J68-I68</f>
        <v>-0.89999999999999858</v>
      </c>
      <c r="L68" s="24">
        <f t="shared" ref="L68:L84" si="88">K68/I68</f>
        <v>-1.8374846876276003E-2</v>
      </c>
      <c r="M68" s="22">
        <f t="shared" ref="M68" si="89">J68-H68</f>
        <v>-27.940000000000012</v>
      </c>
      <c r="N68" s="54">
        <f t="shared" ref="N68" si="90">M68/H68</f>
        <v>-0.36753485924756651</v>
      </c>
      <c r="O68" s="54">
        <f t="shared" si="86"/>
        <v>0.981625153123724</v>
      </c>
    </row>
    <row r="69" spans="2:15" s="36" customFormat="1">
      <c r="B69" s="25" t="s">
        <v>125</v>
      </c>
      <c r="C69" s="26">
        <f>C67+C68</f>
        <v>49.830000000000005</v>
      </c>
      <c r="D69" s="69">
        <f t="shared" si="80"/>
        <v>1.8565988807499424E-2</v>
      </c>
      <c r="E69" s="90"/>
      <c r="F69" s="141">
        <f>SUM(F67:F68)</f>
        <v>48.98</v>
      </c>
      <c r="G69" s="56">
        <f t="shared" si="81"/>
        <v>1.7982692851347234E-2</v>
      </c>
      <c r="H69" s="76">
        <f>SUM(H67:H68)</f>
        <v>76.040000000000006</v>
      </c>
      <c r="I69" s="141">
        <f>SUM(I67:I68)</f>
        <v>48.98</v>
      </c>
      <c r="J69" s="141">
        <f>SUM(J67:J68)</f>
        <v>48.08</v>
      </c>
      <c r="K69" s="26">
        <f t="shared" si="87"/>
        <v>-0.89999999999999858</v>
      </c>
      <c r="L69" s="56">
        <f t="shared" si="88"/>
        <v>-1.8374846876276003E-2</v>
      </c>
      <c r="M69" s="26">
        <f t="shared" ref="M69" si="91">J69-H69</f>
        <v>-27.960000000000008</v>
      </c>
      <c r="N69" s="57">
        <f t="shared" ref="N69" si="92">M69/H69</f>
        <v>-0.36770120988953192</v>
      </c>
      <c r="O69" s="57">
        <f t="shared" si="86"/>
        <v>0.981625153123724</v>
      </c>
    </row>
    <row r="70" spans="2:15">
      <c r="E70" s="31"/>
      <c r="F70" s="243"/>
      <c r="G70" s="34"/>
      <c r="I70" s="243"/>
      <c r="J70" s="32"/>
      <c r="K70" s="34"/>
      <c r="L70" s="35"/>
      <c r="M70" s="34"/>
      <c r="N70" s="94"/>
      <c r="O70" s="36"/>
    </row>
    <row r="71" spans="2:15">
      <c r="B71" s="77" t="s">
        <v>190</v>
      </c>
      <c r="C71" s="77"/>
      <c r="E71" s="31"/>
      <c r="F71" s="243"/>
      <c r="G71" s="34"/>
      <c r="I71" s="243"/>
      <c r="J71" s="32"/>
      <c r="K71" s="34"/>
      <c r="L71" s="35"/>
      <c r="M71" s="34"/>
      <c r="N71" s="94"/>
    </row>
    <row r="72" spans="2:15">
      <c r="B72" s="23" t="s">
        <v>189</v>
      </c>
      <c r="C72" s="22">
        <v>26.87</v>
      </c>
      <c r="D72" s="68">
        <f t="shared" ref="D72:D74" si="93">C72/$C$7</f>
        <v>1.0011401149056983E-2</v>
      </c>
      <c r="E72" s="23"/>
      <c r="F72" s="72">
        <f>ROUND('PU Wise OWE'!$AQ$27/10000,2)+ROUND('PU Wise OWE'!$BB$27/10000,2)</f>
        <v>21.63</v>
      </c>
      <c r="G72" s="24">
        <f t="shared" ref="G72:G74" si="94">F72/$F$7</f>
        <v>7.9413157691841704E-3</v>
      </c>
      <c r="H72" s="72">
        <f>ROUND('PU Wise OWE'!$AQ$29/10000,2)+ROUND('PU Wise OWE'!$BB$29/10000,2)</f>
        <v>26.87</v>
      </c>
      <c r="I72" s="72">
        <f>ROUND('PU Wise OWE'!$AQ$28/10000,2)+ROUND('PU Wise OWE'!$BB$28/10000,2)</f>
        <v>21.63</v>
      </c>
      <c r="J72" s="72">
        <f>ROUND('PU Wise OWE'!$AQ$30/10000,2)+ROUND('PU Wise OWE'!$BB$30/10000,2)</f>
        <v>21.59</v>
      </c>
      <c r="K72" s="22">
        <f t="shared" si="87"/>
        <v>-3.9999999999999147E-2</v>
      </c>
      <c r="L72" s="24">
        <f t="shared" si="88"/>
        <v>-1.8492834026814216E-3</v>
      </c>
      <c r="M72" s="22">
        <f t="shared" ref="M72:M73" si="95">J72-H72</f>
        <v>-5.2800000000000011</v>
      </c>
      <c r="N72" s="54">
        <f t="shared" ref="N72:N73" si="96">M72/H72</f>
        <v>-0.1965016747301824</v>
      </c>
      <c r="O72" s="54">
        <f t="shared" ref="O72:O74" si="97">J72/F72</f>
        <v>0.99815071659731858</v>
      </c>
    </row>
    <row r="73" spans="2:15">
      <c r="B73" s="23" t="s">
        <v>191</v>
      </c>
      <c r="C73" s="22">
        <v>36.049999999999997</v>
      </c>
      <c r="D73" s="68">
        <f t="shared" si="93"/>
        <v>1.3431745866151999E-2</v>
      </c>
      <c r="E73" s="23"/>
      <c r="F73" s="72">
        <f>ROUND('PU Wise OWE'!$AQ$38/10000,2)+ROUND('PU Wise OWE'!$BB$38/10000,2)</f>
        <v>42.03</v>
      </c>
      <c r="G73" s="24">
        <f t="shared" si="94"/>
        <v>1.5431044927360641E-2</v>
      </c>
      <c r="H73" s="72">
        <f>ROUND('PU Wise OWE'!$AQ$40/10000,2)+ROUND('PU Wise OWE'!$BB$40/10000,2)</f>
        <v>36.049999999999997</v>
      </c>
      <c r="I73" s="72">
        <f>ROUND('PU Wise OWE'!$AQ$39/10000,2)+ROUND('PU Wise OWE'!$BB$39/10000,2)</f>
        <v>42.03</v>
      </c>
      <c r="J73" s="72">
        <f>ROUND('PU Wise OWE'!$AQ$41/10000,2)+ROUND('PU Wise OWE'!$BB$41/10000,2)</f>
        <v>41.96</v>
      </c>
      <c r="K73" s="22">
        <f t="shared" si="87"/>
        <v>-7.0000000000000284E-2</v>
      </c>
      <c r="L73" s="24">
        <f t="shared" si="88"/>
        <v>-1.665477040209381E-3</v>
      </c>
      <c r="M73" s="22">
        <f t="shared" si="95"/>
        <v>5.9100000000000037</v>
      </c>
      <c r="N73" s="54">
        <f t="shared" si="96"/>
        <v>0.16393897364771162</v>
      </c>
      <c r="O73" s="54">
        <f t="shared" si="97"/>
        <v>0.99833452295979064</v>
      </c>
    </row>
    <row r="74" spans="2:15" s="36" customFormat="1">
      <c r="B74" s="25" t="s">
        <v>125</v>
      </c>
      <c r="C74" s="26">
        <f>C72+C73</f>
        <v>62.92</v>
      </c>
      <c r="D74" s="69">
        <f t="shared" si="93"/>
        <v>2.3443147015208984E-2</v>
      </c>
      <c r="E74" s="25"/>
      <c r="F74" s="141">
        <f>SUM(F72:F73)</f>
        <v>63.66</v>
      </c>
      <c r="G74" s="56">
        <f t="shared" si="94"/>
        <v>2.337236069654481E-2</v>
      </c>
      <c r="H74" s="76">
        <f>SUM(H72:H73)</f>
        <v>62.92</v>
      </c>
      <c r="I74" s="141">
        <f t="shared" ref="I74:J74" si="98">SUM(I72:I73)</f>
        <v>63.66</v>
      </c>
      <c r="J74" s="141">
        <f t="shared" si="98"/>
        <v>63.55</v>
      </c>
      <c r="K74" s="26">
        <f t="shared" si="87"/>
        <v>-0.10999999999999943</v>
      </c>
      <c r="L74" s="56">
        <f t="shared" si="88"/>
        <v>-1.7279296261388539E-3</v>
      </c>
      <c r="M74" s="26">
        <f t="shared" ref="M74" si="99">J74-H74</f>
        <v>0.62999999999999545</v>
      </c>
      <c r="N74" s="57">
        <f t="shared" ref="N74" si="100">M74/H74</f>
        <v>1.0012714558169031E-2</v>
      </c>
      <c r="O74" s="57">
        <f t="shared" si="97"/>
        <v>0.99827207037386112</v>
      </c>
    </row>
    <row r="75" spans="2:15" s="36" customFormat="1">
      <c r="B75" s="211"/>
      <c r="C75" s="212"/>
      <c r="D75" s="214"/>
      <c r="E75" s="211"/>
      <c r="F75" s="251"/>
      <c r="G75" s="215"/>
      <c r="H75" s="213"/>
      <c r="I75" s="251"/>
      <c r="J75" s="251"/>
      <c r="K75" s="212"/>
      <c r="L75" s="215"/>
      <c r="M75" s="212"/>
      <c r="N75" s="216"/>
      <c r="O75" s="216"/>
    </row>
    <row r="76" spans="2:15" s="36" customFormat="1">
      <c r="B76" s="211"/>
      <c r="C76" s="212"/>
      <c r="D76" s="214"/>
      <c r="E76" s="211"/>
      <c r="F76" s="251"/>
      <c r="G76" s="215"/>
      <c r="H76" s="213"/>
      <c r="I76" s="251"/>
      <c r="J76" s="251"/>
      <c r="K76" s="212"/>
      <c r="L76" s="215"/>
      <c r="M76" s="36" t="s">
        <v>145</v>
      </c>
      <c r="N76" s="216"/>
      <c r="O76" s="216"/>
    </row>
    <row r="77" spans="2:15" ht="15" customHeight="1">
      <c r="B77" s="333" t="s">
        <v>301</v>
      </c>
      <c r="C77" s="315" t="s">
        <v>306</v>
      </c>
      <c r="D77" s="315" t="s">
        <v>168</v>
      </c>
      <c r="E77" s="315"/>
      <c r="F77" s="334" t="str">
        <f>'PU Wise OWE'!$B$5</f>
        <v xml:space="preserve">FG 2023-24 </v>
      </c>
      <c r="G77" s="315" t="str">
        <f>G40</f>
        <v>% of Total RG 2023-24</v>
      </c>
      <c r="H77" s="336" t="str">
        <f>'PU Wise OWE'!$B$7</f>
        <v>Actuals upto March-23</v>
      </c>
      <c r="I77" s="334" t="str">
        <f>'PU Wise OWE'!$B$6</f>
        <v>BP to end of  March-24</v>
      </c>
      <c r="J77" s="334" t="str">
        <f>'PU Wise OWE'!$B$8</f>
        <v>Actuals upto March-24</v>
      </c>
      <c r="K77" s="310" t="s">
        <v>201</v>
      </c>
      <c r="L77" s="310"/>
      <c r="M77" s="310" t="s">
        <v>142</v>
      </c>
      <c r="N77" s="310"/>
      <c r="O77" s="311" t="s">
        <v>315</v>
      </c>
    </row>
    <row r="78" spans="2:15" ht="30">
      <c r="B78" s="333"/>
      <c r="C78" s="315"/>
      <c r="D78" s="315"/>
      <c r="E78" s="315"/>
      <c r="F78" s="335"/>
      <c r="G78" s="315"/>
      <c r="H78" s="315"/>
      <c r="I78" s="335"/>
      <c r="J78" s="335"/>
      <c r="K78" s="81" t="s">
        <v>140</v>
      </c>
      <c r="L78" s="82" t="s">
        <v>141</v>
      </c>
      <c r="M78" s="81" t="s">
        <v>140</v>
      </c>
      <c r="N78" s="82" t="s">
        <v>141</v>
      </c>
      <c r="O78" s="312"/>
    </row>
    <row r="79" spans="2:15">
      <c r="B79" s="23" t="s">
        <v>194</v>
      </c>
      <c r="C79" s="22">
        <v>0.04</v>
      </c>
      <c r="D79" s="68">
        <f t="shared" ref="D79:D87" si="101">C79/$C$7</f>
        <v>1.490346281958613E-5</v>
      </c>
      <c r="E79" s="23"/>
      <c r="F79" s="107">
        <f>ROUND('PU Wise OWE'!$AW$126/10000,2)</f>
        <v>0</v>
      </c>
      <c r="G79" s="24">
        <f t="shared" ref="G79:G85" si="102">F79/$F$7</f>
        <v>0</v>
      </c>
      <c r="H79" s="72">
        <f>ROUND('PU Wise OWE'!$AW$128/10000,2)</f>
        <v>0.04</v>
      </c>
      <c r="I79" s="107">
        <f>ROUND('PU Wise OWE'!$AW$127/10000,2)</f>
        <v>0</v>
      </c>
      <c r="J79" s="20">
        <f>ROUND('PU Wise OWE'!$AW$129/10000,2)</f>
        <v>0</v>
      </c>
      <c r="K79" s="22">
        <f t="shared" si="87"/>
        <v>0</v>
      </c>
      <c r="L79" s="24" t="e">
        <f t="shared" si="88"/>
        <v>#DIV/0!</v>
      </c>
      <c r="M79" s="22">
        <f t="shared" ref="M79:M80" si="103">J79-H79</f>
        <v>-0.04</v>
      </c>
      <c r="N79" s="54">
        <f t="shared" ref="N79:N80" si="104">M79/H79</f>
        <v>-1</v>
      </c>
      <c r="O79" s="54" t="e">
        <f t="shared" ref="O79:O87" si="105">J79/F79</f>
        <v>#DIV/0!</v>
      </c>
    </row>
    <row r="80" spans="2:15">
      <c r="B80" s="23" t="s">
        <v>193</v>
      </c>
      <c r="C80" s="22">
        <v>7.0000000000000007E-2</v>
      </c>
      <c r="D80" s="68">
        <f t="shared" si="101"/>
        <v>2.6081059934275729E-5</v>
      </c>
      <c r="E80" s="23"/>
      <c r="F80" s="107">
        <f>ROUND('PU Wise OWE'!$AX$126/10000,2)</f>
        <v>0.27</v>
      </c>
      <c r="G80" s="24">
        <f t="shared" si="102"/>
        <v>9.912876826998271E-5</v>
      </c>
      <c r="H80" s="72">
        <f>ROUND('PU Wise OWE'!$AX$128/10000,2)</f>
        <v>7.0000000000000007E-2</v>
      </c>
      <c r="I80" s="107">
        <f>ROUND('PU Wise OWE'!$AX$127/10000,2)</f>
        <v>0.27</v>
      </c>
      <c r="J80" s="20">
        <f>ROUND('PU Wise OWE'!$AX$129/10000,2)</f>
        <v>0.27</v>
      </c>
      <c r="K80" s="22">
        <f t="shared" si="87"/>
        <v>0</v>
      </c>
      <c r="L80" s="24">
        <f t="shared" si="88"/>
        <v>0</v>
      </c>
      <c r="M80" s="22">
        <f t="shared" si="103"/>
        <v>0.2</v>
      </c>
      <c r="N80" s="54">
        <f t="shared" si="104"/>
        <v>2.8571428571428572</v>
      </c>
      <c r="O80" s="54">
        <f t="shared" si="105"/>
        <v>1</v>
      </c>
    </row>
    <row r="81" spans="2:15">
      <c r="B81" s="23" t="s">
        <v>195</v>
      </c>
      <c r="C81" s="22">
        <v>6.05</v>
      </c>
      <c r="D81" s="68">
        <f t="shared" si="101"/>
        <v>2.2541487514624024E-3</v>
      </c>
      <c r="E81" s="23"/>
      <c r="F81" s="107">
        <f>ROUND('PU Wise OWE'!$BC$126/10000,2)</f>
        <v>6.13</v>
      </c>
      <c r="G81" s="24">
        <f t="shared" si="102"/>
        <v>2.2505901833147924E-3</v>
      </c>
      <c r="H81" s="72">
        <f>ROUND('PU Wise OWE'!$BC$128/10000,2)</f>
        <v>6.05</v>
      </c>
      <c r="I81" s="107">
        <f>ROUND('PU Wise OWE'!$BC$127/10000,2)</f>
        <v>6.13</v>
      </c>
      <c r="J81" s="20">
        <f>ROUND('PU Wise OWE'!$BC$129/10000,2)</f>
        <v>6.13</v>
      </c>
      <c r="K81" s="22">
        <f t="shared" si="87"/>
        <v>0</v>
      </c>
      <c r="L81" s="24">
        <f t="shared" si="88"/>
        <v>0</v>
      </c>
      <c r="M81" s="22">
        <f t="shared" ref="M81:M84" si="106">J81-H81</f>
        <v>8.0000000000000071E-2</v>
      </c>
      <c r="N81" s="54">
        <f t="shared" ref="N81:N84" si="107">M81/H81</f>
        <v>1.322314049586778E-2</v>
      </c>
      <c r="O81" s="54">
        <f t="shared" si="105"/>
        <v>1</v>
      </c>
    </row>
    <row r="82" spans="2:15">
      <c r="B82" s="23" t="s">
        <v>196</v>
      </c>
      <c r="C82" s="22">
        <v>6.04</v>
      </c>
      <c r="D82" s="68">
        <f t="shared" si="101"/>
        <v>2.2504228857575057E-3</v>
      </c>
      <c r="E82" s="23"/>
      <c r="F82" s="107">
        <f>ROUND('PU Wise OWE'!$BD$126/10000,2)</f>
        <v>6.13</v>
      </c>
      <c r="G82" s="24">
        <f t="shared" si="102"/>
        <v>2.2505901833147924E-3</v>
      </c>
      <c r="H82" s="72">
        <f>ROUND('PU Wise OWE'!$BD$128/10000,2)</f>
        <v>6.04</v>
      </c>
      <c r="I82" s="107">
        <f>ROUND('PU Wise OWE'!$BD$127/10000,2)</f>
        <v>6.13</v>
      </c>
      <c r="J82" s="20">
        <f>ROUND('PU Wise OWE'!$BD$129/10000,2)</f>
        <v>6.13</v>
      </c>
      <c r="K82" s="22">
        <f t="shared" si="87"/>
        <v>0</v>
      </c>
      <c r="L82" s="24">
        <f t="shared" si="88"/>
        <v>0</v>
      </c>
      <c r="M82" s="22">
        <f t="shared" si="106"/>
        <v>8.9999999999999858E-2</v>
      </c>
      <c r="N82" s="54">
        <f t="shared" si="107"/>
        <v>1.4900662251655606E-2</v>
      </c>
      <c r="O82" s="54">
        <f t="shared" si="105"/>
        <v>1</v>
      </c>
    </row>
    <row r="83" spans="2:15">
      <c r="B83" s="23" t="s">
        <v>197</v>
      </c>
      <c r="C83" s="22">
        <v>7.96</v>
      </c>
      <c r="D83" s="68">
        <f t="shared" si="101"/>
        <v>2.9657891010976402E-3</v>
      </c>
      <c r="E83" s="23"/>
      <c r="F83" s="107">
        <f>ROUND('PU Wise OWE'!$BF$126/10000,2)</f>
        <v>8.0299999999999994</v>
      </c>
      <c r="G83" s="24">
        <f t="shared" si="102"/>
        <v>2.9481629970665225E-3</v>
      </c>
      <c r="H83" s="72">
        <f>ROUND('PU Wise OWE'!$BF$128/10000,2)</f>
        <v>7.96</v>
      </c>
      <c r="I83" s="107">
        <f>ROUND('PU Wise OWE'!$BF$127/10000,2)</f>
        <v>8.0299999999999994</v>
      </c>
      <c r="J83" s="20">
        <f>ROUND('PU Wise OWE'!$BF$129/10000,2)</f>
        <v>8.01</v>
      </c>
      <c r="K83" s="22">
        <f t="shared" si="87"/>
        <v>-1.9999999999999574E-2</v>
      </c>
      <c r="L83" s="24">
        <f t="shared" si="88"/>
        <v>-2.4906600249065473E-3</v>
      </c>
      <c r="M83" s="22">
        <f t="shared" si="106"/>
        <v>4.9999999999999822E-2</v>
      </c>
      <c r="N83" s="54">
        <f t="shared" si="107"/>
        <v>6.2814070351758572E-3</v>
      </c>
      <c r="O83" s="54">
        <f t="shared" si="105"/>
        <v>0.9975093399750935</v>
      </c>
    </row>
    <row r="84" spans="2:15">
      <c r="B84" s="23" t="s">
        <v>198</v>
      </c>
      <c r="C84" s="22">
        <v>24.47</v>
      </c>
      <c r="D84" s="68">
        <f t="shared" si="101"/>
        <v>9.1171933798818144E-3</v>
      </c>
      <c r="E84" s="23"/>
      <c r="F84" s="107">
        <f>ROUND('PU Wise OWE'!$BG$126/10000,2)-ROUND('PU Wise OWE'!$BG$115/10000,2)</f>
        <v>29.759999999999991</v>
      </c>
      <c r="G84" s="24">
        <f t="shared" si="102"/>
        <v>1.0926193124869202E-2</v>
      </c>
      <c r="H84" s="72">
        <f>ROUND('PU Wise OWE'!$BG$128/10000,2)-ROUND('PU Wise OWE'!$BG$117/10000,2)</f>
        <v>24.47</v>
      </c>
      <c r="I84" s="107">
        <f>ROUND('PU Wise OWE'!$BG$127/10000,2)-ROUND('PU Wise OWE'!$BG$116/10000,2)</f>
        <v>29.759999999999991</v>
      </c>
      <c r="J84" s="20">
        <f>ROUND('PU Wise OWE'!$BG$129/10000,2)-ROUND('PU Wise OWE'!$BG$118/10000,2)</f>
        <v>29.72</v>
      </c>
      <c r="K84" s="22">
        <f t="shared" si="87"/>
        <v>-3.9999999999992042E-2</v>
      </c>
      <c r="L84" s="24">
        <f t="shared" si="88"/>
        <v>-1.3440860215051093E-3</v>
      </c>
      <c r="M84" s="22">
        <f t="shared" si="106"/>
        <v>5.25</v>
      </c>
      <c r="N84" s="54">
        <f t="shared" si="107"/>
        <v>0.21454842664487128</v>
      </c>
      <c r="O84" s="54">
        <f t="shared" si="105"/>
        <v>0.99865591397849485</v>
      </c>
    </row>
    <row r="85" spans="2:15" s="36" customFormat="1">
      <c r="B85" s="25" t="s">
        <v>125</v>
      </c>
      <c r="C85" s="26">
        <f>C79+C80+C81+C82+C83+C84</f>
        <v>44.629999999999995</v>
      </c>
      <c r="D85" s="69">
        <f t="shared" si="101"/>
        <v>1.6628538640953223E-2</v>
      </c>
      <c r="E85" s="25"/>
      <c r="F85" s="141">
        <f>SUM(F79:F84)</f>
        <v>50.319999999999993</v>
      </c>
      <c r="G85" s="56">
        <f t="shared" si="102"/>
        <v>1.8474665256835294E-2</v>
      </c>
      <c r="H85" s="76">
        <f>SUM(H79:H84)</f>
        <v>44.629999999999995</v>
      </c>
      <c r="I85" s="141">
        <f>SUM(I79:I84)</f>
        <v>50.319999999999993</v>
      </c>
      <c r="J85" s="141">
        <f>SUM(J79:J84)</f>
        <v>50.26</v>
      </c>
      <c r="K85" s="26">
        <f t="shared" ref="K85" si="108">J85-I85</f>
        <v>-5.9999999999995168E-2</v>
      </c>
      <c r="L85" s="56">
        <f t="shared" ref="L85" si="109">K85/I85</f>
        <v>-1.192368839427567E-3</v>
      </c>
      <c r="M85" s="26">
        <f t="shared" ref="M85" si="110">J85-H85</f>
        <v>5.6300000000000026</v>
      </c>
      <c r="N85" s="57">
        <f t="shared" ref="N85" si="111">M85/H85</f>
        <v>0.12614833071924722</v>
      </c>
      <c r="O85" s="57">
        <f t="shared" si="105"/>
        <v>0.99880763116057247</v>
      </c>
    </row>
    <row r="86" spans="2:15">
      <c r="O86" s="25"/>
    </row>
    <row r="87" spans="2:15" s="36" customFormat="1" ht="30" customHeight="1">
      <c r="B87" s="95" t="s">
        <v>199</v>
      </c>
      <c r="C87" s="114">
        <f>C37+C50+C55+C57+C64+C69+C74+C85</f>
        <v>1070.6100000000001</v>
      </c>
      <c r="D87" s="233">
        <f t="shared" si="101"/>
        <v>0.39889490823192775</v>
      </c>
      <c r="E87" s="25"/>
      <c r="F87" s="261">
        <f>F37+F50+F55+F57+F64+F69+F74+F85</f>
        <v>895.44</v>
      </c>
      <c r="G87" s="200">
        <f t="shared" ref="G87" si="112">F87/$F$7</f>
        <v>0.3287550528136049</v>
      </c>
      <c r="H87" s="114">
        <f>H37+H50+H55+H57+H64+H69+H74+H85</f>
        <v>1096.8200000000002</v>
      </c>
      <c r="I87" s="261">
        <f>I37+I50+I55+I57+I64+I69+I74+I85</f>
        <v>896.25</v>
      </c>
      <c r="J87" s="261">
        <f>J37+J50+J55+J57+J64+J69+J74+J85</f>
        <v>893.97</v>
      </c>
      <c r="K87" s="199">
        <f t="shared" ref="K87" si="113">J87-I87</f>
        <v>-2.2799999999999727</v>
      </c>
      <c r="L87" s="200">
        <f t="shared" ref="L87" si="114">K87/I87</f>
        <v>-2.543933054393275E-3</v>
      </c>
      <c r="M87" s="199">
        <f t="shared" ref="M87" si="115">J87-H87</f>
        <v>-202.85000000000014</v>
      </c>
      <c r="N87" s="201">
        <f t="shared" ref="N87" si="116">M87/H87</f>
        <v>-0.18494374646705941</v>
      </c>
      <c r="O87" s="201">
        <f t="shared" si="105"/>
        <v>0.99835834896810505</v>
      </c>
    </row>
    <row r="88" spans="2:15">
      <c r="O88" s="94"/>
    </row>
    <row r="89" spans="2:15">
      <c r="C89" s="179"/>
      <c r="O89" s="179"/>
    </row>
    <row r="90" spans="2:15" ht="15" customHeight="1">
      <c r="B90" s="331" t="s">
        <v>248</v>
      </c>
      <c r="C90" s="320" t="s">
        <v>306</v>
      </c>
      <c r="D90" s="320" t="s">
        <v>168</v>
      </c>
      <c r="E90" s="320"/>
      <c r="F90" s="308" t="str">
        <f>F77</f>
        <v xml:space="preserve">FG 2023-24 </v>
      </c>
      <c r="G90" s="320" t="str">
        <f>G77</f>
        <v>% of Total RG 2023-24</v>
      </c>
      <c r="H90" s="308" t="str">
        <f>H77</f>
        <v>Actuals upto March-23</v>
      </c>
      <c r="I90" s="308" t="str">
        <f>J77</f>
        <v>Actuals upto March-24</v>
      </c>
      <c r="J90" s="320" t="s">
        <v>200</v>
      </c>
      <c r="K90" s="330" t="s">
        <v>142</v>
      </c>
      <c r="L90" s="330"/>
      <c r="M90" s="311" t="str">
        <f>O77</f>
        <v>RG Utilization</v>
      </c>
      <c r="N90" s="193"/>
      <c r="O90" s="198"/>
    </row>
    <row r="91" spans="2:15" ht="30" customHeight="1">
      <c r="B91" s="332"/>
      <c r="C91" s="309"/>
      <c r="D91" s="309"/>
      <c r="E91" s="309"/>
      <c r="F91" s="309"/>
      <c r="G91" s="309"/>
      <c r="H91" s="309"/>
      <c r="I91" s="323"/>
      <c r="J91" s="309"/>
      <c r="K91" s="81" t="s">
        <v>140</v>
      </c>
      <c r="L91" s="81" t="s">
        <v>141</v>
      </c>
      <c r="M91" s="312"/>
      <c r="N91" s="193"/>
      <c r="O91" s="198"/>
    </row>
    <row r="92" spans="2:15">
      <c r="B92" s="20" t="s">
        <v>249</v>
      </c>
      <c r="C92" s="20">
        <v>0</v>
      </c>
      <c r="D92" s="68">
        <f t="shared" ref="D92:D105" si="117">C92/$C$7</f>
        <v>0</v>
      </c>
      <c r="E92" s="20"/>
      <c r="F92" s="107">
        <v>0.17</v>
      </c>
      <c r="G92" s="186">
        <f t="shared" ref="G92:G105" si="118">F92/$F$7</f>
        <v>6.2414409651470598E-5</v>
      </c>
      <c r="H92" s="72">
        <f>ROUND('PU Wise OWE'!$V$29/10000,2)</f>
        <v>0</v>
      </c>
      <c r="I92" s="72">
        <f>ROUND('PU Wise OWE'!$V$30/10000,2)</f>
        <v>0</v>
      </c>
      <c r="J92" s="186">
        <f t="shared" ref="J92:J105" si="119">I92/$I$7</f>
        <v>0</v>
      </c>
      <c r="K92" s="107">
        <f>I92-H92</f>
        <v>0</v>
      </c>
      <c r="L92" s="187" t="e">
        <f>K92/H92</f>
        <v>#DIV/0!</v>
      </c>
      <c r="M92" s="187">
        <f t="shared" ref="M92:M105" si="120">I92/F92</f>
        <v>0</v>
      </c>
      <c r="N92" s="193"/>
      <c r="O92" s="195"/>
    </row>
    <row r="93" spans="2:15">
      <c r="B93" s="20" t="s">
        <v>250</v>
      </c>
      <c r="C93" s="20">
        <v>12.53</v>
      </c>
      <c r="D93" s="68">
        <f t="shared" si="117"/>
        <v>4.6685097282353552E-3</v>
      </c>
      <c r="E93" s="20"/>
      <c r="F93" s="107">
        <v>12.24</v>
      </c>
      <c r="G93" s="186">
        <f t="shared" si="118"/>
        <v>4.4938374949058824E-3</v>
      </c>
      <c r="H93" s="72">
        <f>ROUND('PU Wise OWE'!$V$40/10000,2)</f>
        <v>12.53</v>
      </c>
      <c r="I93" s="72">
        <f>ROUND('PU Wise OWE'!$V$41/10000,2)</f>
        <v>13.85</v>
      </c>
      <c r="J93" s="186">
        <f t="shared" si="119"/>
        <v>5.0849386686639278E-3</v>
      </c>
      <c r="K93" s="107">
        <f t="shared" ref="K93:K94" si="121">I93-H93</f>
        <v>1.3200000000000003</v>
      </c>
      <c r="L93" s="187">
        <f t="shared" ref="L93:L94" si="122">K93/H93</f>
        <v>0.1053471667996808</v>
      </c>
      <c r="M93" s="187">
        <f t="shared" si="120"/>
        <v>1.1315359477124183</v>
      </c>
      <c r="N93" s="193"/>
      <c r="O93" s="195"/>
    </row>
    <row r="94" spans="2:15">
      <c r="B94" s="20" t="s">
        <v>260</v>
      </c>
      <c r="C94" s="20">
        <v>0</v>
      </c>
      <c r="D94" s="68">
        <f t="shared" si="117"/>
        <v>0</v>
      </c>
      <c r="E94" s="20"/>
      <c r="F94" s="107">
        <v>0</v>
      </c>
      <c r="G94" s="186">
        <f t="shared" si="118"/>
        <v>0</v>
      </c>
      <c r="H94" s="72">
        <v>7.57</v>
      </c>
      <c r="I94" s="72">
        <f>ROUND('PU Wise OWE'!$V$52/10000,2)</f>
        <v>0</v>
      </c>
      <c r="J94" s="186">
        <f t="shared" si="119"/>
        <v>0</v>
      </c>
      <c r="K94" s="107">
        <f t="shared" si="121"/>
        <v>-7.57</v>
      </c>
      <c r="L94" s="187">
        <f t="shared" si="122"/>
        <v>-1</v>
      </c>
      <c r="M94" s="187" t="e">
        <f t="shared" si="120"/>
        <v>#DIV/0!</v>
      </c>
      <c r="N94" s="193"/>
      <c r="O94" s="195"/>
    </row>
    <row r="95" spans="2:15">
      <c r="B95" s="61" t="s">
        <v>251</v>
      </c>
      <c r="C95" s="27">
        <f>SUM(C92:C94)</f>
        <v>12.53</v>
      </c>
      <c r="D95" s="69">
        <f t="shared" si="117"/>
        <v>4.6685097282353552E-3</v>
      </c>
      <c r="E95" s="27">
        <f t="shared" ref="E95:F95" si="123">SUM(E92:E93)</f>
        <v>0</v>
      </c>
      <c r="F95" s="106">
        <f t="shared" si="123"/>
        <v>12.41</v>
      </c>
      <c r="G95" s="188">
        <f t="shared" si="118"/>
        <v>4.5562519045573534E-3</v>
      </c>
      <c r="H95" s="106">
        <f>SUM(H92:H94)</f>
        <v>20.100000000000001</v>
      </c>
      <c r="I95" s="106">
        <f>SUM(I92:I94)</f>
        <v>13.85</v>
      </c>
      <c r="J95" s="188">
        <f t="shared" si="119"/>
        <v>5.0849386686639278E-3</v>
      </c>
      <c r="K95" s="106">
        <f t="shared" ref="K95" si="124">I95-H95</f>
        <v>-6.2500000000000018</v>
      </c>
      <c r="L95" s="189">
        <f t="shared" ref="L95" si="125">K95/H95</f>
        <v>-0.31094527363184088</v>
      </c>
      <c r="M95" s="189">
        <f t="shared" si="120"/>
        <v>1.1160354552780016</v>
      </c>
      <c r="N95" s="193"/>
      <c r="O95" s="196"/>
    </row>
    <row r="96" spans="2:15">
      <c r="B96" s="20" t="s">
        <v>252</v>
      </c>
      <c r="C96" s="107">
        <v>0</v>
      </c>
      <c r="D96" s="68">
        <f t="shared" si="117"/>
        <v>0</v>
      </c>
      <c r="E96" s="20"/>
      <c r="F96" s="107">
        <v>0</v>
      </c>
      <c r="G96" s="186">
        <f t="shared" si="118"/>
        <v>0</v>
      </c>
      <c r="H96" s="72">
        <f>ROUND('PU Wise OWE'!$AQ$29/10000,2)</f>
        <v>0</v>
      </c>
      <c r="I96" s="72">
        <f>ROUND('PU Wise OWE'!$AQ$30/10000,2)</f>
        <v>0</v>
      </c>
      <c r="J96" s="186">
        <f t="shared" si="119"/>
        <v>0</v>
      </c>
      <c r="K96" s="107">
        <f>I96-H96</f>
        <v>0</v>
      </c>
      <c r="L96" s="187" t="e">
        <f>K96/H96</f>
        <v>#DIV/0!</v>
      </c>
      <c r="M96" s="187">
        <v>0</v>
      </c>
      <c r="N96" s="193"/>
      <c r="O96" s="195"/>
    </row>
    <row r="97" spans="2:15">
      <c r="B97" s="20" t="s">
        <v>253</v>
      </c>
      <c r="C97" s="20">
        <v>20.23</v>
      </c>
      <c r="D97" s="68">
        <f t="shared" si="117"/>
        <v>7.5374263210056854E-3</v>
      </c>
      <c r="E97" s="20"/>
      <c r="F97" s="107">
        <v>18.899999999999999</v>
      </c>
      <c r="G97" s="186">
        <f t="shared" si="118"/>
        <v>6.9390137788987892E-3</v>
      </c>
      <c r="H97" s="72">
        <f>ROUND('PU Wise OWE'!$AQ$40/10000,2)</f>
        <v>20.23</v>
      </c>
      <c r="I97" s="72">
        <f>ROUND('PU Wise OWE'!$AQ$41/10000,2)</f>
        <v>26.45</v>
      </c>
      <c r="J97" s="186">
        <f t="shared" si="119"/>
        <v>9.7109478545964537E-3</v>
      </c>
      <c r="K97" s="107">
        <f t="shared" ref="K97:K99" si="126">I97-H97</f>
        <v>6.2199999999999989</v>
      </c>
      <c r="L97" s="187">
        <f t="shared" ref="L97:L99" si="127">K97/H97</f>
        <v>0.30746416213544236</v>
      </c>
      <c r="M97" s="187">
        <f t="shared" si="120"/>
        <v>1.3994708994708995</v>
      </c>
      <c r="N97" s="193"/>
      <c r="O97" s="195"/>
    </row>
    <row r="98" spans="2:15">
      <c r="B98" s="20" t="s">
        <v>261</v>
      </c>
      <c r="C98" s="20">
        <v>0</v>
      </c>
      <c r="D98" s="68">
        <f t="shared" si="117"/>
        <v>0</v>
      </c>
      <c r="E98" s="20"/>
      <c r="F98" s="107">
        <v>0</v>
      </c>
      <c r="G98" s="186">
        <f t="shared" si="118"/>
        <v>0</v>
      </c>
      <c r="H98" s="72">
        <f>ROUND('PU Wise OWE'!$AQ$51/10000,2)</f>
        <v>0</v>
      </c>
      <c r="I98" s="72">
        <f>ROUND('PU Wise OWE'!$AQ$52/10000,2)</f>
        <v>0</v>
      </c>
      <c r="J98" s="186">
        <f t="shared" si="119"/>
        <v>0</v>
      </c>
      <c r="K98" s="107">
        <f t="shared" si="126"/>
        <v>0</v>
      </c>
      <c r="L98" s="187" t="e">
        <f t="shared" si="127"/>
        <v>#DIV/0!</v>
      </c>
      <c r="M98" s="187">
        <v>0</v>
      </c>
      <c r="N98" s="193"/>
      <c r="O98" s="195"/>
    </row>
    <row r="99" spans="2:15">
      <c r="B99" s="61" t="s">
        <v>254</v>
      </c>
      <c r="C99" s="27">
        <f>SUM(C96:C98)</f>
        <v>20.23</v>
      </c>
      <c r="D99" s="69">
        <f t="shared" si="117"/>
        <v>7.5374263210056854E-3</v>
      </c>
      <c r="E99" s="27">
        <f t="shared" ref="E99" si="128">SUM(E96:E97)</f>
        <v>0</v>
      </c>
      <c r="F99" s="106">
        <f>SUM(F96:F98)</f>
        <v>18.899999999999999</v>
      </c>
      <c r="G99" s="188">
        <f t="shared" si="118"/>
        <v>6.9390137788987892E-3</v>
      </c>
      <c r="H99" s="27">
        <f>SUM(H96:H98)</f>
        <v>20.23</v>
      </c>
      <c r="I99" s="106">
        <f>SUM(I96:I98)</f>
        <v>26.45</v>
      </c>
      <c r="J99" s="188">
        <f t="shared" si="119"/>
        <v>9.7109478545964537E-3</v>
      </c>
      <c r="K99" s="106">
        <f t="shared" si="126"/>
        <v>6.2199999999999989</v>
      </c>
      <c r="L99" s="189">
        <f t="shared" si="127"/>
        <v>0.30746416213544236</v>
      </c>
      <c r="M99" s="189">
        <f t="shared" si="120"/>
        <v>1.3994708994708995</v>
      </c>
      <c r="N99" s="193"/>
      <c r="O99" s="196"/>
    </row>
    <row r="100" spans="2:15">
      <c r="B100" s="20" t="s">
        <v>255</v>
      </c>
      <c r="C100" s="107">
        <v>18.8</v>
      </c>
      <c r="D100" s="68">
        <f t="shared" si="117"/>
        <v>7.0046275252054818E-3</v>
      </c>
      <c r="E100" s="20"/>
      <c r="F100" s="107">
        <v>18.850000000000001</v>
      </c>
      <c r="G100" s="186">
        <f t="shared" si="118"/>
        <v>6.9206565995895341E-3</v>
      </c>
      <c r="H100" s="72">
        <f>ROUND('PU Wise OWE'!$AC$29/10000,2)</f>
        <v>18.8</v>
      </c>
      <c r="I100" s="72">
        <f>ROUND('PU Wise OWE'!$AC$30/10000,2)</f>
        <v>14.12</v>
      </c>
      <c r="J100" s="186">
        <f t="shared" si="119"/>
        <v>5.1840674369339097E-3</v>
      </c>
      <c r="K100" s="107">
        <f>I100-H100</f>
        <v>-4.6800000000000015</v>
      </c>
      <c r="L100" s="187">
        <f>K100/H100</f>
        <v>-0.24893617021276604</v>
      </c>
      <c r="M100" s="187">
        <f t="shared" si="120"/>
        <v>0.74907161803713518</v>
      </c>
      <c r="N100" s="193"/>
      <c r="O100" s="195"/>
    </row>
    <row r="101" spans="2:15">
      <c r="B101" s="20" t="s">
        <v>256</v>
      </c>
      <c r="C101" s="107">
        <v>16.13</v>
      </c>
      <c r="D101" s="68">
        <f t="shared" si="117"/>
        <v>6.009821381998107E-3</v>
      </c>
      <c r="E101" s="20"/>
      <c r="F101" s="107">
        <v>10.93</v>
      </c>
      <c r="G101" s="186">
        <f t="shared" si="118"/>
        <v>4.0128793970033742E-3</v>
      </c>
      <c r="H101" s="72">
        <f>ROUND('PU Wise OWE'!$AC$40/10000,2)</f>
        <v>16.13</v>
      </c>
      <c r="I101" s="72">
        <f>ROUND('PU Wise OWE'!$AC$41/10000,2)</f>
        <v>17.64</v>
      </c>
      <c r="J101" s="186">
        <f t="shared" si="119"/>
        <v>6.4764128603055368E-3</v>
      </c>
      <c r="K101" s="107">
        <f t="shared" ref="K101:K102" si="129">I101-H101</f>
        <v>1.5100000000000016</v>
      </c>
      <c r="L101" s="187">
        <f t="shared" ref="L101:L102" si="130">K101/H101</f>
        <v>9.3614383137011883E-2</v>
      </c>
      <c r="M101" s="187">
        <f t="shared" si="120"/>
        <v>1.6139066788655079</v>
      </c>
      <c r="N101" s="193"/>
      <c r="O101" s="195"/>
    </row>
    <row r="102" spans="2:15">
      <c r="B102" s="61" t="s">
        <v>257</v>
      </c>
      <c r="C102" s="27">
        <f t="shared" ref="C102:I102" si="131">SUM(C100:C101)</f>
        <v>34.93</v>
      </c>
      <c r="D102" s="69">
        <f t="shared" si="117"/>
        <v>1.3014448907203588E-2</v>
      </c>
      <c r="E102" s="27">
        <f t="shared" si="131"/>
        <v>0</v>
      </c>
      <c r="F102" s="106">
        <f t="shared" si="131"/>
        <v>29.78</v>
      </c>
      <c r="G102" s="188">
        <f t="shared" si="118"/>
        <v>1.0933535996592908E-2</v>
      </c>
      <c r="H102" s="106">
        <f t="shared" ref="H102" si="132">SUM(H100:H101)</f>
        <v>34.93</v>
      </c>
      <c r="I102" s="106">
        <f t="shared" si="131"/>
        <v>31.759999999999998</v>
      </c>
      <c r="J102" s="188">
        <f t="shared" si="119"/>
        <v>1.1660480297239446E-2</v>
      </c>
      <c r="K102" s="107">
        <f t="shared" si="129"/>
        <v>-3.1700000000000017</v>
      </c>
      <c r="L102" s="187">
        <f t="shared" si="130"/>
        <v>-9.0752934440309241E-2</v>
      </c>
      <c r="M102" s="189">
        <f t="shared" si="120"/>
        <v>1.066487575554063</v>
      </c>
      <c r="N102" s="193"/>
      <c r="O102" s="196"/>
    </row>
    <row r="103" spans="2:15">
      <c r="B103" s="20" t="s">
        <v>258</v>
      </c>
      <c r="C103" s="107">
        <v>26.87</v>
      </c>
      <c r="D103" s="68">
        <f t="shared" si="117"/>
        <v>1.0011401149056983E-2</v>
      </c>
      <c r="E103" s="20"/>
      <c r="F103" s="107">
        <v>24.18</v>
      </c>
      <c r="G103" s="186">
        <f t="shared" si="118"/>
        <v>8.8775319139562294E-3</v>
      </c>
      <c r="H103" s="72">
        <f>ROUND('PU Wise OWE'!$BB$29/10000,2)</f>
        <v>26.87</v>
      </c>
      <c r="I103" s="72">
        <f>ROUND('PU Wise OWE'!$BB$30/10000,2)</f>
        <v>21.59</v>
      </c>
      <c r="J103" s="186">
        <f t="shared" si="119"/>
        <v>7.9266300257367656E-3</v>
      </c>
      <c r="K103" s="107">
        <f>I103-H103</f>
        <v>-5.2800000000000011</v>
      </c>
      <c r="L103" s="187">
        <f>K103/H103</f>
        <v>-0.1965016747301824</v>
      </c>
      <c r="M103" s="187">
        <f t="shared" si="120"/>
        <v>0.8928866832092639</v>
      </c>
      <c r="N103" s="193"/>
      <c r="O103" s="195"/>
    </row>
    <row r="104" spans="2:15">
      <c r="B104" s="20" t="s">
        <v>259</v>
      </c>
      <c r="C104" s="107">
        <v>15.82</v>
      </c>
      <c r="D104" s="68">
        <f t="shared" si="117"/>
        <v>5.8943195451463147E-3</v>
      </c>
      <c r="E104" s="20"/>
      <c r="F104" s="107">
        <v>14.81</v>
      </c>
      <c r="G104" s="186">
        <f t="shared" si="118"/>
        <v>5.4373965114016438E-3</v>
      </c>
      <c r="H104" s="72">
        <f>ROUND('PU Wise OWE'!$BB$40/10000,2)</f>
        <v>15.82</v>
      </c>
      <c r="I104" s="72">
        <f>ROUND('PU Wise OWE'!$BB$41/10000,2)</f>
        <v>15.51</v>
      </c>
      <c r="J104" s="186">
        <f t="shared" si="119"/>
        <v>5.6943970217312291E-3</v>
      </c>
      <c r="K104" s="107">
        <f t="shared" ref="K104:K105" si="133">I104-H104</f>
        <v>-0.3100000000000005</v>
      </c>
      <c r="L104" s="187">
        <f t="shared" ref="L104:L105" si="134">K104/H104</f>
        <v>-1.9595448798988654E-2</v>
      </c>
      <c r="M104" s="187">
        <f t="shared" si="120"/>
        <v>1.0472653612424037</v>
      </c>
      <c r="N104" s="193"/>
      <c r="O104" s="195"/>
    </row>
    <row r="105" spans="2:15">
      <c r="B105" s="61" t="s">
        <v>289</v>
      </c>
      <c r="C105" s="106">
        <f>SUM(C103:C104)</f>
        <v>42.69</v>
      </c>
      <c r="D105" s="69">
        <f t="shared" si="117"/>
        <v>1.5905720694203297E-2</v>
      </c>
      <c r="E105" s="27">
        <f t="shared" ref="E105:I105" si="135">SUM(E103:E104)</f>
        <v>0</v>
      </c>
      <c r="F105" s="106">
        <f t="shared" si="135"/>
        <v>38.99</v>
      </c>
      <c r="G105" s="188">
        <f t="shared" si="118"/>
        <v>1.4314928425357873E-2</v>
      </c>
      <c r="H105" s="106">
        <f t="shared" ref="H105" si="136">SUM(H103:H104)</f>
        <v>42.69</v>
      </c>
      <c r="I105" s="106">
        <f t="shared" si="135"/>
        <v>37.1</v>
      </c>
      <c r="J105" s="188">
        <f t="shared" si="119"/>
        <v>1.3621027047467994E-2</v>
      </c>
      <c r="K105" s="106">
        <f t="shared" si="133"/>
        <v>-5.5899999999999963</v>
      </c>
      <c r="L105" s="189">
        <f t="shared" si="134"/>
        <v>-0.13094401499180128</v>
      </c>
      <c r="M105" s="189">
        <f t="shared" si="120"/>
        <v>0.95152603231597843</v>
      </c>
      <c r="N105" s="193"/>
      <c r="O105" s="196"/>
    </row>
    <row r="106" spans="2:15">
      <c r="B106" s="179"/>
      <c r="C106" s="179"/>
      <c r="D106" s="179"/>
      <c r="E106" s="179"/>
      <c r="G106" s="179"/>
      <c r="H106" s="139"/>
      <c r="K106" s="179"/>
      <c r="L106" s="179"/>
      <c r="M106" s="179"/>
      <c r="N106" s="193"/>
      <c r="O106" s="194"/>
    </row>
    <row r="107" spans="2:15" ht="15" customHeight="1">
      <c r="B107" s="190"/>
      <c r="C107" s="320" t="s">
        <v>306</v>
      </c>
      <c r="D107" s="320" t="s">
        <v>168</v>
      </c>
      <c r="E107" s="320"/>
      <c r="F107" s="308" t="str">
        <f>'PU Wise OWE'!$B$5</f>
        <v xml:space="preserve">FG 2023-24 </v>
      </c>
      <c r="G107" s="320" t="str">
        <f>G90</f>
        <v>% of Total RG 2023-24</v>
      </c>
      <c r="H107" s="308" t="str">
        <f>'PU Wise OWE'!$B$7</f>
        <v>Actuals upto March-23</v>
      </c>
      <c r="I107" s="308" t="str">
        <f>I90</f>
        <v>Actuals upto March-24</v>
      </c>
      <c r="J107" s="320" t="s">
        <v>200</v>
      </c>
      <c r="K107" s="330" t="s">
        <v>142</v>
      </c>
      <c r="L107" s="330"/>
      <c r="M107" s="311" t="str">
        <f>M90</f>
        <v>RG Utilization</v>
      </c>
      <c r="N107" s="193"/>
      <c r="O107" s="198"/>
    </row>
    <row r="108" spans="2:15" ht="30">
      <c r="B108" s="203" t="s">
        <v>213</v>
      </c>
      <c r="C108" s="309"/>
      <c r="D108" s="309"/>
      <c r="E108" s="309"/>
      <c r="F108" s="309"/>
      <c r="G108" s="309"/>
      <c r="H108" s="309"/>
      <c r="I108" s="323"/>
      <c r="J108" s="309"/>
      <c r="K108" s="81" t="s">
        <v>140</v>
      </c>
      <c r="L108" s="81" t="s">
        <v>141</v>
      </c>
      <c r="M108" s="312"/>
      <c r="N108" s="193"/>
      <c r="O108" s="198"/>
    </row>
    <row r="109" spans="2:15">
      <c r="B109" s="20" t="s">
        <v>214</v>
      </c>
      <c r="C109" s="107">
        <v>1.99</v>
      </c>
      <c r="D109" s="68">
        <f t="shared" ref="D109:D112" si="137">C109/$C$7</f>
        <v>7.4144727527441004E-4</v>
      </c>
      <c r="E109" s="20"/>
      <c r="F109" s="108">
        <v>12.65</v>
      </c>
      <c r="G109" s="186">
        <f t="shared" ref="G109:G112" si="138">F109/$F$7</f>
        <v>4.6443663652417826E-3</v>
      </c>
      <c r="H109" s="272">
        <v>1.99</v>
      </c>
      <c r="I109" s="58">
        <v>12.63</v>
      </c>
      <c r="J109" s="186">
        <f t="shared" ref="J109:J112" si="139">I109/$I$7</f>
        <v>4.6370234935180802E-3</v>
      </c>
      <c r="K109" s="107">
        <f t="shared" ref="K109" si="140">I109-H109</f>
        <v>10.64</v>
      </c>
      <c r="L109" s="187">
        <f t="shared" ref="L109" si="141">K109/H109</f>
        <v>5.3467336683417086</v>
      </c>
      <c r="M109" s="187">
        <f t="shared" ref="M109:M112" si="142">I109/F109</f>
        <v>0.99841897233201582</v>
      </c>
      <c r="N109" s="193"/>
      <c r="O109" s="195"/>
    </row>
    <row r="110" spans="2:15">
      <c r="B110" s="20" t="s">
        <v>215</v>
      </c>
      <c r="C110" s="107">
        <v>12.19</v>
      </c>
      <c r="D110" s="68">
        <f t="shared" si="137"/>
        <v>4.5418302942688733E-3</v>
      </c>
      <c r="E110" s="20"/>
      <c r="F110" s="58">
        <v>9.5299999999999994</v>
      </c>
      <c r="G110" s="186">
        <f t="shared" si="138"/>
        <v>3.498878376344204E-3</v>
      </c>
      <c r="H110" s="273">
        <v>12.19</v>
      </c>
      <c r="I110" s="108">
        <v>9.51</v>
      </c>
      <c r="J110" s="186">
        <f t="shared" si="139"/>
        <v>3.4915355046205021E-3</v>
      </c>
      <c r="K110" s="107">
        <f>I110-H110</f>
        <v>-2.6799999999999997</v>
      </c>
      <c r="L110" s="187">
        <f>K110/H110</f>
        <v>-0.21985233798195242</v>
      </c>
      <c r="M110" s="187">
        <f t="shared" si="142"/>
        <v>0.99790136411332642</v>
      </c>
      <c r="N110" s="193"/>
      <c r="O110" s="195"/>
    </row>
    <row r="111" spans="2:15">
      <c r="B111" s="191" t="s">
        <v>216</v>
      </c>
      <c r="C111" s="20">
        <v>8.68</v>
      </c>
      <c r="D111" s="68">
        <f t="shared" si="137"/>
        <v>3.2340514318501901E-3</v>
      </c>
      <c r="E111" s="20"/>
      <c r="F111" s="58">
        <v>10.18</v>
      </c>
      <c r="G111" s="186">
        <f t="shared" si="138"/>
        <v>3.737521707364533E-3</v>
      </c>
      <c r="H111" s="272">
        <v>8.68</v>
      </c>
      <c r="I111" s="108">
        <v>10.16</v>
      </c>
      <c r="J111" s="186">
        <f t="shared" si="139"/>
        <v>3.7301788356408306E-3</v>
      </c>
      <c r="K111" s="107">
        <f t="shared" ref="K111:K112" si="143">I111-H111</f>
        <v>1.4800000000000004</v>
      </c>
      <c r="L111" s="187">
        <f t="shared" ref="L111:L112" si="144">K111/H111</f>
        <v>0.17050691244239638</v>
      </c>
      <c r="M111" s="187">
        <f t="shared" si="142"/>
        <v>0.99803536345776034</v>
      </c>
      <c r="N111" s="193"/>
      <c r="O111" s="195"/>
    </row>
    <row r="112" spans="2:15">
      <c r="B112" s="27" t="s">
        <v>125</v>
      </c>
      <c r="C112" s="106">
        <f>SUM(C109:C111)</f>
        <v>22.86</v>
      </c>
      <c r="D112" s="69">
        <f t="shared" si="137"/>
        <v>8.5173290013934727E-3</v>
      </c>
      <c r="E112" s="27"/>
      <c r="F112" s="25">
        <f>SUM(F109:F111)</f>
        <v>32.36</v>
      </c>
      <c r="G112" s="188">
        <f t="shared" si="138"/>
        <v>1.188076644895052E-2</v>
      </c>
      <c r="H112" s="76">
        <f>SUM(H109:H111)</f>
        <v>22.86</v>
      </c>
      <c r="I112" s="76">
        <f>SUM(I109:I111)</f>
        <v>32.299999999999997</v>
      </c>
      <c r="J112" s="188">
        <f t="shared" si="139"/>
        <v>1.1858737833779411E-2</v>
      </c>
      <c r="K112" s="106">
        <f t="shared" si="143"/>
        <v>9.4399999999999977</v>
      </c>
      <c r="L112" s="189">
        <f t="shared" si="144"/>
        <v>0.41294838145231838</v>
      </c>
      <c r="M112" s="189">
        <f t="shared" si="142"/>
        <v>0.99814585908529041</v>
      </c>
      <c r="N112" s="193"/>
      <c r="O112" s="196"/>
    </row>
    <row r="113" spans="2:15">
      <c r="B113" s="179"/>
      <c r="C113" s="179"/>
      <c r="D113" s="179"/>
      <c r="E113" s="179"/>
      <c r="G113" s="179"/>
      <c r="H113" s="139"/>
      <c r="K113" s="179"/>
      <c r="L113" s="179"/>
      <c r="M113" s="179"/>
      <c r="N113" s="193"/>
      <c r="O113" s="194"/>
    </row>
    <row r="114" spans="2:15">
      <c r="B114" s="254"/>
      <c r="C114" s="32"/>
      <c r="D114" s="32"/>
      <c r="E114" s="32"/>
      <c r="F114" s="32"/>
      <c r="G114" s="32"/>
      <c r="H114" s="205"/>
      <c r="I114" s="32"/>
      <c r="J114" s="32"/>
      <c r="K114" s="32"/>
      <c r="L114" s="32"/>
      <c r="M114" s="32"/>
      <c r="N114" s="193"/>
      <c r="O114" s="194"/>
    </row>
    <row r="115" spans="2:15">
      <c r="B115" s="32"/>
      <c r="C115" s="243"/>
      <c r="D115" s="255"/>
      <c r="E115" s="32"/>
      <c r="F115" s="243"/>
      <c r="G115" s="244"/>
      <c r="H115" s="246"/>
      <c r="I115" s="32"/>
      <c r="J115" s="244"/>
      <c r="K115" s="243"/>
      <c r="L115" s="245"/>
      <c r="M115" s="245"/>
      <c r="N115" s="193"/>
      <c r="O115" s="195"/>
    </row>
    <row r="116" spans="2:15">
      <c r="B116" s="32"/>
      <c r="C116" s="243"/>
      <c r="D116" s="255"/>
      <c r="E116" s="32"/>
      <c r="F116" s="32"/>
      <c r="G116" s="244"/>
      <c r="H116" s="205"/>
      <c r="I116" s="243"/>
      <c r="J116" s="244"/>
      <c r="K116" s="243"/>
      <c r="L116" s="245"/>
      <c r="M116" s="245"/>
      <c r="N116" s="193"/>
      <c r="O116" s="195"/>
    </row>
    <row r="117" spans="2:15">
      <c r="B117" s="194"/>
      <c r="C117" s="32"/>
      <c r="D117" s="255"/>
      <c r="E117" s="32"/>
      <c r="F117" s="32"/>
      <c r="G117" s="244"/>
      <c r="H117" s="246"/>
      <c r="I117" s="243"/>
      <c r="J117" s="244"/>
      <c r="K117" s="243"/>
      <c r="L117" s="245"/>
      <c r="M117" s="245"/>
      <c r="N117" s="193"/>
      <c r="O117" s="195"/>
    </row>
    <row r="118" spans="2:15">
      <c r="B118" s="247"/>
      <c r="C118" s="248"/>
      <c r="D118" s="256"/>
      <c r="E118" s="247"/>
      <c r="F118" s="247"/>
      <c r="G118" s="249"/>
      <c r="H118" s="252"/>
      <c r="I118" s="247"/>
      <c r="J118" s="249"/>
      <c r="K118" s="248"/>
      <c r="L118" s="250"/>
      <c r="M118" s="250"/>
      <c r="N118" s="193"/>
      <c r="O118" s="196"/>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M115:M118 M109:M112">
    <cfRule type="cellIs" dxfId="18" priority="4" operator="greaterThan">
      <formula>0.5</formula>
    </cfRule>
  </conditionalFormatting>
  <conditionalFormatting sqref="O92:O105 M92:M105">
    <cfRule type="cellIs" dxfId="17" priority="3" operator="greaterThan">
      <formula>0.85</formula>
    </cfRule>
  </conditionalFormatting>
  <pageMargins left="0.5" right="0" top="1.5" bottom="0" header="0" footer="0"/>
  <pageSetup scale="79"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25" zoomScaleSheetLayoutView="100" workbookViewId="0">
      <selection activeCell="N5" sqref="N5"/>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303</v>
      </c>
      <c r="C1" s="36"/>
    </row>
    <row r="2" spans="1:14">
      <c r="K2" s="36" t="s">
        <v>145</v>
      </c>
    </row>
    <row r="3" spans="1:14" s="36" customFormat="1" ht="15" customHeight="1">
      <c r="B3" s="294" t="s">
        <v>146</v>
      </c>
      <c r="C3" s="292" t="s">
        <v>291</v>
      </c>
      <c r="D3" s="302" t="str">
        <f>'PU Wise OWE'!$B$7</f>
        <v>Actuals upto March-23</v>
      </c>
      <c r="E3" s="292" t="s">
        <v>168</v>
      </c>
      <c r="F3" s="292"/>
      <c r="G3" s="343" t="str">
        <f>'PU Wise OWE'!$B$5</f>
        <v xml:space="preserve">FG 2023-24 </v>
      </c>
      <c r="H3" s="292" t="s">
        <v>294</v>
      </c>
      <c r="I3" s="302" t="str">
        <f>'PU Wise OWE'!B8</f>
        <v>Actuals upto March-24</v>
      </c>
      <c r="J3" s="292" t="s">
        <v>200</v>
      </c>
      <c r="K3" s="288" t="s">
        <v>142</v>
      </c>
      <c r="L3" s="288"/>
      <c r="M3" s="321" t="s">
        <v>298</v>
      </c>
      <c r="N3" s="346"/>
    </row>
    <row r="4" spans="1:14" ht="15.6" customHeight="1">
      <c r="A4" s="31"/>
      <c r="B4" s="295"/>
      <c r="C4" s="293"/>
      <c r="D4" s="293"/>
      <c r="E4" s="293"/>
      <c r="F4" s="293"/>
      <c r="G4" s="295"/>
      <c r="H4" s="293"/>
      <c r="I4" s="293"/>
      <c r="J4" s="293"/>
      <c r="K4" s="19" t="s">
        <v>140</v>
      </c>
      <c r="L4" s="18" t="s">
        <v>141</v>
      </c>
      <c r="M4" s="321"/>
      <c r="N4" s="346"/>
    </row>
    <row r="5" spans="1:14">
      <c r="A5" s="31"/>
      <c r="B5" s="63" t="s">
        <v>143</v>
      </c>
      <c r="C5" s="22">
        <v>1339.09</v>
      </c>
      <c r="D5" s="72">
        <f>ROUND('PU Wise OWE'!$AD$128/10000,2)</f>
        <v>1615.64</v>
      </c>
      <c r="E5" s="68">
        <f>D5/D7</f>
        <v>0.60196576674590341</v>
      </c>
      <c r="F5" s="68"/>
      <c r="G5" s="22">
        <f>ROUND('PU Wise OWE'!$AD$126/10000,2)</f>
        <v>1829.19</v>
      </c>
      <c r="H5" s="68">
        <f>G5/G7</f>
        <v>0.6715753764139617</v>
      </c>
      <c r="I5" s="23">
        <f>ROUND('PU Wise OWE'!$AD$129/10000,2)</f>
        <v>1826.32</v>
      </c>
      <c r="J5" s="24">
        <f>I5/$I$7</f>
        <v>0.6717350605595831</v>
      </c>
      <c r="K5" s="22">
        <f>I5-D5</f>
        <v>210.67999999999984</v>
      </c>
      <c r="L5" s="54">
        <f>K5/D5</f>
        <v>0.13040033670867263</v>
      </c>
      <c r="M5" s="54">
        <f>I5/G5</f>
        <v>0.99843099951344583</v>
      </c>
    </row>
    <row r="6" spans="1:14">
      <c r="A6" s="31"/>
      <c r="B6" s="80" t="s">
        <v>139</v>
      </c>
      <c r="C6" s="21">
        <v>691.28</v>
      </c>
      <c r="D6" s="72">
        <f>D7-D5</f>
        <v>1068.3</v>
      </c>
      <c r="E6" s="68">
        <f>D6/D7</f>
        <v>0.39803423325409654</v>
      </c>
      <c r="F6" s="68"/>
      <c r="G6" s="21">
        <f t="shared" ref="G6:I6" si="0">G7-G5</f>
        <v>894.54</v>
      </c>
      <c r="H6" s="68">
        <f>G6/G7</f>
        <v>0.32842462358603824</v>
      </c>
      <c r="I6" s="21">
        <f t="shared" si="0"/>
        <v>892.49</v>
      </c>
      <c r="J6" s="24">
        <f t="shared" ref="J6:J7" si="1">I6/$I$7</f>
        <v>0.32826493944041696</v>
      </c>
      <c r="K6" s="22">
        <f>I6-D6</f>
        <v>-175.80999999999995</v>
      </c>
      <c r="L6" s="54">
        <f>K6/D6</f>
        <v>-0.16456987737526907</v>
      </c>
      <c r="M6" s="54">
        <f>I6/G6</f>
        <v>0.99770831935967097</v>
      </c>
    </row>
    <row r="7" spans="1:14">
      <c r="A7" s="31"/>
      <c r="B7" s="27" t="s">
        <v>166</v>
      </c>
      <c r="C7" s="106">
        <f>SUM(C5:C6)</f>
        <v>2030.37</v>
      </c>
      <c r="D7" s="73">
        <f>ROUND('PU Wise OWE'!BK128/10000,2)</f>
        <v>2683.94</v>
      </c>
      <c r="E7" s="69">
        <f>SUM(E5:E6)</f>
        <v>1</v>
      </c>
      <c r="F7" s="69"/>
      <c r="G7" s="26">
        <f>ROUND('PU Wise OWE'!BK126/10000,2)</f>
        <v>2723.73</v>
      </c>
      <c r="H7" s="69">
        <f>SUM(H5:H6)</f>
        <v>1</v>
      </c>
      <c r="I7" s="25">
        <f>ROUND('PU Wise OWE'!BK129/10000,2)</f>
        <v>2718.81</v>
      </c>
      <c r="J7" s="56">
        <f t="shared" si="1"/>
        <v>1</v>
      </c>
      <c r="K7" s="26">
        <f>I7-D7</f>
        <v>34.869999999999891</v>
      </c>
      <c r="L7" s="57">
        <f>K7/D7</f>
        <v>1.2992093712974169E-2</v>
      </c>
      <c r="M7" s="54">
        <f>I7/G7</f>
        <v>0.99819365355596923</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167</v>
      </c>
      <c r="C10" s="64"/>
      <c r="D10" s="75"/>
      <c r="E10" s="65"/>
      <c r="F10" s="65"/>
      <c r="G10" s="65"/>
      <c r="H10" s="65"/>
      <c r="I10" s="65"/>
      <c r="J10" s="65"/>
      <c r="K10" s="36" t="s">
        <v>145</v>
      </c>
    </row>
    <row r="11" spans="1:14" ht="15" customHeight="1">
      <c r="A11" s="31"/>
      <c r="B11" s="300"/>
      <c r="C11" s="300" t="s">
        <v>291</v>
      </c>
      <c r="D11" s="303" t="str">
        <f>'PU Wise OWE'!$B$7</f>
        <v>Actuals upto March-23</v>
      </c>
      <c r="E11" s="300" t="s">
        <v>168</v>
      </c>
      <c r="F11" s="300"/>
      <c r="G11" s="344" t="str">
        <f>'PU Wise OWE'!$B$5</f>
        <v xml:space="preserve">FG 2023-24 </v>
      </c>
      <c r="H11" s="300" t="s">
        <v>294</v>
      </c>
      <c r="I11" s="303" t="str">
        <f>'PU Wise OWE'!B8</f>
        <v>Actuals upto March-24</v>
      </c>
      <c r="J11" s="300" t="s">
        <v>200</v>
      </c>
      <c r="K11" s="304" t="s">
        <v>142</v>
      </c>
      <c r="L11" s="304"/>
      <c r="M11" s="322" t="s">
        <v>298</v>
      </c>
      <c r="N11" s="346" t="s">
        <v>203</v>
      </c>
    </row>
    <row r="12" spans="1:14" ht="17.25" customHeight="1">
      <c r="A12" s="31"/>
      <c r="B12" s="301"/>
      <c r="C12" s="301"/>
      <c r="D12" s="301"/>
      <c r="E12" s="301"/>
      <c r="F12" s="301"/>
      <c r="G12" s="345"/>
      <c r="H12" s="301"/>
      <c r="I12" s="301"/>
      <c r="J12" s="301"/>
      <c r="K12" s="66" t="s">
        <v>140</v>
      </c>
      <c r="L12" s="67" t="s">
        <v>141</v>
      </c>
      <c r="M12" s="322"/>
      <c r="N12" s="346"/>
    </row>
    <row r="13" spans="1:14">
      <c r="A13" s="31"/>
      <c r="B13" s="20" t="s">
        <v>147</v>
      </c>
      <c r="C13" s="107">
        <v>745.18</v>
      </c>
      <c r="D13" s="72">
        <f>ROUND('PU Wise OWE'!$C$128/10000,2)</f>
        <v>777.97</v>
      </c>
      <c r="E13" s="68">
        <f>D13/$D$7</f>
        <v>0.28986117424383556</v>
      </c>
      <c r="F13" s="21"/>
      <c r="G13" s="22">
        <f>ROUND('PU Wise OWE'!$C$126/10000,2)</f>
        <v>821.89</v>
      </c>
      <c r="H13" s="24">
        <f>G13/$G$7</f>
        <v>0.30175164204968918</v>
      </c>
      <c r="I13" s="23">
        <f>ROUND('PU Wise OWE'!$C$129/10000,2)</f>
        <v>820.53</v>
      </c>
      <c r="J13" s="24">
        <f>I13/$I$7</f>
        <v>0.30179747757290876</v>
      </c>
      <c r="K13" s="22">
        <f t="shared" ref="K13:K28" si="2">I13-D13</f>
        <v>42.559999999999945</v>
      </c>
      <c r="L13" s="54">
        <f t="shared" ref="L13:L28" si="3">K13/D13</f>
        <v>5.4706479684306523E-2</v>
      </c>
      <c r="M13" s="54">
        <f>I13/G13</f>
        <v>0.99834527734855028</v>
      </c>
    </row>
    <row r="14" spans="1:14">
      <c r="A14" s="31"/>
      <c r="B14" s="20" t="s">
        <v>148</v>
      </c>
      <c r="C14" s="107">
        <v>128.97</v>
      </c>
      <c r="D14" s="72">
        <f>ROUND('PU Wise OWE'!$D$128/10000,2)</f>
        <v>294.64</v>
      </c>
      <c r="E14" s="68">
        <f t="shared" ref="E14:E27" si="4">D14/$D$7</f>
        <v>0.10977890712907143</v>
      </c>
      <c r="F14" s="21"/>
      <c r="G14" s="22">
        <f>ROUND('PU Wise OWE'!$D$126/10000,2)</f>
        <v>378.48</v>
      </c>
      <c r="H14" s="24">
        <f t="shared" ref="H14:H27" si="5">G14/$G$7</f>
        <v>0.13895650449934466</v>
      </c>
      <c r="I14" s="23">
        <f>ROUND('PU Wise OWE'!$D$129/10000,2)</f>
        <v>377.85</v>
      </c>
      <c r="J14" s="24">
        <f t="shared" ref="J14:J28" si="6">I14/$I$7</f>
        <v>0.13897624328290686</v>
      </c>
      <c r="K14" s="22">
        <f t="shared" si="2"/>
        <v>83.210000000000036</v>
      </c>
      <c r="L14" s="54">
        <f t="shared" si="3"/>
        <v>0.28241243551452633</v>
      </c>
      <c r="M14" s="54">
        <f t="shared" ref="M14:M27" si="7">I14/G14</f>
        <v>0.99833544705136334</v>
      </c>
    </row>
    <row r="15" spans="1:14">
      <c r="B15" s="23" t="s">
        <v>169</v>
      </c>
      <c r="C15" s="22">
        <v>29.24</v>
      </c>
      <c r="D15" s="72">
        <f>ROUND('PU Wise OWE'!$E$128/10000,2)</f>
        <v>30.05</v>
      </c>
      <c r="E15" s="68">
        <f t="shared" si="4"/>
        <v>1.119622644321408E-2</v>
      </c>
      <c r="F15" s="21"/>
      <c r="G15" s="22">
        <f>ROUND('PU Wise OWE'!$E$126/10000,2)</f>
        <v>29.09</v>
      </c>
      <c r="H15" s="24">
        <f t="shared" si="5"/>
        <v>1.0680206922125174E-2</v>
      </c>
      <c r="I15" s="23">
        <f>ROUND('PU Wise OWE'!$E$129/10000,2)</f>
        <v>29.04</v>
      </c>
      <c r="J15" s="24">
        <f t="shared" si="6"/>
        <v>1.0681143588555287E-2</v>
      </c>
      <c r="K15" s="22">
        <f t="shared" si="2"/>
        <v>-1.0100000000000016</v>
      </c>
      <c r="L15" s="54">
        <f t="shared" si="3"/>
        <v>-3.3610648918469266E-2</v>
      </c>
      <c r="M15" s="54">
        <f t="shared" si="7"/>
        <v>0.99828119628738399</v>
      </c>
    </row>
    <row r="16" spans="1:14">
      <c r="B16" s="23" t="s">
        <v>170</v>
      </c>
      <c r="C16" s="22">
        <v>85.43</v>
      </c>
      <c r="D16" s="72">
        <f>ROUND('PU Wise OWE'!$F$128/10000,2)</f>
        <v>101.4</v>
      </c>
      <c r="E16" s="68">
        <f t="shared" si="4"/>
        <v>3.7780278247650845E-2</v>
      </c>
      <c r="F16" s="21"/>
      <c r="G16" s="22">
        <f>ROUND('PU Wise OWE'!$F$126/10000,2)</f>
        <v>106.73</v>
      </c>
      <c r="H16" s="24">
        <f t="shared" si="5"/>
        <v>3.9185234953537977E-2</v>
      </c>
      <c r="I16" s="23">
        <f>ROUND('PU Wise OWE'!$F$129/10000,2)</f>
        <v>106.55</v>
      </c>
      <c r="J16" s="24">
        <f t="shared" si="6"/>
        <v>3.918993971627293E-2</v>
      </c>
      <c r="K16" s="22">
        <f t="shared" si="2"/>
        <v>5.1499999999999915</v>
      </c>
      <c r="L16" s="54">
        <f t="shared" si="3"/>
        <v>5.0788954635108394E-2</v>
      </c>
      <c r="M16" s="54">
        <f t="shared" si="7"/>
        <v>0.99831350135856833</v>
      </c>
    </row>
    <row r="17" spans="1:14">
      <c r="B17" s="23" t="s">
        <v>171</v>
      </c>
      <c r="C17" s="22">
        <v>35.19</v>
      </c>
      <c r="D17" s="72">
        <f>ROUND('PU Wise OWE'!$G$128/10000,2)</f>
        <v>43.68</v>
      </c>
      <c r="E17" s="68">
        <f t="shared" si="4"/>
        <v>1.6274581398988054E-2</v>
      </c>
      <c r="F17" s="21"/>
      <c r="G17" s="22">
        <f>ROUND('PU Wise OWE'!$G$126/10000,2)</f>
        <v>48.76</v>
      </c>
      <c r="H17" s="24">
        <f t="shared" si="5"/>
        <v>1.7901921262386506E-2</v>
      </c>
      <c r="I17" s="23">
        <f>ROUND('PU Wise OWE'!$G$129/10000,2)</f>
        <v>48.68</v>
      </c>
      <c r="J17" s="24">
        <f t="shared" si="6"/>
        <v>1.790489221387298E-2</v>
      </c>
      <c r="K17" s="22">
        <f t="shared" si="2"/>
        <v>5</v>
      </c>
      <c r="L17" s="54">
        <f t="shared" si="3"/>
        <v>0.11446886446886446</v>
      </c>
      <c r="M17" s="54">
        <f t="shared" si="7"/>
        <v>0.9983593109105825</v>
      </c>
    </row>
    <row r="18" spans="1:14">
      <c r="A18" s="31"/>
      <c r="B18" s="20" t="s">
        <v>149</v>
      </c>
      <c r="C18" s="107">
        <v>64.040000000000006</v>
      </c>
      <c r="D18" s="72">
        <f>ROUND('PU Wise OWE'!$H$128/10000,2)</f>
        <v>88.68</v>
      </c>
      <c r="E18" s="68">
        <f t="shared" si="4"/>
        <v>3.3040977071022451E-2</v>
      </c>
      <c r="F18" s="21"/>
      <c r="G18" s="22">
        <f>ROUND('PU Wise OWE'!$H$126/10000,2)</f>
        <v>102.1</v>
      </c>
      <c r="H18" s="24">
        <f t="shared" si="5"/>
        <v>3.7485360149500865E-2</v>
      </c>
      <c r="I18" s="23">
        <f>ROUND('PU Wise OWE'!$H$129/10000,2)</f>
        <v>102.1</v>
      </c>
      <c r="J18" s="24">
        <f t="shared" si="6"/>
        <v>3.7553194228357255E-2</v>
      </c>
      <c r="K18" s="22">
        <f t="shared" si="2"/>
        <v>13.419999999999987</v>
      </c>
      <c r="L18" s="54">
        <f t="shared" si="3"/>
        <v>0.15133062697338731</v>
      </c>
      <c r="M18" s="54">
        <f t="shared" si="7"/>
        <v>1</v>
      </c>
    </row>
    <row r="19" spans="1:14" ht="45" customHeight="1">
      <c r="A19" s="31"/>
      <c r="B19" s="58" t="s">
        <v>150</v>
      </c>
      <c r="C19" s="108">
        <v>57</v>
      </c>
      <c r="D19" s="72">
        <f>ROUND('PU Wise OWE'!$J$128/10000,2)</f>
        <v>77.81</v>
      </c>
      <c r="E19" s="68">
        <f t="shared" si="4"/>
        <v>2.899096104979992E-2</v>
      </c>
      <c r="F19" s="21"/>
      <c r="G19" s="22">
        <f>ROUND('PU Wise OWE'!$J$126/10000,2)</f>
        <v>86.99</v>
      </c>
      <c r="H19" s="24">
        <f t="shared" si="5"/>
        <v>3.1937820562243688E-2</v>
      </c>
      <c r="I19" s="23">
        <f>ROUND('PU Wise OWE'!$J$129/10000,2)</f>
        <v>86.84</v>
      </c>
      <c r="J19" s="24">
        <f t="shared" si="6"/>
        <v>3.1940444532718361E-2</v>
      </c>
      <c r="K19" s="22">
        <f t="shared" si="2"/>
        <v>9.0300000000000011</v>
      </c>
      <c r="L19" s="54">
        <f t="shared" si="3"/>
        <v>0.11605192134687059</v>
      </c>
      <c r="M19" s="54">
        <f t="shared" si="7"/>
        <v>0.99827566386941036</v>
      </c>
      <c r="N19" s="71"/>
    </row>
    <row r="20" spans="1:14">
      <c r="A20" s="31"/>
      <c r="B20" s="20" t="s">
        <v>151</v>
      </c>
      <c r="C20" s="107">
        <v>2.74</v>
      </c>
      <c r="D20" s="72">
        <f>ROUND('PU Wise OWE'!$K$128/10000,2)</f>
        <v>2.61</v>
      </c>
      <c r="E20" s="68">
        <f t="shared" si="4"/>
        <v>9.7245094897799496E-4</v>
      </c>
      <c r="F20" s="21"/>
      <c r="G20" s="22">
        <f>ROUND('PU Wise OWE'!$K$126/10000,2)</f>
        <v>9.4700000000000006</v>
      </c>
      <c r="H20" s="24">
        <f t="shared" si="5"/>
        <v>3.4768497611730974E-3</v>
      </c>
      <c r="I20" s="23">
        <f>ROUND('PU Wise OWE'!$K$129/10000,2)</f>
        <v>9.4499999999999993</v>
      </c>
      <c r="J20" s="24">
        <f t="shared" si="6"/>
        <v>3.4757853619782181E-3</v>
      </c>
      <c r="K20" s="22">
        <f t="shared" si="2"/>
        <v>6.84</v>
      </c>
      <c r="L20" s="54">
        <f t="shared" si="3"/>
        <v>2.6206896551724137</v>
      </c>
      <c r="M20" s="54">
        <f t="shared" si="7"/>
        <v>0.99788806758183723</v>
      </c>
    </row>
    <row r="21" spans="1:14">
      <c r="A21" s="31"/>
      <c r="B21" s="20" t="s">
        <v>152</v>
      </c>
      <c r="C21" s="107">
        <v>15.28</v>
      </c>
      <c r="D21" s="72">
        <f>ROUND('PU Wise OWE'!$L$128/10000,2)</f>
        <v>16.09</v>
      </c>
      <c r="E21" s="68">
        <f t="shared" si="4"/>
        <v>5.9949179191785213E-3</v>
      </c>
      <c r="F21" s="21"/>
      <c r="G21" s="22">
        <f>ROUND('PU Wise OWE'!$L$126/10000,2)</f>
        <v>26.63</v>
      </c>
      <c r="H21" s="24">
        <f t="shared" si="5"/>
        <v>9.7770337001097749E-3</v>
      </c>
      <c r="I21" s="23">
        <f>ROUND('PU Wise OWE'!$L$129/10000,2)</f>
        <v>26.59</v>
      </c>
      <c r="J21" s="24">
        <f t="shared" si="6"/>
        <v>9.780014050264638E-3</v>
      </c>
      <c r="K21" s="22">
        <f t="shared" si="2"/>
        <v>10.5</v>
      </c>
      <c r="L21" s="54">
        <f t="shared" si="3"/>
        <v>0.65257924176507143</v>
      </c>
      <c r="M21" s="54">
        <f t="shared" si="7"/>
        <v>0.99849793466015779</v>
      </c>
      <c r="N21" s="71"/>
    </row>
    <row r="22" spans="1:14">
      <c r="A22" s="31"/>
      <c r="B22" s="20" t="s">
        <v>174</v>
      </c>
      <c r="C22" s="107">
        <v>35.619999999999997</v>
      </c>
      <c r="D22" s="72">
        <f>ROUND('PU Wise OWE'!$M$128/10000,2)</f>
        <v>37.31</v>
      </c>
      <c r="E22" s="68">
        <f t="shared" si="4"/>
        <v>1.3901204944968965E-2</v>
      </c>
      <c r="F22" s="21"/>
      <c r="G22" s="22">
        <f>ROUND('PU Wise OWE'!$M$126/10000,2)</f>
        <v>42.58</v>
      </c>
      <c r="H22" s="24">
        <f t="shared" si="5"/>
        <v>1.5632973899762457E-2</v>
      </c>
      <c r="I22" s="23">
        <f>ROUND('PU Wise OWE'!$M$129/10000,2)</f>
        <v>42.51</v>
      </c>
      <c r="J22" s="24">
        <f t="shared" si="6"/>
        <v>1.5635517009279794E-2</v>
      </c>
      <c r="K22" s="22">
        <f t="shared" si="2"/>
        <v>5.1999999999999957</v>
      </c>
      <c r="L22" s="54">
        <f t="shared" si="3"/>
        <v>0.13937282229965145</v>
      </c>
      <c r="M22" s="54">
        <f t="shared" si="7"/>
        <v>0.99835603569751052</v>
      </c>
      <c r="N22" s="71"/>
    </row>
    <row r="23" spans="1:14">
      <c r="A23" s="31"/>
      <c r="B23" s="58" t="s">
        <v>153</v>
      </c>
      <c r="C23" s="108">
        <v>23.6</v>
      </c>
      <c r="D23" s="72">
        <f>ROUND('PU Wise OWE'!$P$128/10000,2)</f>
        <v>35.409999999999997</v>
      </c>
      <c r="E23" s="68">
        <f t="shared" si="4"/>
        <v>1.319329046103862E-2</v>
      </c>
      <c r="F23" s="21"/>
      <c r="G23" s="22">
        <f>ROUND('PU Wise OWE'!$P$126/10000,2)</f>
        <v>40.630000000000003</v>
      </c>
      <c r="H23" s="24">
        <f t="shared" si="5"/>
        <v>1.4917043906701472E-2</v>
      </c>
      <c r="I23" s="23">
        <f>ROUND('PU Wise OWE'!$P$129/10000,2)</f>
        <v>40.57</v>
      </c>
      <c r="J23" s="24">
        <f t="shared" si="6"/>
        <v>1.4921969538143526E-2</v>
      </c>
      <c r="K23" s="22">
        <f t="shared" si="2"/>
        <v>5.1600000000000037</v>
      </c>
      <c r="L23" s="54">
        <f t="shared" si="3"/>
        <v>0.14572154758542796</v>
      </c>
      <c r="M23" s="54">
        <f t="shared" si="7"/>
        <v>0.99852325867585523</v>
      </c>
    </row>
    <row r="24" spans="1:14">
      <c r="B24" s="58" t="s">
        <v>154</v>
      </c>
      <c r="C24" s="108">
        <v>15.65</v>
      </c>
      <c r="D24" s="72">
        <f>ROUND('PU Wise OWE'!$S$128/10000,2)</f>
        <v>24.39</v>
      </c>
      <c r="E24" s="68">
        <f t="shared" si="4"/>
        <v>9.0873864542426429E-3</v>
      </c>
      <c r="F24" s="21"/>
      <c r="G24" s="22">
        <f>ROUND('PU Wise OWE'!$S$126/10000,2)</f>
        <v>28.75</v>
      </c>
      <c r="H24" s="24">
        <f t="shared" si="5"/>
        <v>1.0555378102822232E-2</v>
      </c>
      <c r="I24" s="23">
        <f>ROUND('PU Wise OWE'!$S$129/10000,2)</f>
        <v>28.7</v>
      </c>
      <c r="J24" s="24">
        <f t="shared" si="6"/>
        <v>1.0556088877119034E-2</v>
      </c>
      <c r="K24" s="22">
        <f t="shared" si="2"/>
        <v>4.3099999999999987</v>
      </c>
      <c r="L24" s="54">
        <f t="shared" si="3"/>
        <v>0.17671176711767111</v>
      </c>
      <c r="M24" s="54">
        <f t="shared" si="7"/>
        <v>0.99826086956521731</v>
      </c>
      <c r="N24" s="71"/>
    </row>
    <row r="25" spans="1:14">
      <c r="B25" s="58" t="s">
        <v>155</v>
      </c>
      <c r="C25" s="108">
        <v>14.45</v>
      </c>
      <c r="D25" s="72">
        <f>ROUND('PU Wise OWE'!$T$128/10000,2)</f>
        <v>33.090000000000003</v>
      </c>
      <c r="E25" s="68">
        <f t="shared" si="4"/>
        <v>1.2328889617502628E-2</v>
      </c>
      <c r="F25" s="21"/>
      <c r="G25" s="22">
        <f>ROUND('PU Wise OWE'!$T$126/10000,2)</f>
        <v>55.09</v>
      </c>
      <c r="H25" s="24">
        <f t="shared" si="5"/>
        <v>2.0225940162938324E-2</v>
      </c>
      <c r="I25" s="23">
        <f>ROUND('PU Wise OWE'!$T$129/10000,2)</f>
        <v>54.98</v>
      </c>
      <c r="J25" s="24">
        <f t="shared" si="6"/>
        <v>2.0222082455191793E-2</v>
      </c>
      <c r="K25" s="22">
        <f t="shared" si="2"/>
        <v>21.889999999999993</v>
      </c>
      <c r="L25" s="54">
        <f t="shared" si="3"/>
        <v>0.66152916288909014</v>
      </c>
      <c r="M25" s="54">
        <f t="shared" si="7"/>
        <v>0.99800326738064971</v>
      </c>
    </row>
    <row r="26" spans="1:14">
      <c r="B26" s="58" t="s">
        <v>173</v>
      </c>
      <c r="C26" s="108">
        <v>41.07</v>
      </c>
      <c r="D26" s="72">
        <f>ROUND('PU Wise OWE'!$V$128/10000,2)</f>
        <v>12.53</v>
      </c>
      <c r="E26" s="68">
        <f t="shared" si="4"/>
        <v>4.6685097282353552E-3</v>
      </c>
      <c r="F26" s="22"/>
      <c r="G26" s="22">
        <f>ROUND('PU Wise OWE'!$V$126/10000,2)</f>
        <v>13.88</v>
      </c>
      <c r="H26" s="24">
        <f t="shared" si="5"/>
        <v>5.0959529762494814E-3</v>
      </c>
      <c r="I26" s="23">
        <f>ROUND('PU Wise OWE'!$V$129/10000,2)</f>
        <v>13.85</v>
      </c>
      <c r="J26" s="24">
        <f t="shared" si="6"/>
        <v>5.0941404511532619E-3</v>
      </c>
      <c r="K26" s="22">
        <f t="shared" si="2"/>
        <v>1.3200000000000003</v>
      </c>
      <c r="L26" s="54">
        <f t="shared" si="3"/>
        <v>0.1053471667996808</v>
      </c>
      <c r="M26" s="54">
        <f t="shared" si="7"/>
        <v>0.99783861671469731</v>
      </c>
      <c r="N26" s="71"/>
    </row>
    <row r="27" spans="1:14">
      <c r="B27" s="58" t="s">
        <v>172</v>
      </c>
      <c r="C27" s="108">
        <v>59.52</v>
      </c>
      <c r="D27" s="72">
        <f>ROUND('PU Wise OWE'!$AC$128/10000,2)</f>
        <v>34.93</v>
      </c>
      <c r="E27" s="68">
        <f t="shared" si="4"/>
        <v>1.3014448907203588E-2</v>
      </c>
      <c r="F27" s="22"/>
      <c r="G27" s="22">
        <f>ROUND('PU Wise OWE'!$AC$126/10000,2)</f>
        <v>31.82</v>
      </c>
      <c r="H27" s="24">
        <f t="shared" si="5"/>
        <v>1.1682508912410555E-2</v>
      </c>
      <c r="I27" s="23">
        <f>ROUND('PU Wise OWE'!$AC$129/10000,2)</f>
        <v>31.76</v>
      </c>
      <c r="J27" s="24">
        <f t="shared" si="6"/>
        <v>1.1681581280045315E-2</v>
      </c>
      <c r="K27" s="22">
        <f t="shared" si="2"/>
        <v>-3.1699999999999982</v>
      </c>
      <c r="L27" s="54">
        <f t="shared" si="3"/>
        <v>-9.0752934440309144E-2</v>
      </c>
      <c r="M27" s="54">
        <f t="shared" si="7"/>
        <v>0.99811439346323072</v>
      </c>
    </row>
    <row r="28" spans="1:14">
      <c r="B28" s="25" t="s">
        <v>144</v>
      </c>
      <c r="C28" s="26">
        <f>SUM(C13:C27)</f>
        <v>1352.9799999999998</v>
      </c>
      <c r="D28" s="76">
        <f>SUM(D13:D27)</f>
        <v>1610.5900000000001</v>
      </c>
      <c r="E28" s="56">
        <f>SUM(E13:E27)</f>
        <v>0.60008420456493061</v>
      </c>
      <c r="F28" s="26"/>
      <c r="G28" s="26">
        <f>G5</f>
        <v>1829.19</v>
      </c>
      <c r="H28" s="56">
        <f t="shared" ref="H28:I28" si="8">SUM(H13:H27)</f>
        <v>0.66926237182099546</v>
      </c>
      <c r="I28" s="26">
        <f t="shared" si="8"/>
        <v>1819.9999999999998</v>
      </c>
      <c r="J28" s="56">
        <f t="shared" si="6"/>
        <v>0.66941051415876796</v>
      </c>
      <c r="K28" s="26">
        <f t="shared" si="2"/>
        <v>209.40999999999963</v>
      </c>
      <c r="L28" s="57">
        <f t="shared" si="3"/>
        <v>0.13002067565302133</v>
      </c>
    </row>
    <row r="29" spans="1:14">
      <c r="I29" s="70"/>
      <c r="J29" s="70"/>
    </row>
    <row r="31" spans="1:14">
      <c r="B31" s="77" t="s">
        <v>175</v>
      </c>
      <c r="C31" s="77"/>
      <c r="D31" s="78"/>
      <c r="E31" s="79"/>
      <c r="K31" t="s">
        <v>145</v>
      </c>
    </row>
    <row r="32" spans="1:14" ht="15" customHeight="1">
      <c r="B32" s="315"/>
      <c r="C32" s="311" t="s">
        <v>291</v>
      </c>
      <c r="D32" s="319" t="str">
        <f>'PU Wise OWE'!$B$7</f>
        <v>Actuals upto March-23</v>
      </c>
      <c r="E32" s="311" t="s">
        <v>168</v>
      </c>
      <c r="F32" s="311"/>
      <c r="G32" s="341" t="str">
        <f>'PU Wise OWE'!$B$5</f>
        <v xml:space="preserve">FG 2023-24 </v>
      </c>
      <c r="H32" s="311" t="s">
        <v>294</v>
      </c>
      <c r="I32" s="319" t="str">
        <f>'PU Wise OWE'!B8</f>
        <v>Actuals upto March-24</v>
      </c>
      <c r="J32" s="311" t="s">
        <v>200</v>
      </c>
      <c r="K32" s="310" t="s">
        <v>142</v>
      </c>
      <c r="L32" s="310"/>
      <c r="M32" s="315" t="s">
        <v>298</v>
      </c>
      <c r="N32" s="346" t="s">
        <v>203</v>
      </c>
    </row>
    <row r="33" spans="2:14" ht="17.25" customHeight="1">
      <c r="B33" s="315"/>
      <c r="C33" s="312"/>
      <c r="D33" s="312"/>
      <c r="E33" s="312"/>
      <c r="F33" s="312"/>
      <c r="G33" s="342"/>
      <c r="H33" s="312"/>
      <c r="I33" s="312"/>
      <c r="J33" s="312"/>
      <c r="K33" s="81" t="s">
        <v>140</v>
      </c>
      <c r="L33" s="82" t="s">
        <v>141</v>
      </c>
      <c r="M33" s="315"/>
      <c r="N33" s="346"/>
    </row>
    <row r="34" spans="2:14">
      <c r="B34" s="86" t="s">
        <v>176</v>
      </c>
      <c r="C34" s="109">
        <v>2.2599999999999998</v>
      </c>
      <c r="D34" s="72">
        <f>ROUND(('PU Wise OWE'!$AE$128+'PU Wise OWE'!$AF$128)/10000,2)</f>
        <v>2.23</v>
      </c>
      <c r="E34" s="87">
        <f>D34/$D$7</f>
        <v>8.3086805219192679E-4</v>
      </c>
      <c r="F34" s="21"/>
      <c r="G34" s="22">
        <f>ROUND(('PU Wise OWE'!$AE$126+'PU Wise OWE'!$AF$126)/10000,2)</f>
        <v>2.76</v>
      </c>
      <c r="H34" s="24">
        <f t="shared" ref="H34:H37" si="9">G34/$G$7</f>
        <v>1.0133162978709343E-3</v>
      </c>
      <c r="I34" s="23">
        <f>ROUND(('PU Wise OWE'!$AE$129+'PU Wise OWE'!$AF$129)/10000,2)</f>
        <v>2.76</v>
      </c>
      <c r="J34" s="24">
        <f t="shared" ref="J34:J37" si="10">I34/$I$7</f>
        <v>1.0151500104825272E-3</v>
      </c>
      <c r="K34" s="22">
        <f>I34-D34</f>
        <v>0.5299999999999998</v>
      </c>
      <c r="L34" s="54">
        <f>K34/D34</f>
        <v>0.23766816143497749</v>
      </c>
      <c r="M34" s="54">
        <f t="shared" ref="M34:M37" si="11">I34/G34</f>
        <v>1</v>
      </c>
      <c r="N34" s="347"/>
    </row>
    <row r="35" spans="2:14" ht="16.5" customHeight="1">
      <c r="B35" s="86" t="s">
        <v>177</v>
      </c>
      <c r="C35" s="109">
        <v>1.63</v>
      </c>
      <c r="D35" s="72">
        <f>ROUND('PU Wise OWE'!$AG$128/10000,2)</f>
        <v>4.16</v>
      </c>
      <c r="E35" s="87">
        <f t="shared" ref="E35:E37" si="12">D35/$D$7</f>
        <v>1.5499601332369577E-3</v>
      </c>
      <c r="F35" s="21"/>
      <c r="G35" s="22">
        <f>ROUND('PU Wise OWE'!$AG$126/10000,2)</f>
        <v>3.82</v>
      </c>
      <c r="H35" s="24">
        <f t="shared" si="9"/>
        <v>1.4024884992271628E-3</v>
      </c>
      <c r="I35" s="23">
        <f>ROUND('PU Wise OWE'!$AG$129/10000,2)</f>
        <v>3.82</v>
      </c>
      <c r="J35" s="24">
        <f t="shared" si="10"/>
        <v>1.4050264637837878E-3</v>
      </c>
      <c r="K35" s="22">
        <f>I35-D35</f>
        <v>-0.3400000000000003</v>
      </c>
      <c r="L35" s="54">
        <f>K35/D35</f>
        <v>-8.1730769230769301E-2</v>
      </c>
      <c r="M35" s="54">
        <f t="shared" si="11"/>
        <v>1</v>
      </c>
      <c r="N35" s="347"/>
    </row>
    <row r="36" spans="2:14" ht="15.75" customHeight="1">
      <c r="B36" s="86" t="s">
        <v>178</v>
      </c>
      <c r="C36" s="109">
        <v>0.52</v>
      </c>
      <c r="D36" s="72">
        <f>ROUND('PU Wise OWE'!$AJ$128/10000,2)</f>
        <v>0.34</v>
      </c>
      <c r="E36" s="87">
        <f t="shared" si="12"/>
        <v>1.2667943396648212E-4</v>
      </c>
      <c r="F36" s="21"/>
      <c r="G36" s="22">
        <f>ROUND('PU Wise OWE'!$AJ$126/10000,2)</f>
        <v>0.56000000000000005</v>
      </c>
      <c r="H36" s="24">
        <f t="shared" si="9"/>
        <v>2.0560040826366786E-4</v>
      </c>
      <c r="I36" s="23">
        <f>ROUND('PU Wise OWE'!$AJ$129/10000,2)</f>
        <v>0.56000000000000005</v>
      </c>
      <c r="J36" s="24">
        <f t="shared" si="10"/>
        <v>2.0597246589500556E-4</v>
      </c>
      <c r="K36" s="22">
        <f>I36-D36</f>
        <v>0.22000000000000003</v>
      </c>
      <c r="L36" s="54">
        <f>K36/D36</f>
        <v>0.6470588235294118</v>
      </c>
      <c r="M36" s="54">
        <f t="shared" si="11"/>
        <v>1</v>
      </c>
      <c r="N36" s="347"/>
    </row>
    <row r="37" spans="2:14">
      <c r="B37" s="25" t="s">
        <v>144</v>
      </c>
      <c r="C37" s="26">
        <f>C34+C35+C36</f>
        <v>4.41</v>
      </c>
      <c r="D37" s="76">
        <f>SUM(D34:D36)</f>
        <v>6.73</v>
      </c>
      <c r="E37" s="88">
        <f t="shared" si="12"/>
        <v>2.5075076193953666E-3</v>
      </c>
      <c r="F37" s="26"/>
      <c r="G37" s="76">
        <f t="shared" ref="G37:I37" si="13">SUM(G34:G36)</f>
        <v>7.1400000000000006</v>
      </c>
      <c r="H37" s="56">
        <f t="shared" si="9"/>
        <v>2.6214052053617652E-3</v>
      </c>
      <c r="I37" s="76">
        <f t="shared" si="13"/>
        <v>7.1400000000000006</v>
      </c>
      <c r="J37" s="56">
        <f t="shared" si="10"/>
        <v>2.6261489401613208E-3</v>
      </c>
      <c r="K37" s="26">
        <f>I37-D37</f>
        <v>0.41000000000000014</v>
      </c>
      <c r="L37" s="57">
        <f>K37/D37</f>
        <v>6.0921248142644893E-2</v>
      </c>
      <c r="M37" s="54">
        <f t="shared" si="11"/>
        <v>1</v>
      </c>
    </row>
    <row r="39" spans="2:14">
      <c r="B39" s="84"/>
      <c r="C39" s="84"/>
      <c r="D39" s="85"/>
      <c r="E39" s="84"/>
      <c r="K39" t="s">
        <v>145</v>
      </c>
    </row>
    <row r="40" spans="2:14" ht="15" customHeight="1">
      <c r="B40" s="315" t="s">
        <v>159</v>
      </c>
      <c r="C40" s="311" t="s">
        <v>291</v>
      </c>
      <c r="D40" s="319" t="str">
        <f>'PU Wise OWE'!$B$7</f>
        <v>Actuals upto March-23</v>
      </c>
      <c r="E40" s="311" t="s">
        <v>168</v>
      </c>
      <c r="F40" s="311"/>
      <c r="G40" s="341" t="str">
        <f>'PU Wise OWE'!$B$5</f>
        <v xml:space="preserve">FG 2023-24 </v>
      </c>
      <c r="H40" s="311" t="s">
        <v>290</v>
      </c>
      <c r="I40" s="319" t="str">
        <f>'PU Wise OWE'!B8</f>
        <v>Actuals upto March-24</v>
      </c>
      <c r="J40" s="311" t="s">
        <v>200</v>
      </c>
      <c r="K40" s="310" t="s">
        <v>142</v>
      </c>
      <c r="L40" s="310"/>
      <c r="M40" s="315" t="s">
        <v>298</v>
      </c>
      <c r="N40" s="346" t="s">
        <v>203</v>
      </c>
    </row>
    <row r="41" spans="2:14">
      <c r="B41" s="315"/>
      <c r="C41" s="312"/>
      <c r="D41" s="312"/>
      <c r="E41" s="312"/>
      <c r="F41" s="312"/>
      <c r="G41" s="342"/>
      <c r="H41" s="312"/>
      <c r="I41" s="312"/>
      <c r="J41" s="312"/>
      <c r="K41" s="81" t="s">
        <v>140</v>
      </c>
      <c r="L41" s="82" t="s">
        <v>141</v>
      </c>
      <c r="M41" s="315"/>
      <c r="N41" s="346"/>
    </row>
    <row r="42" spans="2:14">
      <c r="B42" s="27" t="s">
        <v>160</v>
      </c>
      <c r="C42" s="106">
        <v>192.82</v>
      </c>
      <c r="D42" s="72">
        <f>SUM(D43:D47)</f>
        <v>288.12</v>
      </c>
      <c r="E42" s="87">
        <f t="shared" ref="E42:E49" si="14">D42/$D$7</f>
        <v>0.1073496426894789</v>
      </c>
      <c r="F42" s="99"/>
      <c r="G42" s="21">
        <f>SUM(G43:G47)</f>
        <v>139.11000000000001</v>
      </c>
      <c r="H42" s="24">
        <f t="shared" ref="H42:H49" si="15">G42/$G$7</f>
        <v>5.1073344274212208E-2</v>
      </c>
      <c r="I42" s="21">
        <f>SUM(I43:I47)</f>
        <v>138.85</v>
      </c>
      <c r="J42" s="24">
        <f t="shared" ref="J42:J49" si="16">I42/$I$7</f>
        <v>5.1070137302716999E-2</v>
      </c>
      <c r="K42" s="22">
        <f t="shared" ref="K42:K49" si="17">I42-D42</f>
        <v>-149.27000000000001</v>
      </c>
      <c r="L42" s="54">
        <f t="shared" ref="L42:L49" si="18">K42/D42</f>
        <v>-0.51808274330140225</v>
      </c>
      <c r="M42" s="54">
        <f t="shared" ref="M42:M49" si="19">I42/G42</f>
        <v>0.99813097548702456</v>
      </c>
    </row>
    <row r="43" spans="2:14">
      <c r="B43" s="59" t="s">
        <v>156</v>
      </c>
      <c r="C43" s="21">
        <v>19.690000000000001</v>
      </c>
      <c r="D43" s="72">
        <f>ROUND('PU Wise OWE'!$AK$84/10000,2)</f>
        <v>65.13</v>
      </c>
      <c r="E43" s="87">
        <f t="shared" si="14"/>
        <v>2.4266563335991115E-2</v>
      </c>
      <c r="F43" s="99"/>
      <c r="G43" s="21">
        <f>ROUND('PU Wise OWE'!$AK$82/10000,2)</f>
        <v>35.08</v>
      </c>
      <c r="H43" s="24">
        <f t="shared" si="15"/>
        <v>1.2879397003374048E-2</v>
      </c>
      <c r="I43" s="21">
        <f>ROUND('PU Wise OWE'!$AK$85/10000,2)</f>
        <v>35.01</v>
      </c>
      <c r="J43" s="24">
        <f t="shared" si="16"/>
        <v>1.2876957198185971E-2</v>
      </c>
      <c r="K43" s="22">
        <f t="shared" si="17"/>
        <v>-30.119999999999997</v>
      </c>
      <c r="L43" s="54">
        <f t="shared" si="18"/>
        <v>-0.46245969599263009</v>
      </c>
      <c r="M43" s="54">
        <f t="shared" si="19"/>
        <v>0.99800456100342072</v>
      </c>
    </row>
    <row r="44" spans="2:14">
      <c r="B44" s="60" t="s">
        <v>163</v>
      </c>
      <c r="C44" s="110">
        <v>114.4</v>
      </c>
      <c r="D44" s="72">
        <f>ROUND('PU Wise OWE'!$AR$84/10000,2)</f>
        <v>12.31</v>
      </c>
      <c r="E44" s="87">
        <f t="shared" si="14"/>
        <v>4.5865406827276314E-3</v>
      </c>
      <c r="F44" s="99"/>
      <c r="G44" s="21">
        <f>ROUND('PU Wise OWE'!$AR$82/10000,2)</f>
        <v>9.14</v>
      </c>
      <c r="H44" s="24">
        <f t="shared" si="15"/>
        <v>3.3556923777320075E-3</v>
      </c>
      <c r="I44" s="21">
        <f>ROUND('PU Wise OWE'!$AR$85/10000,2)</f>
        <v>9.1300000000000008</v>
      </c>
      <c r="J44" s="24">
        <f t="shared" si="16"/>
        <v>3.3580868100382155E-3</v>
      </c>
      <c r="K44" s="22">
        <f t="shared" si="17"/>
        <v>-3.1799999999999997</v>
      </c>
      <c r="L44" s="54">
        <f t="shared" si="18"/>
        <v>-0.25832656376929325</v>
      </c>
      <c r="M44" s="54">
        <f t="shared" si="19"/>
        <v>0.9989059080962801</v>
      </c>
    </row>
    <row r="45" spans="2:14">
      <c r="B45" s="60" t="s">
        <v>164</v>
      </c>
      <c r="C45" s="110">
        <v>46.69</v>
      </c>
      <c r="D45" s="72">
        <f>ROUND('PU Wise OWE'!$AU$84/10000,2)</f>
        <v>11.54</v>
      </c>
      <c r="E45" s="87">
        <f t="shared" si="14"/>
        <v>4.2996490234505982E-3</v>
      </c>
      <c r="F45" s="99"/>
      <c r="G45" s="21">
        <f>ROUND('PU Wise OWE'!$AU$82/10000,2)</f>
        <v>7.53</v>
      </c>
      <c r="H45" s="24">
        <f t="shared" si="15"/>
        <v>2.7645912039739621E-3</v>
      </c>
      <c r="I45" s="21">
        <f>ROUND('PU Wise OWE'!$AU$85/10000,2)</f>
        <v>7.51</v>
      </c>
      <c r="J45" s="24">
        <f t="shared" si="16"/>
        <v>2.7622378908419491E-3</v>
      </c>
      <c r="K45" s="22">
        <f t="shared" si="17"/>
        <v>-4.0299999999999994</v>
      </c>
      <c r="L45" s="54">
        <f t="shared" si="18"/>
        <v>-0.34922010398613518</v>
      </c>
      <c r="M45" s="54">
        <f t="shared" si="19"/>
        <v>0.99734395750331994</v>
      </c>
    </row>
    <row r="46" spans="2:14">
      <c r="B46" s="59" t="s">
        <v>161</v>
      </c>
      <c r="C46" s="21">
        <v>54.55</v>
      </c>
      <c r="D46" s="72">
        <f>ROUND('PU Wise OWE'!$AZ$84/10000,2)</f>
        <v>39.99</v>
      </c>
      <c r="E46" s="87">
        <f t="shared" si="14"/>
        <v>1.4899736953881235E-2</v>
      </c>
      <c r="F46" s="99"/>
      <c r="G46" s="21">
        <f>ROUND('PU Wise OWE'!$AZ$82/10000,2)</f>
        <v>1.95</v>
      </c>
      <c r="H46" s="24">
        <f t="shared" si="15"/>
        <v>7.1592999306098622E-4</v>
      </c>
      <c r="I46" s="21">
        <f>ROUND('PU Wise OWE'!$AZ$85/10000,2)</f>
        <v>1.95</v>
      </c>
      <c r="J46" s="24">
        <f t="shared" si="16"/>
        <v>7.1722555088439425E-4</v>
      </c>
      <c r="K46" s="22">
        <f t="shared" si="17"/>
        <v>-38.04</v>
      </c>
      <c r="L46" s="54">
        <f t="shared" si="18"/>
        <v>-0.95123780945236303</v>
      </c>
      <c r="M46" s="54">
        <f t="shared" si="19"/>
        <v>1</v>
      </c>
    </row>
    <row r="47" spans="2:14">
      <c r="B47" s="60" t="s">
        <v>162</v>
      </c>
      <c r="C47" s="110">
        <v>38.14</v>
      </c>
      <c r="D47" s="72">
        <f>ROUND('PU Wise OWE'!$BA$84/10000,2)</f>
        <v>159.15</v>
      </c>
      <c r="E47" s="87">
        <f t="shared" si="14"/>
        <v>5.9297152693428321E-2</v>
      </c>
      <c r="F47" s="99"/>
      <c r="G47" s="21">
        <f>ROUND('PU Wise OWE'!$BA$82/10000,2)</f>
        <v>85.41</v>
      </c>
      <c r="H47" s="24">
        <f t="shared" si="15"/>
        <v>3.1357733696071192E-2</v>
      </c>
      <c r="I47" s="21">
        <f>ROUND('PU Wise OWE'!$BA$85/10000,2)</f>
        <v>85.25</v>
      </c>
      <c r="J47" s="24">
        <f t="shared" si="16"/>
        <v>3.1355629852766471E-2</v>
      </c>
      <c r="K47" s="22">
        <f t="shared" si="17"/>
        <v>-73.900000000000006</v>
      </c>
      <c r="L47" s="54">
        <f t="shared" si="18"/>
        <v>-0.46434181589695256</v>
      </c>
      <c r="M47" s="54">
        <f t="shared" si="19"/>
        <v>0.99812668305818997</v>
      </c>
    </row>
    <row r="48" spans="2:14">
      <c r="B48" s="61" t="s">
        <v>165</v>
      </c>
      <c r="C48" s="105">
        <v>186.81</v>
      </c>
      <c r="D48" s="72">
        <f>ROUND('PU Wise OWE'!$AM$84/10000,2)-ROUND('PU Wise OWE'!$BJ$84/10000,2)</f>
        <v>392.03000000000003</v>
      </c>
      <c r="E48" s="87">
        <f t="shared" si="14"/>
        <v>0.14606511322905877</v>
      </c>
      <c r="F48" s="99"/>
      <c r="G48" s="21">
        <f>ROUND('PU Wise OWE'!$AM$82/10000,2)-ROUND('PU Wise OWE'!$BJ$82/10000,2)</f>
        <v>388.32</v>
      </c>
      <c r="H48" s="24">
        <f t="shared" si="15"/>
        <v>0.14256919738740623</v>
      </c>
      <c r="I48" s="21">
        <f>ROUND('PU Wise OWE'!$AM$85/10000,2)-ROUND('PU Wise OWE'!$BJ$85/10000,2)</f>
        <v>387.59</v>
      </c>
      <c r="J48" s="24">
        <f t="shared" si="16"/>
        <v>0.1425586929575807</v>
      </c>
      <c r="K48" s="22">
        <f t="shared" si="17"/>
        <v>-4.4400000000000546</v>
      </c>
      <c r="L48" s="54">
        <f t="shared" si="18"/>
        <v>-1.1325663852256343E-2</v>
      </c>
      <c r="M48" s="54">
        <f t="shared" si="19"/>
        <v>0.9981201071281417</v>
      </c>
    </row>
    <row r="49" spans="2:14" s="36" customFormat="1">
      <c r="B49" s="62" t="s">
        <v>125</v>
      </c>
      <c r="C49" s="76">
        <f>C42+C48</f>
        <v>379.63</v>
      </c>
      <c r="D49" s="76">
        <f>D42+D48</f>
        <v>680.15000000000009</v>
      </c>
      <c r="E49" s="88">
        <f t="shared" si="14"/>
        <v>0.25341475591853768</v>
      </c>
      <c r="F49" s="100"/>
      <c r="G49" s="26">
        <f>G42+G48</f>
        <v>527.43000000000006</v>
      </c>
      <c r="H49" s="56">
        <f t="shared" si="15"/>
        <v>0.19364254166161846</v>
      </c>
      <c r="I49" s="26">
        <f>I42+I48</f>
        <v>526.43999999999994</v>
      </c>
      <c r="J49" s="56">
        <f t="shared" si="16"/>
        <v>0.19362883026029767</v>
      </c>
      <c r="K49" s="26">
        <f t="shared" si="17"/>
        <v>-153.71000000000015</v>
      </c>
      <c r="L49" s="57">
        <f t="shared" si="18"/>
        <v>-0.22599426597074193</v>
      </c>
      <c r="M49" s="54">
        <f t="shared" si="19"/>
        <v>0.99812297366475144</v>
      </c>
    </row>
    <row r="51" spans="2:14">
      <c r="B51" s="77" t="s">
        <v>179</v>
      </c>
      <c r="C51" s="77"/>
    </row>
    <row r="52" spans="2:14" ht="48" customHeight="1">
      <c r="B52" s="83" t="s">
        <v>180</v>
      </c>
      <c r="C52" s="111">
        <v>46.73</v>
      </c>
      <c r="D52" s="72">
        <f>ROUND('PU Wise OWE'!$AK$128/10000,2)-D43</f>
        <v>36.69</v>
      </c>
      <c r="E52" s="87">
        <f t="shared" ref="E52:E56" si="20">D52/$D$7</f>
        <v>1.3670201271265378E-2</v>
      </c>
      <c r="F52" s="327"/>
      <c r="G52" s="22">
        <f>ROUND('PU Wise OWE'!$AK$126/10000,2)-G43</f>
        <v>55.989999999999995</v>
      </c>
      <c r="H52" s="24">
        <f t="shared" ref="H52:H54" si="21">G52/$G$7</f>
        <v>2.0556369390504932E-2</v>
      </c>
      <c r="I52" s="22">
        <f>ROUND('PU Wise OWE'!$AK$129/10000,2)-I43</f>
        <v>55.890000000000008</v>
      </c>
      <c r="J52" s="24">
        <f t="shared" ref="J52:J56" si="22">I52/$I$7</f>
        <v>2.055678771227118E-2</v>
      </c>
      <c r="K52" s="22">
        <f>I52-D52</f>
        <v>19.20000000000001</v>
      </c>
      <c r="L52" s="54">
        <f>K52/D52</f>
        <v>0.52330335241210169</v>
      </c>
      <c r="M52" s="54">
        <f t="shared" ref="M52:M54" si="23">I52/G52</f>
        <v>0.99821396677978236</v>
      </c>
    </row>
    <row r="53" spans="2:14">
      <c r="B53" s="20" t="s">
        <v>157</v>
      </c>
      <c r="C53" s="107">
        <v>33.450000000000003</v>
      </c>
      <c r="D53" s="72">
        <f>ROUND('PU Wise OWE'!$AL$128/10000,2)</f>
        <v>38.409999999999997</v>
      </c>
      <c r="E53" s="87">
        <f t="shared" si="20"/>
        <v>1.431105017250758E-2</v>
      </c>
      <c r="F53" s="328"/>
      <c r="G53" s="22">
        <f>ROUND('PU Wise OWE'!$AL$126/10000,2)</f>
        <v>23.34</v>
      </c>
      <c r="H53" s="24">
        <f t="shared" si="21"/>
        <v>8.5691313015607267E-3</v>
      </c>
      <c r="I53" s="23">
        <f>ROUND('PU Wise OWE'!$AL$129/10000,2)</f>
        <v>23.3</v>
      </c>
      <c r="J53" s="24">
        <f t="shared" si="22"/>
        <v>8.5699258131314814E-3</v>
      </c>
      <c r="K53" s="22">
        <f>I53-D53</f>
        <v>-15.109999999999996</v>
      </c>
      <c r="L53" s="54">
        <f>K53/D53</f>
        <v>-0.39338713876594628</v>
      </c>
      <c r="M53" s="54">
        <f t="shared" si="23"/>
        <v>0.99828620394173095</v>
      </c>
    </row>
    <row r="54" spans="2:14" s="36" customFormat="1">
      <c r="B54" s="25" t="s">
        <v>125</v>
      </c>
      <c r="C54" s="26">
        <f>C52+C53</f>
        <v>80.180000000000007</v>
      </c>
      <c r="D54" s="76">
        <f>SUM(D52:D53)</f>
        <v>75.099999999999994</v>
      </c>
      <c r="E54" s="88">
        <f t="shared" si="20"/>
        <v>2.7981251443772958E-2</v>
      </c>
      <c r="F54" s="329"/>
      <c r="G54" s="76">
        <f t="shared" ref="G54:I54" si="24">SUM(G52:G53)</f>
        <v>79.33</v>
      </c>
      <c r="H54" s="56">
        <f t="shared" si="21"/>
        <v>2.912550069206566E-2</v>
      </c>
      <c r="I54" s="76">
        <f t="shared" si="24"/>
        <v>79.190000000000012</v>
      </c>
      <c r="J54" s="56">
        <f t="shared" si="22"/>
        <v>2.9126713525402664E-2</v>
      </c>
      <c r="K54" s="26">
        <f>I54-D54</f>
        <v>4.0900000000000176</v>
      </c>
      <c r="L54" s="104">
        <f>K54/D54</f>
        <v>5.4460719041278534E-2</v>
      </c>
      <c r="M54" s="54">
        <f t="shared" si="23"/>
        <v>0.99823521996722564</v>
      </c>
    </row>
    <row r="56" spans="2:14" s="36" customFormat="1">
      <c r="B56" s="80" t="s">
        <v>158</v>
      </c>
      <c r="C56" s="112">
        <v>93.3</v>
      </c>
      <c r="D56" s="73">
        <f>ROUND('PU Wise OWE'!$AO$128/10000,2)</f>
        <v>97.84</v>
      </c>
      <c r="E56" s="88">
        <f t="shared" si="20"/>
        <v>3.645387005670768E-2</v>
      </c>
      <c r="F56" s="55"/>
      <c r="G56" s="26">
        <f>ROUND('PU Wise OWE'!$AO$126/10000,2)</f>
        <v>91.77</v>
      </c>
      <c r="H56" s="56">
        <f t="shared" ref="H56" si="25">G56/$G$7</f>
        <v>3.3692766904208568E-2</v>
      </c>
      <c r="I56" s="25">
        <f>ROUND('PU Wise OWE'!$AO$129/10000,2)</f>
        <v>91.73</v>
      </c>
      <c r="J56" s="56">
        <f t="shared" si="22"/>
        <v>3.3739025529551533E-2</v>
      </c>
      <c r="K56" s="26">
        <f>I56-D56</f>
        <v>-6.1099999999999994</v>
      </c>
      <c r="L56" s="57">
        <f>K56/D56</f>
        <v>-6.2448896156991E-2</v>
      </c>
      <c r="M56" s="54">
        <f t="shared" ref="M56" si="26">I56/G56</f>
        <v>0.9995641277105809</v>
      </c>
      <c r="N56" s="120"/>
    </row>
    <row r="57" spans="2:14" s="36" customFormat="1">
      <c r="B57" s="118"/>
      <c r="C57" s="119"/>
      <c r="D57" s="115"/>
      <c r="E57" s="116"/>
      <c r="F57" s="117"/>
      <c r="G57" s="93"/>
      <c r="H57" s="92"/>
      <c r="I57" s="90"/>
      <c r="J57" s="92"/>
      <c r="K57" s="26"/>
      <c r="L57" s="57"/>
      <c r="M57" s="102"/>
    </row>
    <row r="58" spans="2:14">
      <c r="C58" s="311" t="s">
        <v>291</v>
      </c>
      <c r="D58" s="319" t="str">
        <f>'PU Wise OWE'!$B$7</f>
        <v>Actuals upto March-23</v>
      </c>
      <c r="E58" s="311" t="s">
        <v>168</v>
      </c>
      <c r="F58" s="311"/>
      <c r="G58" s="341" t="str">
        <f>'PU Wise OWE'!$B$5</f>
        <v xml:space="preserve">FG 2023-24 </v>
      </c>
      <c r="H58" s="311" t="s">
        <v>290</v>
      </c>
      <c r="I58" s="319" t="str">
        <f>'PU Wise OWE'!B8</f>
        <v>Actuals upto March-24</v>
      </c>
      <c r="J58" s="311" t="s">
        <v>200</v>
      </c>
      <c r="K58" s="310" t="s">
        <v>142</v>
      </c>
      <c r="L58" s="310"/>
      <c r="M58" s="315" t="s">
        <v>298</v>
      </c>
      <c r="N58" s="346" t="s">
        <v>203</v>
      </c>
    </row>
    <row r="59" spans="2:14">
      <c r="B59" s="77" t="s">
        <v>181</v>
      </c>
      <c r="C59" s="312"/>
      <c r="D59" s="312"/>
      <c r="E59" s="312"/>
      <c r="F59" s="312"/>
      <c r="G59" s="342"/>
      <c r="H59" s="312"/>
      <c r="I59" s="312"/>
      <c r="J59" s="312"/>
      <c r="K59" s="81" t="s">
        <v>140</v>
      </c>
      <c r="L59" s="82" t="s">
        <v>141</v>
      </c>
      <c r="M59" s="315"/>
      <c r="N59" s="346"/>
    </row>
    <row r="60" spans="2:14">
      <c r="B60" s="23" t="s">
        <v>182</v>
      </c>
      <c r="C60" s="22">
        <v>11.58</v>
      </c>
      <c r="D60" s="72">
        <f>ROUND('PU Wise OWE'!$AM$62/10000,2)</f>
        <v>18.87</v>
      </c>
      <c r="E60" s="87">
        <f t="shared" ref="E60:E64" si="27">D60/$D$7</f>
        <v>7.0307085851397571E-3</v>
      </c>
      <c r="F60" s="324"/>
      <c r="G60" s="22">
        <f>ROUND('PU Wise OWE'!$AM$60/10000,2)</f>
        <v>17.28</v>
      </c>
      <c r="H60" s="24" t="b">
        <f>H58=G60/$G$7</f>
        <v>0</v>
      </c>
      <c r="I60" s="23">
        <f>ROUND('PU Wise OWE'!$AM$63/10000,2)</f>
        <v>17.25</v>
      </c>
      <c r="J60" s="96">
        <f t="shared" ref="J60:J64" si="28">I60/$I$7</f>
        <v>6.3446875655157955E-3</v>
      </c>
      <c r="K60" s="22">
        <f>I60-D60</f>
        <v>-1.620000000000001</v>
      </c>
      <c r="L60" s="54">
        <f>K60/D60</f>
        <v>-8.5850556438791775E-2</v>
      </c>
      <c r="M60" s="54">
        <f t="shared" ref="M60:M64" si="29">I60/G60</f>
        <v>0.99826388888888884</v>
      </c>
      <c r="N60" s="71"/>
    </row>
    <row r="61" spans="2:14">
      <c r="B61" s="23" t="s">
        <v>183</v>
      </c>
      <c r="C61" s="22">
        <v>7.36</v>
      </c>
      <c r="D61" s="72">
        <f>ROUND('PU Wise OWE'!$AM$95/10000,2)</f>
        <v>3.95</v>
      </c>
      <c r="E61" s="87">
        <f t="shared" si="27"/>
        <v>1.4717169534341306E-3</v>
      </c>
      <c r="F61" s="325"/>
      <c r="G61" s="22">
        <f>ROUND('PU Wise OWE'!$AM$93/10000,2)</f>
        <v>5.49</v>
      </c>
      <c r="H61" s="24">
        <f t="shared" ref="H61:H64" si="30">G61/$G$7</f>
        <v>2.0156182881563151E-3</v>
      </c>
      <c r="I61" s="23">
        <f>ROUND('PU Wise OWE'!$AM$96/10000,2)</f>
        <v>5.48</v>
      </c>
      <c r="J61" s="96">
        <f t="shared" si="28"/>
        <v>2.0155877019725544E-3</v>
      </c>
      <c r="K61" s="22">
        <f>I61-D61</f>
        <v>1.5300000000000002</v>
      </c>
      <c r="L61" s="54">
        <f>K61/D61</f>
        <v>0.3873417721518988</v>
      </c>
      <c r="M61" s="54">
        <f t="shared" si="29"/>
        <v>0.99817850637522776</v>
      </c>
    </row>
    <row r="62" spans="2:14">
      <c r="B62" s="23" t="s">
        <v>184</v>
      </c>
      <c r="C62" s="22">
        <v>3.5</v>
      </c>
      <c r="D62" s="72">
        <f>ROUND('PU Wise OWE'!$AN$18/10000,2)</f>
        <v>4.18</v>
      </c>
      <c r="E62" s="87">
        <f t="shared" si="27"/>
        <v>1.5574118646467505E-3</v>
      </c>
      <c r="F62" s="325"/>
      <c r="G62" s="22">
        <f>ROUND('PU Wise OWE'!$AN$16/10000,2)</f>
        <v>3.51</v>
      </c>
      <c r="H62" s="24">
        <f>G62/$G$7</f>
        <v>1.2886739875097751E-3</v>
      </c>
      <c r="I62" s="23">
        <f>ROUND('PU Wise OWE'!$AN$19/10000,2)</f>
        <v>3.51</v>
      </c>
      <c r="J62" s="96">
        <f t="shared" si="28"/>
        <v>1.2910059915919097E-3</v>
      </c>
      <c r="K62" s="22">
        <f>I62-D62</f>
        <v>-0.66999999999999993</v>
      </c>
      <c r="L62" s="54">
        <f>K62/D62</f>
        <v>-0.16028708133971292</v>
      </c>
      <c r="M62" s="54">
        <f t="shared" si="29"/>
        <v>1</v>
      </c>
      <c r="N62" s="71"/>
    </row>
    <row r="63" spans="2:14">
      <c r="B63" s="23" t="s">
        <v>185</v>
      </c>
      <c r="C63" s="22">
        <v>0</v>
      </c>
      <c r="D63" s="72">
        <f>ROUND('PU Wise OWE'!$AN$62/10000,2)</f>
        <v>0.2</v>
      </c>
      <c r="E63" s="87">
        <f t="shared" si="27"/>
        <v>7.4517314097930653E-5</v>
      </c>
      <c r="F63" s="325"/>
      <c r="G63" s="22">
        <f>ROUND('PU Wise OWE'!$AN$60/10000,2)</f>
        <v>0.53</v>
      </c>
      <c r="H63" s="24">
        <f>G63/$G$7</f>
        <v>1.9458610067811421E-4</v>
      </c>
      <c r="I63" s="23">
        <f>ROUND('PU Wise OWE'!$AN$63/10000,2)</f>
        <v>0.53</v>
      </c>
      <c r="J63" s="96">
        <f t="shared" si="28"/>
        <v>1.9493822665063025E-4</v>
      </c>
      <c r="K63" s="22">
        <f>I63-D63</f>
        <v>0.33</v>
      </c>
      <c r="L63" s="54">
        <f>K63/D63</f>
        <v>1.65</v>
      </c>
      <c r="M63" s="54">
        <f t="shared" si="29"/>
        <v>1</v>
      </c>
    </row>
    <row r="64" spans="2:14" s="36" customFormat="1">
      <c r="B64" s="25" t="s">
        <v>125</v>
      </c>
      <c r="C64" s="26">
        <f>C60+C61+C62+C63</f>
        <v>22.44</v>
      </c>
      <c r="D64" s="76">
        <f>SUM(D60:D63)</f>
        <v>27.2</v>
      </c>
      <c r="E64" s="88">
        <f t="shared" si="27"/>
        <v>1.0134354717318569E-2</v>
      </c>
      <c r="F64" s="326"/>
      <c r="G64" s="26">
        <f>SUM(G60:G63)</f>
        <v>26.810000000000002</v>
      </c>
      <c r="H64" s="56">
        <f t="shared" si="30"/>
        <v>9.8431195456230979E-3</v>
      </c>
      <c r="I64" s="26">
        <f>SUM(I60:I63)</f>
        <v>26.770000000000003</v>
      </c>
      <c r="J64" s="56">
        <f t="shared" si="28"/>
        <v>9.8462194857308911E-3</v>
      </c>
      <c r="K64" s="26">
        <f>I64-D64</f>
        <v>-0.42999999999999616</v>
      </c>
      <c r="L64" s="57">
        <f>K64/D64</f>
        <v>-1.5808823529411625E-2</v>
      </c>
      <c r="M64" s="54">
        <f t="shared" si="29"/>
        <v>0.99850801939574785</v>
      </c>
    </row>
    <row r="66" spans="2:13">
      <c r="B66" s="77" t="s">
        <v>186</v>
      </c>
      <c r="C66" s="77"/>
    </row>
    <row r="67" spans="2:13">
      <c r="B67" s="23" t="s">
        <v>187</v>
      </c>
      <c r="C67" s="22">
        <v>0.21</v>
      </c>
      <c r="D67" s="72">
        <f>ROUND('PU Wise OWE'!$AP$73/10000,2)</f>
        <v>0.02</v>
      </c>
      <c r="E67" s="87">
        <f t="shared" ref="E67:E69" si="31">D67/$D$7</f>
        <v>7.4517314097930652E-6</v>
      </c>
      <c r="F67" s="23"/>
      <c r="G67" s="22">
        <f>ROUND('PU Wise OWE'!$AP$71/10000,2)</f>
        <v>0</v>
      </c>
      <c r="H67" s="24">
        <f t="shared" ref="H67:H69" si="32">G67/$G$7</f>
        <v>0</v>
      </c>
      <c r="I67" s="23">
        <f>ROUND('PU Wise OWE'!$AP$74/10000,2)</f>
        <v>0</v>
      </c>
      <c r="J67" s="96">
        <f t="shared" ref="J67:J69" si="33">I67/$I$7</f>
        <v>0</v>
      </c>
      <c r="K67" s="22">
        <f>I67-D67</f>
        <v>-0.02</v>
      </c>
      <c r="L67" s="54">
        <f>K67/D67</f>
        <v>-1</v>
      </c>
      <c r="M67" s="54" t="e">
        <f t="shared" ref="M67:M68" si="34">I67/G67</f>
        <v>#DIV/0!</v>
      </c>
    </row>
    <row r="68" spans="2:13">
      <c r="B68" s="89" t="s">
        <v>188</v>
      </c>
      <c r="C68" s="113">
        <v>34.35</v>
      </c>
      <c r="D68" s="72">
        <f>ROUND('PU Wise OWE'!$AP$128/10000,2)-D67</f>
        <v>76.02000000000001</v>
      </c>
      <c r="E68" s="87">
        <f t="shared" si="31"/>
        <v>2.8324031088623445E-2</v>
      </c>
      <c r="F68" s="23"/>
      <c r="G68" s="22">
        <f>ROUND('PU Wise OWE'!$AP$126/10000,2)-G67</f>
        <v>48.98</v>
      </c>
      <c r="H68" s="24">
        <f t="shared" si="32"/>
        <v>1.7982692851347234E-2</v>
      </c>
      <c r="I68" s="23">
        <f>ROUND('PU Wise OWE'!$AP$129/10000,2)-I67</f>
        <v>48.89</v>
      </c>
      <c r="J68" s="96">
        <f t="shared" si="33"/>
        <v>1.7982131888583608E-2</v>
      </c>
      <c r="K68" s="22">
        <f>I68-D68</f>
        <v>-27.13000000000001</v>
      </c>
      <c r="L68" s="54">
        <f>K68/D68</f>
        <v>-0.3568797684819785</v>
      </c>
      <c r="M68" s="54">
        <f t="shared" si="34"/>
        <v>0.99816251531237243</v>
      </c>
    </row>
    <row r="69" spans="2:13" s="36" customFormat="1">
      <c r="B69" s="25" t="s">
        <v>125</v>
      </c>
      <c r="C69" s="26">
        <f>C67+C68</f>
        <v>34.56</v>
      </c>
      <c r="D69" s="76">
        <f>SUM(D67:D68)</f>
        <v>76.040000000000006</v>
      </c>
      <c r="E69" s="88">
        <f t="shared" si="31"/>
        <v>2.8331482820033237E-2</v>
      </c>
      <c r="F69" s="90"/>
      <c r="G69" s="91">
        <f>SUM(G67:G68)</f>
        <v>48.98</v>
      </c>
      <c r="H69" s="92">
        <f t="shared" si="32"/>
        <v>1.7982692851347234E-2</v>
      </c>
      <c r="I69" s="91">
        <f>SUM(I67:I68)</f>
        <v>48.89</v>
      </c>
      <c r="J69" s="56">
        <f t="shared" si="33"/>
        <v>1.7982131888583608E-2</v>
      </c>
      <c r="K69" s="93">
        <f>I69-D69</f>
        <v>-27.150000000000006</v>
      </c>
      <c r="L69" s="103">
        <f>K69/D69</f>
        <v>-0.35704892162019997</v>
      </c>
    </row>
    <row r="70" spans="2:13">
      <c r="F70" s="31"/>
      <c r="G70" s="34"/>
      <c r="H70" s="34"/>
      <c r="I70" s="31"/>
      <c r="J70" s="31"/>
      <c r="K70" s="34"/>
      <c r="L70" s="94"/>
    </row>
    <row r="71" spans="2:13">
      <c r="B71" s="77" t="s">
        <v>190</v>
      </c>
      <c r="C71" s="77"/>
      <c r="F71" s="31"/>
      <c r="G71" s="34"/>
      <c r="H71" s="34"/>
      <c r="I71" s="31"/>
      <c r="J71" s="31"/>
      <c r="K71" s="34"/>
      <c r="L71" s="94"/>
    </row>
    <row r="72" spans="2:13">
      <c r="B72" s="23" t="s">
        <v>189</v>
      </c>
      <c r="C72" s="22">
        <v>37.200000000000003</v>
      </c>
      <c r="D72" s="72">
        <f>ROUND('PU Wise OWE'!$AQ$29/10000,2)+ROUND('PU Wise OWE'!$BB$29/10000,2)</f>
        <v>26.87</v>
      </c>
      <c r="E72" s="87">
        <f t="shared" ref="E72:E74" si="35">D72/$D$7</f>
        <v>1.0011401149056983E-2</v>
      </c>
      <c r="F72" s="23"/>
      <c r="G72" s="72">
        <f>ROUND('PU Wise OWE'!$AQ$27/10000,2)+ROUND('PU Wise OWE'!$BB$27/10000,2)</f>
        <v>21.63</v>
      </c>
      <c r="H72" s="24">
        <f t="shared" ref="H72:H74" si="36">G72/$G$7</f>
        <v>7.9413157691841704E-3</v>
      </c>
      <c r="I72" s="72">
        <f>ROUND('PU Wise OWE'!$AQ$30/10000,2)+ROUND('PU Wise OWE'!$BB$30/10000,2)</f>
        <v>21.59</v>
      </c>
      <c r="J72" s="96">
        <f t="shared" ref="J72:J74" si="37">I72/$I$7</f>
        <v>7.9409741762020893E-3</v>
      </c>
      <c r="K72" s="22">
        <f>I72-D72</f>
        <v>-5.2800000000000011</v>
      </c>
      <c r="L72" s="54">
        <f>K72/D72</f>
        <v>-0.1965016747301824</v>
      </c>
      <c r="M72" s="54">
        <f t="shared" ref="M72:M73" si="38">I72/G72</f>
        <v>0.99815071659731858</v>
      </c>
    </row>
    <row r="73" spans="2:13">
      <c r="B73" s="23" t="s">
        <v>191</v>
      </c>
      <c r="C73" s="22">
        <v>19.22</v>
      </c>
      <c r="D73" s="72">
        <f>ROUND('PU Wise OWE'!$AQ$40/10000,2)+ROUND('PU Wise OWE'!$BB$40/10000,2)</f>
        <v>36.049999999999997</v>
      </c>
      <c r="E73" s="87">
        <f t="shared" si="35"/>
        <v>1.3431745866151999E-2</v>
      </c>
      <c r="F73" s="23"/>
      <c r="G73" s="72">
        <f>ROUND('PU Wise OWE'!$AQ$38/10000,2)+ROUND('PU Wise OWE'!$BB$38/10000,2)</f>
        <v>42.03</v>
      </c>
      <c r="H73" s="24">
        <f t="shared" si="36"/>
        <v>1.5431044927360641E-2</v>
      </c>
      <c r="I73" s="72">
        <f>ROUND('PU Wise OWE'!$AQ$41/10000,2)+ROUND('PU Wise OWE'!$BB$41/10000,2)</f>
        <v>41.96</v>
      </c>
      <c r="J73" s="96">
        <f t="shared" si="37"/>
        <v>1.5433222623132915E-2</v>
      </c>
      <c r="K73" s="22">
        <f>I73-D73</f>
        <v>5.9100000000000037</v>
      </c>
      <c r="L73" s="54">
        <f>K73/D73</f>
        <v>0.16393897364771162</v>
      </c>
      <c r="M73" s="54">
        <f t="shared" si="38"/>
        <v>0.99833452295979064</v>
      </c>
    </row>
    <row r="74" spans="2:13" s="36" customFormat="1">
      <c r="B74" s="25" t="s">
        <v>125</v>
      </c>
      <c r="C74" s="26">
        <f>C72+C73</f>
        <v>56.42</v>
      </c>
      <c r="D74" s="76">
        <f>SUM(D72:D73)</f>
        <v>62.92</v>
      </c>
      <c r="E74" s="88">
        <f t="shared" si="35"/>
        <v>2.3443147015208984E-2</v>
      </c>
      <c r="F74" s="25"/>
      <c r="G74" s="76">
        <f>SUM(G72:G73)</f>
        <v>63.66</v>
      </c>
      <c r="H74" s="56">
        <f t="shared" si="36"/>
        <v>2.337236069654481E-2</v>
      </c>
      <c r="I74" s="76">
        <f t="shared" ref="I74" si="39">SUM(I72:I73)</f>
        <v>63.55</v>
      </c>
      <c r="J74" s="56">
        <f t="shared" si="37"/>
        <v>2.3374196799335004E-2</v>
      </c>
      <c r="K74" s="26">
        <f>I74-D74</f>
        <v>0.62999999999999545</v>
      </c>
      <c r="L74" s="57">
        <f>K74/D74</f>
        <v>1.0012714558169031E-2</v>
      </c>
    </row>
    <row r="75" spans="2:13">
      <c r="E75" s="31"/>
      <c r="F75" s="31"/>
      <c r="G75" s="34"/>
      <c r="H75" s="34"/>
      <c r="I75" s="31"/>
      <c r="J75" s="31"/>
      <c r="K75" s="34"/>
      <c r="L75" s="94"/>
    </row>
    <row r="76" spans="2:13">
      <c r="B76" s="77" t="s">
        <v>192</v>
      </c>
      <c r="C76" s="77"/>
      <c r="E76" s="31"/>
      <c r="F76" s="31"/>
      <c r="G76" s="34"/>
      <c r="H76" s="34"/>
      <c r="I76" s="31"/>
      <c r="J76" s="31"/>
      <c r="K76" s="34"/>
      <c r="L76" s="94"/>
    </row>
    <row r="77" spans="2:13">
      <c r="B77" s="23" t="s">
        <v>194</v>
      </c>
      <c r="C77" s="22">
        <v>0.13</v>
      </c>
      <c r="D77" s="72">
        <f>ROUND('PU Wise OWE'!$AW$128/10000,2)</f>
        <v>0.04</v>
      </c>
      <c r="E77" s="87">
        <f t="shared" ref="E77:E83" si="40">D77/$D$7</f>
        <v>1.490346281958613E-5</v>
      </c>
      <c r="F77" s="23"/>
      <c r="G77" s="22">
        <f>ROUND('PU Wise OWE'!$AW$126/10000,2)</f>
        <v>0</v>
      </c>
      <c r="H77" s="24">
        <f t="shared" ref="H77:H83" si="41">G77/$G$7</f>
        <v>0</v>
      </c>
      <c r="I77" s="23">
        <f>ROUND('PU Wise OWE'!$AW$129/10000,2)</f>
        <v>0</v>
      </c>
      <c r="J77" s="96">
        <f t="shared" ref="J77:J85" si="42">I77/$I$7</f>
        <v>0</v>
      </c>
      <c r="K77" s="22">
        <f t="shared" ref="K77:K83" si="43">I77-D77</f>
        <v>-0.04</v>
      </c>
      <c r="L77" s="54">
        <f t="shared" ref="L77:L83" si="44">K77/D77</f>
        <v>-1</v>
      </c>
      <c r="M77" s="54" t="e">
        <f t="shared" ref="M77:M82" si="45">I77/G77</f>
        <v>#DIV/0!</v>
      </c>
    </row>
    <row r="78" spans="2:13">
      <c r="B78" s="23" t="s">
        <v>193</v>
      </c>
      <c r="C78" s="22">
        <v>0.27</v>
      </c>
      <c r="D78" s="72">
        <f>ROUND('PU Wise OWE'!$AX$128/10000,2)</f>
        <v>7.0000000000000007E-2</v>
      </c>
      <c r="E78" s="87">
        <f t="shared" si="40"/>
        <v>2.6081059934275729E-5</v>
      </c>
      <c r="F78" s="23"/>
      <c r="G78" s="22">
        <f>ROUND('PU Wise OWE'!$AX$126/10000,2)</f>
        <v>0.27</v>
      </c>
      <c r="H78" s="24">
        <f t="shared" si="41"/>
        <v>9.912876826998271E-5</v>
      </c>
      <c r="I78" s="23">
        <f>ROUND('PU Wise OWE'!$AX$129/10000,2)</f>
        <v>0.27</v>
      </c>
      <c r="J78" s="96">
        <f t="shared" si="42"/>
        <v>9.9308153199377682E-5</v>
      </c>
      <c r="K78" s="22">
        <f t="shared" si="43"/>
        <v>0.2</v>
      </c>
      <c r="L78" s="54">
        <f t="shared" si="44"/>
        <v>2.8571428571428572</v>
      </c>
      <c r="M78" s="54">
        <f t="shared" si="45"/>
        <v>1</v>
      </c>
    </row>
    <row r="79" spans="2:13">
      <c r="B79" s="23" t="s">
        <v>195</v>
      </c>
      <c r="C79" s="22">
        <v>3.67</v>
      </c>
      <c r="D79" s="72">
        <f>ROUND('PU Wise OWE'!$BC$128/10000,2)</f>
        <v>6.05</v>
      </c>
      <c r="E79" s="87">
        <f t="shared" si="40"/>
        <v>2.2541487514624024E-3</v>
      </c>
      <c r="F79" s="23"/>
      <c r="G79" s="22">
        <f>ROUND('PU Wise OWE'!$BC$126/10000,2)</f>
        <v>6.13</v>
      </c>
      <c r="H79" s="24">
        <f t="shared" si="41"/>
        <v>2.2505901833147924E-3</v>
      </c>
      <c r="I79" s="23">
        <f>ROUND('PU Wise OWE'!$BC$129/10000,2)</f>
        <v>6.13</v>
      </c>
      <c r="J79" s="96">
        <f t="shared" si="42"/>
        <v>2.2546628856006854E-3</v>
      </c>
      <c r="K79" s="22">
        <f t="shared" si="43"/>
        <v>8.0000000000000071E-2</v>
      </c>
      <c r="L79" s="54">
        <f t="shared" si="44"/>
        <v>1.322314049586778E-2</v>
      </c>
      <c r="M79" s="54">
        <f t="shared" si="45"/>
        <v>1</v>
      </c>
    </row>
    <row r="80" spans="2:13">
      <c r="B80" s="23" t="s">
        <v>196</v>
      </c>
      <c r="C80" s="22">
        <v>3.67</v>
      </c>
      <c r="D80" s="72">
        <f>ROUND('PU Wise OWE'!$BD$128/10000,2)</f>
        <v>6.04</v>
      </c>
      <c r="E80" s="87">
        <f t="shared" si="40"/>
        <v>2.2504228857575057E-3</v>
      </c>
      <c r="F80" s="23"/>
      <c r="G80" s="22">
        <f>ROUND('PU Wise OWE'!$BD$126/10000,2)</f>
        <v>6.13</v>
      </c>
      <c r="H80" s="24">
        <f t="shared" si="41"/>
        <v>2.2505901833147924E-3</v>
      </c>
      <c r="I80" s="23">
        <f>ROUND('PU Wise OWE'!$BD$129/10000,2)</f>
        <v>6.13</v>
      </c>
      <c r="J80" s="96">
        <f t="shared" si="42"/>
        <v>2.2546628856006854E-3</v>
      </c>
      <c r="K80" s="22">
        <f t="shared" si="43"/>
        <v>8.9999999999999858E-2</v>
      </c>
      <c r="L80" s="54">
        <f t="shared" si="44"/>
        <v>1.4900662251655606E-2</v>
      </c>
      <c r="M80" s="54">
        <f t="shared" si="45"/>
        <v>1</v>
      </c>
    </row>
    <row r="81" spans="2:13">
      <c r="B81" s="23" t="s">
        <v>197</v>
      </c>
      <c r="C81" s="22">
        <v>3.15</v>
      </c>
      <c r="D81" s="72">
        <f>ROUND('PU Wise OWE'!$BF$128/10000,2)</f>
        <v>7.96</v>
      </c>
      <c r="E81" s="87">
        <f t="shared" si="40"/>
        <v>2.9657891010976402E-3</v>
      </c>
      <c r="F81" s="23"/>
      <c r="G81" s="22">
        <f>ROUND('PU Wise OWE'!$BF$126/10000,2)</f>
        <v>8.0299999999999994</v>
      </c>
      <c r="H81" s="24">
        <f t="shared" si="41"/>
        <v>2.9481629970665225E-3</v>
      </c>
      <c r="I81" s="23">
        <f>ROUND('PU Wise OWE'!$BF$129/10000,2)</f>
        <v>8.01</v>
      </c>
      <c r="J81" s="96">
        <f t="shared" si="42"/>
        <v>2.946141878248204E-3</v>
      </c>
      <c r="K81" s="22">
        <f t="shared" si="43"/>
        <v>4.9999999999999822E-2</v>
      </c>
      <c r="L81" s="54">
        <f t="shared" si="44"/>
        <v>6.2814070351758572E-3</v>
      </c>
      <c r="M81" s="54">
        <f t="shared" si="45"/>
        <v>0.9975093399750935</v>
      </c>
    </row>
    <row r="82" spans="2:13">
      <c r="B82" s="23" t="s">
        <v>198</v>
      </c>
      <c r="C82" s="22">
        <v>10.54</v>
      </c>
      <c r="D82" s="72">
        <f>ROUND('PU Wise OWE'!$BG$128/10000,2)-ROUND('PU Wise OWE'!$BG$117/10000,2)</f>
        <v>24.47</v>
      </c>
      <c r="E82" s="87">
        <f t="shared" si="40"/>
        <v>9.1171933798818144E-3</v>
      </c>
      <c r="F82" s="23"/>
      <c r="G82" s="22">
        <f>ROUND('PU Wise OWE'!$BG$126/10000,2)-ROUND('PU Wise OWE'!$BG$115/10000,2)</f>
        <v>29.759999999999991</v>
      </c>
      <c r="H82" s="24">
        <f t="shared" si="41"/>
        <v>1.0926193124869202E-2</v>
      </c>
      <c r="I82" s="23">
        <f>ROUND('PU Wise OWE'!$BG$129/10000,2)-ROUND('PU Wise OWE'!$BG$118/10000,2)</f>
        <v>29.72</v>
      </c>
      <c r="J82" s="96">
        <f t="shared" si="42"/>
        <v>1.0931253011427793E-2</v>
      </c>
      <c r="K82" s="22">
        <f t="shared" si="43"/>
        <v>5.25</v>
      </c>
      <c r="L82" s="54">
        <f t="shared" si="44"/>
        <v>0.21454842664487128</v>
      </c>
      <c r="M82" s="54">
        <f t="shared" si="45"/>
        <v>0.99865591397849485</v>
      </c>
    </row>
    <row r="83" spans="2:13" s="36" customFormat="1">
      <c r="B83" s="25" t="s">
        <v>125</v>
      </c>
      <c r="C83" s="26">
        <f>C77+C78+C79+C80+C81+C82</f>
        <v>21.43</v>
      </c>
      <c r="D83" s="76">
        <f>SUM(D77:D82)</f>
        <v>44.629999999999995</v>
      </c>
      <c r="E83" s="88">
        <f t="shared" si="40"/>
        <v>1.6628538640953223E-2</v>
      </c>
      <c r="F83" s="25"/>
      <c r="G83" s="76">
        <f>SUM(G77:G82)</f>
        <v>50.319999999999993</v>
      </c>
      <c r="H83" s="56">
        <f t="shared" si="41"/>
        <v>1.8474665256835294E-2</v>
      </c>
      <c r="I83" s="76">
        <f>SUM(I77:I82)</f>
        <v>50.26</v>
      </c>
      <c r="J83" s="56">
        <f t="shared" si="42"/>
        <v>1.8486028814076745E-2</v>
      </c>
      <c r="K83" s="26">
        <f t="shared" si="43"/>
        <v>5.6300000000000026</v>
      </c>
      <c r="L83" s="57">
        <f t="shared" si="44"/>
        <v>0.12614833071924722</v>
      </c>
      <c r="M83" s="25"/>
    </row>
    <row r="85" spans="2:13" s="36" customFormat="1" ht="31.5" customHeight="1">
      <c r="B85" s="95" t="s">
        <v>199</v>
      </c>
      <c r="C85" s="114">
        <f>C37+C49+C54+C56+C64+C69+C74+C83</f>
        <v>692.36999999999989</v>
      </c>
      <c r="D85" s="76">
        <f>D37+D49+D54+D56+D64+D69+D74+D83</f>
        <v>1070.6100000000001</v>
      </c>
      <c r="E85" s="88">
        <f t="shared" ref="E85" si="46">D85/$D$7</f>
        <v>0.39889490823192775</v>
      </c>
      <c r="F85" s="25"/>
      <c r="G85" s="76">
        <f>G37+G49+G54+G56+G64+G69+G74+G83</f>
        <v>895.44</v>
      </c>
      <c r="H85" s="56">
        <f t="shared" ref="H85" si="47">G85/$G$7</f>
        <v>0.3287550528136049</v>
      </c>
      <c r="I85" s="76">
        <f>I37+I49+I54+I56+I64+I69+I74+I83</f>
        <v>893.96999999999991</v>
      </c>
      <c r="J85" s="56">
        <f t="shared" si="42"/>
        <v>0.32880929524313945</v>
      </c>
      <c r="K85" s="26">
        <f>I85-D85</f>
        <v>-176.64000000000021</v>
      </c>
      <c r="L85" s="57">
        <f>K85/D85</f>
        <v>-0.16499005240003381</v>
      </c>
      <c r="M85" s="54">
        <f t="shared" ref="M85" si="48">I85/G85</f>
        <v>0.99835834896810494</v>
      </c>
    </row>
    <row r="86" spans="2:13">
      <c r="B86" s="179"/>
      <c r="C86" s="179"/>
      <c r="D86" s="139"/>
      <c r="E86" s="179"/>
      <c r="F86" s="179"/>
      <c r="G86" s="179"/>
      <c r="H86" s="179"/>
      <c r="I86" s="179"/>
      <c r="J86" s="179"/>
      <c r="K86" s="179"/>
      <c r="L86" s="179"/>
      <c r="M86" s="179"/>
    </row>
    <row r="87" spans="2:13" s="149" customFormat="1" ht="16.5" customHeight="1">
      <c r="B87" s="239"/>
      <c r="C87" s="337"/>
      <c r="D87" s="338"/>
      <c r="E87" s="337"/>
      <c r="F87" s="337"/>
      <c r="G87" s="340"/>
      <c r="H87" s="337"/>
      <c r="I87" s="338"/>
      <c r="J87" s="337"/>
      <c r="K87" s="339"/>
      <c r="L87" s="339"/>
      <c r="M87" s="337"/>
    </row>
    <row r="88" spans="2:13" s="149" customFormat="1">
      <c r="B88" s="240"/>
      <c r="C88" s="337"/>
      <c r="D88" s="337"/>
      <c r="E88" s="337"/>
      <c r="F88" s="337"/>
      <c r="G88" s="339"/>
      <c r="H88" s="337"/>
      <c r="I88" s="338"/>
      <c r="J88" s="337"/>
      <c r="K88" s="241"/>
      <c r="L88" s="241"/>
      <c r="M88" s="337"/>
    </row>
    <row r="89" spans="2:13" s="149" customFormat="1" ht="15" customHeight="1">
      <c r="B89" s="32"/>
      <c r="C89" s="32"/>
      <c r="D89" s="205"/>
      <c r="E89" s="242"/>
      <c r="F89" s="32"/>
      <c r="G89" s="243"/>
      <c r="H89" s="244"/>
      <c r="I89" s="32"/>
      <c r="J89" s="244"/>
      <c r="K89" s="243"/>
      <c r="L89" s="245"/>
      <c r="M89" s="245"/>
    </row>
    <row r="90" spans="2:13" s="149" customFormat="1">
      <c r="B90" s="32"/>
      <c r="C90" s="32"/>
      <c r="D90" s="246"/>
      <c r="E90" s="242"/>
      <c r="F90" s="32"/>
      <c r="G90" s="243"/>
      <c r="H90" s="244"/>
      <c r="I90" s="243"/>
      <c r="J90" s="244"/>
      <c r="K90" s="243"/>
      <c r="L90" s="245"/>
      <c r="M90" s="245"/>
    </row>
    <row r="91" spans="2:13" s="149" customFormat="1">
      <c r="B91" s="32"/>
      <c r="C91" s="32"/>
      <c r="D91" s="246"/>
      <c r="E91" s="242"/>
      <c r="F91" s="32"/>
      <c r="G91" s="243"/>
      <c r="H91" s="244"/>
      <c r="I91" s="243"/>
      <c r="J91" s="244"/>
      <c r="K91" s="243"/>
      <c r="L91" s="245"/>
      <c r="M91" s="245"/>
    </row>
    <row r="92" spans="2:13" s="149" customFormat="1">
      <c r="B92" s="118"/>
      <c r="C92" s="247"/>
      <c r="D92" s="248"/>
      <c r="E92" s="214"/>
      <c r="F92" s="247"/>
      <c r="G92" s="248"/>
      <c r="H92" s="249"/>
      <c r="I92" s="248"/>
      <c r="J92" s="249"/>
      <c r="K92" s="248"/>
      <c r="L92" s="250"/>
      <c r="M92" s="250"/>
    </row>
    <row r="93" spans="2:13" s="149" customFormat="1">
      <c r="B93" s="32"/>
      <c r="C93" s="32"/>
      <c r="D93" s="205"/>
      <c r="E93" s="242"/>
      <c r="F93" s="32"/>
      <c r="G93" s="243"/>
      <c r="H93" s="244"/>
      <c r="I93" s="243"/>
      <c r="J93" s="244"/>
      <c r="K93" s="243"/>
      <c r="L93" s="245"/>
      <c r="M93" s="245"/>
    </row>
    <row r="94" spans="2:13" s="149" customFormat="1">
      <c r="B94" s="32"/>
      <c r="C94" s="32"/>
      <c r="D94" s="246"/>
      <c r="E94" s="242"/>
      <c r="F94" s="32"/>
      <c r="G94" s="243"/>
      <c r="H94" s="244"/>
      <c r="I94" s="243"/>
      <c r="J94" s="244"/>
      <c r="K94" s="243"/>
      <c r="L94" s="245"/>
      <c r="M94" s="245"/>
    </row>
    <row r="95" spans="2:13" s="149" customFormat="1">
      <c r="B95" s="32"/>
      <c r="C95" s="32"/>
      <c r="D95" s="246"/>
      <c r="E95" s="242"/>
      <c r="F95" s="32"/>
      <c r="G95" s="243"/>
      <c r="H95" s="244"/>
      <c r="I95" s="243"/>
      <c r="J95" s="244"/>
      <c r="K95" s="243"/>
      <c r="L95" s="245"/>
      <c r="M95" s="245"/>
    </row>
    <row r="96" spans="2:13" s="149" customFormat="1">
      <c r="B96" s="118"/>
      <c r="C96" s="247"/>
      <c r="D96" s="247"/>
      <c r="E96" s="214"/>
      <c r="F96" s="247"/>
      <c r="G96" s="248"/>
      <c r="H96" s="249"/>
      <c r="I96" s="248"/>
      <c r="J96" s="249"/>
      <c r="K96" s="248"/>
      <c r="L96" s="250"/>
      <c r="M96" s="250"/>
    </row>
    <row r="97" spans="2:13" s="149" customFormat="1">
      <c r="B97" s="32"/>
      <c r="C97" s="243"/>
      <c r="D97" s="246"/>
      <c r="E97" s="242"/>
      <c r="F97" s="32"/>
      <c r="G97" s="243"/>
      <c r="H97" s="244"/>
      <c r="I97" s="243"/>
      <c r="J97" s="244"/>
      <c r="K97" s="243"/>
      <c r="L97" s="245"/>
      <c r="M97" s="245"/>
    </row>
    <row r="98" spans="2:13" s="149" customFormat="1">
      <c r="B98" s="32"/>
      <c r="C98" s="32"/>
      <c r="D98" s="246"/>
      <c r="E98" s="242"/>
      <c r="F98" s="32"/>
      <c r="G98" s="243"/>
      <c r="H98" s="244"/>
      <c r="I98" s="243"/>
      <c r="J98" s="244"/>
      <c r="K98" s="243"/>
      <c r="L98" s="245"/>
      <c r="M98" s="245"/>
    </row>
    <row r="99" spans="2:13" s="149" customFormat="1">
      <c r="B99" s="118"/>
      <c r="C99" s="247"/>
      <c r="D99" s="248"/>
      <c r="E99" s="214"/>
      <c r="F99" s="247"/>
      <c r="G99" s="248"/>
      <c r="H99" s="249"/>
      <c r="I99" s="248"/>
      <c r="J99" s="249"/>
      <c r="K99" s="248"/>
      <c r="L99" s="250"/>
      <c r="M99" s="250"/>
    </row>
    <row r="100" spans="2:13" s="149" customFormat="1">
      <c r="B100" s="32"/>
      <c r="C100" s="243"/>
      <c r="D100" s="246"/>
      <c r="E100" s="242"/>
      <c r="F100" s="32"/>
      <c r="G100" s="243"/>
      <c r="H100" s="244"/>
      <c r="I100" s="243"/>
      <c r="J100" s="244"/>
      <c r="K100" s="243"/>
      <c r="L100" s="245"/>
      <c r="M100" s="245"/>
    </row>
    <row r="101" spans="2:13" s="149" customFormat="1">
      <c r="B101" s="32"/>
      <c r="C101" s="243"/>
      <c r="D101" s="246"/>
      <c r="E101" s="242"/>
      <c r="F101" s="32"/>
      <c r="G101" s="243"/>
      <c r="H101" s="244"/>
      <c r="I101" s="243"/>
      <c r="J101" s="244"/>
      <c r="K101" s="243"/>
      <c r="L101" s="245"/>
      <c r="M101" s="245"/>
    </row>
    <row r="102" spans="2:13" s="149" customFormat="1">
      <c r="B102" s="118"/>
      <c r="C102" s="248"/>
      <c r="D102" s="248"/>
      <c r="E102" s="214"/>
      <c r="F102" s="247"/>
      <c r="G102" s="248"/>
      <c r="H102" s="249"/>
      <c r="I102" s="248"/>
      <c r="J102" s="249"/>
      <c r="K102" s="248"/>
      <c r="L102" s="250"/>
      <c r="M102" s="250"/>
    </row>
    <row r="103" spans="2:13">
      <c r="B103" s="32"/>
      <c r="C103" s="32"/>
      <c r="D103" s="205"/>
      <c r="E103" s="32"/>
      <c r="F103" s="32"/>
      <c r="G103" s="32"/>
      <c r="H103" s="32"/>
      <c r="I103" s="32"/>
      <c r="J103" s="32"/>
      <c r="K103" s="32"/>
      <c r="L103" s="32"/>
      <c r="M103" s="32"/>
    </row>
    <row r="104" spans="2:13" ht="15" customHeight="1">
      <c r="B104" s="239"/>
      <c r="C104" s="337"/>
      <c r="D104" s="338"/>
      <c r="E104" s="337"/>
      <c r="F104" s="337"/>
      <c r="G104" s="340"/>
      <c r="H104" s="337"/>
      <c r="I104" s="338"/>
      <c r="J104" s="337"/>
      <c r="K104" s="339"/>
      <c r="L104" s="339"/>
      <c r="M104" s="337"/>
    </row>
    <row r="105" spans="2:13">
      <c r="B105" s="240"/>
      <c r="C105" s="337"/>
      <c r="D105" s="337"/>
      <c r="E105" s="337"/>
      <c r="F105" s="337"/>
      <c r="G105" s="339"/>
      <c r="H105" s="337"/>
      <c r="I105" s="337"/>
      <c r="J105" s="337"/>
      <c r="K105" s="241"/>
      <c r="L105" s="241"/>
      <c r="M105" s="337"/>
    </row>
    <row r="106" spans="2:13">
      <c r="B106" s="32"/>
      <c r="C106" s="32"/>
      <c r="D106" s="246"/>
      <c r="E106" s="242"/>
      <c r="F106" s="32"/>
      <c r="G106" s="32"/>
      <c r="H106" s="244"/>
      <c r="I106" s="243"/>
      <c r="J106" s="244"/>
      <c r="K106" s="243"/>
      <c r="L106" s="245"/>
      <c r="M106" s="245"/>
    </row>
    <row r="107" spans="2:13">
      <c r="B107" s="32"/>
      <c r="C107" s="32"/>
      <c r="D107" s="205"/>
      <c r="E107" s="242"/>
      <c r="F107" s="32"/>
      <c r="G107" s="243"/>
      <c r="H107" s="244"/>
      <c r="I107" s="243"/>
      <c r="J107" s="244"/>
      <c r="K107" s="243"/>
      <c r="L107" s="245"/>
      <c r="M107" s="245"/>
    </row>
    <row r="108" spans="2:13" ht="15.75" customHeight="1">
      <c r="B108" s="194"/>
      <c r="C108" s="32"/>
      <c r="D108" s="205"/>
      <c r="E108" s="242"/>
      <c r="F108" s="32"/>
      <c r="G108" s="243"/>
      <c r="H108" s="244"/>
      <c r="I108" s="32"/>
      <c r="J108" s="244"/>
      <c r="K108" s="243"/>
      <c r="L108" s="245"/>
      <c r="M108" s="245"/>
    </row>
    <row r="109" spans="2:13">
      <c r="B109" s="247"/>
      <c r="C109" s="247"/>
      <c r="D109" s="251"/>
      <c r="E109" s="214"/>
      <c r="F109" s="247"/>
      <c r="G109" s="251"/>
      <c r="H109" s="249"/>
      <c r="I109" s="248"/>
      <c r="J109" s="249"/>
      <c r="K109" s="248"/>
      <c r="L109" s="250"/>
      <c r="M109" s="250"/>
    </row>
    <row r="110" spans="2:13">
      <c r="B110" s="32"/>
      <c r="C110" s="32"/>
      <c r="D110" s="205"/>
      <c r="E110" s="32"/>
      <c r="F110" s="32"/>
      <c r="G110" s="32"/>
      <c r="H110" s="32"/>
      <c r="I110" s="32"/>
      <c r="J110" s="32"/>
      <c r="K110" s="32"/>
      <c r="L110" s="32"/>
      <c r="M110" s="32"/>
    </row>
    <row r="111" spans="2:13">
      <c r="B111" s="240"/>
      <c r="C111" s="32"/>
      <c r="D111" s="205"/>
      <c r="E111" s="32"/>
      <c r="F111" s="32"/>
      <c r="G111" s="32"/>
      <c r="H111" s="32"/>
      <c r="I111" s="32"/>
      <c r="J111" s="32"/>
      <c r="K111" s="32"/>
      <c r="L111" s="32"/>
      <c r="M111" s="32"/>
    </row>
    <row r="112" spans="2:13">
      <c r="B112" s="32"/>
      <c r="C112" s="243"/>
      <c r="D112" s="246"/>
      <c r="E112" s="242"/>
      <c r="F112" s="32"/>
      <c r="G112" s="243"/>
      <c r="H112" s="244"/>
      <c r="I112" s="32"/>
      <c r="J112" s="244"/>
      <c r="K112" s="243"/>
      <c r="L112" s="245"/>
      <c r="M112" s="245"/>
    </row>
    <row r="113" spans="2:13">
      <c r="B113" s="32"/>
      <c r="C113" s="243"/>
      <c r="D113" s="205"/>
      <c r="E113" s="242"/>
      <c r="F113" s="32"/>
      <c r="G113" s="32"/>
      <c r="H113" s="244"/>
      <c r="I113" s="243"/>
      <c r="J113" s="244"/>
      <c r="K113" s="243"/>
      <c r="L113" s="245"/>
      <c r="M113" s="245"/>
    </row>
    <row r="114" spans="2:13">
      <c r="B114" s="194"/>
      <c r="C114" s="32"/>
      <c r="D114" s="205"/>
      <c r="E114" s="242"/>
      <c r="F114" s="32"/>
      <c r="G114" s="32"/>
      <c r="H114" s="244"/>
      <c r="I114" s="243"/>
      <c r="J114" s="244"/>
      <c r="K114" s="243"/>
      <c r="L114" s="245"/>
      <c r="M114" s="245"/>
    </row>
    <row r="115" spans="2:13">
      <c r="B115" s="247"/>
      <c r="C115" s="248"/>
      <c r="D115" s="252"/>
      <c r="E115" s="214"/>
      <c r="F115" s="247"/>
      <c r="G115" s="247"/>
      <c r="H115" s="249"/>
      <c r="I115" s="247"/>
      <c r="J115" s="249"/>
      <c r="K115" s="248"/>
      <c r="L115" s="250"/>
      <c r="M115" s="250"/>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86" t="s">
        <v>207</v>
      </c>
      <c r="D1" s="286"/>
      <c r="E1" s="286"/>
      <c r="F1" s="286"/>
      <c r="G1" s="286"/>
      <c r="H1" s="286"/>
      <c r="I1" s="286"/>
      <c r="J1" s="286"/>
      <c r="K1" s="28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87" t="s">
        <v>64</v>
      </c>
      <c r="N2" s="287"/>
      <c r="O2" s="287"/>
      <c r="P2" s="1"/>
      <c r="Q2" s="1"/>
      <c r="R2" s="1"/>
      <c r="S2" s="1"/>
      <c r="T2" s="1"/>
      <c r="U2" s="1"/>
      <c r="V2" s="1"/>
      <c r="W2" s="1"/>
      <c r="X2" s="1"/>
      <c r="Y2" s="1"/>
      <c r="Z2" s="1"/>
      <c r="AA2" s="1"/>
      <c r="AB2" s="1"/>
      <c r="AC2" s="2"/>
      <c r="AD2" s="1"/>
      <c r="AE2" s="1"/>
      <c r="AF2" s="1"/>
      <c r="AG2" s="1"/>
      <c r="AH2" s="1"/>
      <c r="AI2" s="1"/>
      <c r="AJ2" s="1"/>
      <c r="AK2" s="1"/>
      <c r="AL2" s="1"/>
      <c r="AM2" s="1"/>
      <c r="AN2" s="1"/>
      <c r="AO2" s="1"/>
      <c r="AP2" s="287" t="s">
        <v>64</v>
      </c>
      <c r="AQ2" s="287"/>
      <c r="AR2" s="287"/>
      <c r="AS2" s="1"/>
      <c r="AT2" s="1"/>
      <c r="AU2" s="1"/>
      <c r="AV2" s="2"/>
      <c r="AW2" s="1"/>
      <c r="AX2" s="1"/>
      <c r="AY2" s="1"/>
      <c r="AZ2" s="1"/>
      <c r="BA2" s="1"/>
      <c r="BB2" s="1"/>
      <c r="BC2" s="1"/>
      <c r="BD2" s="1"/>
      <c r="BE2" s="1"/>
      <c r="BF2" s="1"/>
      <c r="BG2" s="2"/>
      <c r="BH2" s="287" t="s">
        <v>64</v>
      </c>
      <c r="BI2" s="287"/>
      <c r="BJ2" s="287"/>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c r="A4" s="130"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c r="A5" s="8" t="s">
        <v>126</v>
      </c>
      <c r="B5" s="11" t="s">
        <v>208</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206</v>
      </c>
      <c r="C8" s="9">
        <f>IF('Upto Month Current'!$B$4="",0,'Upto Month Current'!$B$4)</f>
        <v>498325</v>
      </c>
      <c r="D8" s="9">
        <f>IF('Upto Month Current'!$B$5="",0,'Upto Month Current'!$B$5)</f>
        <v>225210</v>
      </c>
      <c r="E8" s="9">
        <f>IF('Upto Month Current'!$B$6="",0,'Upto Month Current'!$B$6)</f>
        <v>13296</v>
      </c>
      <c r="F8" s="9">
        <f>IF('Upto Month Current'!$B$7="",0,'Upto Month Current'!$B$7)</f>
        <v>68673</v>
      </c>
      <c r="G8" s="9">
        <f>IF('Upto Month Current'!$B$8="",0,'Upto Month Current'!$B$8)</f>
        <v>24864</v>
      </c>
      <c r="H8" s="9">
        <f>IF('Upto Month Current'!$B$9="",0,'Upto Month Current'!$B$9)</f>
        <v>0</v>
      </c>
      <c r="I8" s="9">
        <f>IF('Upto Month Current'!$B$10="",0,'Upto Month Current'!$B$10)</f>
        <v>0</v>
      </c>
      <c r="J8" s="9">
        <f>IF('Upto Month Current'!$B$11="",0,'Upto Month Current'!$B$11)</f>
        <v>0</v>
      </c>
      <c r="K8" s="9">
        <f>IF('Upto Month Current'!$B$12="",0,'Upto Month Current'!$B$12)</f>
        <v>55</v>
      </c>
      <c r="L8" s="9">
        <f>IF('Upto Month Current'!$B$13="",0,'Upto Month Current'!$B$13)</f>
        <v>1353</v>
      </c>
      <c r="M8" s="9">
        <f>IF('Upto Month Current'!$B$14="",0,'Upto Month Current'!$B$14)</f>
        <v>1991</v>
      </c>
      <c r="N8" s="9">
        <f>IF('Upto Month Current'!$B$15="",0,'Upto Month Current'!$B$15)</f>
        <v>185</v>
      </c>
      <c r="O8" s="9">
        <f>IF('Upto Month Current'!$B$16="",0,'Upto Month Current'!$B$16)</f>
        <v>3824</v>
      </c>
      <c r="P8" s="9">
        <f>IF('Upto Month Current'!$B$17="",0,'Upto Month Current'!$B$17)</f>
        <v>14822</v>
      </c>
      <c r="Q8" s="9">
        <f>IF('Upto Month Current'!$B$18="",0,'Upto Month Current'!$B$18)</f>
        <v>0</v>
      </c>
      <c r="R8" s="9">
        <f>IF('Upto Month Current'!$B$21="",0,'Upto Month Current'!$B$21)</f>
        <v>3790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856388</v>
      </c>
      <c r="AD8" s="9">
        <f>IF('Upto Month Current'!$B$19="",0,'Upto Month Current'!$B$19)</f>
        <v>3854</v>
      </c>
      <c r="AE8" s="9">
        <f>IF('Upto Month Current'!$B$20="",0,'Upto Month Current'!$B$20)</f>
        <v>1263</v>
      </c>
      <c r="AF8" s="9">
        <f>IF('Upto Month Current'!$B$22="",0,'Upto Month Current'!$B$22)</f>
        <v>1401</v>
      </c>
      <c r="AG8" s="9">
        <f>IF('Upto Month Current'!$B$23="",0,'Upto Month Current'!$B$23)</f>
        <v>0</v>
      </c>
      <c r="AH8" s="9">
        <f>IF('Upto Month Current'!$B$24="",0,'Upto Month Current'!$B$24)</f>
        <v>0</v>
      </c>
      <c r="AI8" s="9">
        <f>IF('Upto Month Current'!$B$25="",0,'Upto Month Current'!$B$25)</f>
        <v>3159</v>
      </c>
      <c r="AJ8" s="9">
        <f>IF('Upto Month Current'!$B$28="",0,'Upto Month Current'!$B$28)</f>
        <v>233</v>
      </c>
      <c r="AK8" s="9">
        <f>IF('Upto Month Current'!$B$29="",0,'Upto Month Current'!$B$29)</f>
        <v>3609</v>
      </c>
      <c r="AL8" s="9">
        <f>IF('Upto Month Current'!$B$31="",0,'Upto Month Current'!$B$31)</f>
        <v>0</v>
      </c>
      <c r="AM8" s="9">
        <f>IF('Upto Month Current'!$B$32="",0,'Upto Month Current'!$B$32)</f>
        <v>0</v>
      </c>
      <c r="AN8" s="9">
        <f>IF('Upto Month Current'!$B$33="",0,'Upto Month Current'!$B$33)</f>
        <v>17386</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336</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993</v>
      </c>
      <c r="BC8" s="9">
        <f>IF('Upto Month Current'!$B$54="",0,'Upto Month Current'!$B$54)</f>
        <v>993</v>
      </c>
      <c r="BD8" s="9">
        <f>IF('Upto Month Current'!$B$55="",0,'Upto Month Current'!$B$55)</f>
        <v>0</v>
      </c>
      <c r="BE8" s="9">
        <f>IF('Upto Month Current'!$B$56="",0,'Upto Month Current'!$B$56)</f>
        <v>120</v>
      </c>
      <c r="BF8" s="9">
        <f>IF('Upto Month Current'!$B$58="",0,'Upto Month Current'!$B$58)</f>
        <v>7868</v>
      </c>
      <c r="BG8" s="124">
        <f t="shared" si="2"/>
        <v>41215</v>
      </c>
      <c r="BH8" s="125">
        <f t="shared" si="3"/>
        <v>897603</v>
      </c>
      <c r="BI8" s="9">
        <f>IF('Upto Month Current'!$B$60="",0,'Upto Month Current'!$B$60)</f>
        <v>0</v>
      </c>
      <c r="BJ8" s="126">
        <f t="shared" si="1"/>
        <v>897603</v>
      </c>
      <c r="BK8">
        <f>'Upto Month Current'!$B$61</f>
        <v>897763</v>
      </c>
    </row>
    <row r="9" spans="1:63" ht="15.75">
      <c r="A9" s="130"/>
      <c r="B9" s="5" t="s">
        <v>204</v>
      </c>
      <c r="C9" s="128">
        <f t="shared" ref="C9:AH9" si="6">C8/C5</f>
        <v>0.20507387309679348</v>
      </c>
      <c r="D9" s="128">
        <f t="shared" si="6"/>
        <v>0.51341148148654747</v>
      </c>
      <c r="E9" s="128">
        <f t="shared" si="6"/>
        <v>0.17319265338022666</v>
      </c>
      <c r="F9" s="128">
        <f t="shared" si="6"/>
        <v>0.23710350685177448</v>
      </c>
      <c r="G9" s="128">
        <f t="shared" si="6"/>
        <v>0.23288094635983028</v>
      </c>
      <c r="H9" s="128" t="e">
        <f t="shared" si="6"/>
        <v>#DIV/0!</v>
      </c>
      <c r="I9" s="128" t="e">
        <f t="shared" si="6"/>
        <v>#DIV/0!</v>
      </c>
      <c r="J9" s="128" t="e">
        <f t="shared" si="6"/>
        <v>#DIV/0!</v>
      </c>
      <c r="K9" s="128" t="e">
        <f t="shared" si="6"/>
        <v>#DIV/0!</v>
      </c>
      <c r="L9" s="128">
        <f t="shared" si="6"/>
        <v>0.36567567567567566</v>
      </c>
      <c r="M9" s="128">
        <f t="shared" si="6"/>
        <v>0.25640695428203475</v>
      </c>
      <c r="N9" s="128">
        <f t="shared" si="6"/>
        <v>3.1213092626961363E-2</v>
      </c>
      <c r="O9" s="128">
        <f t="shared" si="6"/>
        <v>0.30614042110319428</v>
      </c>
      <c r="P9" s="128">
        <f t="shared" si="6"/>
        <v>0.23616200885886365</v>
      </c>
      <c r="Q9" s="128" t="e">
        <f t="shared" si="6"/>
        <v>#DIV/0!</v>
      </c>
      <c r="R9" s="128">
        <f t="shared" si="6"/>
        <v>0.33590357174510327</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0.24843118324986424</v>
      </c>
      <c r="AD9" s="128">
        <f t="shared" si="6"/>
        <v>4.7856752595241643E-2</v>
      </c>
      <c r="AE9" s="128">
        <f t="shared" si="6"/>
        <v>5.4846274101094321E-2</v>
      </c>
      <c r="AF9" s="128">
        <f t="shared" si="6"/>
        <v>0.1189909971122813</v>
      </c>
      <c r="AG9" s="128" t="e">
        <f t="shared" si="6"/>
        <v>#DIV/0!</v>
      </c>
      <c r="AH9" s="128">
        <f t="shared" si="6"/>
        <v>0</v>
      </c>
      <c r="AI9" s="128">
        <f t="shared" ref="AI9:BJ9" si="7">AI8/AI5</f>
        <v>13.1625</v>
      </c>
      <c r="AJ9" s="128">
        <f t="shared" si="7"/>
        <v>2.4882528833831696E-2</v>
      </c>
      <c r="AK9" s="128">
        <f t="shared" si="7"/>
        <v>0.20241166573191249</v>
      </c>
      <c r="AL9" s="128">
        <f t="shared" si="7"/>
        <v>0</v>
      </c>
      <c r="AM9" s="128">
        <f t="shared" si="7"/>
        <v>0</v>
      </c>
      <c r="AN9" s="128">
        <f t="shared" si="7"/>
        <v>0.21826627330362186</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0</v>
      </c>
      <c r="AW9" s="128">
        <f t="shared" si="7"/>
        <v>3.2193158953722337E-2</v>
      </c>
      <c r="AX9" s="128">
        <f t="shared" si="7"/>
        <v>0</v>
      </c>
      <c r="AY9" s="128" t="e">
        <f t="shared" si="7"/>
        <v>#DIV/0!</v>
      </c>
      <c r="AZ9" s="128" t="e">
        <f t="shared" si="7"/>
        <v>#DIV/0!</v>
      </c>
      <c r="BA9" s="128" t="e">
        <f t="shared" si="7"/>
        <v>#DIV/0!</v>
      </c>
      <c r="BB9" s="128">
        <f t="shared" si="7"/>
        <v>0.52428722280887008</v>
      </c>
      <c r="BC9" s="128">
        <f t="shared" si="7"/>
        <v>0.50431691213814123</v>
      </c>
      <c r="BD9" s="128">
        <f t="shared" si="7"/>
        <v>0</v>
      </c>
      <c r="BE9" s="128">
        <f t="shared" si="7"/>
        <v>0.15957446808510639</v>
      </c>
      <c r="BF9" s="128">
        <f t="shared" si="7"/>
        <v>9.6351902423492813E-2</v>
      </c>
      <c r="BG9" s="128">
        <f t="shared" si="7"/>
        <v>0.12327714101122252</v>
      </c>
      <c r="BH9" s="128">
        <f t="shared" si="7"/>
        <v>0.23736616464525301</v>
      </c>
      <c r="BI9" s="128">
        <f t="shared" si="7"/>
        <v>0</v>
      </c>
      <c r="BJ9" s="128">
        <f t="shared" si="7"/>
        <v>0.23853394592982885</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131</v>
      </c>
      <c r="B11" s="11" t="s">
        <v>208</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206</v>
      </c>
      <c r="C14" s="9">
        <f>IF('Upto Month Current'!$C$4="",0,'Upto Month Current'!$C$4)</f>
        <v>2068418</v>
      </c>
      <c r="D14" s="9">
        <f>IF('Upto Month Current'!$C$5="",0,'Upto Month Current'!$C$5)</f>
        <v>742777</v>
      </c>
      <c r="E14" s="9">
        <f>IF('Upto Month Current'!$C$6="",0,'Upto Month Current'!$C$6)</f>
        <v>81043</v>
      </c>
      <c r="F14" s="9">
        <f>IF('Upto Month Current'!$C$7="",0,'Upto Month Current'!$C$7)</f>
        <v>164710</v>
      </c>
      <c r="G14" s="9">
        <f>IF('Upto Month Current'!$C$8="",0,'Upto Month Current'!$C$8)</f>
        <v>114606</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51980</v>
      </c>
      <c r="M14" s="9">
        <f>IF('Upto Month Current'!$C$14="",0,'Upto Month Current'!$C$14)</f>
        <v>164126</v>
      </c>
      <c r="N14" s="9">
        <f>IF('Upto Month Current'!$C$15="",0,'Upto Month Current'!$C$15)</f>
        <v>138</v>
      </c>
      <c r="O14" s="9">
        <f>IF('Upto Month Current'!$C$16="",0,'Upto Month Current'!$C$16)</f>
        <v>3828</v>
      </c>
      <c r="P14" s="9">
        <f>IF('Upto Month Current'!$C$17="",0,'Upto Month Current'!$C$17)</f>
        <v>151498</v>
      </c>
      <c r="Q14" s="9">
        <f>IF('Upto Month Current'!$C$18="",0,'Upto Month Current'!$C$18)</f>
        <v>0</v>
      </c>
      <c r="R14" s="9">
        <f>IF('Upto Month Current'!$C$21="",0,'Upto Month Current'!$C$21)</f>
        <v>2700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3545824</v>
      </c>
      <c r="AD14" s="9">
        <f>IF('Upto Month Current'!$C$19="",0,'Upto Month Current'!$C$19)</f>
        <v>2704</v>
      </c>
      <c r="AE14" s="9">
        <f>IF('Upto Month Current'!$C$20="",0,'Upto Month Current'!$C$20)</f>
        <v>1211</v>
      </c>
      <c r="AF14" s="9">
        <f>IF('Upto Month Current'!$C$22="",0,'Upto Month Current'!$C$22)</f>
        <v>22437</v>
      </c>
      <c r="AG14" s="9">
        <f>IF('Upto Month Current'!$C$23="",0,'Upto Month Current'!$C$23)</f>
        <v>0</v>
      </c>
      <c r="AH14" s="9">
        <f>IF('Upto Month Current'!$C$24="",0,'Upto Month Current'!$C$24)</f>
        <v>423</v>
      </c>
      <c r="AI14" s="9">
        <f>IF('Upto Month Current'!$C$25="",0,'Upto Month Current'!$C$25)</f>
        <v>460</v>
      </c>
      <c r="AJ14" s="9">
        <f>IF('Upto Month Current'!$C$28="",0,'Upto Month Current'!$C$28)</f>
        <v>58603</v>
      </c>
      <c r="AK14" s="9">
        <f>IF('Upto Month Current'!$C$29="",0,'Upto Month Current'!$C$29)</f>
        <v>15164</v>
      </c>
      <c r="AL14" s="9">
        <f>IF('Upto Month Current'!$C$31="",0,'Upto Month Current'!$C$31)</f>
        <v>0</v>
      </c>
      <c r="AM14" s="9">
        <f>IF('Upto Month Current'!$C$32="",0,'Upto Month Current'!$C$32)</f>
        <v>35052</v>
      </c>
      <c r="AN14" s="9">
        <f>IF('Upto Month Current'!$C$33="",0,'Upto Month Current'!$C$33)</f>
        <v>265420</v>
      </c>
      <c r="AO14" s="9">
        <f>IF('Upto Month Current'!$C$34="",0,'Upto Month Current'!$C$34)</f>
        <v>114380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467</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20823</v>
      </c>
      <c r="BC14" s="9">
        <f>IF('Upto Month Current'!$C$54="",0,'Upto Month Current'!$C$54)</f>
        <v>20823</v>
      </c>
      <c r="BD14" s="9">
        <f>IF('Upto Month Current'!$C$55="",0,'Upto Month Current'!$C$55)</f>
        <v>0</v>
      </c>
      <c r="BE14" s="9">
        <f>IF('Upto Month Current'!$C$56="",0,'Upto Month Current'!$C$56)</f>
        <v>6299</v>
      </c>
      <c r="BF14" s="9">
        <f>IF('Upto Month Current'!$C$58="",0,'Upto Month Current'!$C$58)</f>
        <v>4</v>
      </c>
      <c r="BG14" s="124">
        <f t="shared" si="10"/>
        <v>564270</v>
      </c>
      <c r="BH14" s="125">
        <f t="shared" si="11"/>
        <v>4110094</v>
      </c>
      <c r="BI14" s="9">
        <f>IF('Upto Month Current'!$C$60="",0,'Upto Month Current'!$C$60)</f>
        <v>0</v>
      </c>
      <c r="BJ14" s="126">
        <f t="shared" si="9"/>
        <v>4110094</v>
      </c>
      <c r="BK14">
        <f>'Upto Month Current'!$C$61</f>
        <v>4110092</v>
      </c>
    </row>
    <row r="15" spans="1:63" ht="15.75">
      <c r="A15" s="130"/>
      <c r="B15" s="5" t="s">
        <v>204</v>
      </c>
      <c r="C15" s="128">
        <f t="shared" ref="C15:AH15" si="14">C14/C11</f>
        <v>0.44383242660756961</v>
      </c>
      <c r="D15" s="128">
        <f t="shared" si="14"/>
        <v>1.0063379031810096</v>
      </c>
      <c r="E15" s="128">
        <f t="shared" si="14"/>
        <v>0.2924948118740413</v>
      </c>
      <c r="F15" s="128">
        <f t="shared" si="14"/>
        <v>0.48301911138090503</v>
      </c>
      <c r="G15" s="128">
        <f t="shared" si="14"/>
        <v>0.45074687915424488</v>
      </c>
      <c r="H15" s="128" t="e">
        <f t="shared" si="14"/>
        <v>#DIV/0!</v>
      </c>
      <c r="I15" s="128" t="e">
        <f t="shared" si="14"/>
        <v>#DIV/0!</v>
      </c>
      <c r="J15" s="128" t="e">
        <f t="shared" si="14"/>
        <v>#DIV/0!</v>
      </c>
      <c r="K15" s="128" t="e">
        <f t="shared" si="14"/>
        <v>#DIV/0!</v>
      </c>
      <c r="L15" s="128">
        <f t="shared" si="14"/>
        <v>0.99631986506171888</v>
      </c>
      <c r="M15" s="128">
        <f t="shared" si="14"/>
        <v>0.53194571836947679</v>
      </c>
      <c r="N15" s="128">
        <f t="shared" si="14"/>
        <v>0.52272727272727271</v>
      </c>
      <c r="O15" s="128">
        <f t="shared" si="14"/>
        <v>0.42675585284280937</v>
      </c>
      <c r="P15" s="128">
        <f t="shared" si="14"/>
        <v>0.62809334875602707</v>
      </c>
      <c r="Q15" s="128" t="e">
        <f t="shared" si="14"/>
        <v>#DIV/0!</v>
      </c>
      <c r="R15" s="128">
        <f t="shared" si="14"/>
        <v>0.60214094558429976</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0.51490069663161853</v>
      </c>
      <c r="AD15" s="128">
        <f t="shared" si="14"/>
        <v>0.27798910249820086</v>
      </c>
      <c r="AE15" s="128">
        <f t="shared" si="14"/>
        <v>24.22</v>
      </c>
      <c r="AF15" s="128">
        <f t="shared" si="14"/>
        <v>0.74829909284951979</v>
      </c>
      <c r="AG15" s="128" t="e">
        <f t="shared" si="14"/>
        <v>#DIV/0!</v>
      </c>
      <c r="AH15" s="128" t="e">
        <f t="shared" si="14"/>
        <v>#DIV/0!</v>
      </c>
      <c r="AI15" s="128" t="e">
        <f t="shared" ref="AI15:BJ15" si="15">AI14/AI11</f>
        <v>#DIV/0!</v>
      </c>
      <c r="AJ15" s="128">
        <f t="shared" si="15"/>
        <v>0.27759724880156128</v>
      </c>
      <c r="AK15" s="128">
        <f t="shared" si="15"/>
        <v>4.384496392997065E-2</v>
      </c>
      <c r="AL15" s="128" t="e">
        <f t="shared" si="15"/>
        <v>#DIV/0!</v>
      </c>
      <c r="AM15" s="128">
        <f t="shared" si="15"/>
        <v>1.0199319114266594</v>
      </c>
      <c r="AN15" s="128">
        <f t="shared" si="15"/>
        <v>0.29642518508425814</v>
      </c>
      <c r="AO15" s="128">
        <f t="shared" si="15"/>
        <v>-1.621215557319424</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1.1733668341708543</v>
      </c>
      <c r="AX15" s="128">
        <f t="shared" si="15"/>
        <v>0</v>
      </c>
      <c r="AY15" s="128" t="e">
        <f t="shared" si="15"/>
        <v>#DIV/0!</v>
      </c>
      <c r="AZ15" s="128" t="e">
        <f t="shared" si="15"/>
        <v>#DIV/0!</v>
      </c>
      <c r="BA15" s="128" t="e">
        <f t="shared" si="15"/>
        <v>#DIV/0!</v>
      </c>
      <c r="BB15" s="128">
        <f t="shared" si="15"/>
        <v>0.85691358024691355</v>
      </c>
      <c r="BC15" s="128">
        <f t="shared" si="15"/>
        <v>0.85698411391884111</v>
      </c>
      <c r="BD15" s="128" t="e">
        <f t="shared" si="15"/>
        <v>#DIV/0!</v>
      </c>
      <c r="BE15" s="128">
        <f t="shared" si="15"/>
        <v>0.62347817479956447</v>
      </c>
      <c r="BF15" s="128">
        <f t="shared" si="15"/>
        <v>1.3228825611006384E-4</v>
      </c>
      <c r="BG15" s="128">
        <f t="shared" si="15"/>
        <v>0.3650465664519702</v>
      </c>
      <c r="BH15" s="128">
        <f t="shared" si="15"/>
        <v>0.48743010548528959</v>
      </c>
      <c r="BI15" s="128">
        <f t="shared" si="15"/>
        <v>0</v>
      </c>
      <c r="BJ15" s="128">
        <f t="shared" si="15"/>
        <v>0.4911555777984592</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132</v>
      </c>
      <c r="B17" s="11" t="s">
        <v>208</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206</v>
      </c>
      <c r="C20" s="9">
        <f>IF('Upto Month Current'!$D$4="",0,'Upto Month Current'!$D$4)</f>
        <v>503908</v>
      </c>
      <c r="D20" s="9">
        <f>IF('Upto Month Current'!$D$5="",0,'Upto Month Current'!$D$5)</f>
        <v>227850</v>
      </c>
      <c r="E20" s="9">
        <f>IF('Upto Month Current'!$D$6="",0,'Upto Month Current'!$D$6)</f>
        <v>21211</v>
      </c>
      <c r="F20" s="9">
        <f>IF('Upto Month Current'!$D$7="",0,'Upto Month Current'!$D$7)</f>
        <v>71786</v>
      </c>
      <c r="G20" s="9">
        <f>IF('Upto Month Current'!$D$8="",0,'Upto Month Current'!$D$8)</f>
        <v>32904</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4278</v>
      </c>
      <c r="M20" s="9">
        <f>IF('Upto Month Current'!$D$14="",0,'Upto Month Current'!$D$14)</f>
        <v>2685</v>
      </c>
      <c r="N20" s="9">
        <f>IF('Upto Month Current'!$D$15="",0,'Upto Month Current'!$D$15)</f>
        <v>82</v>
      </c>
      <c r="O20" s="9">
        <f>IF('Upto Month Current'!$D$16="",0,'Upto Month Current'!$D$16)</f>
        <v>1678</v>
      </c>
      <c r="P20" s="9">
        <f>IF('Upto Month Current'!$D$17="",0,'Upto Month Current'!$D$17)</f>
        <v>5343</v>
      </c>
      <c r="Q20" s="9">
        <f>IF('Upto Month Current'!$D$18="",0,'Upto Month Current'!$D$18)</f>
        <v>0</v>
      </c>
      <c r="R20" s="9">
        <f>IF('Upto Month Current'!$D$21="",0,'Upto Month Current'!$D$21)</f>
        <v>1772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141181</v>
      </c>
      <c r="AC20" s="123">
        <f t="shared" si="16"/>
        <v>1014678</v>
      </c>
      <c r="AD20" s="9">
        <f>IF('Upto Month Current'!$D$19="",0,'Upto Month Current'!$D$19)</f>
        <v>1106</v>
      </c>
      <c r="AE20" s="9">
        <f>IF('Upto Month Current'!$D$20="",0,'Upto Month Current'!$D$20)</f>
        <v>82</v>
      </c>
      <c r="AF20" s="9">
        <f>IF('Upto Month Current'!$D$22="",0,'Upto Month Current'!$D$22)</f>
        <v>2377</v>
      </c>
      <c r="AG20" s="9">
        <f>IF('Upto Month Current'!$D$23="",0,'Upto Month Current'!$D$23)</f>
        <v>0</v>
      </c>
      <c r="AH20" s="9">
        <f>IF('Upto Month Current'!$D$24="",0,'Upto Month Current'!$D$24)</f>
        <v>0</v>
      </c>
      <c r="AI20" s="9">
        <f>IF('Upto Month Current'!$D$25="",0,'Upto Month Current'!$D$25)</f>
        <v>750</v>
      </c>
      <c r="AJ20" s="9">
        <f>IF('Upto Month Current'!$D$28="",0,'Upto Month Current'!$D$28)</f>
        <v>309735</v>
      </c>
      <c r="AK20" s="9">
        <f>IF('Upto Month Current'!$D$29="",0,'Upto Month Current'!$D$29)</f>
        <v>37165</v>
      </c>
      <c r="AL20" s="9">
        <f>IF('Upto Month Current'!$D$31="",0,'Upto Month Current'!$D$31)</f>
        <v>0</v>
      </c>
      <c r="AM20" s="9">
        <f>IF('Upto Month Current'!$D$32="",0,'Upto Month Current'!$D$32)</f>
        <v>290</v>
      </c>
      <c r="AN20" s="9">
        <f>IF('Upto Month Current'!$D$33="",0,'Upto Month Current'!$D$33)</f>
        <v>62310</v>
      </c>
      <c r="AO20" s="9">
        <f>IF('Upto Month Current'!$D$34="",0,'Upto Month Current'!$D$34)</f>
        <v>-62391</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368</v>
      </c>
      <c r="AX20" s="9">
        <f>IF('Upto Month Current'!$D$47="",0,'Upto Month Current'!$D$47)</f>
        <v>0</v>
      </c>
      <c r="AY20" s="9">
        <f>IF('Upto Month Current'!$D$49="",0,'Upto Month Current'!$D$49)</f>
        <v>0</v>
      </c>
      <c r="AZ20" s="9">
        <f>IF('Upto Month Current'!$D$50="",0,'Upto Month Current'!$D$50)</f>
        <v>0</v>
      </c>
      <c r="BA20" s="9">
        <f>IF('Upto Month Current'!$D$52="",0,'Upto Month Current'!$D$52)</f>
        <v>215916</v>
      </c>
      <c r="BB20" s="9">
        <f>IF('Upto Month Current'!$D$53="",0,'Upto Month Current'!$D$53)</f>
        <v>2921</v>
      </c>
      <c r="BC20" s="9">
        <f>IF('Upto Month Current'!$D$54="",0,'Upto Month Current'!$D$54)</f>
        <v>2921</v>
      </c>
      <c r="BD20" s="9">
        <f>IF('Upto Month Current'!$D$55="",0,'Upto Month Current'!$D$55)</f>
        <v>0</v>
      </c>
      <c r="BE20" s="9">
        <f>IF('Upto Month Current'!$D$56="",0,'Upto Month Current'!$D$56)</f>
        <v>7813</v>
      </c>
      <c r="BF20" s="9">
        <f>IF('Upto Month Current'!$D$58="",0,'Upto Month Current'!$D$58)</f>
        <v>28</v>
      </c>
      <c r="BG20" s="124">
        <f t="shared" si="18"/>
        <v>581391</v>
      </c>
      <c r="BH20" s="125">
        <f t="shared" si="19"/>
        <v>1596069</v>
      </c>
      <c r="BI20" s="9">
        <f>IF('Upto Month Current'!$D$60="",0,'Upto Month Current'!$D$60)</f>
        <v>0</v>
      </c>
      <c r="BJ20" s="126">
        <f t="shared" si="17"/>
        <v>1596069</v>
      </c>
      <c r="BK20">
        <f>'Upto Month Current'!$D$61</f>
        <v>1596068</v>
      </c>
    </row>
    <row r="21" spans="1:63" ht="15.75">
      <c r="A21" s="130"/>
      <c r="B21" s="5" t="s">
        <v>204</v>
      </c>
      <c r="C21" s="128">
        <f t="shared" ref="C21:AH21" si="22">C20/C17</f>
        <v>0.63723551162661296</v>
      </c>
      <c r="D21" s="128">
        <f t="shared" si="22"/>
        <v>1.4240268993275169</v>
      </c>
      <c r="E21" s="128">
        <f t="shared" si="22"/>
        <v>0.4746464375223774</v>
      </c>
      <c r="F21" s="128">
        <f t="shared" si="22"/>
        <v>0.76011478065670635</v>
      </c>
      <c r="G21" s="128">
        <f t="shared" si="22"/>
        <v>0.47675210455395045</v>
      </c>
      <c r="H21" s="128" t="e">
        <f t="shared" si="22"/>
        <v>#DIV/0!</v>
      </c>
      <c r="I21" s="128" t="e">
        <f t="shared" si="22"/>
        <v>#DIV/0!</v>
      </c>
      <c r="J21" s="128" t="e">
        <f t="shared" si="22"/>
        <v>#DIV/0!</v>
      </c>
      <c r="K21" s="128">
        <f t="shared" si="22"/>
        <v>0</v>
      </c>
      <c r="L21" s="128">
        <f t="shared" si="22"/>
        <v>0.56759984078545844</v>
      </c>
      <c r="M21" s="128">
        <f t="shared" si="22"/>
        <v>0.40002979737783073</v>
      </c>
      <c r="N21" s="128">
        <f t="shared" si="22"/>
        <v>5.4666666666666668</v>
      </c>
      <c r="O21" s="128">
        <f t="shared" si="22"/>
        <v>0.61240875912408754</v>
      </c>
      <c r="P21" s="128">
        <f t="shared" si="22"/>
        <v>0.43130448821440104</v>
      </c>
      <c r="Q21" s="128" t="e">
        <f t="shared" si="22"/>
        <v>#DIV/0!</v>
      </c>
      <c r="R21" s="128">
        <f t="shared" si="22"/>
        <v>1.2029871011541073</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0.45784175741498628</v>
      </c>
      <c r="AC21" s="128">
        <f t="shared" si="22"/>
        <v>0.67383214063720254</v>
      </c>
      <c r="AD21" s="128">
        <f t="shared" si="22"/>
        <v>1.6656626506024097</v>
      </c>
      <c r="AE21" s="128" t="e">
        <f t="shared" si="22"/>
        <v>#DIV/0!</v>
      </c>
      <c r="AF21" s="128">
        <f t="shared" si="22"/>
        <v>6.8699421965317917</v>
      </c>
      <c r="AG21" s="128" t="e">
        <f t="shared" si="22"/>
        <v>#DIV/0!</v>
      </c>
      <c r="AH21" s="128" t="e">
        <f t="shared" si="22"/>
        <v>#DIV/0!</v>
      </c>
      <c r="AI21" s="128" t="e">
        <f t="shared" ref="AI21:BJ21" si="23">AI20/AI17</f>
        <v>#DIV/0!</v>
      </c>
      <c r="AJ21" s="128">
        <f t="shared" si="23"/>
        <v>0.92177548955419319</v>
      </c>
      <c r="AK21" s="128">
        <f t="shared" si="23"/>
        <v>0.37907223434854448</v>
      </c>
      <c r="AL21" s="128" t="e">
        <f t="shared" si="23"/>
        <v>#DIV/0!</v>
      </c>
      <c r="AM21" s="128" t="e">
        <f t="shared" si="23"/>
        <v>#DIV/0!</v>
      </c>
      <c r="AN21" s="128">
        <f t="shared" si="23"/>
        <v>0.60051464423049128</v>
      </c>
      <c r="AO21" s="128">
        <f t="shared" si="23"/>
        <v>-0.60425948165652965</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4.6582278481012658</v>
      </c>
      <c r="AX21" s="128">
        <f t="shared" si="23"/>
        <v>0</v>
      </c>
      <c r="AY21" s="128" t="e">
        <f t="shared" si="23"/>
        <v>#DIV/0!</v>
      </c>
      <c r="AZ21" s="128" t="e">
        <f t="shared" si="23"/>
        <v>#DIV/0!</v>
      </c>
      <c r="BA21" s="128">
        <f t="shared" si="23"/>
        <v>0.93528838448376683</v>
      </c>
      <c r="BB21" s="128">
        <f t="shared" si="23"/>
        <v>1.1348096348096348</v>
      </c>
      <c r="BC21" s="128">
        <f t="shared" si="23"/>
        <v>1.1348096348096348</v>
      </c>
      <c r="BD21" s="128" t="e">
        <f t="shared" si="23"/>
        <v>#DIV/0!</v>
      </c>
      <c r="BE21" s="128">
        <f t="shared" si="23"/>
        <v>2.1082029141932002</v>
      </c>
      <c r="BF21" s="128">
        <f t="shared" si="23"/>
        <v>3.1076581576026639E-2</v>
      </c>
      <c r="BG21" s="128">
        <f t="shared" si="23"/>
        <v>0.65849705404652359</v>
      </c>
      <c r="BH21" s="128">
        <f t="shared" si="23"/>
        <v>0.66816411008658128</v>
      </c>
      <c r="BI21" s="128">
        <f t="shared" si="23"/>
        <v>0</v>
      </c>
      <c r="BJ21" s="128">
        <f t="shared" si="23"/>
        <v>0.68873560341591189</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133</v>
      </c>
      <c r="B23" s="11" t="s">
        <v>208</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206</v>
      </c>
      <c r="C26" s="9">
        <f>IF('Upto Month Current'!$E$4="",0,'Upto Month Current'!$E$4)</f>
        <v>161846</v>
      </c>
      <c r="D26" s="9">
        <f>IF('Upto Month Current'!$E$5="",0,'Upto Month Current'!$E$5)</f>
        <v>74199</v>
      </c>
      <c r="E26" s="9">
        <f>IF('Upto Month Current'!$E$6="",0,'Upto Month Current'!$E$6)</f>
        <v>7923</v>
      </c>
      <c r="F26" s="9">
        <f>IF('Upto Month Current'!$E$7="",0,'Upto Month Current'!$E$7)</f>
        <v>21457</v>
      </c>
      <c r="G26" s="9">
        <f>IF('Upto Month Current'!$E$8="",0,'Upto Month Current'!$E$8)</f>
        <v>11251</v>
      </c>
      <c r="H26" s="9">
        <f>IF('Upto Month Current'!$E$9="",0,'Upto Month Current'!$E$9)</f>
        <v>0</v>
      </c>
      <c r="I26" s="9">
        <f>IF('Upto Month Current'!$E$10="",0,'Upto Month Current'!$E$10)</f>
        <v>0</v>
      </c>
      <c r="J26" s="9">
        <f>IF('Upto Month Current'!$E$11="",0,'Upto Month Current'!$E$11)</f>
        <v>0</v>
      </c>
      <c r="K26" s="9">
        <f>IF('Upto Month Current'!$E$12="",0,'Upto Month Current'!$E$12)</f>
        <v>230</v>
      </c>
      <c r="L26" s="9">
        <f>IF('Upto Month Current'!$E$13="",0,'Upto Month Current'!$E$13)</f>
        <v>7956</v>
      </c>
      <c r="M26" s="9">
        <f>IF('Upto Month Current'!$E$14="",0,'Upto Month Current'!$E$14)</f>
        <v>4375</v>
      </c>
      <c r="N26" s="9">
        <f>IF('Upto Month Current'!$E$15="",0,'Upto Month Current'!$E$15)</f>
        <v>12</v>
      </c>
      <c r="O26" s="9">
        <f>IF('Upto Month Current'!$E$16="",0,'Upto Month Current'!$E$16)</f>
        <v>365</v>
      </c>
      <c r="P26" s="9">
        <f>IF('Upto Month Current'!$E$17="",0,'Upto Month Current'!$E$17)</f>
        <v>8106</v>
      </c>
      <c r="Q26" s="9">
        <f>IF('Upto Month Current'!$E$18="",0,'Upto Month Current'!$E$18)</f>
        <v>0</v>
      </c>
      <c r="R26" s="9">
        <f>IF('Upto Month Current'!$E$21="",0,'Upto Month Current'!$E$21)</f>
        <v>498</v>
      </c>
      <c r="S26" s="9">
        <f>IF('Upto Month Current'!$E$26="",0,'Upto Month Current'!$E$26)</f>
        <v>0</v>
      </c>
      <c r="T26" s="9">
        <f>IF('Upto Month Current'!$E$27="",0,'Upto Month Current'!$E$27)</f>
        <v>0</v>
      </c>
      <c r="U26" s="9">
        <f>IF('Upto Month Current'!$E$30="",0,'Upto Month Current'!$E$30)</f>
        <v>0</v>
      </c>
      <c r="V26" s="9">
        <f>IF('Upto Month Current'!$E$35="",0,'Upto Month Current'!$E$35)</f>
        <v>138496</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176425</v>
      </c>
      <c r="AC26" s="123">
        <f t="shared" si="24"/>
        <v>613139</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112255</v>
      </c>
      <c r="AK26" s="9">
        <f>IF('Upto Month Current'!$E$29="",0,'Upto Month Current'!$E$29)</f>
        <v>14235</v>
      </c>
      <c r="AL26" s="9">
        <f>IF('Upto Month Current'!$E$31="",0,'Upto Month Current'!$E$31)</f>
        <v>0</v>
      </c>
      <c r="AM26" s="9">
        <f>IF('Upto Month Current'!$E$32="",0,'Upto Month Current'!$E$32)</f>
        <v>0</v>
      </c>
      <c r="AN26" s="9">
        <f>IF('Upto Month Current'!$E$33="",0,'Upto Month Current'!$E$33)</f>
        <v>43651</v>
      </c>
      <c r="AO26" s="9">
        <f>IF('Upto Month Current'!$E$34="",0,'Upto Month Current'!$E$34)</f>
        <v>93141</v>
      </c>
      <c r="AP26" s="9">
        <f>IF('Upto Month Current'!$E$36="",0,'Upto Month Current'!$E$36)</f>
        <v>264521</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155053</v>
      </c>
      <c r="BB26" s="9">
        <f>IF('Upto Month Current'!$E$53="",0,'Upto Month Current'!$E$53)</f>
        <v>601</v>
      </c>
      <c r="BC26" s="9">
        <f>IF('Upto Month Current'!$E$54="",0,'Upto Month Current'!$E$54)</f>
        <v>601</v>
      </c>
      <c r="BD26" s="9">
        <f>IF('Upto Month Current'!$E$55="",0,'Upto Month Current'!$E$55)</f>
        <v>0</v>
      </c>
      <c r="BE26" s="9">
        <f>IF('Upto Month Current'!$E$56="",0,'Upto Month Current'!$E$56)</f>
        <v>6114</v>
      </c>
      <c r="BF26" s="9">
        <f>IF('Upto Month Current'!$E$58="",0,'Upto Month Current'!$E$58)</f>
        <v>61</v>
      </c>
      <c r="BG26" s="124">
        <f t="shared" si="26"/>
        <v>690233</v>
      </c>
      <c r="BH26" s="125">
        <f t="shared" si="27"/>
        <v>1303372</v>
      </c>
      <c r="BI26" s="9">
        <f>IF('Upto Month Current'!$E$60="",0,'Upto Month Current'!$E$60)</f>
        <v>0</v>
      </c>
      <c r="BJ26" s="126">
        <f t="shared" si="25"/>
        <v>1303372</v>
      </c>
      <c r="BK26">
        <f>'Upto Month Current'!$E$61</f>
        <v>1303374</v>
      </c>
    </row>
    <row r="27" spans="1:63" ht="15.75">
      <c r="A27" s="130"/>
      <c r="B27" s="5" t="s">
        <v>204</v>
      </c>
      <c r="C27" s="128">
        <f t="shared" ref="C27:AH27" si="30">C26/C23</f>
        <v>0.11339661560364783</v>
      </c>
      <c r="D27" s="128">
        <f t="shared" si="30"/>
        <v>0.29662040072277213</v>
      </c>
      <c r="E27" s="128">
        <f t="shared" si="30"/>
        <v>0.11965024615663415</v>
      </c>
      <c r="F27" s="128">
        <f t="shared" si="30"/>
        <v>0.12606192350625697</v>
      </c>
      <c r="G27" s="128">
        <f t="shared" si="30"/>
        <v>0.12752042979065839</v>
      </c>
      <c r="H27" s="128" t="e">
        <f t="shared" si="30"/>
        <v>#DIV/0!</v>
      </c>
      <c r="I27" s="128" t="e">
        <f t="shared" si="30"/>
        <v>#DIV/0!</v>
      </c>
      <c r="J27" s="128" t="e">
        <f t="shared" si="30"/>
        <v>#DIV/0!</v>
      </c>
      <c r="K27" s="128">
        <f t="shared" si="30"/>
        <v>9.338205440519691E-2</v>
      </c>
      <c r="L27" s="128">
        <f t="shared" si="30"/>
        <v>0.25754240580085458</v>
      </c>
      <c r="M27" s="128">
        <f t="shared" si="30"/>
        <v>0.2561625387903273</v>
      </c>
      <c r="N27" s="128">
        <f t="shared" si="30"/>
        <v>9.4488188976377951E-2</v>
      </c>
      <c r="O27" s="128">
        <f t="shared" si="30"/>
        <v>0.13172140021652834</v>
      </c>
      <c r="P27" s="128">
        <f t="shared" si="30"/>
        <v>0.40623433897965322</v>
      </c>
      <c r="Q27" s="128" t="e">
        <f t="shared" si="30"/>
        <v>#DIV/0!</v>
      </c>
      <c r="R27" s="128">
        <f t="shared" si="30"/>
        <v>0.23501651722510619</v>
      </c>
      <c r="S27" s="128" t="e">
        <f t="shared" si="30"/>
        <v>#DIV/0!</v>
      </c>
      <c r="T27" s="128" t="e">
        <f t="shared" si="30"/>
        <v>#DIV/0!</v>
      </c>
      <c r="U27" s="128" t="e">
        <f t="shared" si="30"/>
        <v>#DIV/0!</v>
      </c>
      <c r="V27" s="128">
        <f t="shared" si="30"/>
        <v>0.47188538135232289</v>
      </c>
      <c r="W27" s="128" t="e">
        <f t="shared" si="30"/>
        <v>#DIV/0!</v>
      </c>
      <c r="X27" s="128" t="e">
        <f t="shared" si="30"/>
        <v>#DIV/0!</v>
      </c>
      <c r="Y27" s="128">
        <f t="shared" si="30"/>
        <v>0</v>
      </c>
      <c r="Z27" s="128">
        <f t="shared" si="30"/>
        <v>0</v>
      </c>
      <c r="AA27" s="128">
        <f t="shared" si="30"/>
        <v>0</v>
      </c>
      <c r="AB27" s="128">
        <f t="shared" si="30"/>
        <v>0.12746108075148033</v>
      </c>
      <c r="AC27" s="128">
        <f t="shared" si="30"/>
        <v>0.16326345306733903</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0.67053939430141574</v>
      </c>
      <c r="AK27" s="128">
        <f t="shared" si="31"/>
        <v>0.44445485200449608</v>
      </c>
      <c r="AL27" s="128">
        <f t="shared" si="31"/>
        <v>0</v>
      </c>
      <c r="AM27" s="128" t="e">
        <f t="shared" si="31"/>
        <v>#DIV/0!</v>
      </c>
      <c r="AN27" s="128">
        <f t="shared" si="31"/>
        <v>0.36030838058919185</v>
      </c>
      <c r="AO27" s="128">
        <f t="shared" si="31"/>
        <v>2.247936477289183</v>
      </c>
      <c r="AP27" s="128">
        <f t="shared" si="31"/>
        <v>3.9164507484342845</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0.29525750030943837</v>
      </c>
      <c r="BB27" s="128">
        <f t="shared" si="31"/>
        <v>0.52260869565217394</v>
      </c>
      <c r="BC27" s="128">
        <f t="shared" si="31"/>
        <v>0.52260869565217394</v>
      </c>
      <c r="BD27" s="128" t="e">
        <f t="shared" si="31"/>
        <v>#DIV/0!</v>
      </c>
      <c r="BE27" s="128">
        <f t="shared" si="31"/>
        <v>2.9323741007194246</v>
      </c>
      <c r="BF27" s="128">
        <f t="shared" si="31"/>
        <v>0.12127236580516898</v>
      </c>
      <c r="BG27" s="128">
        <f t="shared" si="31"/>
        <v>0.71787178145791108</v>
      </c>
      <c r="BH27" s="128">
        <f t="shared" si="31"/>
        <v>0.2763127043399029</v>
      </c>
      <c r="BI27" s="128">
        <f t="shared" si="31"/>
        <v>0</v>
      </c>
      <c r="BJ27" s="128">
        <f t="shared" si="31"/>
        <v>0.28260346828730248</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134</v>
      </c>
      <c r="B29" s="11" t="s">
        <v>208</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206</v>
      </c>
      <c r="C32" s="9">
        <f>IF('Upto Month Current'!$F$4="",0,'Upto Month Current'!$F$4)</f>
        <v>629205</v>
      </c>
      <c r="D32" s="9">
        <f>IF('Upto Month Current'!$F$5="",0,'Upto Month Current'!$F$5)</f>
        <v>287600</v>
      </c>
      <c r="E32" s="9">
        <f>IF('Upto Month Current'!$F$6="",0,'Upto Month Current'!$F$6)</f>
        <v>28460</v>
      </c>
      <c r="F32" s="9">
        <f>IF('Upto Month Current'!$F$7="",0,'Upto Month Current'!$F$7)</f>
        <v>60524</v>
      </c>
      <c r="G32" s="9">
        <f>IF('Upto Month Current'!$F$8="",0,'Upto Month Current'!$F$8)</f>
        <v>43063</v>
      </c>
      <c r="H32" s="9">
        <f>IF('Upto Month Current'!$F$9="",0,'Upto Month Current'!$F$9)</f>
        <v>0</v>
      </c>
      <c r="I32" s="9">
        <f>IF('Upto Month Current'!$F$10="",0,'Upto Month Current'!$F$10)</f>
        <v>0</v>
      </c>
      <c r="J32" s="9">
        <f>IF('Upto Month Current'!$F$11="",0,'Upto Month Current'!$F$11)</f>
        <v>563</v>
      </c>
      <c r="K32" s="9">
        <f>IF('Upto Month Current'!$F$12="",0,'Upto Month Current'!$F$12)</f>
        <v>544</v>
      </c>
      <c r="L32" s="9">
        <f>IF('Upto Month Current'!$F$13="",0,'Upto Month Current'!$F$13)</f>
        <v>9328</v>
      </c>
      <c r="M32" s="9">
        <f>IF('Upto Month Current'!$F$14="",0,'Upto Month Current'!$F$14)</f>
        <v>11978</v>
      </c>
      <c r="N32" s="9">
        <f>IF('Upto Month Current'!$F$15="",0,'Upto Month Current'!$F$15)</f>
        <v>70</v>
      </c>
      <c r="O32" s="9">
        <f>IF('Upto Month Current'!$F$16="",0,'Upto Month Current'!$F$16)</f>
        <v>3794</v>
      </c>
      <c r="P32" s="9">
        <f>IF('Upto Month Current'!$F$17="",0,'Upto Month Current'!$F$17)</f>
        <v>67482</v>
      </c>
      <c r="Q32" s="9">
        <f>IF('Upto Month Current'!$F$18="",0,'Upto Month Current'!$F$18)</f>
        <v>0</v>
      </c>
      <c r="R32" s="9">
        <f>IF('Upto Month Current'!$F$21="",0,'Upto Month Current'!$F$21)</f>
        <v>2799</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1145410</v>
      </c>
      <c r="AD32" s="9">
        <f>IF('Upto Month Current'!$F$19="",0,'Upto Month Current'!$F$19)</f>
        <v>3403</v>
      </c>
      <c r="AE32" s="9">
        <f>IF('Upto Month Current'!$F$20="",0,'Upto Month Current'!$F$20)</f>
        <v>720</v>
      </c>
      <c r="AF32" s="9">
        <f>IF('Upto Month Current'!$F$22="",0,'Upto Month Current'!$F$22)</f>
        <v>5175</v>
      </c>
      <c r="AG32" s="9">
        <f>IF('Upto Month Current'!$F$23="",0,'Upto Month Current'!$F$23)</f>
        <v>128</v>
      </c>
      <c r="AH32" s="9">
        <f>IF('Upto Month Current'!$F$24="",0,'Upto Month Current'!$F$24)</f>
        <v>0</v>
      </c>
      <c r="AI32" s="9">
        <f>IF('Upto Month Current'!$F$25="",0,'Upto Month Current'!$F$25)</f>
        <v>0</v>
      </c>
      <c r="AJ32" s="9">
        <f>IF('Upto Month Current'!$F$28="",0,'Upto Month Current'!$F$28)</f>
        <v>57945</v>
      </c>
      <c r="AK32" s="9">
        <f>IF('Upto Month Current'!$F$29="",0,'Upto Month Current'!$F$29)</f>
        <v>33217</v>
      </c>
      <c r="AL32" s="9">
        <f>IF('Upto Month Current'!$F$31="",0,'Upto Month Current'!$F$31)</f>
        <v>0</v>
      </c>
      <c r="AM32" s="9">
        <f>IF('Upto Month Current'!$F$32="",0,'Upto Month Current'!$F$32)</f>
        <v>2305</v>
      </c>
      <c r="AN32" s="9">
        <f>IF('Upto Month Current'!$F$33="",0,'Upto Month Current'!$F$33)</f>
        <v>211642</v>
      </c>
      <c r="AO32" s="9">
        <f>IF('Upto Month Current'!$F$34="",0,'Upto Month Current'!$F$34)</f>
        <v>334134</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9706</v>
      </c>
      <c r="BC32" s="9">
        <f>IF('Upto Month Current'!$F$54="",0,'Upto Month Current'!$F$54)</f>
        <v>9706</v>
      </c>
      <c r="BD32" s="9">
        <f>IF('Upto Month Current'!$F$55="",0,'Upto Month Current'!$F$55)</f>
        <v>0</v>
      </c>
      <c r="BE32" s="9">
        <f>IF('Upto Month Current'!$F$56="",0,'Upto Month Current'!$F$56)</f>
        <v>40572</v>
      </c>
      <c r="BF32" s="9">
        <f>IF('Upto Month Current'!$F$58="",0,'Upto Month Current'!$F$58)</f>
        <v>148238</v>
      </c>
      <c r="BG32" s="124">
        <f t="shared" si="34"/>
        <v>856891</v>
      </c>
      <c r="BH32" s="125">
        <f t="shared" si="35"/>
        <v>2002301</v>
      </c>
      <c r="BI32" s="9">
        <f>IF('Upto Month Current'!$F$60="",0,'Upto Month Current'!$F$60)</f>
        <v>9114</v>
      </c>
      <c r="BJ32" s="126">
        <f t="shared" si="33"/>
        <v>1993187</v>
      </c>
      <c r="BK32">
        <f>'Upto Month Current'!$F$61</f>
        <v>1993186</v>
      </c>
    </row>
    <row r="33" spans="1:63" ht="15.75">
      <c r="A33" s="130"/>
      <c r="B33" s="5" t="s">
        <v>204</v>
      </c>
      <c r="C33" s="128">
        <f t="shared" ref="C33:AH33" si="38">C32/C29</f>
        <v>0.25059242413983995</v>
      </c>
      <c r="D33" s="128">
        <f t="shared" si="38"/>
        <v>0.7339093688277355</v>
      </c>
      <c r="E33" s="128">
        <f t="shared" si="38"/>
        <v>0.22360150848522942</v>
      </c>
      <c r="F33" s="128">
        <f t="shared" si="38"/>
        <v>0.30876756216265855</v>
      </c>
      <c r="G33" s="128">
        <f t="shared" si="38"/>
        <v>0.31869246025872533</v>
      </c>
      <c r="H33" s="128" t="e">
        <f t="shared" si="38"/>
        <v>#DIV/0!</v>
      </c>
      <c r="I33" s="128" t="e">
        <f t="shared" si="38"/>
        <v>#DIV/0!</v>
      </c>
      <c r="J33" s="128">
        <f t="shared" si="38"/>
        <v>0.51135331516802907</v>
      </c>
      <c r="K33" s="128">
        <f t="shared" si="38"/>
        <v>0.37595024187975123</v>
      </c>
      <c r="L33" s="128">
        <f t="shared" si="38"/>
        <v>0.31364110150970043</v>
      </c>
      <c r="M33" s="128">
        <f t="shared" si="38"/>
        <v>0.24519457124726207</v>
      </c>
      <c r="N33" s="128">
        <f t="shared" si="38"/>
        <v>0.28455284552845528</v>
      </c>
      <c r="O33" s="128">
        <f t="shared" si="38"/>
        <v>0.62257958647850342</v>
      </c>
      <c r="P33" s="128">
        <f t="shared" si="38"/>
        <v>0.42313769751693003</v>
      </c>
      <c r="Q33" s="128" t="e">
        <f t="shared" si="38"/>
        <v>#DIV/0!</v>
      </c>
      <c r="R33" s="128">
        <f t="shared" si="38"/>
        <v>0.72494172494172493</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0.31546703117378655</v>
      </c>
      <c r="AD33" s="128">
        <f t="shared" si="38"/>
        <v>0.67186574531095755</v>
      </c>
      <c r="AE33" s="128">
        <f t="shared" si="38"/>
        <v>2.919589635456794E-2</v>
      </c>
      <c r="AF33" s="128">
        <f t="shared" si="38"/>
        <v>0.94589654542131241</v>
      </c>
      <c r="AG33" s="128" t="e">
        <f t="shared" si="38"/>
        <v>#DIV/0!</v>
      </c>
      <c r="AH33" s="128" t="e">
        <f t="shared" si="38"/>
        <v>#DIV/0!</v>
      </c>
      <c r="AI33" s="128">
        <f t="shared" ref="AI33:BJ33" si="39">AI32/AI29</f>
        <v>0</v>
      </c>
      <c r="AJ33" s="128">
        <f t="shared" si="39"/>
        <v>0.25782094692301188</v>
      </c>
      <c r="AK33" s="128">
        <f t="shared" si="39"/>
        <v>8.5495581986137242E-2</v>
      </c>
      <c r="AL33" s="128" t="e">
        <f t="shared" si="39"/>
        <v>#DIV/0!</v>
      </c>
      <c r="AM33" s="128">
        <f t="shared" si="39"/>
        <v>1.7812982998454405</v>
      </c>
      <c r="AN33" s="128">
        <f t="shared" si="39"/>
        <v>0.41453320406224597</v>
      </c>
      <c r="AO33" s="128">
        <f t="shared" si="39"/>
        <v>1.7656999725210847</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0.88598813327247827</v>
      </c>
      <c r="BC33" s="128">
        <f t="shared" si="39"/>
        <v>0.88574557400985576</v>
      </c>
      <c r="BD33" s="128" t="e">
        <f t="shared" si="39"/>
        <v>#DIV/0!</v>
      </c>
      <c r="BE33" s="128">
        <f t="shared" si="39"/>
        <v>8.2162818955042525</v>
      </c>
      <c r="BF33" s="128">
        <f t="shared" si="39"/>
        <v>0.54831073333481284</v>
      </c>
      <c r="BG33" s="128">
        <f t="shared" si="39"/>
        <v>0.51525300817955455</v>
      </c>
      <c r="BH33" s="128">
        <f t="shared" si="39"/>
        <v>0.37822881783672041</v>
      </c>
      <c r="BI33" s="128">
        <f t="shared" si="39"/>
        <v>0.10584259485071247</v>
      </c>
      <c r="BJ33" s="128">
        <f t="shared" si="39"/>
        <v>0.38273263900023408</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135</v>
      </c>
      <c r="B35" s="11" t="s">
        <v>208</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206</v>
      </c>
      <c r="C38" s="9">
        <f>IF('Upto Month Current'!$G$4="",0,'Upto Month Current'!$G$4)</f>
        <v>1779839</v>
      </c>
      <c r="D38" s="9">
        <f>IF('Upto Month Current'!$G$5="",0,'Upto Month Current'!$G$5)</f>
        <v>1001416</v>
      </c>
      <c r="E38" s="9">
        <f>IF('Upto Month Current'!$G$6="",0,'Upto Month Current'!$G$6)</f>
        <v>62894</v>
      </c>
      <c r="F38" s="9">
        <f>IF('Upto Month Current'!$G$7="",0,'Upto Month Current'!$G$7)</f>
        <v>348977</v>
      </c>
      <c r="G38" s="9">
        <f>IF('Upto Month Current'!$G$8="",0,'Upto Month Current'!$G$8)</f>
        <v>113169</v>
      </c>
      <c r="H38" s="9">
        <f>IF('Upto Month Current'!$G$9="",0,'Upto Month Current'!$G$9)</f>
        <v>0</v>
      </c>
      <c r="I38" s="9">
        <f>IF('Upto Month Current'!$G$10="",0,'Upto Month Current'!$G$10)</f>
        <v>0</v>
      </c>
      <c r="J38" s="9">
        <f>IF('Upto Month Current'!$G$11="",0,'Upto Month Current'!$G$11)</f>
        <v>636558</v>
      </c>
      <c r="K38" s="9">
        <f>IF('Upto Month Current'!$G$12="",0,'Upto Month Current'!$G$12)</f>
        <v>53735</v>
      </c>
      <c r="L38" s="9">
        <f>IF('Upto Month Current'!$G$13="",0,'Upto Month Current'!$G$13)</f>
        <v>83893</v>
      </c>
      <c r="M38" s="9">
        <f>IF('Upto Month Current'!$G$14="",0,'Upto Month Current'!$G$14)</f>
        <v>113511</v>
      </c>
      <c r="N38" s="9">
        <f>IF('Upto Month Current'!$G$15="",0,'Upto Month Current'!$G$15)</f>
        <v>322</v>
      </c>
      <c r="O38" s="9">
        <f>IF('Upto Month Current'!$G$16="",0,'Upto Month Current'!$G$16)</f>
        <v>6348</v>
      </c>
      <c r="P38" s="9">
        <f>IF('Upto Month Current'!$G$17="",0,'Upto Month Current'!$G$17)</f>
        <v>10048</v>
      </c>
      <c r="Q38" s="9">
        <f>IF('Upto Month Current'!$G$18="",0,'Upto Month Current'!$G$18)</f>
        <v>0</v>
      </c>
      <c r="R38" s="9">
        <f>IF('Upto Month Current'!$G$21="",0,'Upto Month Current'!$G$21)</f>
        <v>6197</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4216907</v>
      </c>
      <c r="AD38" s="9">
        <f>IF('Upto Month Current'!$G$19="",0,'Upto Month Current'!$G$19)</f>
        <v>1569</v>
      </c>
      <c r="AE38" s="9">
        <f>IF('Upto Month Current'!$G$20="",0,'Upto Month Current'!$G$20)</f>
        <v>1399</v>
      </c>
      <c r="AF38" s="9">
        <f>IF('Upto Month Current'!$G$22="",0,'Upto Month Current'!$G$22)</f>
        <v>50</v>
      </c>
      <c r="AG38" s="9">
        <f>IF('Upto Month Current'!$G$23="",0,'Upto Month Current'!$G$23)</f>
        <v>0</v>
      </c>
      <c r="AH38" s="9">
        <f>IF('Upto Month Current'!$G$24="",0,'Upto Month Current'!$G$24)</f>
        <v>0</v>
      </c>
      <c r="AI38" s="9">
        <f>IF('Upto Month Current'!$G$25="",0,'Upto Month Current'!$G$25)</f>
        <v>0</v>
      </c>
      <c r="AJ38" s="9">
        <f>IF('Upto Month Current'!$G$28="",0,'Upto Month Current'!$G$28)</f>
        <v>6529</v>
      </c>
      <c r="AK38" s="9">
        <f>IF('Upto Month Current'!$G$29="",0,'Upto Month Current'!$G$29)</f>
        <v>13059</v>
      </c>
      <c r="AL38" s="9">
        <f>IF('Upto Month Current'!$G$31="",0,'Upto Month Current'!$G$31)</f>
        <v>172513</v>
      </c>
      <c r="AM38" s="9">
        <f>IF('Upto Month Current'!$G$32="",0,'Upto Month Current'!$G$32)</f>
        <v>5271</v>
      </c>
      <c r="AN38" s="9">
        <f>IF('Upto Month Current'!$G$33="",0,'Upto Month Current'!$G$33)</f>
        <v>144748</v>
      </c>
      <c r="AO38" s="9">
        <f>IF('Upto Month Current'!$G$34="",0,'Upto Month Current'!$G$34)</f>
        <v>1496</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6426</v>
      </c>
      <c r="BC38" s="9">
        <f>IF('Upto Month Current'!$G$54="",0,'Upto Month Current'!$G$54)</f>
        <v>6426</v>
      </c>
      <c r="BD38" s="9">
        <f>IF('Upto Month Current'!$G$55="",0,'Upto Month Current'!$G$55)</f>
        <v>0</v>
      </c>
      <c r="BE38" s="9">
        <f>IF('Upto Month Current'!$G$56="",0,'Upto Month Current'!$G$56)</f>
        <v>12395</v>
      </c>
      <c r="BF38" s="9">
        <f>IF('Upto Month Current'!$G$58="",0,'Upto Month Current'!$G$58)</f>
        <v>54</v>
      </c>
      <c r="BG38" s="124">
        <f t="shared" si="42"/>
        <v>371935</v>
      </c>
      <c r="BH38" s="125">
        <f t="shared" si="43"/>
        <v>4588842</v>
      </c>
      <c r="BI38" s="9">
        <f>IF('Upto Month Current'!$G$60="",0,'Upto Month Current'!$G$60)</f>
        <v>11370</v>
      </c>
      <c r="BJ38" s="126">
        <f t="shared" si="41"/>
        <v>4577472</v>
      </c>
      <c r="BK38">
        <f>'Upto Month Current'!$G$61</f>
        <v>4577472</v>
      </c>
    </row>
    <row r="39" spans="1:63" ht="15.75">
      <c r="A39" s="130"/>
      <c r="B39" s="5" t="s">
        <v>204</v>
      </c>
      <c r="C39" s="128">
        <f t="shared" ref="C39:AH39" si="46">C38/C35</f>
        <v>0.41437783688240476</v>
      </c>
      <c r="D39" s="128">
        <f t="shared" si="46"/>
        <v>1.0961304389705688</v>
      </c>
      <c r="E39" s="128">
        <f t="shared" si="46"/>
        <v>0.39544037020270612</v>
      </c>
      <c r="F39" s="128">
        <f t="shared" si="46"/>
        <v>0.5394146424403552</v>
      </c>
      <c r="G39" s="128">
        <f t="shared" si="46"/>
        <v>0.52044406223125639</v>
      </c>
      <c r="H39" s="128" t="e">
        <f t="shared" si="46"/>
        <v>#DIV/0!</v>
      </c>
      <c r="I39" s="128" t="e">
        <f t="shared" si="46"/>
        <v>#DIV/0!</v>
      </c>
      <c r="J39" s="128">
        <f t="shared" si="46"/>
        <v>0.71372846255705669</v>
      </c>
      <c r="K39" s="128">
        <f t="shared" si="46"/>
        <v>0.5346766169154229</v>
      </c>
      <c r="L39" s="128">
        <f t="shared" si="46"/>
        <v>0.63917989196272795</v>
      </c>
      <c r="M39" s="128">
        <f t="shared" si="46"/>
        <v>0.5451598340185192</v>
      </c>
      <c r="N39" s="128">
        <f t="shared" si="46"/>
        <v>0.90960451977401124</v>
      </c>
      <c r="O39" s="128">
        <f t="shared" si="46"/>
        <v>1.1707856879380303</v>
      </c>
      <c r="P39" s="128">
        <f t="shared" si="46"/>
        <v>1.1440282363657064</v>
      </c>
      <c r="Q39" s="128" t="e">
        <f t="shared" si="46"/>
        <v>#DIV/0!</v>
      </c>
      <c r="R39" s="128">
        <f t="shared" si="46"/>
        <v>0.55241576038509543</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0.5523957698414601</v>
      </c>
      <c r="AD39" s="128">
        <f t="shared" si="46"/>
        <v>0.659798149705635</v>
      </c>
      <c r="AE39" s="128">
        <f t="shared" si="46"/>
        <v>53.807692307692307</v>
      </c>
      <c r="AF39" s="128">
        <f t="shared" si="46"/>
        <v>8.8167871627578918E-3</v>
      </c>
      <c r="AG39" s="128" t="e">
        <f t="shared" si="46"/>
        <v>#DIV/0!</v>
      </c>
      <c r="AH39" s="128" t="e">
        <f t="shared" si="46"/>
        <v>#DIV/0!</v>
      </c>
      <c r="AI39" s="128">
        <f t="shared" ref="AI39:BJ39" si="47">AI38/AI35</f>
        <v>0</v>
      </c>
      <c r="AJ39" s="128">
        <f t="shared" si="47"/>
        <v>6.9624842706933698E-2</v>
      </c>
      <c r="AK39" s="128">
        <f t="shared" si="47"/>
        <v>0.11212714440265828</v>
      </c>
      <c r="AL39" s="128">
        <f t="shared" si="47"/>
        <v>0.3104354226012348</v>
      </c>
      <c r="AM39" s="128">
        <f t="shared" si="47"/>
        <v>7.0174270765380159E-2</v>
      </c>
      <c r="AN39" s="128">
        <f t="shared" si="47"/>
        <v>0.36896802232956499</v>
      </c>
      <c r="AO39" s="128">
        <f t="shared" si="47"/>
        <v>-4.0924634112980439E-2</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2.3764792899408285</v>
      </c>
      <c r="BC39" s="128">
        <f t="shared" si="47"/>
        <v>2.3720930232558142</v>
      </c>
      <c r="BD39" s="128" t="e">
        <f t="shared" si="47"/>
        <v>#DIV/0!</v>
      </c>
      <c r="BE39" s="128">
        <f t="shared" si="47"/>
        <v>27.979683972911964</v>
      </c>
      <c r="BF39" s="128">
        <f t="shared" si="47"/>
        <v>27</v>
      </c>
      <c r="BG39" s="128">
        <f t="shared" si="47"/>
        <v>0.306955574445609</v>
      </c>
      <c r="BH39" s="128">
        <f t="shared" si="47"/>
        <v>0.51877460067168302</v>
      </c>
      <c r="BI39" s="128">
        <f t="shared" si="47"/>
        <v>0.32523813610229124</v>
      </c>
      <c r="BJ39" s="128">
        <f t="shared" si="47"/>
        <v>0.5195425228435534</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136</v>
      </c>
      <c r="B41" s="11" t="s">
        <v>208</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206</v>
      </c>
      <c r="C44" s="9">
        <f>IF('Upto Month Current'!$H$4="",0,'Upto Month Current'!$H$4)</f>
        <v>1837443</v>
      </c>
      <c r="D44" s="9">
        <f>IF('Upto Month Current'!$H$5="",0,'Upto Month Current'!$H$5)</f>
        <v>901217</v>
      </c>
      <c r="E44" s="9">
        <f>IF('Upto Month Current'!$H$6="",0,'Upto Month Current'!$H$6)</f>
        <v>61235</v>
      </c>
      <c r="F44" s="9">
        <f>IF('Upto Month Current'!$H$7="",0,'Upto Month Current'!$H$7)</f>
        <v>261793</v>
      </c>
      <c r="G44" s="9">
        <f>IF('Upto Month Current'!$H$8="",0,'Upto Month Current'!$H$8)</f>
        <v>109086</v>
      </c>
      <c r="H44" s="9">
        <f>IF('Upto Month Current'!$H$9="",0,'Upto Month Current'!$H$9)</f>
        <v>0</v>
      </c>
      <c r="I44" s="9">
        <f>IF('Upto Month Current'!$H$10="",0,'Upto Month Current'!$H$10)</f>
        <v>0</v>
      </c>
      <c r="J44" s="9">
        <f>IF('Upto Month Current'!$H$11="",0,'Upto Month Current'!$H$11)</f>
        <v>230659</v>
      </c>
      <c r="K44" s="9">
        <f>IF('Upto Month Current'!$H$12="",0,'Upto Month Current'!$H$12)</f>
        <v>39972</v>
      </c>
      <c r="L44" s="9">
        <f>IF('Upto Month Current'!$H$13="",0,'Upto Month Current'!$H$13)</f>
        <v>105183</v>
      </c>
      <c r="M44" s="9">
        <f>IF('Upto Month Current'!$H$14="",0,'Upto Month Current'!$H$14)</f>
        <v>68706</v>
      </c>
      <c r="N44" s="9">
        <f>IF('Upto Month Current'!$H$15="",0,'Upto Month Current'!$H$15)</f>
        <v>338</v>
      </c>
      <c r="O44" s="9">
        <f>IF('Upto Month Current'!$H$16="",0,'Upto Month Current'!$H$16)</f>
        <v>6683</v>
      </c>
      <c r="P44" s="9">
        <f>IF('Upto Month Current'!$H$17="",0,'Upto Month Current'!$H$17)</f>
        <v>98196</v>
      </c>
      <c r="Q44" s="9">
        <f>IF('Upto Month Current'!$H$18="",0,'Upto Month Current'!$H$18)</f>
        <v>0</v>
      </c>
      <c r="R44" s="9">
        <f>IF('Upto Month Current'!$H$21="",0,'Upto Month Current'!$H$21)</f>
        <v>7259</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3727770</v>
      </c>
      <c r="AD44" s="9">
        <f>IF('Upto Month Current'!$H$19="",0,'Upto Month Current'!$H$19)</f>
        <v>4675</v>
      </c>
      <c r="AE44" s="9">
        <f>IF('Upto Month Current'!$H$20="",0,'Upto Month Current'!$H$20)</f>
        <v>1554</v>
      </c>
      <c r="AF44" s="9">
        <f>IF('Upto Month Current'!$H$22="",0,'Upto Month Current'!$H$22)</f>
        <v>6264</v>
      </c>
      <c r="AG44" s="9">
        <f>IF('Upto Month Current'!$H$23="",0,'Upto Month Current'!$H$23)</f>
        <v>0</v>
      </c>
      <c r="AH44" s="9">
        <f>IF('Upto Month Current'!$H$24="",0,'Upto Month Current'!$H$24)</f>
        <v>0</v>
      </c>
      <c r="AI44" s="9">
        <f>IF('Upto Month Current'!$H$25="",0,'Upto Month Current'!$H$25)</f>
        <v>1117</v>
      </c>
      <c r="AJ44" s="9">
        <f>IF('Upto Month Current'!$H$28="",0,'Upto Month Current'!$H$28)</f>
        <v>11372</v>
      </c>
      <c r="AK44" s="9">
        <f>IF('Upto Month Current'!$H$29="",0,'Upto Month Current'!$H$29)</f>
        <v>16327</v>
      </c>
      <c r="AL44" s="9">
        <f>IF('Upto Month Current'!$H$31="",0,'Upto Month Current'!$H$31)</f>
        <v>0</v>
      </c>
      <c r="AM44" s="9">
        <f>IF('Upto Month Current'!$H$32="",0,'Upto Month Current'!$H$32)</f>
        <v>0</v>
      </c>
      <c r="AN44" s="9">
        <f>IF('Upto Month Current'!$H$33="",0,'Upto Month Current'!$H$33)</f>
        <v>87749</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1479</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7756</v>
      </c>
      <c r="BC44" s="9">
        <f>IF('Upto Month Current'!$H$54="",0,'Upto Month Current'!$H$54)</f>
        <v>7756</v>
      </c>
      <c r="BD44" s="9">
        <f>IF('Upto Month Current'!$H$55="",0,'Upto Month Current'!$H$55)</f>
        <v>0</v>
      </c>
      <c r="BE44" s="9">
        <f>IF('Upto Month Current'!$H$56="",0,'Upto Month Current'!$H$56)</f>
        <v>4335</v>
      </c>
      <c r="BF44" s="9">
        <f>IF('Upto Month Current'!$H$58="",0,'Upto Month Current'!$H$58)</f>
        <v>23886</v>
      </c>
      <c r="BG44" s="124">
        <f t="shared" si="50"/>
        <v>174270</v>
      </c>
      <c r="BH44" s="125">
        <f t="shared" si="51"/>
        <v>3902040</v>
      </c>
      <c r="BI44" s="9">
        <f>IF('Upto Month Current'!$H$60="",0,'Upto Month Current'!$H$60)</f>
        <v>0</v>
      </c>
      <c r="BJ44" s="126">
        <f t="shared" si="49"/>
        <v>3902040</v>
      </c>
      <c r="BK44">
        <f>'Upto Month Current'!$H$61</f>
        <v>3902048</v>
      </c>
    </row>
    <row r="45" spans="1:63" ht="15.75">
      <c r="A45" s="130"/>
      <c r="B45" s="5" t="s">
        <v>204</v>
      </c>
      <c r="C45" s="128">
        <f t="shared" ref="C45:AH45" si="54">C44/C41</f>
        <v>0.31638583360223377</v>
      </c>
      <c r="D45" s="128">
        <f t="shared" si="54"/>
        <v>0.89878488809282087</v>
      </c>
      <c r="E45" s="128">
        <f t="shared" si="54"/>
        <v>0.28247401755688922</v>
      </c>
      <c r="F45" s="128">
        <f t="shared" si="54"/>
        <v>0.4196819757963029</v>
      </c>
      <c r="G45" s="128">
        <f t="shared" si="54"/>
        <v>0.34818829477554775</v>
      </c>
      <c r="H45" s="128" t="e">
        <f t="shared" si="54"/>
        <v>#DIV/0!</v>
      </c>
      <c r="I45" s="128" t="e">
        <f t="shared" si="54"/>
        <v>#DIV/0!</v>
      </c>
      <c r="J45" s="128">
        <f t="shared" si="54"/>
        <v>0.65976653785536332</v>
      </c>
      <c r="K45" s="128">
        <f t="shared" si="54"/>
        <v>0.47059654575636634</v>
      </c>
      <c r="L45" s="128">
        <f t="shared" si="54"/>
        <v>0.5740114165966318</v>
      </c>
      <c r="M45" s="128">
        <f t="shared" si="54"/>
        <v>0.43045365978961614</v>
      </c>
      <c r="N45" s="128">
        <f t="shared" si="54"/>
        <v>0.3434959349593496</v>
      </c>
      <c r="O45" s="128">
        <f t="shared" si="54"/>
        <v>0.36104808211777417</v>
      </c>
      <c r="P45" s="128">
        <f t="shared" si="54"/>
        <v>0.71665973332165611</v>
      </c>
      <c r="Q45" s="128" t="e">
        <f t="shared" si="54"/>
        <v>#DIV/0!</v>
      </c>
      <c r="R45" s="128">
        <f t="shared" si="54"/>
        <v>1.1067235859124867</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0.41837169074004843</v>
      </c>
      <c r="AD45" s="128">
        <f t="shared" si="54"/>
        <v>0.47341772151898737</v>
      </c>
      <c r="AE45" s="128">
        <f t="shared" si="54"/>
        <v>4.0363636363636362</v>
      </c>
      <c r="AF45" s="128">
        <f t="shared" si="54"/>
        <v>0.8794047451916327</v>
      </c>
      <c r="AG45" s="128" t="e">
        <f t="shared" si="54"/>
        <v>#DIV/0!</v>
      </c>
      <c r="AH45" s="128" t="e">
        <f t="shared" si="54"/>
        <v>#DIV/0!</v>
      </c>
      <c r="AI45" s="128">
        <f t="shared" ref="AI45:BJ45" si="55">AI44/AI41</f>
        <v>0.10874221183800623</v>
      </c>
      <c r="AJ45" s="128">
        <f t="shared" si="55"/>
        <v>1.051308126097809</v>
      </c>
      <c r="AK45" s="128">
        <f t="shared" si="55"/>
        <v>0.56842948160011142</v>
      </c>
      <c r="AL45" s="128" t="e">
        <f t="shared" si="55"/>
        <v>#DIV/0!</v>
      </c>
      <c r="AM45" s="128">
        <f t="shared" si="55"/>
        <v>0</v>
      </c>
      <c r="AN45" s="128">
        <f t="shared" si="55"/>
        <v>0.30828605055597519</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1.4849397590361446</v>
      </c>
      <c r="AX45" s="128">
        <f t="shared" si="55"/>
        <v>0</v>
      </c>
      <c r="AY45" s="128" t="e">
        <f t="shared" si="55"/>
        <v>#DIV/0!</v>
      </c>
      <c r="AZ45" s="128" t="e">
        <f t="shared" si="55"/>
        <v>#DIV/0!</v>
      </c>
      <c r="BA45" s="128" t="e">
        <f t="shared" si="55"/>
        <v>#DIV/0!</v>
      </c>
      <c r="BB45" s="128">
        <f t="shared" si="55"/>
        <v>2.0197916666666669</v>
      </c>
      <c r="BC45" s="128">
        <f t="shared" si="55"/>
        <v>2.0197916666666669</v>
      </c>
      <c r="BD45" s="128" t="e">
        <f t="shared" si="55"/>
        <v>#DIV/0!</v>
      </c>
      <c r="BE45" s="128">
        <f t="shared" si="55"/>
        <v>0.4388984509466437</v>
      </c>
      <c r="BF45" s="128">
        <f t="shared" si="55"/>
        <v>8.5859094176851194</v>
      </c>
      <c r="BG45" s="128">
        <f t="shared" si="55"/>
        <v>1.0143942467949548E-2</v>
      </c>
      <c r="BH45" s="128">
        <f t="shared" si="55"/>
        <v>0.14956133596229468</v>
      </c>
      <c r="BI45" s="128" t="e">
        <f t="shared" si="55"/>
        <v>#DIV/0!</v>
      </c>
      <c r="BJ45" s="128">
        <f t="shared" si="55"/>
        <v>0.14956133596229468</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208</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206</v>
      </c>
      <c r="C50" s="9">
        <f>IF('Upto Month Current'!$I$4="",0,'Upto Month Current'!$I$4)</f>
        <v>7541</v>
      </c>
      <c r="D50" s="9">
        <f>IF('Upto Month Current'!$I$5="",0,'Upto Month Current'!$I$5)</f>
        <v>3437</v>
      </c>
      <c r="E50" s="9">
        <f>IF('Upto Month Current'!$I$6="",0,'Upto Month Current'!$I$6)</f>
        <v>183</v>
      </c>
      <c r="F50" s="9">
        <f>IF('Upto Month Current'!$I$7="",0,'Upto Month Current'!$I$7)</f>
        <v>1293</v>
      </c>
      <c r="G50" s="9">
        <f>IF('Upto Month Current'!$I$8="",0,'Upto Month Current'!$I$8)</f>
        <v>342</v>
      </c>
      <c r="H50" s="9">
        <f>IF('Upto Month Current'!$I$9="",0,'Upto Month Current'!$I$9)</f>
        <v>0</v>
      </c>
      <c r="I50" s="9">
        <f>IF('Upto Month Current'!$I$10="",0,'Upto Month Current'!$I$10)</f>
        <v>0</v>
      </c>
      <c r="J50" s="9">
        <f>IF('Upto Month Current'!$I$11="",0,'Upto Month Current'!$I$11)</f>
        <v>623</v>
      </c>
      <c r="K50" s="9">
        <f>IF('Upto Month Current'!$I$12="",0,'Upto Month Current'!$I$12)</f>
        <v>0</v>
      </c>
      <c r="L50" s="9">
        <f>IF('Upto Month Current'!$I$13="",0,'Upto Month Current'!$I$13)</f>
        <v>49</v>
      </c>
      <c r="M50" s="9">
        <f>IF('Upto Month Current'!$I$14="",0,'Upto Month Current'!$I$14)</f>
        <v>23</v>
      </c>
      <c r="N50" s="9">
        <f>IF('Upto Month Current'!$I$15="",0,'Upto Month Current'!$I$15)</f>
        <v>0</v>
      </c>
      <c r="O50" s="9">
        <f>IF('Upto Month Current'!$I$16="",0,'Upto Month Current'!$I$16)</f>
        <v>0</v>
      </c>
      <c r="P50" s="9">
        <f>IF('Upto Month Current'!$I$17="",0,'Upto Month Current'!$I$17)</f>
        <v>18</v>
      </c>
      <c r="Q50" s="9">
        <f>IF('Upto Month Current'!$I$18="",0,'Upto Month Current'!$I$18)</f>
        <v>0</v>
      </c>
      <c r="R50" s="9">
        <f>IF('Upto Month Current'!$I$21="",0,'Upto Month Current'!$I$21)</f>
        <v>43</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13552</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350120</v>
      </c>
      <c r="AK50" s="9">
        <f>IF('Upto Month Current'!$I$29="",0,'Upto Month Current'!$I$29)</f>
        <v>0</v>
      </c>
      <c r="AL50" s="9">
        <f>IF('Upto Month Current'!$I$31="",0,'Upto Month Current'!$I$31)</f>
        <v>4074555</v>
      </c>
      <c r="AM50" s="9">
        <f>IF('Upto Month Current'!$I$32="",0,'Upto Month Current'!$I$32)</f>
        <v>0</v>
      </c>
      <c r="AN50" s="9">
        <f>IF('Upto Month Current'!$I$33="",0,'Upto Month Current'!$I$33)</f>
        <v>0</v>
      </c>
      <c r="AO50" s="9">
        <f>IF('Upto Month Current'!$I$34="",0,'Upto Month Current'!$I$34)</f>
        <v>8109</v>
      </c>
      <c r="AP50" s="9">
        <f>IF('Upto Month Current'!$I$36="",0,'Upto Month Current'!$I$36)</f>
        <v>0</v>
      </c>
      <c r="AQ50" s="9">
        <f>IF('Upto Month Current'!$I$37="",0,'Upto Month Current'!$I$37)</f>
        <v>91285</v>
      </c>
      <c r="AR50" s="9">
        <v>0</v>
      </c>
      <c r="AS50" s="9">
        <f>IF('Upto Month Current'!$I$38="",0,'Upto Month Current'!$I$38)</f>
        <v>0</v>
      </c>
      <c r="AT50" s="9">
        <f>IF('Upto Month Current'!$I$41="",0,'Upto Month Current'!$I$41)</f>
        <v>75123</v>
      </c>
      <c r="AU50" s="9">
        <v>0</v>
      </c>
      <c r="AV50" s="9">
        <f>IF('Upto Month Current'!$I$45="",0,'Upto Month Current'!$I$45)</f>
        <v>0</v>
      </c>
      <c r="AW50" s="9">
        <f>IF('Upto Month Current'!$I$46="",0,'Upto Month Current'!$I$46)</f>
        <v>0</v>
      </c>
      <c r="AX50" s="9">
        <f>IF('Upto Month Current'!$I$47="",0,'Upto Month Current'!$I$47)</f>
        <v>0</v>
      </c>
      <c r="AY50" s="9">
        <f>IF('Upto Month Current'!$I$49="",0,'Upto Month Current'!$I$49)</f>
        <v>19498</v>
      </c>
      <c r="AZ50" s="9">
        <f>IF('Upto Month Current'!$I$50="",0,'Upto Month Current'!$I$50)</f>
        <v>852528</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0</v>
      </c>
      <c r="BF50" s="9">
        <f>IF('Upto Month Current'!$I$58="",0,'Upto Month Current'!$I$58)</f>
        <v>835</v>
      </c>
      <c r="BG50" s="124">
        <f t="shared" si="58"/>
        <v>5472057</v>
      </c>
      <c r="BH50" s="125">
        <f t="shared" si="59"/>
        <v>5485609</v>
      </c>
      <c r="BI50" s="9">
        <f>IF('Upto Month Current'!$I$60="",0,'Upto Month Current'!$I$60)-'Upto Month Current'!I57</f>
        <v>198663</v>
      </c>
      <c r="BJ50" s="126">
        <f t="shared" si="57"/>
        <v>5286946</v>
      </c>
      <c r="BK50" s="101">
        <f>'Upto Month Current'!$I$61</f>
        <v>5286947</v>
      </c>
    </row>
    <row r="51" spans="1:64" ht="15.75">
      <c r="A51" s="130"/>
      <c r="B51" s="5" t="s">
        <v>204</v>
      </c>
      <c r="C51" s="128">
        <f t="shared" ref="C51:AH51" si="62">C50/C47</f>
        <v>0.51018199039307222</v>
      </c>
      <c r="D51" s="128">
        <f t="shared" si="62"/>
        <v>1.3446791862284819</v>
      </c>
      <c r="E51" s="128">
        <f t="shared" si="62"/>
        <v>0.31770833333333331</v>
      </c>
      <c r="F51" s="128">
        <f t="shared" si="62"/>
        <v>0.72968397291196385</v>
      </c>
      <c r="G51" s="128">
        <f t="shared" si="62"/>
        <v>0.54028436018957349</v>
      </c>
      <c r="H51" s="128" t="e">
        <f t="shared" si="62"/>
        <v>#DIV/0!</v>
      </c>
      <c r="I51" s="128" t="e">
        <f t="shared" si="62"/>
        <v>#DIV/0!</v>
      </c>
      <c r="J51" s="128">
        <f t="shared" si="62"/>
        <v>1.3968609865470851</v>
      </c>
      <c r="K51" s="128" t="e">
        <f t="shared" si="62"/>
        <v>#DIV/0!</v>
      </c>
      <c r="L51" s="128">
        <f t="shared" si="62"/>
        <v>0.12342569269521411</v>
      </c>
      <c r="M51" s="128">
        <f t="shared" si="62"/>
        <v>0.19327731092436976</v>
      </c>
      <c r="N51" s="128" t="e">
        <f t="shared" si="62"/>
        <v>#DIV/0!</v>
      </c>
      <c r="O51" s="128" t="e">
        <f t="shared" si="62"/>
        <v>#DIV/0!</v>
      </c>
      <c r="P51" s="128">
        <f t="shared" si="62"/>
        <v>0.16513761467889909</v>
      </c>
      <c r="Q51" s="128" t="e">
        <f t="shared" si="62"/>
        <v>#DIV/0!</v>
      </c>
      <c r="R51" s="128">
        <f t="shared" si="62"/>
        <v>1.0238095238095237</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0.63235499976669307</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1.8077614159730684</v>
      </c>
      <c r="AK51" s="128">
        <f t="shared" si="63"/>
        <v>0</v>
      </c>
      <c r="AL51" s="128">
        <f t="shared" si="63"/>
        <v>0.64530027556935166</v>
      </c>
      <c r="AM51" s="128" t="e">
        <f t="shared" si="63"/>
        <v>#DIV/0!</v>
      </c>
      <c r="AN51" s="128" t="e">
        <f t="shared" si="63"/>
        <v>#DIV/0!</v>
      </c>
      <c r="AO51" s="128" t="e">
        <f t="shared" si="63"/>
        <v>#DIV/0!</v>
      </c>
      <c r="AP51" s="128" t="e">
        <f t="shared" si="63"/>
        <v>#DIV/0!</v>
      </c>
      <c r="AQ51" s="128">
        <f t="shared" si="63"/>
        <v>0.10046930064958078</v>
      </c>
      <c r="AR51" s="128" t="e">
        <f t="shared" si="63"/>
        <v>#DIV/0!</v>
      </c>
      <c r="AS51" s="128" t="e">
        <f t="shared" si="63"/>
        <v>#DIV/0!</v>
      </c>
      <c r="AT51" s="128">
        <f t="shared" si="63"/>
        <v>0.1314037530435756</v>
      </c>
      <c r="AU51" s="128" t="e">
        <f t="shared" si="63"/>
        <v>#DIV/0!</v>
      </c>
      <c r="AV51" s="128" t="e">
        <f t="shared" si="63"/>
        <v>#DIV/0!</v>
      </c>
      <c r="AW51" s="128" t="e">
        <f t="shared" si="63"/>
        <v>#DIV/0!</v>
      </c>
      <c r="AX51" s="128" t="e">
        <f t="shared" si="63"/>
        <v>#DIV/0!</v>
      </c>
      <c r="AY51" s="128">
        <f t="shared" si="63"/>
        <v>0.13374398090351611</v>
      </c>
      <c r="AZ51" s="128">
        <f t="shared" si="63"/>
        <v>0.86306254138008531</v>
      </c>
      <c r="BA51" s="128" t="e">
        <f t="shared" si="63"/>
        <v>#DIV/0!</v>
      </c>
      <c r="BB51" s="128" t="e">
        <f t="shared" si="63"/>
        <v>#DIV/0!</v>
      </c>
      <c r="BC51" s="128" t="e">
        <f t="shared" si="63"/>
        <v>#DIV/0!</v>
      </c>
      <c r="BD51" s="128" t="e">
        <f t="shared" si="63"/>
        <v>#DIV/0!</v>
      </c>
      <c r="BE51" s="128" t="e">
        <f t="shared" si="63"/>
        <v>#DIV/0!</v>
      </c>
      <c r="BF51" s="128">
        <f t="shared" si="63"/>
        <v>9.6914970171081034E-3</v>
      </c>
      <c r="BG51" s="128">
        <f t="shared" si="63"/>
        <v>0.59362735951399437</v>
      </c>
      <c r="BH51" s="128">
        <f t="shared" si="63"/>
        <v>0.59371718886152192</v>
      </c>
      <c r="BI51" s="128">
        <f t="shared" si="63"/>
        <v>0.32823241927729158</v>
      </c>
      <c r="BJ51" s="128">
        <f t="shared" si="63"/>
        <v>0.6123275169153295</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137</v>
      </c>
      <c r="B53" s="11" t="s">
        <v>208</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206</v>
      </c>
      <c r="C56" s="9">
        <f>IF('Upto Month Current'!$J$4="",0,'Upto Month Current'!$J$4)</f>
        <v>258840</v>
      </c>
      <c r="D56" s="9">
        <f>IF('Upto Month Current'!$J$5="",0,'Upto Month Current'!$J$5)</f>
        <v>113463</v>
      </c>
      <c r="E56" s="9">
        <f>IF('Upto Month Current'!$J$6="",0,'Upto Month Current'!$J$6)</f>
        <v>8729</v>
      </c>
      <c r="F56" s="9">
        <f>IF('Upto Month Current'!$J$7="",0,'Upto Month Current'!$J$7)</f>
        <v>31475</v>
      </c>
      <c r="G56" s="9">
        <f>IF('Upto Month Current'!$J$8="",0,'Upto Month Current'!$J$8)</f>
        <v>16334</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1753</v>
      </c>
      <c r="M56" s="9">
        <f>IF('Upto Month Current'!$J$14="",0,'Upto Month Current'!$J$14)</f>
        <v>22003</v>
      </c>
      <c r="N56" s="9">
        <f>IF('Upto Month Current'!$J$15="",0,'Upto Month Current'!$J$15)</f>
        <v>3620</v>
      </c>
      <c r="O56" s="9">
        <f>IF('Upto Month Current'!$J$16="",0,'Upto Month Current'!$J$16)</f>
        <v>462</v>
      </c>
      <c r="P56" s="9">
        <f>IF('Upto Month Current'!$J$17="",0,'Upto Month Current'!$J$17)</f>
        <v>3291</v>
      </c>
      <c r="Q56" s="9">
        <f>IF('Upto Month Current'!$J$18="",0,'Upto Month Current'!$J$18)</f>
        <v>0</v>
      </c>
      <c r="R56" s="9">
        <f>IF('Upto Month Current'!$J$21="",0,'Upto Month Current'!$J$21)</f>
        <v>1448</v>
      </c>
      <c r="S56" s="9">
        <f>IF('Upto Month Current'!$J$26="",0,'Upto Month Current'!$J$26)</f>
        <v>286965</v>
      </c>
      <c r="T56" s="9">
        <f>IF('Upto Month Current'!$J$27="",0,'Upto Month Current'!$J$27)</f>
        <v>549844</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1298227</v>
      </c>
      <c r="AD56" s="9">
        <f>IF('Upto Month Current'!$J$19="",0,'Upto Month Current'!$J$19)</f>
        <v>75</v>
      </c>
      <c r="AE56" s="9">
        <f>IF('Upto Month Current'!$J$20="",0,'Upto Month Current'!$J$20)</f>
        <v>26</v>
      </c>
      <c r="AF56" s="9">
        <f>IF('Upto Month Current'!$J$22="",0,'Upto Month Current'!$J$22)</f>
        <v>477</v>
      </c>
      <c r="AG56" s="9">
        <f>IF('Upto Month Current'!$J$23="",0,'Upto Month Current'!$J$23)</f>
        <v>0</v>
      </c>
      <c r="AH56" s="9">
        <f>IF('Upto Month Current'!$J$24="",0,'Upto Month Current'!$J$24)</f>
        <v>0</v>
      </c>
      <c r="AI56" s="9">
        <f>IF('Upto Month Current'!$J$25="",0,'Upto Month Current'!$J$25)</f>
        <v>0</v>
      </c>
      <c r="AJ56" s="9">
        <f>IF('Upto Month Current'!$J$28="",0,'Upto Month Current'!$J$28)</f>
        <v>1387</v>
      </c>
      <c r="AK56" s="9">
        <f>IF('Upto Month Current'!$J$29="",0,'Upto Month Current'!$J$29)</f>
        <v>98702</v>
      </c>
      <c r="AL56" s="9">
        <f>IF('Upto Month Current'!$J$31="",0,'Upto Month Current'!$J$31)</f>
        <v>54793</v>
      </c>
      <c r="AM56" s="9">
        <f>IF('Upto Month Current'!$J$32="",0,'Upto Month Current'!$J$32)</f>
        <v>19</v>
      </c>
      <c r="AN56" s="9">
        <f>IF('Upto Month Current'!$J$33="",0,'Upto Month Current'!$J$33)</f>
        <v>69214</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65</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11253</v>
      </c>
      <c r="BC56" s="9">
        <f>IF('Upto Month Current'!$J$54="",0,'Upto Month Current'!$J$54)</f>
        <v>11253</v>
      </c>
      <c r="BD56" s="9">
        <f>IF('Upto Month Current'!$J$55="",0,'Upto Month Current'!$J$55)</f>
        <v>0</v>
      </c>
      <c r="BE56" s="9">
        <f>IF('Upto Month Current'!$J$56="",0,'Upto Month Current'!$J$56)</f>
        <v>1994</v>
      </c>
      <c r="BF56" s="9">
        <f>IF('Upto Month Current'!$J$58="",0,'Upto Month Current'!$J$58)</f>
        <v>11189</v>
      </c>
      <c r="BG56" s="124">
        <f t="shared" si="66"/>
        <v>260447</v>
      </c>
      <c r="BH56" s="125">
        <f t="shared" si="67"/>
        <v>1558674</v>
      </c>
      <c r="BI56" s="9">
        <f>IF('Upto Month Current'!$J$60="",0,'Upto Month Current'!$J$60)</f>
        <v>0</v>
      </c>
      <c r="BJ56" s="126">
        <f t="shared" si="65"/>
        <v>1558674</v>
      </c>
      <c r="BK56">
        <f>'Upto Month Current'!$J$61</f>
        <v>1558675</v>
      </c>
      <c r="BL56" s="30"/>
    </row>
    <row r="57" spans="1:64" ht="15.75">
      <c r="A57" s="130"/>
      <c r="B57" s="5" t="s">
        <v>204</v>
      </c>
      <c r="C57" s="128">
        <f t="shared" ref="C57:AH57" si="69">C56/C53</f>
        <v>0.29300463324047232</v>
      </c>
      <c r="D57" s="128">
        <f t="shared" si="69"/>
        <v>0.79381392810667861</v>
      </c>
      <c r="E57" s="128">
        <f t="shared" si="69"/>
        <v>0.22943279188350943</v>
      </c>
      <c r="F57" s="128">
        <f t="shared" si="69"/>
        <v>0.45533453887884268</v>
      </c>
      <c r="G57" s="128">
        <f t="shared" si="69"/>
        <v>0.25734182001512479</v>
      </c>
      <c r="H57" s="128" t="e">
        <f t="shared" si="69"/>
        <v>#DIV/0!</v>
      </c>
      <c r="I57" s="128" t="e">
        <f t="shared" si="69"/>
        <v>#DIV/0!</v>
      </c>
      <c r="J57" s="128" t="e">
        <f t="shared" si="69"/>
        <v>#DIV/0!</v>
      </c>
      <c r="K57" s="128">
        <f t="shared" si="69"/>
        <v>0</v>
      </c>
      <c r="L57" s="128">
        <f t="shared" si="69"/>
        <v>1.1884745762711864</v>
      </c>
      <c r="M57" s="128">
        <f t="shared" si="69"/>
        <v>0.3502714233408154</v>
      </c>
      <c r="N57" s="128">
        <f t="shared" si="69"/>
        <v>0.62803608605135319</v>
      </c>
      <c r="O57" s="128">
        <f t="shared" si="69"/>
        <v>0.22503653190452996</v>
      </c>
      <c r="P57" s="128">
        <f t="shared" si="69"/>
        <v>0.40197874679369733</v>
      </c>
      <c r="Q57" s="128" t="e">
        <f t="shared" si="69"/>
        <v>#DIV/0!</v>
      </c>
      <c r="R57" s="128">
        <f t="shared" si="69"/>
        <v>1.4820880245649948</v>
      </c>
      <c r="S57" s="128">
        <f t="shared" si="69"/>
        <v>0.37625625258134093</v>
      </c>
      <c r="T57" s="128">
        <f t="shared" si="69"/>
        <v>0.54790059658391688</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0.42633718556972894</v>
      </c>
      <c r="AD57" s="128">
        <f t="shared" si="69"/>
        <v>4.5289855072463768E-2</v>
      </c>
      <c r="AE57" s="128">
        <f t="shared" si="69"/>
        <v>0.26530612244897961</v>
      </c>
      <c r="AF57" s="128">
        <f t="shared" si="69"/>
        <v>0.38843648208469056</v>
      </c>
      <c r="AG57" s="128" t="e">
        <f t="shared" si="69"/>
        <v>#DIV/0!</v>
      </c>
      <c r="AH57" s="128" t="e">
        <f t="shared" si="69"/>
        <v>#DIV/0!</v>
      </c>
      <c r="AI57" s="128">
        <f t="shared" ref="AI57:BJ57" si="70">AI56/AI53</f>
        <v>0</v>
      </c>
      <c r="AJ57" s="128">
        <f t="shared" si="70"/>
        <v>0.24870001793078717</v>
      </c>
      <c r="AK57" s="128">
        <f t="shared" si="70"/>
        <v>0.44394368731165385</v>
      </c>
      <c r="AL57" s="128">
        <f t="shared" si="70"/>
        <v>0.29355856652254742</v>
      </c>
      <c r="AM57" s="128" t="e">
        <f t="shared" si="70"/>
        <v>#DIV/0!</v>
      </c>
      <c r="AN57" s="128">
        <f t="shared" si="70"/>
        <v>0.21355622612634295</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0.26530612244897961</v>
      </c>
      <c r="AX57" s="128">
        <f t="shared" si="70"/>
        <v>0</v>
      </c>
      <c r="AY57" s="128" t="e">
        <f t="shared" si="70"/>
        <v>#DIV/0!</v>
      </c>
      <c r="AZ57" s="128" t="e">
        <f t="shared" si="70"/>
        <v>#DIV/0!</v>
      </c>
      <c r="BA57" s="128" t="e">
        <f t="shared" si="70"/>
        <v>#DIV/0!</v>
      </c>
      <c r="BB57" s="128">
        <f t="shared" si="70"/>
        <v>0.52952802221071948</v>
      </c>
      <c r="BC57" s="128">
        <f t="shared" si="70"/>
        <v>0.52952802221071948</v>
      </c>
      <c r="BD57" s="128">
        <f t="shared" si="70"/>
        <v>0</v>
      </c>
      <c r="BE57" s="128">
        <f t="shared" si="70"/>
        <v>1.0600744284954811</v>
      </c>
      <c r="BF57" s="128">
        <f t="shared" si="70"/>
        <v>-0.1084878219050574</v>
      </c>
      <c r="BG57" s="128">
        <f t="shared" si="70"/>
        <v>0.38066361489172629</v>
      </c>
      <c r="BH57" s="128">
        <f t="shared" si="70"/>
        <v>0.41795765007724045</v>
      </c>
      <c r="BI57" s="128">
        <f t="shared" si="70"/>
        <v>0</v>
      </c>
      <c r="BJ57" s="128">
        <f t="shared" si="70"/>
        <v>0.41796885789116756</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208</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206</v>
      </c>
      <c r="C62" s="9">
        <f>IF('Upto Month Current'!$K$4="",0,'Upto Month Current'!$K$4)</f>
        <v>459972</v>
      </c>
      <c r="D62" s="9">
        <f>IF('Upto Month Current'!$K$5="",0,'Upto Month Current'!$K$5)</f>
        <v>201374</v>
      </c>
      <c r="E62" s="9">
        <f>IF('Upto Month Current'!$K$6="",0,'Upto Month Current'!$K$6)</f>
        <v>5425</v>
      </c>
      <c r="F62" s="9">
        <f>IF('Upto Month Current'!$K$7="",0,'Upto Month Current'!$K$7)</f>
        <v>34807</v>
      </c>
      <c r="G62" s="9">
        <f>IF('Upto Month Current'!$K$8="",0,'Upto Month Current'!$K$8)</f>
        <v>21151</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87</v>
      </c>
      <c r="M62" s="9">
        <f>IF('Upto Month Current'!$K$14="",0,'Upto Month Current'!$K$14)</f>
        <v>35675</v>
      </c>
      <c r="N62" s="9">
        <f>IF('Upto Month Current'!$K$15="",0,'Upto Month Current'!$K$15)</f>
        <v>148</v>
      </c>
      <c r="O62" s="9">
        <f>IF('Upto Month Current'!$K$16="",0,'Upto Month Current'!$K$16)</f>
        <v>3162</v>
      </c>
      <c r="P62" s="9">
        <f>IF('Upto Month Current'!$K$17="",0,'Upto Month Current'!$K$17)</f>
        <v>46900</v>
      </c>
      <c r="Q62" s="9">
        <f>IF('Upto Month Current'!$K$18="",0,'Upto Month Current'!$K$18)</f>
        <v>0</v>
      </c>
      <c r="R62" s="9">
        <f>IF('Upto Month Current'!$K$21="",0,'Upto Month Current'!$K$21)</f>
        <v>1441</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810142</v>
      </c>
      <c r="AD62" s="9">
        <f>IF('Upto Month Current'!$K$19="",0,'Upto Month Current'!$K$19)</f>
        <v>3815</v>
      </c>
      <c r="AE62" s="9">
        <f>IF('Upto Month Current'!$K$20="",0,'Upto Month Current'!$K$20)</f>
        <v>129</v>
      </c>
      <c r="AF62" s="9">
        <f>IF('Upto Month Current'!$K$22="",0,'Upto Month Current'!$K$22)</f>
        <v>0</v>
      </c>
      <c r="AG62" s="9">
        <f>IF('Upto Month Current'!$K$23="",0,'Upto Month Current'!$K$23)</f>
        <v>0</v>
      </c>
      <c r="AH62" s="9">
        <f>IF('Upto Month Current'!$K$24="",0,'Upto Month Current'!$K$24)</f>
        <v>0</v>
      </c>
      <c r="AI62" s="9">
        <f>IF('Upto Month Current'!$K$25="",0,'Upto Month Current'!$K$25)</f>
        <v>123</v>
      </c>
      <c r="AJ62" s="9">
        <f>IF('Upto Month Current'!$K$28="",0,'Upto Month Current'!$K$28)</f>
        <v>848</v>
      </c>
      <c r="AK62" s="9">
        <f>IF('Upto Month Current'!$K$29="",0,'Upto Month Current'!$K$29)</f>
        <v>1487</v>
      </c>
      <c r="AL62" s="9">
        <f>IF('Upto Month Current'!$K$31="",0,'Upto Month Current'!$K$31)</f>
        <v>0</v>
      </c>
      <c r="AM62" s="9">
        <f>IF('Upto Month Current'!$K$32="",0,'Upto Month Current'!$K$32)</f>
        <v>0</v>
      </c>
      <c r="AN62" s="9">
        <f>IF('Upto Month Current'!$K$33="",0,'Upto Month Current'!$K$33)</f>
        <v>15225</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781</v>
      </c>
      <c r="BC62" s="9">
        <f>IF('Upto Month Current'!$K$54="",0,'Upto Month Current'!$K$54)</f>
        <v>781</v>
      </c>
      <c r="BD62" s="9">
        <f>IF('Upto Month Current'!$K$55="",0,'Upto Month Current'!$K$55)</f>
        <v>0</v>
      </c>
      <c r="BE62" s="9">
        <f>IF('Upto Month Current'!$K$56="",0,'Upto Month Current'!$K$56)</f>
        <v>504</v>
      </c>
      <c r="BF62" s="9">
        <f>IF('Upto Month Current'!$K$58="",0,'Upto Month Current'!$K$58)</f>
        <v>105020</v>
      </c>
      <c r="BG62" s="124">
        <f t="shared" si="73"/>
        <v>128722</v>
      </c>
      <c r="BH62" s="125">
        <f t="shared" si="74"/>
        <v>938864</v>
      </c>
      <c r="BI62" s="9">
        <f>IF('Upto Month Current'!$K$60="",0,'Upto Month Current'!$K$60)</f>
        <v>0</v>
      </c>
      <c r="BJ62" s="126">
        <f t="shared" si="72"/>
        <v>938864</v>
      </c>
      <c r="BK62">
        <f>'Upto Month Current'!$K$61</f>
        <v>938867</v>
      </c>
    </row>
    <row r="63" spans="1:64" ht="15.75">
      <c r="A63" s="130"/>
      <c r="B63" s="5" t="s">
        <v>204</v>
      </c>
      <c r="C63" s="128">
        <f t="shared" ref="C63:AH63" si="77">C62/C59</f>
        <v>0.34886959370904325</v>
      </c>
      <c r="D63" s="128">
        <f t="shared" si="77"/>
        <v>0.78990950563481388</v>
      </c>
      <c r="E63" s="128">
        <f t="shared" si="77"/>
        <v>0.21557719054242003</v>
      </c>
      <c r="F63" s="128">
        <f t="shared" si="77"/>
        <v>0.26932689554848843</v>
      </c>
      <c r="G63" s="128">
        <f t="shared" si="77"/>
        <v>0.24504431442970515</v>
      </c>
      <c r="H63" s="128" t="e">
        <f t="shared" si="77"/>
        <v>#DIV/0!</v>
      </c>
      <c r="I63" s="128" t="e">
        <f t="shared" si="77"/>
        <v>#DIV/0!</v>
      </c>
      <c r="J63" s="128">
        <f t="shared" si="77"/>
        <v>0</v>
      </c>
      <c r="K63" s="128">
        <f t="shared" si="77"/>
        <v>0</v>
      </c>
      <c r="L63" s="128">
        <f t="shared" si="77"/>
        <v>7.0388349514563103E-2</v>
      </c>
      <c r="M63" s="128">
        <f t="shared" si="77"/>
        <v>0.31121327378044528</v>
      </c>
      <c r="N63" s="128">
        <f t="shared" si="77"/>
        <v>0.20413793103448277</v>
      </c>
      <c r="O63" s="128">
        <f t="shared" si="77"/>
        <v>0.15647268408551068</v>
      </c>
      <c r="P63" s="128">
        <f t="shared" si="77"/>
        <v>0.44197333082033641</v>
      </c>
      <c r="Q63" s="128" t="e">
        <f t="shared" si="77"/>
        <v>#DIV/0!</v>
      </c>
      <c r="R63" s="128">
        <f t="shared" si="77"/>
        <v>0.48290884718498661</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0.38797042746847216</v>
      </c>
      <c r="AD63" s="128">
        <f t="shared" si="77"/>
        <v>0.31432808766581527</v>
      </c>
      <c r="AE63" s="128">
        <f t="shared" si="77"/>
        <v>1.72</v>
      </c>
      <c r="AF63" s="128">
        <f t="shared" si="77"/>
        <v>0</v>
      </c>
      <c r="AG63" s="128" t="e">
        <f t="shared" si="77"/>
        <v>#DIV/0!</v>
      </c>
      <c r="AH63" s="128" t="e">
        <f t="shared" si="77"/>
        <v>#DIV/0!</v>
      </c>
      <c r="AI63" s="128">
        <f t="shared" ref="AI63:BJ63" si="78">AI62/AI59</f>
        <v>41</v>
      </c>
      <c r="AJ63" s="128">
        <f t="shared" si="78"/>
        <v>0.23037218147242597</v>
      </c>
      <c r="AK63" s="128">
        <f t="shared" si="78"/>
        <v>0.14574144859355093</v>
      </c>
      <c r="AL63" s="128">
        <f t="shared" si="78"/>
        <v>0</v>
      </c>
      <c r="AM63" s="128">
        <f t="shared" si="78"/>
        <v>0</v>
      </c>
      <c r="AN63" s="128">
        <f t="shared" si="78"/>
        <v>0.16088808107279856</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9.0543259557344068E-3</v>
      </c>
      <c r="AX63" s="128">
        <f t="shared" si="78"/>
        <v>0</v>
      </c>
      <c r="AY63" s="128" t="e">
        <f t="shared" si="78"/>
        <v>#DIV/0!</v>
      </c>
      <c r="AZ63" s="128" t="e">
        <f t="shared" si="78"/>
        <v>#DIV/0!</v>
      </c>
      <c r="BA63" s="128" t="e">
        <f t="shared" si="78"/>
        <v>#DIV/0!</v>
      </c>
      <c r="BB63" s="128">
        <f t="shared" si="78"/>
        <v>0.22816243061641836</v>
      </c>
      <c r="BC63" s="128">
        <f t="shared" si="78"/>
        <v>0.22816243061641836</v>
      </c>
      <c r="BD63" s="128">
        <f t="shared" si="78"/>
        <v>0</v>
      </c>
      <c r="BE63" s="128">
        <f t="shared" si="78"/>
        <v>9.163636363636364</v>
      </c>
      <c r="BF63" s="128">
        <f t="shared" si="78"/>
        <v>0.11376968517798315</v>
      </c>
      <c r="BG63" s="128">
        <f t="shared" si="78"/>
        <v>0.103056995109032</v>
      </c>
      <c r="BH63" s="128">
        <f t="shared" si="78"/>
        <v>0.28133361261012629</v>
      </c>
      <c r="BI63" s="128">
        <f t="shared" si="78"/>
        <v>0</v>
      </c>
      <c r="BJ63" s="128">
        <f t="shared" si="78"/>
        <v>0.29842011496718968</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138</v>
      </c>
      <c r="B65" s="11" t="s">
        <v>208</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1021010</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1021010</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1602147</v>
      </c>
      <c r="BG68" s="124">
        <f t="shared" si="81"/>
        <v>1602147</v>
      </c>
      <c r="BH68" s="125">
        <f t="shared" si="82"/>
        <v>2623157</v>
      </c>
      <c r="BI68" s="9">
        <f>IF('Upto Month Current'!$L$60="",0,'Upto Month Current'!$L$60)</f>
        <v>1599566</v>
      </c>
      <c r="BJ68" s="126">
        <f t="shared" si="80"/>
        <v>1023591</v>
      </c>
      <c r="BK68">
        <f>'Upto Month Current'!$L$61</f>
        <v>1023591</v>
      </c>
    </row>
    <row r="69" spans="1:63" ht="15.75">
      <c r="A69" s="130"/>
      <c r="B69" s="5" t="s">
        <v>204</v>
      </c>
      <c r="C69" s="128" t="e">
        <f t="shared" ref="C69:AH69" si="85">C68/C65</f>
        <v>#DIV/0!</v>
      </c>
      <c r="D69" s="128" t="e">
        <f t="shared" si="85"/>
        <v>#DIV/0!</v>
      </c>
      <c r="E69" s="128" t="e">
        <f t="shared" si="85"/>
        <v>#DIV/0!</v>
      </c>
      <c r="F69" s="128" t="e">
        <f t="shared" si="85"/>
        <v>#DIV/0!</v>
      </c>
      <c r="G69" s="128" t="e">
        <f t="shared" si="85"/>
        <v>#DIV/0!</v>
      </c>
      <c r="H69" s="128">
        <f t="shared" si="85"/>
        <v>0.38303756695119712</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0.38303756695119712</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2.2283499778492848E-2</v>
      </c>
      <c r="BG69" s="128">
        <f t="shared" si="86"/>
        <v>2.2283499778492848E-2</v>
      </c>
      <c r="BH69" s="128">
        <f t="shared" si="86"/>
        <v>3.5179978541095155E-2</v>
      </c>
      <c r="BI69" s="128">
        <f t="shared" si="86"/>
        <v>2.2260530000027832E-2</v>
      </c>
      <c r="BJ69" s="128">
        <f t="shared" si="86"/>
        <v>0.37808317238062628</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8205337</v>
      </c>
      <c r="D74" s="5">
        <f t="shared" ref="D74:AB74" si="95">D8+D14+D20+D26+D32+D38+D44+D50+D56+D62+D68</f>
        <v>3778543</v>
      </c>
      <c r="E74" s="5">
        <f t="shared" si="95"/>
        <v>290399</v>
      </c>
      <c r="F74" s="5">
        <f t="shared" si="95"/>
        <v>1065495</v>
      </c>
      <c r="G74" s="5">
        <f t="shared" si="95"/>
        <v>486770</v>
      </c>
      <c r="H74" s="5">
        <f t="shared" si="95"/>
        <v>1021010</v>
      </c>
      <c r="I74" s="5">
        <f t="shared" si="95"/>
        <v>0</v>
      </c>
      <c r="J74" s="5">
        <f t="shared" si="95"/>
        <v>868403</v>
      </c>
      <c r="K74" s="5">
        <f t="shared" si="95"/>
        <v>94536</v>
      </c>
      <c r="L74" s="5">
        <f t="shared" si="95"/>
        <v>265860</v>
      </c>
      <c r="M74" s="5">
        <f t="shared" si="95"/>
        <v>425073</v>
      </c>
      <c r="N74" s="5">
        <f t="shared" si="95"/>
        <v>4915</v>
      </c>
      <c r="O74" s="5">
        <f t="shared" si="95"/>
        <v>30144</v>
      </c>
      <c r="P74" s="5">
        <f t="shared" si="95"/>
        <v>405704</v>
      </c>
      <c r="Q74" s="5">
        <f t="shared" si="95"/>
        <v>0</v>
      </c>
      <c r="R74" s="5">
        <f t="shared" si="95"/>
        <v>27947</v>
      </c>
      <c r="S74" s="5">
        <f t="shared" si="95"/>
        <v>286965</v>
      </c>
      <c r="T74" s="5">
        <f t="shared" si="95"/>
        <v>549844</v>
      </c>
      <c r="U74" s="5">
        <f t="shared" si="95"/>
        <v>0</v>
      </c>
      <c r="V74" s="5">
        <f t="shared" si="95"/>
        <v>138496</v>
      </c>
      <c r="W74" s="5">
        <f t="shared" si="95"/>
        <v>0</v>
      </c>
      <c r="X74" s="5">
        <f t="shared" si="95"/>
        <v>0</v>
      </c>
      <c r="Y74" s="5">
        <f t="shared" si="95"/>
        <v>0</v>
      </c>
      <c r="Z74" s="5">
        <f t="shared" si="95"/>
        <v>0</v>
      </c>
      <c r="AA74" s="5">
        <f t="shared" si="95"/>
        <v>0</v>
      </c>
      <c r="AB74" s="5">
        <f t="shared" si="95"/>
        <v>317606</v>
      </c>
      <c r="AC74" s="123">
        <f t="shared" si="88"/>
        <v>18263047</v>
      </c>
      <c r="AD74" s="5">
        <f>AD8+AD14+AD20+AD26+AD32+AD38+AD44+AD50+AD56+AD62+AD68</f>
        <v>21201</v>
      </c>
      <c r="AE74" s="5">
        <f t="shared" ref="AE74:BF74" si="96">AE8+AE14+AE20+AE26+AE32+AE38+AE44+AE50+AE56+AE62+AE68</f>
        <v>6384</v>
      </c>
      <c r="AF74" s="5">
        <f t="shared" si="96"/>
        <v>38181</v>
      </c>
      <c r="AG74" s="5">
        <f t="shared" si="96"/>
        <v>128</v>
      </c>
      <c r="AH74" s="5">
        <f t="shared" si="96"/>
        <v>423</v>
      </c>
      <c r="AI74" s="5">
        <f t="shared" si="96"/>
        <v>5609</v>
      </c>
      <c r="AJ74" s="5">
        <f t="shared" si="96"/>
        <v>909027</v>
      </c>
      <c r="AK74" s="5">
        <f t="shared" si="96"/>
        <v>232965</v>
      </c>
      <c r="AL74" s="5">
        <f t="shared" si="96"/>
        <v>4301861</v>
      </c>
      <c r="AM74" s="5">
        <f t="shared" si="96"/>
        <v>42937</v>
      </c>
      <c r="AN74" s="5">
        <f t="shared" si="96"/>
        <v>917345</v>
      </c>
      <c r="AO74" s="5">
        <f t="shared" si="96"/>
        <v>488869</v>
      </c>
      <c r="AP74" s="5">
        <f t="shared" si="96"/>
        <v>264521</v>
      </c>
      <c r="AQ74" s="5">
        <f t="shared" si="96"/>
        <v>91285</v>
      </c>
      <c r="AR74" s="5">
        <f t="shared" si="96"/>
        <v>0</v>
      </c>
      <c r="AS74" s="5">
        <f t="shared" si="96"/>
        <v>0</v>
      </c>
      <c r="AT74" s="5">
        <f t="shared" si="96"/>
        <v>75123</v>
      </c>
      <c r="AU74" s="5">
        <f t="shared" si="96"/>
        <v>0</v>
      </c>
      <c r="AV74" s="5">
        <f t="shared" si="96"/>
        <v>0</v>
      </c>
      <c r="AW74" s="5">
        <f t="shared" si="96"/>
        <v>2724</v>
      </c>
      <c r="AX74" s="5">
        <f t="shared" si="96"/>
        <v>0</v>
      </c>
      <c r="AY74" s="5">
        <f t="shared" si="96"/>
        <v>19498</v>
      </c>
      <c r="AZ74" s="5">
        <f t="shared" si="96"/>
        <v>852528</v>
      </c>
      <c r="BA74" s="5">
        <f t="shared" si="96"/>
        <v>370969</v>
      </c>
      <c r="BB74" s="5">
        <f t="shared" si="96"/>
        <v>61262</v>
      </c>
      <c r="BC74" s="5">
        <f t="shared" si="96"/>
        <v>61262</v>
      </c>
      <c r="BD74" s="5">
        <f t="shared" si="96"/>
        <v>0</v>
      </c>
      <c r="BE74" s="5">
        <f t="shared" si="96"/>
        <v>80146</v>
      </c>
      <c r="BF74" s="5">
        <f t="shared" si="96"/>
        <v>1899330</v>
      </c>
      <c r="BG74" s="6">
        <f>BG8+BG14+BG20+BG26+BG32+BG38+BG44+BG50+BG56+BG62+BG68</f>
        <v>10743578</v>
      </c>
      <c r="BH74" s="127">
        <f>AC74+BG74</f>
        <v>29006625</v>
      </c>
      <c r="BI74" s="5">
        <f t="shared" si="92"/>
        <v>1818713</v>
      </c>
      <c r="BJ74" s="51">
        <f t="shared" si="92"/>
        <v>27187912</v>
      </c>
      <c r="BK74" s="30">
        <f>'Upto Month Current'!N61-'Upto Month Current'!M61</f>
        <v>-27188083</v>
      </c>
    </row>
    <row r="75" spans="1:63" ht="15.75">
      <c r="A75" s="130"/>
      <c r="B75" s="5" t="s">
        <v>204</v>
      </c>
      <c r="C75" s="128">
        <f t="shared" ref="C75:AH75" si="97">C74/C71</f>
        <v>0.33992472996046846</v>
      </c>
      <c r="D75" s="128">
        <f t="shared" si="97"/>
        <v>0.8796514957513677</v>
      </c>
      <c r="E75" s="128">
        <f t="shared" si="97"/>
        <v>0.28149066492705355</v>
      </c>
      <c r="F75" s="128">
        <f t="shared" si="97"/>
        <v>0.41585469566748018</v>
      </c>
      <c r="G75" s="128">
        <f t="shared" si="97"/>
        <v>0.36474248402841991</v>
      </c>
      <c r="H75" s="128">
        <f t="shared" si="97"/>
        <v>0.38303756695119712</v>
      </c>
      <c r="I75" s="128" t="e">
        <f t="shared" si="97"/>
        <v>#DIV/0!</v>
      </c>
      <c r="J75" s="128">
        <f t="shared" si="97"/>
        <v>0.68481450375960606</v>
      </c>
      <c r="K75" s="128">
        <f t="shared" si="97"/>
        <v>0.49651260504201683</v>
      </c>
      <c r="L75" s="128">
        <f t="shared" si="97"/>
        <v>0.60197942682211647</v>
      </c>
      <c r="M75" s="128">
        <f t="shared" si="97"/>
        <v>0.45494320608170663</v>
      </c>
      <c r="N75" s="128">
        <f t="shared" si="97"/>
        <v>0.34117728724142721</v>
      </c>
      <c r="O75" s="128">
        <f t="shared" si="97"/>
        <v>0.38032273937344657</v>
      </c>
      <c r="P75" s="128">
        <f t="shared" si="97"/>
        <v>0.53664550264550259</v>
      </c>
      <c r="Q75" s="128" t="e">
        <f t="shared" si="97"/>
        <v>#DIV/0!</v>
      </c>
      <c r="R75" s="128">
        <f t="shared" si="97"/>
        <v>0.6210444444444444</v>
      </c>
      <c r="S75" s="128">
        <f t="shared" si="97"/>
        <v>0.37625625258134093</v>
      </c>
      <c r="T75" s="128">
        <f t="shared" si="97"/>
        <v>0.54790059658391688</v>
      </c>
      <c r="U75" s="128" t="e">
        <f t="shared" si="97"/>
        <v>#DIV/0!</v>
      </c>
      <c r="V75" s="128">
        <f t="shared" si="97"/>
        <v>0.43469226978691616</v>
      </c>
      <c r="W75" s="128">
        <f t="shared" si="97"/>
        <v>0</v>
      </c>
      <c r="X75" s="128">
        <f t="shared" si="97"/>
        <v>0</v>
      </c>
      <c r="Y75" s="128">
        <f t="shared" si="97"/>
        <v>0</v>
      </c>
      <c r="Z75" s="128">
        <f t="shared" si="97"/>
        <v>0</v>
      </c>
      <c r="AA75" s="128">
        <f t="shared" si="97"/>
        <v>0</v>
      </c>
      <c r="AB75" s="128">
        <f t="shared" si="97"/>
        <v>0.18765383956372489</v>
      </c>
      <c r="AC75" s="128">
        <f t="shared" si="97"/>
        <v>0.41897281976171996</v>
      </c>
      <c r="AD75" s="128">
        <f t="shared" si="97"/>
        <v>0.17168052732587799</v>
      </c>
      <c r="AE75" s="128">
        <f t="shared" si="97"/>
        <v>0.13194989872266547</v>
      </c>
      <c r="AF75" s="128">
        <f t="shared" si="97"/>
        <v>0.61595173181473539</v>
      </c>
      <c r="AG75" s="128" t="e">
        <f t="shared" si="97"/>
        <v>#DIV/0!</v>
      </c>
      <c r="AH75" s="128">
        <f t="shared" si="97"/>
        <v>3.3839999999999999</v>
      </c>
      <c r="AI75" s="128">
        <f t="shared" ref="AI75:BJ75" si="98">AI74/AI71</f>
        <v>0.50921470721743078</v>
      </c>
      <c r="AJ75" s="128">
        <f t="shared" si="98"/>
        <v>0.7236462088115041</v>
      </c>
      <c r="AK75" s="128">
        <f t="shared" si="98"/>
        <v>0.18342198749078817</v>
      </c>
      <c r="AL75" s="128">
        <f t="shared" si="98"/>
        <v>0.60948069207054445</v>
      </c>
      <c r="AM75" s="128">
        <f t="shared" si="98"/>
        <v>0.38751805054151622</v>
      </c>
      <c r="AN75" s="128">
        <f t="shared" si="98"/>
        <v>0.32689983165823056</v>
      </c>
      <c r="AO75" s="128">
        <f t="shared" si="98"/>
        <v>2.8376385867164552E-2</v>
      </c>
      <c r="AP75" s="128">
        <f t="shared" si="98"/>
        <v>3.1622733087066193</v>
      </c>
      <c r="AQ75" s="128">
        <f t="shared" si="98"/>
        <v>0.10046930064958078</v>
      </c>
      <c r="AR75" s="128" t="e">
        <f t="shared" si="98"/>
        <v>#DIV/0!</v>
      </c>
      <c r="AS75" s="128" t="e">
        <f t="shared" si="98"/>
        <v>#DIV/0!</v>
      </c>
      <c r="AT75" s="128">
        <f t="shared" si="98"/>
        <v>0.1314037530435756</v>
      </c>
      <c r="AU75" s="128">
        <f t="shared" si="98"/>
        <v>0</v>
      </c>
      <c r="AV75" s="128">
        <f t="shared" si="98"/>
        <v>0</v>
      </c>
      <c r="AW75" s="128">
        <f t="shared" si="98"/>
        <v>0.20170307293594966</v>
      </c>
      <c r="AX75" s="128">
        <f t="shared" si="98"/>
        <v>0</v>
      </c>
      <c r="AY75" s="128">
        <f t="shared" si="98"/>
        <v>0.13374398090351611</v>
      </c>
      <c r="AZ75" s="128">
        <f t="shared" si="98"/>
        <v>0.86306254138008531</v>
      </c>
      <c r="BA75" s="128">
        <f t="shared" si="98"/>
        <v>0.49069973544973544</v>
      </c>
      <c r="BB75" s="128">
        <f t="shared" si="98"/>
        <v>0.84978707466951486</v>
      </c>
      <c r="BC75" s="128">
        <f t="shared" si="98"/>
        <v>0.84883334257052601</v>
      </c>
      <c r="BD75" s="128">
        <f t="shared" si="98"/>
        <v>0</v>
      </c>
      <c r="BE75" s="128">
        <f t="shared" si="98"/>
        <v>2.3683806146572106</v>
      </c>
      <c r="BF75" s="128">
        <f t="shared" si="98"/>
        <v>2.5950354025525219E-2</v>
      </c>
      <c r="BG75" s="128">
        <f t="shared" si="98"/>
        <v>0.10056844747333193</v>
      </c>
      <c r="BH75" s="128">
        <f t="shared" si="98"/>
        <v>0.19283939067948047</v>
      </c>
      <c r="BI75" s="128">
        <f t="shared" si="98"/>
        <v>2.4902648006003211E-2</v>
      </c>
      <c r="BJ75" s="128">
        <f t="shared" si="98"/>
        <v>0.35133014063123741</v>
      </c>
    </row>
    <row r="76" spans="1:63">
      <c r="BF76" s="30">
        <f>BF74-BF68</f>
        <v>297183</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2023-05-07T08:27:49Z</cp:lastPrinted>
  <dcterms:created xsi:type="dcterms:W3CDTF">2015-06-05T18:17:20Z</dcterms:created>
  <dcterms:modified xsi:type="dcterms:W3CDTF">2024-05-14T06:09:40Z</dcterms:modified>
</cp:coreProperties>
</file>