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29"/>
  <workbookPr/>
  <mc:AlternateContent xmlns:mc="http://schemas.openxmlformats.org/markup-compatibility/2006">
    <mc:Choice Requires="x15">
      <x15ac:absPath xmlns:x15ac="http://schemas.microsoft.com/office/spreadsheetml/2010/11/ac" url="C:\Users\User\OneDrive - Ministry of Railway Govt. of India\Desktop\Budget\2021-22\Sept 21\"/>
    </mc:Choice>
  </mc:AlternateContent>
  <xr:revisionPtr revIDLastSave="0" documentId="13_ncr:1_{DE140242-4139-41AF-B3D7-7C901CBDFD4C}" xr6:coauthVersionLast="47" xr6:coauthVersionMax="47" xr10:uidLastSave="{00000000-0000-0000-0000-000000000000}"/>
  <bookViews>
    <workbookView xWindow="-120" yWindow="-120" windowWidth="24240" windowHeight="13140" tabRatio="599" firstSheet="1" activeTab="4" xr2:uid="{00000000-000D-0000-FFFF-FFFF00000000}"/>
  </bookViews>
  <sheets>
    <sheet name="For Month COPPY" sheetId="7" r:id="rId1"/>
    <sheet name="For Month" sheetId="3" r:id="rId2"/>
    <sheet name="Upto Month COPPY" sheetId="1" r:id="rId3"/>
    <sheet name="Upto Month Current" sheetId="6" r:id="rId4"/>
    <sheet name="PU Wise OWE" sheetId="2" r:id="rId5"/>
    <sheet name="Sheet1" sheetId="4" r:id="rId6"/>
    <sheet name="Sheet2" sheetId="5" r:id="rId7"/>
    <sheet name="Sheet3" sheetId="8" r:id="rId8"/>
    <sheet name="Sheet4" sheetId="9" r:id="rId9"/>
    <sheet name="RG" sheetId="10" r:id="rId10"/>
    <sheet name="Detailed Review analysis" sheetId="11" r:id="rId11"/>
  </sheets>
  <definedNames>
    <definedName name="_xlnm.Print_Area" localSheetId="10">'Detailed Review analysis'!$A$1:$P$115</definedName>
    <definedName name="_xlnm.Print_Area" localSheetId="4">'PU Wise OWE'!$A$1:$BK$134</definedName>
    <definedName name="_xlnm.Print_Area" localSheetId="5">Sheet1!$B$1:$O$118</definedName>
    <definedName name="_xlnm.Print_Area" localSheetId="6">Sheet2!$B$1:$N$85</definedName>
    <definedName name="_xlnm.Print_Titles" localSheetId="4">'PU Wise OWE'!$A:$B,'PU Wise OWE'!$3:$4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18" i="2" l="1"/>
  <c r="D18" i="2"/>
  <c r="BJ106" i="2" l="1"/>
  <c r="BG106" i="2"/>
  <c r="AD50" i="2"/>
  <c r="AD39" i="2"/>
  <c r="F104" i="4"/>
  <c r="F103" i="4"/>
  <c r="F101" i="4"/>
  <c r="F100" i="4"/>
  <c r="F102" i="4" s="1"/>
  <c r="F98" i="4"/>
  <c r="F97" i="4"/>
  <c r="F96" i="4"/>
  <c r="F94" i="4"/>
  <c r="F93" i="4"/>
  <c r="F92" i="4"/>
  <c r="F95" i="4" s="1"/>
  <c r="BN84" i="2"/>
  <c r="BJ84" i="2"/>
  <c r="AS84" i="2" l="1"/>
  <c r="L40" i="2"/>
  <c r="BG40" i="2"/>
  <c r="BH83" i="2"/>
  <c r="BH94" i="2"/>
  <c r="AD94" i="2"/>
  <c r="BH116" i="2"/>
  <c r="AD116" i="2"/>
  <c r="BH105" i="2"/>
  <c r="AD105" i="2"/>
  <c r="AD83" i="2"/>
  <c r="BH72" i="2"/>
  <c r="AD72" i="2"/>
  <c r="BH61" i="2"/>
  <c r="AD61" i="2"/>
  <c r="BH50" i="2"/>
  <c r="BH39" i="2"/>
  <c r="BH28" i="2"/>
  <c r="AD28" i="2"/>
  <c r="BH17" i="2"/>
  <c r="AD17" i="2"/>
  <c r="BH6" i="2"/>
  <c r="AD6" i="2"/>
  <c r="BI116" i="2" l="1"/>
  <c r="BK116" i="2" s="1"/>
  <c r="BI105" i="2"/>
  <c r="BK105" i="2" s="1"/>
  <c r="BI94" i="2"/>
  <c r="BK94" i="2" s="1"/>
  <c r="BI72" i="2"/>
  <c r="BK72" i="2" s="1"/>
  <c r="BI61" i="2"/>
  <c r="BK61" i="2" s="1"/>
  <c r="BI50" i="2"/>
  <c r="BK50" i="2" s="1"/>
  <c r="BI39" i="2"/>
  <c r="BK39" i="2" s="1"/>
  <c r="BI28" i="2"/>
  <c r="BK28" i="2" s="1"/>
  <c r="BI17" i="2"/>
  <c r="BK17" i="2" s="1"/>
  <c r="BI83" i="2"/>
  <c r="BK83" i="2" s="1"/>
  <c r="BI6" i="2"/>
  <c r="BK6" i="2" s="1"/>
  <c r="K117" i="4"/>
  <c r="L117" i="4" s="1"/>
  <c r="K116" i="4"/>
  <c r="L116" i="4" s="1"/>
  <c r="K115" i="4"/>
  <c r="L115" i="4" s="1"/>
  <c r="K111" i="4"/>
  <c r="L111" i="4" s="1"/>
  <c r="K110" i="4"/>
  <c r="L110" i="4" s="1"/>
  <c r="K109" i="4"/>
  <c r="L109" i="4" s="1"/>
  <c r="H118" i="4"/>
  <c r="H112" i="4"/>
  <c r="H107" i="4"/>
  <c r="H77" i="4"/>
  <c r="H40" i="4"/>
  <c r="H32" i="4"/>
  <c r="H11" i="4"/>
  <c r="H3" i="4"/>
  <c r="BG104" i="2"/>
  <c r="BH104" i="2" s="1"/>
  <c r="BP115" i="2"/>
  <c r="Q8" i="4"/>
  <c r="BH115" i="2"/>
  <c r="BH93" i="2"/>
  <c r="BH82" i="2"/>
  <c r="BH71" i="2"/>
  <c r="BH60" i="2"/>
  <c r="BH49" i="2"/>
  <c r="BH38" i="2"/>
  <c r="BH27" i="2"/>
  <c r="BH16" i="2"/>
  <c r="BH5" i="2"/>
  <c r="AD104" i="2"/>
  <c r="AD93" i="2"/>
  <c r="AD82" i="2"/>
  <c r="BI82" i="2" s="1"/>
  <c r="BK82" i="2" s="1"/>
  <c r="AD71" i="2"/>
  <c r="AD60" i="2"/>
  <c r="AD49" i="2"/>
  <c r="AD38" i="2"/>
  <c r="AD27" i="2"/>
  <c r="AD16" i="2"/>
  <c r="AD5" i="2"/>
  <c r="AD115" i="2"/>
  <c r="BI38" i="2" l="1"/>
  <c r="BK38" i="2" s="1"/>
  <c r="BI115" i="2"/>
  <c r="BK115" i="2" s="1"/>
  <c r="BI27" i="2"/>
  <c r="BK27" i="2" s="1"/>
  <c r="BI5" i="2"/>
  <c r="BK5" i="2" s="1"/>
  <c r="BI49" i="2"/>
  <c r="BK49" i="2" s="1"/>
  <c r="BI93" i="2"/>
  <c r="BK93" i="2" s="1"/>
  <c r="BI16" i="2"/>
  <c r="BK16" i="2" s="1"/>
  <c r="BI60" i="2"/>
  <c r="BK60" i="2" s="1"/>
  <c r="BI104" i="2"/>
  <c r="BK104" i="2" s="1"/>
  <c r="BQ115" i="2" s="1"/>
  <c r="BI71" i="2"/>
  <c r="BK71" i="2" s="1"/>
  <c r="J77" i="4"/>
  <c r="I77" i="4"/>
  <c r="F77" i="4"/>
  <c r="I118" i="4"/>
  <c r="K118" i="4" s="1"/>
  <c r="L118" i="4" s="1"/>
  <c r="F118" i="4"/>
  <c r="C118" i="4"/>
  <c r="M117" i="4"/>
  <c r="M116" i="4"/>
  <c r="M115" i="4"/>
  <c r="I112" i="4"/>
  <c r="K112" i="4" s="1"/>
  <c r="L112" i="4" s="1"/>
  <c r="F112" i="4"/>
  <c r="C112" i="4"/>
  <c r="M111" i="4"/>
  <c r="M110" i="4"/>
  <c r="M109" i="4"/>
  <c r="F107" i="4"/>
  <c r="F105" i="4"/>
  <c r="E105" i="4"/>
  <c r="C105" i="4"/>
  <c r="E102" i="4"/>
  <c r="C102" i="4"/>
  <c r="F99" i="4"/>
  <c r="E99" i="4"/>
  <c r="C99" i="4"/>
  <c r="E95" i="4"/>
  <c r="C95" i="4"/>
  <c r="C85" i="4"/>
  <c r="C74" i="4"/>
  <c r="C69" i="4"/>
  <c r="C64" i="4"/>
  <c r="C55" i="4"/>
  <c r="D55" i="4" s="1"/>
  <c r="C50" i="4"/>
  <c r="D50" i="4" s="1"/>
  <c r="C28" i="4"/>
  <c r="C7" i="4"/>
  <c r="B83" i="11"/>
  <c r="B69" i="11"/>
  <c r="B64" i="11"/>
  <c r="B54" i="11"/>
  <c r="B28" i="11"/>
  <c r="C28" i="5"/>
  <c r="C7" i="5"/>
  <c r="B7" i="11"/>
  <c r="C102" i="5"/>
  <c r="C96" i="5"/>
  <c r="C92" i="5"/>
  <c r="C109" i="5"/>
  <c r="C115" i="5"/>
  <c r="D57" i="4" l="1"/>
  <c r="D44" i="4"/>
  <c r="D74" i="4"/>
  <c r="D85" i="4"/>
  <c r="D95" i="4"/>
  <c r="D69" i="4"/>
  <c r="D102" i="4"/>
  <c r="D118" i="4"/>
  <c r="D110" i="4"/>
  <c r="D93" i="4"/>
  <c r="D97" i="4"/>
  <c r="D101" i="4"/>
  <c r="D81" i="4"/>
  <c r="D79" i="4"/>
  <c r="D68" i="4"/>
  <c r="D62" i="4"/>
  <c r="D54" i="4"/>
  <c r="D43" i="4"/>
  <c r="D48" i="4"/>
  <c r="D35" i="4"/>
  <c r="D15" i="4"/>
  <c r="D19" i="4"/>
  <c r="D23" i="4"/>
  <c r="D27" i="4"/>
  <c r="D115" i="4"/>
  <c r="D109" i="4"/>
  <c r="D96" i="4"/>
  <c r="D100" i="4"/>
  <c r="D104" i="4"/>
  <c r="D80" i="4"/>
  <c r="D84" i="4"/>
  <c r="D72" i="4"/>
  <c r="D61" i="4"/>
  <c r="D60" i="4"/>
  <c r="D47" i="4"/>
  <c r="D37" i="4"/>
  <c r="D14" i="4"/>
  <c r="D18" i="4"/>
  <c r="D22" i="4"/>
  <c r="D26" i="4"/>
  <c r="D5" i="4"/>
  <c r="D116" i="4"/>
  <c r="D103" i="4"/>
  <c r="D83" i="4"/>
  <c r="D73" i="4"/>
  <c r="D67" i="4"/>
  <c r="D53" i="4"/>
  <c r="D46" i="4"/>
  <c r="D42" i="4"/>
  <c r="D34" i="4"/>
  <c r="D17" i="4"/>
  <c r="D21" i="4"/>
  <c r="D25" i="4"/>
  <c r="D6" i="4"/>
  <c r="D117" i="4"/>
  <c r="D111" i="4"/>
  <c r="D94" i="4"/>
  <c r="D98" i="4"/>
  <c r="D92" i="4"/>
  <c r="D82" i="4"/>
  <c r="D63" i="4"/>
  <c r="D45" i="4"/>
  <c r="D49" i="4"/>
  <c r="D36" i="4"/>
  <c r="D16" i="4"/>
  <c r="D20" i="4"/>
  <c r="D24" i="4"/>
  <c r="D13" i="4"/>
  <c r="D64" i="4"/>
  <c r="D99" i="4"/>
  <c r="D105" i="4"/>
  <c r="D112" i="4"/>
  <c r="M118" i="4"/>
  <c r="M112" i="4"/>
  <c r="AB118" i="2"/>
  <c r="AB117" i="2"/>
  <c r="AB107" i="2"/>
  <c r="AB113" i="2" s="1"/>
  <c r="AB106" i="2"/>
  <c r="AB96" i="2"/>
  <c r="AB101" i="2" s="1"/>
  <c r="AB95" i="2"/>
  <c r="AB85" i="2"/>
  <c r="AB90" i="2" s="1"/>
  <c r="AB84" i="2"/>
  <c r="AB74" i="2"/>
  <c r="AB80" i="2" s="1"/>
  <c r="AB73" i="2"/>
  <c r="AB63" i="2"/>
  <c r="AB68" i="2" s="1"/>
  <c r="AB62" i="2"/>
  <c r="AB52" i="2"/>
  <c r="AB57" i="2" s="1"/>
  <c r="AB51" i="2"/>
  <c r="AB41" i="2"/>
  <c r="AB47" i="2" s="1"/>
  <c r="AB40" i="2"/>
  <c r="AB30" i="2"/>
  <c r="AB36" i="2" s="1"/>
  <c r="AB29" i="2"/>
  <c r="AB19" i="2"/>
  <c r="AB25" i="2" s="1"/>
  <c r="AB18" i="2"/>
  <c r="AB127" i="2"/>
  <c r="AB8" i="2"/>
  <c r="AB14" i="2" s="1"/>
  <c r="AB7" i="2"/>
  <c r="AB126" i="2"/>
  <c r="AB124" i="2"/>
  <c r="BG126" i="2"/>
  <c r="AB86" i="2" l="1"/>
  <c r="AB87" i="2" s="1"/>
  <c r="AB91" i="2"/>
  <c r="AB24" i="2"/>
  <c r="AB20" i="2"/>
  <c r="AB75" i="2"/>
  <c r="AB76" i="2" s="1"/>
  <c r="AB97" i="2"/>
  <c r="AB98" i="2" s="1"/>
  <c r="AB58" i="2"/>
  <c r="AB102" i="2"/>
  <c r="AB108" i="2"/>
  <c r="AB109" i="2" s="1"/>
  <c r="AB22" i="2"/>
  <c r="AB23" i="2" s="1"/>
  <c r="AB88" i="2"/>
  <c r="AB89" i="2" s="1"/>
  <c r="AB44" i="2"/>
  <c r="AB45" i="2" s="1"/>
  <c r="AB110" i="2"/>
  <c r="AB111" i="2" s="1"/>
  <c r="AB77" i="2"/>
  <c r="AB78" i="2" s="1"/>
  <c r="AB79" i="2"/>
  <c r="AB42" i="2"/>
  <c r="AB43" i="2" s="1"/>
  <c r="AB13" i="2"/>
  <c r="AB46" i="2"/>
  <c r="AB9" i="2"/>
  <c r="AB10" i="2" s="1"/>
  <c r="AB99" i="2"/>
  <c r="AB100" i="2" s="1"/>
  <c r="AB128" i="2"/>
  <c r="AB66" i="2"/>
  <c r="AB67" i="2" s="1"/>
  <c r="AB11" i="2"/>
  <c r="AB12" i="2" s="1"/>
  <c r="AB31" i="2"/>
  <c r="AB32" i="2" s="1"/>
  <c r="AB69" i="2"/>
  <c r="AB119" i="2"/>
  <c r="AB120" i="2" s="1"/>
  <c r="AB53" i="2"/>
  <c r="AB54" i="2" s="1"/>
  <c r="AB121" i="2"/>
  <c r="AB122" i="2" s="1"/>
  <c r="AB129" i="2"/>
  <c r="AB33" i="2"/>
  <c r="AB34" i="2" s="1"/>
  <c r="AB64" i="2"/>
  <c r="AB65" i="2" s="1"/>
  <c r="AB112" i="2"/>
  <c r="AB35" i="2"/>
  <c r="AB55" i="2"/>
  <c r="AB56" i="2" s="1"/>
  <c r="AB123" i="2"/>
  <c r="C83" i="5"/>
  <c r="C74" i="5"/>
  <c r="C69" i="5"/>
  <c r="C64" i="5"/>
  <c r="C54" i="5"/>
  <c r="C49" i="5"/>
  <c r="I3" i="11"/>
  <c r="BG127" i="2"/>
  <c r="AE127" i="2"/>
  <c r="AF127" i="2"/>
  <c r="AG127" i="2"/>
  <c r="AH127" i="2"/>
  <c r="AI127" i="2"/>
  <c r="AJ127" i="2"/>
  <c r="AK127" i="2"/>
  <c r="AL127" i="2"/>
  <c r="AM127" i="2"/>
  <c r="AN127" i="2"/>
  <c r="AO127" i="2"/>
  <c r="AP127" i="2"/>
  <c r="AQ127" i="2"/>
  <c r="AR127" i="2"/>
  <c r="AS127" i="2"/>
  <c r="AT127" i="2"/>
  <c r="AU127" i="2"/>
  <c r="AV127" i="2"/>
  <c r="AW127" i="2"/>
  <c r="AX127" i="2"/>
  <c r="AY127" i="2"/>
  <c r="AZ127" i="2"/>
  <c r="BA127" i="2"/>
  <c r="BB127" i="2"/>
  <c r="BC127" i="2"/>
  <c r="BD127" i="2"/>
  <c r="BE127" i="2"/>
  <c r="BF127" i="2"/>
  <c r="AS14" i="2"/>
  <c r="AV14" i="2"/>
  <c r="AV124" i="2"/>
  <c r="AS124" i="2"/>
  <c r="AV113" i="2"/>
  <c r="AS113" i="2"/>
  <c r="AV102" i="2"/>
  <c r="AS102" i="2"/>
  <c r="AV91" i="2"/>
  <c r="AS91" i="2"/>
  <c r="AV80" i="2"/>
  <c r="AS80" i="2"/>
  <c r="AV69" i="2"/>
  <c r="AS69" i="2"/>
  <c r="AV58" i="2"/>
  <c r="AS58" i="2"/>
  <c r="AV47" i="2"/>
  <c r="AS47" i="2"/>
  <c r="AV36" i="2"/>
  <c r="AS36" i="2"/>
  <c r="AV25" i="2"/>
  <c r="AS25" i="2"/>
  <c r="C99" i="5"/>
  <c r="AB21" i="2" l="1"/>
  <c r="AB134" i="2"/>
  <c r="AB132" i="2"/>
  <c r="AB133" i="2" s="1"/>
  <c r="AB130" i="2"/>
  <c r="AB131" i="2" s="1"/>
  <c r="B96" i="11"/>
  <c r="B92" i="11"/>
  <c r="P6" i="11"/>
  <c r="P5" i="11"/>
  <c r="R18" i="10"/>
  <c r="H48" i="11"/>
  <c r="H43" i="11"/>
  <c r="H44" i="11"/>
  <c r="H45" i="11"/>
  <c r="H46" i="11"/>
  <c r="H47" i="11"/>
  <c r="H42" i="11" l="1"/>
  <c r="H49" i="11" l="1"/>
  <c r="H73" i="11" l="1"/>
  <c r="H72" i="11"/>
  <c r="H67" i="11"/>
  <c r="H63" i="11"/>
  <c r="H62" i="11"/>
  <c r="H61" i="11"/>
  <c r="H60" i="11"/>
  <c r="I58" i="11"/>
  <c r="I58" i="5"/>
  <c r="I115" i="11"/>
  <c r="F115" i="11"/>
  <c r="C115" i="11"/>
  <c r="B115" i="11"/>
  <c r="O114" i="11"/>
  <c r="M114" i="11"/>
  <c r="N114" i="11" s="1"/>
  <c r="O113" i="11"/>
  <c r="M113" i="11"/>
  <c r="N113" i="11" s="1"/>
  <c r="O112" i="11"/>
  <c r="M112" i="11"/>
  <c r="N112" i="11" s="1"/>
  <c r="I109" i="11"/>
  <c r="F109" i="11"/>
  <c r="C109" i="11"/>
  <c r="B109" i="11"/>
  <c r="O108" i="11"/>
  <c r="M108" i="11"/>
  <c r="N108" i="11" s="1"/>
  <c r="O107" i="11"/>
  <c r="M107" i="11"/>
  <c r="N107" i="11" s="1"/>
  <c r="O106" i="11"/>
  <c r="M106" i="11"/>
  <c r="N106" i="11" s="1"/>
  <c r="F104" i="11"/>
  <c r="C104" i="11"/>
  <c r="E102" i="11"/>
  <c r="C102" i="11"/>
  <c r="I102" i="11"/>
  <c r="M100" i="11"/>
  <c r="N100" i="11" s="1"/>
  <c r="O100" i="11"/>
  <c r="I99" i="11"/>
  <c r="E99" i="11"/>
  <c r="C99" i="11"/>
  <c r="M98" i="11"/>
  <c r="N98" i="11" s="1"/>
  <c r="O98" i="11"/>
  <c r="M97" i="11"/>
  <c r="N97" i="11" s="1"/>
  <c r="O97" i="11"/>
  <c r="I96" i="11"/>
  <c r="E96" i="11"/>
  <c r="C96" i="11"/>
  <c r="O95" i="11"/>
  <c r="M95" i="11"/>
  <c r="M94" i="11"/>
  <c r="N94" i="11" s="1"/>
  <c r="O94" i="11"/>
  <c r="M93" i="11"/>
  <c r="I92" i="11"/>
  <c r="E92" i="11"/>
  <c r="C92" i="11"/>
  <c r="O91" i="11"/>
  <c r="M91" i="11"/>
  <c r="N91" i="11" s="1"/>
  <c r="M90" i="11"/>
  <c r="N90" i="11" s="1"/>
  <c r="M89" i="11"/>
  <c r="O89" i="11"/>
  <c r="F73" i="11"/>
  <c r="F72" i="11"/>
  <c r="F67" i="11"/>
  <c r="F63" i="11"/>
  <c r="F62" i="11"/>
  <c r="F61" i="11"/>
  <c r="F60" i="11"/>
  <c r="F58" i="11"/>
  <c r="C58" i="11"/>
  <c r="B49" i="11"/>
  <c r="F48" i="11"/>
  <c r="R48" i="11" s="1"/>
  <c r="F47" i="11"/>
  <c r="F46" i="11"/>
  <c r="F45" i="11"/>
  <c r="F44" i="11"/>
  <c r="F43" i="11"/>
  <c r="I40" i="11"/>
  <c r="I104" i="11" s="1"/>
  <c r="F40" i="11"/>
  <c r="C40" i="11"/>
  <c r="I32" i="11"/>
  <c r="F32" i="11"/>
  <c r="C32" i="11"/>
  <c r="I11" i="11"/>
  <c r="F11" i="11"/>
  <c r="C11" i="11"/>
  <c r="F3" i="11"/>
  <c r="C3" i="11"/>
  <c r="M91" i="5"/>
  <c r="K91" i="5"/>
  <c r="L91" i="5" s="1"/>
  <c r="I96" i="5"/>
  <c r="K95" i="5"/>
  <c r="D96" i="5"/>
  <c r="I92" i="5"/>
  <c r="D92" i="5"/>
  <c r="I40" i="4"/>
  <c r="I32" i="4"/>
  <c r="I11" i="4"/>
  <c r="I3" i="4"/>
  <c r="D99" i="5"/>
  <c r="D102" i="5"/>
  <c r="F102" i="5"/>
  <c r="K100" i="5"/>
  <c r="L100" i="5" s="1"/>
  <c r="F99" i="5"/>
  <c r="K98" i="5"/>
  <c r="L98" i="5" s="1"/>
  <c r="K97" i="5"/>
  <c r="L97" i="5" s="1"/>
  <c r="I99" i="5"/>
  <c r="F96" i="5"/>
  <c r="K94" i="5"/>
  <c r="L94" i="5" s="1"/>
  <c r="G96" i="5"/>
  <c r="K93" i="5"/>
  <c r="F92" i="5"/>
  <c r="K90" i="5"/>
  <c r="L90" i="5" s="1"/>
  <c r="K89" i="5"/>
  <c r="M89" i="5"/>
  <c r="G99" i="5" l="1"/>
  <c r="M99" i="5" s="1"/>
  <c r="G102" i="5"/>
  <c r="M101" i="5"/>
  <c r="F92" i="11"/>
  <c r="O92" i="11" s="1"/>
  <c r="M92" i="11"/>
  <c r="N92" i="11" s="1"/>
  <c r="M99" i="11"/>
  <c r="N99" i="11" s="1"/>
  <c r="F99" i="11"/>
  <c r="O99" i="11" s="1"/>
  <c r="H64" i="11"/>
  <c r="H74" i="11"/>
  <c r="F102" i="11"/>
  <c r="O102" i="11" s="1"/>
  <c r="F74" i="11"/>
  <c r="F42" i="11"/>
  <c r="R42" i="11" s="1"/>
  <c r="R49" i="11" s="1"/>
  <c r="M102" i="11"/>
  <c r="N102" i="11" s="1"/>
  <c r="F96" i="11"/>
  <c r="M96" i="11"/>
  <c r="N96" i="11" s="1"/>
  <c r="M101" i="11"/>
  <c r="N101" i="11" s="1"/>
  <c r="O109" i="11"/>
  <c r="O115" i="11"/>
  <c r="O90" i="11"/>
  <c r="O101" i="11"/>
  <c r="M109" i="11"/>
  <c r="N109" i="11" s="1"/>
  <c r="M115" i="11"/>
  <c r="N115" i="11" s="1"/>
  <c r="F64" i="11"/>
  <c r="K96" i="5"/>
  <c r="L96" i="5" s="1"/>
  <c r="K99" i="5"/>
  <c r="L99" i="5" s="1"/>
  <c r="G92" i="5"/>
  <c r="M98" i="5"/>
  <c r="M100" i="5"/>
  <c r="I102" i="5"/>
  <c r="M90" i="5"/>
  <c r="M94" i="5"/>
  <c r="M97" i="5"/>
  <c r="K101" i="5"/>
  <c r="L101" i="5" s="1"/>
  <c r="F49" i="11" l="1"/>
  <c r="O96" i="11"/>
  <c r="M92" i="5"/>
  <c r="K92" i="5"/>
  <c r="L92" i="5" s="1"/>
  <c r="K102" i="5"/>
  <c r="L102" i="5" s="1"/>
  <c r="M102" i="5"/>
  <c r="M96" i="5"/>
  <c r="BH127" i="2"/>
  <c r="B99" i="11" l="1"/>
  <c r="G104" i="5"/>
  <c r="D104" i="5"/>
  <c r="K113" i="5"/>
  <c r="L113" i="5" s="1"/>
  <c r="M113" i="5"/>
  <c r="K114" i="5"/>
  <c r="L114" i="5" s="1"/>
  <c r="M114" i="5"/>
  <c r="K112" i="5"/>
  <c r="L112" i="5" s="1"/>
  <c r="M112" i="5"/>
  <c r="M107" i="5"/>
  <c r="M108" i="5"/>
  <c r="M106" i="5"/>
  <c r="K107" i="5"/>
  <c r="L107" i="5" s="1"/>
  <c r="K108" i="5"/>
  <c r="L108" i="5" s="1"/>
  <c r="K106" i="5"/>
  <c r="L106" i="5" s="1"/>
  <c r="I115" i="5"/>
  <c r="G115" i="5"/>
  <c r="D115" i="5"/>
  <c r="I109" i="5"/>
  <c r="G109" i="5"/>
  <c r="D109" i="5"/>
  <c r="B102" i="11" l="1"/>
  <c r="M115" i="5"/>
  <c r="M109" i="5"/>
  <c r="K115" i="5"/>
  <c r="L115" i="5" s="1"/>
  <c r="K109" i="5"/>
  <c r="L109" i="5" s="1"/>
  <c r="BI72" i="8"/>
  <c r="BI67" i="8"/>
  <c r="BI55" i="8"/>
  <c r="BI49" i="8"/>
  <c r="BI43" i="8"/>
  <c r="BI37" i="8"/>
  <c r="BI31" i="8"/>
  <c r="BI25" i="8"/>
  <c r="BI19" i="8"/>
  <c r="BI13" i="8"/>
  <c r="BI7" i="8"/>
  <c r="BG66" i="8"/>
  <c r="BG60" i="8"/>
  <c r="BG54" i="8"/>
  <c r="BG48" i="8"/>
  <c r="BG42" i="8"/>
  <c r="BG36" i="8"/>
  <c r="BG30" i="8"/>
  <c r="BG24" i="8"/>
  <c r="BG18" i="8"/>
  <c r="BG12" i="8"/>
  <c r="BG6" i="8"/>
  <c r="AE67" i="8"/>
  <c r="AF67" i="8"/>
  <c r="AG67" i="8"/>
  <c r="AH67" i="8"/>
  <c r="AI67" i="8"/>
  <c r="AJ67" i="8"/>
  <c r="AK67" i="8"/>
  <c r="AL67" i="8"/>
  <c r="AM67" i="8"/>
  <c r="AN67" i="8"/>
  <c r="AO67" i="8"/>
  <c r="AP67" i="8"/>
  <c r="AQ67" i="8"/>
  <c r="AR67" i="8"/>
  <c r="AS67" i="8"/>
  <c r="AT67" i="8"/>
  <c r="AU67" i="8"/>
  <c r="AV67" i="8"/>
  <c r="AW67" i="8"/>
  <c r="AX67" i="8"/>
  <c r="AY67" i="8"/>
  <c r="AZ67" i="8"/>
  <c r="BA67" i="8"/>
  <c r="BB67" i="8"/>
  <c r="BC67" i="8"/>
  <c r="BD67" i="8"/>
  <c r="BE67" i="8"/>
  <c r="BF67" i="8"/>
  <c r="AE61" i="8"/>
  <c r="AF61" i="8"/>
  <c r="AG61" i="8"/>
  <c r="AH61" i="8"/>
  <c r="AI61" i="8"/>
  <c r="AJ61" i="8"/>
  <c r="AK61" i="8"/>
  <c r="AL61" i="8"/>
  <c r="AM61" i="8"/>
  <c r="AN61" i="8"/>
  <c r="AO61" i="8"/>
  <c r="AP61" i="8"/>
  <c r="AQ61" i="8"/>
  <c r="AR61" i="8"/>
  <c r="AS61" i="8"/>
  <c r="AT61" i="8"/>
  <c r="AU61" i="8"/>
  <c r="AV61" i="8"/>
  <c r="AW61" i="8"/>
  <c r="AX61" i="8"/>
  <c r="AY61" i="8"/>
  <c r="AZ61" i="8"/>
  <c r="BA61" i="8"/>
  <c r="BB61" i="8"/>
  <c r="BC61" i="8"/>
  <c r="BD61" i="8"/>
  <c r="BE61" i="8"/>
  <c r="AE49" i="8"/>
  <c r="AF49" i="8"/>
  <c r="AG49" i="8"/>
  <c r="AH49" i="8"/>
  <c r="AI49" i="8"/>
  <c r="AJ49" i="8"/>
  <c r="AK49" i="8"/>
  <c r="AL49" i="8"/>
  <c r="AM49" i="8"/>
  <c r="AN49" i="8"/>
  <c r="AO49" i="8"/>
  <c r="AP49" i="8"/>
  <c r="AQ49" i="8"/>
  <c r="AR49" i="8"/>
  <c r="AS49" i="8"/>
  <c r="AT49" i="8"/>
  <c r="AU49" i="8"/>
  <c r="AV49" i="8"/>
  <c r="AW49" i="8"/>
  <c r="AX49" i="8"/>
  <c r="AY49" i="8"/>
  <c r="AZ49" i="8"/>
  <c r="BA49" i="8"/>
  <c r="BB49" i="8"/>
  <c r="BC49" i="8"/>
  <c r="BD49" i="8"/>
  <c r="BE49" i="8"/>
  <c r="BF49" i="8"/>
  <c r="AE43" i="8"/>
  <c r="AF43" i="8"/>
  <c r="AG43" i="8"/>
  <c r="AH43" i="8"/>
  <c r="AI43" i="8"/>
  <c r="AJ43" i="8"/>
  <c r="AK43" i="8"/>
  <c r="AL43" i="8"/>
  <c r="AM43" i="8"/>
  <c r="AN43" i="8"/>
  <c r="AO43" i="8"/>
  <c r="AP43" i="8"/>
  <c r="AQ43" i="8"/>
  <c r="AR43" i="8"/>
  <c r="AS43" i="8"/>
  <c r="AT43" i="8"/>
  <c r="AU43" i="8"/>
  <c r="AV43" i="8"/>
  <c r="AW43" i="8"/>
  <c r="AX43" i="8"/>
  <c r="AY43" i="8"/>
  <c r="AZ43" i="8"/>
  <c r="BA43" i="8"/>
  <c r="BB43" i="8"/>
  <c r="BC43" i="8"/>
  <c r="BD43" i="8"/>
  <c r="BE43" i="8"/>
  <c r="BF43" i="8"/>
  <c r="AE37" i="8"/>
  <c r="AF37" i="8"/>
  <c r="AG37" i="8"/>
  <c r="AH37" i="8"/>
  <c r="AI37" i="8"/>
  <c r="AJ37" i="8"/>
  <c r="AK37" i="8"/>
  <c r="AL37" i="8"/>
  <c r="AM37" i="8"/>
  <c r="AN37" i="8"/>
  <c r="AO37" i="8"/>
  <c r="AP37" i="8"/>
  <c r="AQ37" i="8"/>
  <c r="AR37" i="8"/>
  <c r="AS37" i="8"/>
  <c r="AT37" i="8"/>
  <c r="AU37" i="8"/>
  <c r="AV37" i="8"/>
  <c r="AW37" i="8"/>
  <c r="AX37" i="8"/>
  <c r="AY37" i="8"/>
  <c r="AZ37" i="8"/>
  <c r="BA37" i="8"/>
  <c r="BB37" i="8"/>
  <c r="BC37" i="8"/>
  <c r="BD37" i="8"/>
  <c r="BE37" i="8"/>
  <c r="BF37" i="8"/>
  <c r="AE31" i="8"/>
  <c r="AF31" i="8"/>
  <c r="AG31" i="8"/>
  <c r="AH31" i="8"/>
  <c r="AI31" i="8"/>
  <c r="AJ31" i="8"/>
  <c r="AK31" i="8"/>
  <c r="AL31" i="8"/>
  <c r="AM31" i="8"/>
  <c r="AN31" i="8"/>
  <c r="AO31" i="8"/>
  <c r="AP31" i="8"/>
  <c r="AQ31" i="8"/>
  <c r="AR31" i="8"/>
  <c r="AS31" i="8"/>
  <c r="AT31" i="8"/>
  <c r="AU31" i="8"/>
  <c r="AV31" i="8"/>
  <c r="AW31" i="8"/>
  <c r="AX31" i="8"/>
  <c r="AY31" i="8"/>
  <c r="AZ31" i="8"/>
  <c r="BA31" i="8"/>
  <c r="BB31" i="8"/>
  <c r="BC31" i="8"/>
  <c r="BD31" i="8"/>
  <c r="BE31" i="8"/>
  <c r="BF31" i="8"/>
  <c r="AE25" i="8"/>
  <c r="AF25" i="8"/>
  <c r="AG25" i="8"/>
  <c r="AH25" i="8"/>
  <c r="AI25" i="8"/>
  <c r="AJ25" i="8"/>
  <c r="AK25" i="8"/>
  <c r="AL25" i="8"/>
  <c r="AM25" i="8"/>
  <c r="AN25" i="8"/>
  <c r="AO25" i="8"/>
  <c r="AP25" i="8"/>
  <c r="AQ25" i="8"/>
  <c r="AR25" i="8"/>
  <c r="AS25" i="8"/>
  <c r="AT25" i="8"/>
  <c r="AU25" i="8"/>
  <c r="AV25" i="8"/>
  <c r="AW25" i="8"/>
  <c r="AX25" i="8"/>
  <c r="AY25" i="8"/>
  <c r="AZ25" i="8"/>
  <c r="BA25" i="8"/>
  <c r="BB25" i="8"/>
  <c r="BC25" i="8"/>
  <c r="BD25" i="8"/>
  <c r="BE25" i="8"/>
  <c r="BF25" i="8"/>
  <c r="AE19" i="8"/>
  <c r="AF19" i="8"/>
  <c r="AG19" i="8"/>
  <c r="AH19" i="8"/>
  <c r="AI19" i="8"/>
  <c r="AJ19" i="8"/>
  <c r="AK19" i="8"/>
  <c r="AL19" i="8"/>
  <c r="AM19" i="8"/>
  <c r="AN19" i="8"/>
  <c r="AO19" i="8"/>
  <c r="AP19" i="8"/>
  <c r="AQ19" i="8"/>
  <c r="AR19" i="8"/>
  <c r="AS19" i="8"/>
  <c r="AT19" i="8"/>
  <c r="AU19" i="8"/>
  <c r="AV19" i="8"/>
  <c r="AW19" i="8"/>
  <c r="AX19" i="8"/>
  <c r="AY19" i="8"/>
  <c r="AZ19" i="8"/>
  <c r="BA19" i="8"/>
  <c r="BB19" i="8"/>
  <c r="BC19" i="8"/>
  <c r="BD19" i="8"/>
  <c r="BE19" i="8"/>
  <c r="BF19" i="8"/>
  <c r="AE13" i="8"/>
  <c r="AF13" i="8"/>
  <c r="AG13" i="8"/>
  <c r="AH13" i="8"/>
  <c r="AI13" i="8"/>
  <c r="AJ13" i="8"/>
  <c r="AK13" i="8"/>
  <c r="AL13" i="8"/>
  <c r="AM13" i="8"/>
  <c r="AN13" i="8"/>
  <c r="AO13" i="8"/>
  <c r="AP13" i="8"/>
  <c r="AQ13" i="8"/>
  <c r="AR13" i="8"/>
  <c r="AS13" i="8"/>
  <c r="AT13" i="8"/>
  <c r="AU13" i="8"/>
  <c r="AV13" i="8"/>
  <c r="AW13" i="8"/>
  <c r="AX13" i="8"/>
  <c r="AY13" i="8"/>
  <c r="AZ13" i="8"/>
  <c r="BA13" i="8"/>
  <c r="BB13" i="8"/>
  <c r="BC13" i="8"/>
  <c r="BD13" i="8"/>
  <c r="BE13" i="8"/>
  <c r="BF13" i="8"/>
  <c r="AE7" i="8"/>
  <c r="AF7" i="8"/>
  <c r="AG7" i="8"/>
  <c r="AH7" i="8"/>
  <c r="AI7" i="8"/>
  <c r="AJ7" i="8"/>
  <c r="AK7" i="8"/>
  <c r="AL7" i="8"/>
  <c r="AM7" i="8"/>
  <c r="AN7" i="8"/>
  <c r="AO7" i="8"/>
  <c r="AP7" i="8"/>
  <c r="AQ7" i="8"/>
  <c r="AR7" i="8"/>
  <c r="AS7" i="8"/>
  <c r="AT7" i="8"/>
  <c r="AU7" i="8"/>
  <c r="AV7" i="8"/>
  <c r="AW7" i="8"/>
  <c r="AX7" i="8"/>
  <c r="AY7" i="8"/>
  <c r="AZ7" i="8"/>
  <c r="BA7" i="8"/>
  <c r="BB7" i="8"/>
  <c r="BC7" i="8"/>
  <c r="BD7" i="8"/>
  <c r="BE7" i="8"/>
  <c r="BF7" i="8"/>
  <c r="AD67" i="8"/>
  <c r="AD61" i="8"/>
  <c r="AD55" i="8"/>
  <c r="BG55" i="8" s="1"/>
  <c r="AD49" i="8"/>
  <c r="AD43" i="8"/>
  <c r="AD37" i="8"/>
  <c r="AD31" i="8"/>
  <c r="AD25" i="8"/>
  <c r="AD19" i="8"/>
  <c r="AD13" i="8"/>
  <c r="AD7" i="8"/>
  <c r="D67" i="8"/>
  <c r="E67" i="8"/>
  <c r="F67" i="8"/>
  <c r="G67" i="8"/>
  <c r="H67" i="8"/>
  <c r="I67" i="8"/>
  <c r="J67" i="8"/>
  <c r="K67" i="8"/>
  <c r="L67" i="8"/>
  <c r="M67" i="8"/>
  <c r="N67" i="8"/>
  <c r="O67" i="8"/>
  <c r="P67" i="8"/>
  <c r="Q67" i="8"/>
  <c r="R67" i="8"/>
  <c r="S67" i="8"/>
  <c r="T67" i="8"/>
  <c r="U67" i="8"/>
  <c r="V67" i="8"/>
  <c r="W67" i="8"/>
  <c r="X67" i="8"/>
  <c r="Y67" i="8"/>
  <c r="Z67" i="8"/>
  <c r="AA67" i="8"/>
  <c r="AB67" i="8"/>
  <c r="D61" i="8"/>
  <c r="E61" i="8"/>
  <c r="F61" i="8"/>
  <c r="G61" i="8"/>
  <c r="H61" i="8"/>
  <c r="I61" i="8"/>
  <c r="J61" i="8"/>
  <c r="K61" i="8"/>
  <c r="L61" i="8"/>
  <c r="M61" i="8"/>
  <c r="N61" i="8"/>
  <c r="O61" i="8"/>
  <c r="P61" i="8"/>
  <c r="Q61" i="8"/>
  <c r="R61" i="8"/>
  <c r="S61" i="8"/>
  <c r="T61" i="8"/>
  <c r="U61" i="8"/>
  <c r="V61" i="8"/>
  <c r="W61" i="8"/>
  <c r="X61" i="8"/>
  <c r="Y61" i="8"/>
  <c r="Z61" i="8"/>
  <c r="AA61" i="8"/>
  <c r="AB61" i="8"/>
  <c r="D55" i="8"/>
  <c r="E55" i="8"/>
  <c r="F55" i="8"/>
  <c r="G55" i="8"/>
  <c r="H55" i="8"/>
  <c r="I55" i="8"/>
  <c r="J55" i="8"/>
  <c r="K55" i="8"/>
  <c r="L55" i="8"/>
  <c r="M55" i="8"/>
  <c r="N55" i="8"/>
  <c r="O55" i="8"/>
  <c r="P55" i="8"/>
  <c r="Q55" i="8"/>
  <c r="R55" i="8"/>
  <c r="S55" i="8"/>
  <c r="T55" i="8"/>
  <c r="U55" i="8"/>
  <c r="V55" i="8"/>
  <c r="W55" i="8"/>
  <c r="X55" i="8"/>
  <c r="Y55" i="8"/>
  <c r="Z55" i="8"/>
  <c r="AA55" i="8"/>
  <c r="AB55" i="8"/>
  <c r="D49" i="8"/>
  <c r="E49" i="8"/>
  <c r="F49" i="8"/>
  <c r="G49" i="8"/>
  <c r="H49" i="8"/>
  <c r="I49" i="8"/>
  <c r="J49" i="8"/>
  <c r="K49" i="8"/>
  <c r="L49" i="8"/>
  <c r="M49" i="8"/>
  <c r="N49" i="8"/>
  <c r="O49" i="8"/>
  <c r="P49" i="8"/>
  <c r="Q49" i="8"/>
  <c r="R49" i="8"/>
  <c r="S49" i="8"/>
  <c r="T49" i="8"/>
  <c r="U49" i="8"/>
  <c r="V49" i="8"/>
  <c r="W49" i="8"/>
  <c r="X49" i="8"/>
  <c r="Y49" i="8"/>
  <c r="Z49" i="8"/>
  <c r="AA49" i="8"/>
  <c r="AB49" i="8"/>
  <c r="D43" i="8"/>
  <c r="E43" i="8"/>
  <c r="F43" i="8"/>
  <c r="G43" i="8"/>
  <c r="H43" i="8"/>
  <c r="I43" i="8"/>
  <c r="J43" i="8"/>
  <c r="K43" i="8"/>
  <c r="L43" i="8"/>
  <c r="M43" i="8"/>
  <c r="N43" i="8"/>
  <c r="O43" i="8"/>
  <c r="P43" i="8"/>
  <c r="Q43" i="8"/>
  <c r="R43" i="8"/>
  <c r="S43" i="8"/>
  <c r="T43" i="8"/>
  <c r="U43" i="8"/>
  <c r="V43" i="8"/>
  <c r="W43" i="8"/>
  <c r="X43" i="8"/>
  <c r="Y43" i="8"/>
  <c r="Z43" i="8"/>
  <c r="AA43" i="8"/>
  <c r="AB43" i="8"/>
  <c r="D37" i="8"/>
  <c r="E37" i="8"/>
  <c r="F37" i="8"/>
  <c r="G37" i="8"/>
  <c r="H37" i="8"/>
  <c r="I37" i="8"/>
  <c r="J37" i="8"/>
  <c r="K37" i="8"/>
  <c r="L37" i="8"/>
  <c r="M37" i="8"/>
  <c r="N37" i="8"/>
  <c r="O37" i="8"/>
  <c r="P37" i="8"/>
  <c r="Q37" i="8"/>
  <c r="R37" i="8"/>
  <c r="S37" i="8"/>
  <c r="T37" i="8"/>
  <c r="U37" i="8"/>
  <c r="V37" i="8"/>
  <c r="W37" i="8"/>
  <c r="X37" i="8"/>
  <c r="Y37" i="8"/>
  <c r="Z37" i="8"/>
  <c r="AA37" i="8"/>
  <c r="AB37" i="8"/>
  <c r="D31" i="8"/>
  <c r="E31" i="8"/>
  <c r="F31" i="8"/>
  <c r="G31" i="8"/>
  <c r="H31" i="8"/>
  <c r="I31" i="8"/>
  <c r="J31" i="8"/>
  <c r="K31" i="8"/>
  <c r="L31" i="8"/>
  <c r="M31" i="8"/>
  <c r="N31" i="8"/>
  <c r="O31" i="8"/>
  <c r="P31" i="8"/>
  <c r="Q31" i="8"/>
  <c r="R31" i="8"/>
  <c r="S31" i="8"/>
  <c r="T31" i="8"/>
  <c r="U31" i="8"/>
  <c r="V31" i="8"/>
  <c r="W31" i="8"/>
  <c r="X31" i="8"/>
  <c r="Y31" i="8"/>
  <c r="Z31" i="8"/>
  <c r="AA31" i="8"/>
  <c r="AB31" i="8"/>
  <c r="D25" i="8"/>
  <c r="E25" i="8"/>
  <c r="F25" i="8"/>
  <c r="G25" i="8"/>
  <c r="H25" i="8"/>
  <c r="I25" i="8"/>
  <c r="J25" i="8"/>
  <c r="K25" i="8"/>
  <c r="L25" i="8"/>
  <c r="M25" i="8"/>
  <c r="N25" i="8"/>
  <c r="O25" i="8"/>
  <c r="P25" i="8"/>
  <c r="Q25" i="8"/>
  <c r="R25" i="8"/>
  <c r="S25" i="8"/>
  <c r="T25" i="8"/>
  <c r="U25" i="8"/>
  <c r="V25" i="8"/>
  <c r="W25" i="8"/>
  <c r="X25" i="8"/>
  <c r="Y25" i="8"/>
  <c r="Z25" i="8"/>
  <c r="AA25" i="8"/>
  <c r="AB25" i="8"/>
  <c r="D19" i="8"/>
  <c r="E19" i="8"/>
  <c r="F19" i="8"/>
  <c r="G19" i="8"/>
  <c r="H19" i="8"/>
  <c r="I19" i="8"/>
  <c r="J19" i="8"/>
  <c r="K19" i="8"/>
  <c r="L19" i="8"/>
  <c r="M19" i="8"/>
  <c r="N19" i="8"/>
  <c r="O19" i="8"/>
  <c r="P19" i="8"/>
  <c r="Q19" i="8"/>
  <c r="R19" i="8"/>
  <c r="S19" i="8"/>
  <c r="T19" i="8"/>
  <c r="U19" i="8"/>
  <c r="V19" i="8"/>
  <c r="W19" i="8"/>
  <c r="X19" i="8"/>
  <c r="Y19" i="8"/>
  <c r="Z19" i="8"/>
  <c r="AA19" i="8"/>
  <c r="AB19" i="8"/>
  <c r="AC66" i="8"/>
  <c r="AC60" i="8"/>
  <c r="AC54" i="8"/>
  <c r="AC48" i="8"/>
  <c r="AC42" i="8"/>
  <c r="AC36" i="8"/>
  <c r="AC30" i="8"/>
  <c r="AC24" i="8"/>
  <c r="AC18" i="8"/>
  <c r="AC12" i="8"/>
  <c r="BH12" i="8" s="1"/>
  <c r="BJ12" i="8" s="1"/>
  <c r="AC6" i="8"/>
  <c r="D13" i="8"/>
  <c r="E13" i="8"/>
  <c r="F13" i="8"/>
  <c r="G13" i="8"/>
  <c r="H13" i="8"/>
  <c r="I13" i="8"/>
  <c r="J13" i="8"/>
  <c r="K13" i="8"/>
  <c r="L13" i="8"/>
  <c r="M13" i="8"/>
  <c r="N13" i="8"/>
  <c r="O13" i="8"/>
  <c r="P13" i="8"/>
  <c r="Q13" i="8"/>
  <c r="R13" i="8"/>
  <c r="S13" i="8"/>
  <c r="T13" i="8"/>
  <c r="U13" i="8"/>
  <c r="V13" i="8"/>
  <c r="W13" i="8"/>
  <c r="X13" i="8"/>
  <c r="Y13" i="8"/>
  <c r="Z13" i="8"/>
  <c r="AA13" i="8"/>
  <c r="AB13" i="8"/>
  <c r="D7" i="8"/>
  <c r="E7" i="8"/>
  <c r="F7" i="8"/>
  <c r="G7" i="8"/>
  <c r="H7" i="8"/>
  <c r="I7" i="8"/>
  <c r="J7" i="8"/>
  <c r="K7" i="8"/>
  <c r="L7" i="8"/>
  <c r="M7" i="8"/>
  <c r="N7" i="8"/>
  <c r="O7" i="8"/>
  <c r="P7" i="8"/>
  <c r="Q7" i="8"/>
  <c r="R7" i="8"/>
  <c r="S7" i="8"/>
  <c r="T7" i="8"/>
  <c r="U7" i="8"/>
  <c r="V7" i="8"/>
  <c r="W7" i="8"/>
  <c r="X7" i="8"/>
  <c r="Y7" i="8"/>
  <c r="Z7" i="8"/>
  <c r="AA7" i="8"/>
  <c r="AB7" i="8"/>
  <c r="C67" i="8"/>
  <c r="C55" i="8"/>
  <c r="C61" i="8"/>
  <c r="C49" i="8"/>
  <c r="C43" i="8"/>
  <c r="C37" i="8"/>
  <c r="C31" i="8"/>
  <c r="C25" i="8"/>
  <c r="C19" i="8"/>
  <c r="C13" i="8"/>
  <c r="C7" i="8"/>
  <c r="BK74" i="8"/>
  <c r="AU74" i="8"/>
  <c r="AR74" i="8"/>
  <c r="B74" i="8"/>
  <c r="BF72" i="8"/>
  <c r="BE72" i="8"/>
  <c r="BD72" i="8"/>
  <c r="BC72" i="8"/>
  <c r="BB72" i="8"/>
  <c r="BA72" i="8"/>
  <c r="AZ72" i="8"/>
  <c r="AY72" i="8"/>
  <c r="AX72" i="8"/>
  <c r="AW72" i="8"/>
  <c r="AV72" i="8"/>
  <c r="AU72" i="8"/>
  <c r="AT72" i="8"/>
  <c r="AS72" i="8"/>
  <c r="AR72" i="8"/>
  <c r="AQ72" i="8"/>
  <c r="AP72" i="8"/>
  <c r="AO72" i="8"/>
  <c r="AN72" i="8"/>
  <c r="AM72" i="8"/>
  <c r="AL72" i="8"/>
  <c r="AK72" i="8"/>
  <c r="AJ72" i="8"/>
  <c r="AI72" i="8"/>
  <c r="AH72" i="8"/>
  <c r="AG72" i="8"/>
  <c r="AF72" i="8"/>
  <c r="AE72" i="8"/>
  <c r="AD72" i="8"/>
  <c r="AB72" i="8"/>
  <c r="AA72" i="8"/>
  <c r="Z72" i="8"/>
  <c r="Y72" i="8"/>
  <c r="X72" i="8"/>
  <c r="W72" i="8"/>
  <c r="V72" i="8"/>
  <c r="U72" i="8"/>
  <c r="T72" i="8"/>
  <c r="S72" i="8"/>
  <c r="R72" i="8"/>
  <c r="Q72" i="8"/>
  <c r="P72" i="8"/>
  <c r="O72" i="8"/>
  <c r="N72" i="8"/>
  <c r="M72" i="8"/>
  <c r="L72" i="8"/>
  <c r="K72" i="8"/>
  <c r="J72" i="8"/>
  <c r="I72" i="8"/>
  <c r="H72" i="8"/>
  <c r="G72" i="8"/>
  <c r="F72" i="8"/>
  <c r="E72" i="8"/>
  <c r="D72" i="8"/>
  <c r="C72" i="8"/>
  <c r="B72" i="8"/>
  <c r="BE71" i="8"/>
  <c r="BD71" i="8"/>
  <c r="BC71" i="8"/>
  <c r="BB71" i="8"/>
  <c r="BA71" i="8"/>
  <c r="AZ71" i="8"/>
  <c r="AY71" i="8"/>
  <c r="AX71" i="8"/>
  <c r="AW71" i="8"/>
  <c r="AV71" i="8"/>
  <c r="AU71" i="8"/>
  <c r="AT71" i="8"/>
  <c r="AS71" i="8"/>
  <c r="AR71" i="8"/>
  <c r="AQ71" i="8"/>
  <c r="AP71" i="8"/>
  <c r="AO71" i="8"/>
  <c r="AN71" i="8"/>
  <c r="AM71" i="8"/>
  <c r="AL71" i="8"/>
  <c r="AK71" i="8"/>
  <c r="AJ71" i="8"/>
  <c r="AI71" i="8"/>
  <c r="AH71" i="8"/>
  <c r="AG71" i="8"/>
  <c r="AF71" i="8"/>
  <c r="AE71" i="8"/>
  <c r="AD71" i="8"/>
  <c r="AB71" i="8"/>
  <c r="AA71" i="8"/>
  <c r="Z71" i="8"/>
  <c r="Y71" i="8"/>
  <c r="X71" i="8"/>
  <c r="W71" i="8"/>
  <c r="V71" i="8"/>
  <c r="U71" i="8"/>
  <c r="T71" i="8"/>
  <c r="S71" i="8"/>
  <c r="R71" i="8"/>
  <c r="Q71" i="8"/>
  <c r="P71" i="8"/>
  <c r="O71" i="8"/>
  <c r="N71" i="8"/>
  <c r="M71" i="8"/>
  <c r="L71" i="8"/>
  <c r="K71" i="8"/>
  <c r="J71" i="8"/>
  <c r="I71" i="8"/>
  <c r="H71" i="8"/>
  <c r="G71" i="8"/>
  <c r="F71" i="8"/>
  <c r="E71" i="8"/>
  <c r="D71" i="8"/>
  <c r="C71" i="8"/>
  <c r="AU69" i="8"/>
  <c r="AR69" i="8"/>
  <c r="BK68" i="8"/>
  <c r="BI68" i="8"/>
  <c r="BF68" i="8"/>
  <c r="BF69" i="8" s="1"/>
  <c r="BE68" i="8"/>
  <c r="BD68" i="8"/>
  <c r="BC68" i="8"/>
  <c r="BC69" i="8" s="1"/>
  <c r="BB68" i="8"/>
  <c r="BA68" i="8"/>
  <c r="AZ68" i="8"/>
  <c r="AY68" i="8"/>
  <c r="AY69" i="8" s="1"/>
  <c r="AX68" i="8"/>
  <c r="AW68" i="8"/>
  <c r="AV68" i="8"/>
  <c r="AT68" i="8"/>
  <c r="AT69" i="8" s="1"/>
  <c r="AS68" i="8"/>
  <c r="AQ68" i="8"/>
  <c r="AP68" i="8"/>
  <c r="AO68" i="8"/>
  <c r="AO69" i="8" s="1"/>
  <c r="AN68" i="8"/>
  <c r="AM68" i="8"/>
  <c r="AL68" i="8"/>
  <c r="AK68" i="8"/>
  <c r="AK69" i="8" s="1"/>
  <c r="AJ68" i="8"/>
  <c r="AI68" i="8"/>
  <c r="AH68" i="8"/>
  <c r="AG68" i="8"/>
  <c r="AF68" i="8"/>
  <c r="AE68" i="8"/>
  <c r="AD68" i="8"/>
  <c r="AB68" i="8"/>
  <c r="AA68" i="8"/>
  <c r="Z68" i="8"/>
  <c r="Y68" i="8"/>
  <c r="Y69" i="8" s="1"/>
  <c r="X68" i="8"/>
  <c r="W68" i="8"/>
  <c r="V68" i="8"/>
  <c r="U68" i="8"/>
  <c r="U69" i="8" s="1"/>
  <c r="T68" i="8"/>
  <c r="S68" i="8"/>
  <c r="R68" i="8"/>
  <c r="Q68" i="8"/>
  <c r="Q69" i="8" s="1"/>
  <c r="P68" i="8"/>
  <c r="O68" i="8"/>
  <c r="N68" i="8"/>
  <c r="M68" i="8"/>
  <c r="L68" i="8"/>
  <c r="K68" i="8"/>
  <c r="J68" i="8"/>
  <c r="I68" i="8"/>
  <c r="I69" i="8" s="1"/>
  <c r="H68" i="8"/>
  <c r="G68" i="8"/>
  <c r="F68" i="8"/>
  <c r="E68" i="8"/>
  <c r="E69" i="8" s="1"/>
  <c r="D68" i="8"/>
  <c r="C68" i="8"/>
  <c r="BG65" i="8"/>
  <c r="AC65" i="8"/>
  <c r="AU63" i="8"/>
  <c r="AR63" i="8"/>
  <c r="BK62" i="8"/>
  <c r="BI62" i="8"/>
  <c r="BF62" i="8"/>
  <c r="BE62" i="8"/>
  <c r="BE63" i="8" s="1"/>
  <c r="BD62" i="8"/>
  <c r="BD63" i="8" s="1"/>
  <c r="BC62" i="8"/>
  <c r="BB62" i="8"/>
  <c r="BA62" i="8"/>
  <c r="AZ62" i="8"/>
  <c r="AY62" i="8"/>
  <c r="AX62" i="8"/>
  <c r="AW62" i="8"/>
  <c r="AV62" i="8"/>
  <c r="AV63" i="8" s="1"/>
  <c r="AT62" i="8"/>
  <c r="AS62" i="8"/>
  <c r="AQ62" i="8"/>
  <c r="AP62" i="8"/>
  <c r="AP63" i="8" s="1"/>
  <c r="AO62" i="8"/>
  <c r="AN62" i="8"/>
  <c r="AM62" i="8"/>
  <c r="AL62" i="8"/>
  <c r="AL63" i="8" s="1"/>
  <c r="AK62" i="8"/>
  <c r="AK63" i="8" s="1"/>
  <c r="AJ62" i="8"/>
  <c r="AI62" i="8"/>
  <c r="AH62" i="8"/>
  <c r="AG62" i="8"/>
  <c r="AG63" i="8" s="1"/>
  <c r="AF62" i="8"/>
  <c r="AF63" i="8" s="1"/>
  <c r="AE62" i="8"/>
  <c r="AD62" i="8"/>
  <c r="AB62" i="8"/>
  <c r="AA62" i="8"/>
  <c r="Z62" i="8"/>
  <c r="Z63" i="8" s="1"/>
  <c r="Y62" i="8"/>
  <c r="X62" i="8"/>
  <c r="W62" i="8"/>
  <c r="V62" i="8"/>
  <c r="U62" i="8"/>
  <c r="T62" i="8"/>
  <c r="S62" i="8"/>
  <c r="R62" i="8"/>
  <c r="R63" i="8" s="1"/>
  <c r="Q62" i="8"/>
  <c r="Q63" i="8" s="1"/>
  <c r="P62" i="8"/>
  <c r="P63" i="8" s="1"/>
  <c r="O62" i="8"/>
  <c r="N62" i="8"/>
  <c r="N63" i="8" s="1"/>
  <c r="M62" i="8"/>
  <c r="M63" i="8" s="1"/>
  <c r="L62" i="8"/>
  <c r="K62" i="8"/>
  <c r="J62" i="8"/>
  <c r="I62" i="8"/>
  <c r="H62" i="8"/>
  <c r="G62" i="8"/>
  <c r="F62" i="8"/>
  <c r="F63" i="8" s="1"/>
  <c r="E62" i="8"/>
  <c r="D62" i="8"/>
  <c r="C62" i="8"/>
  <c r="BI59" i="8"/>
  <c r="BI61" i="8" s="1"/>
  <c r="BF59" i="8"/>
  <c r="BF71" i="8" s="1"/>
  <c r="AC59" i="8"/>
  <c r="AU57" i="8"/>
  <c r="AR57" i="8"/>
  <c r="BK56" i="8"/>
  <c r="BI56" i="8"/>
  <c r="BI57" i="8" s="1"/>
  <c r="BF56" i="8"/>
  <c r="BE56" i="8"/>
  <c r="BE57" i="8" s="1"/>
  <c r="BD56" i="8"/>
  <c r="BC56" i="8"/>
  <c r="BC57" i="8" s="1"/>
  <c r="BB56" i="8"/>
  <c r="BB57" i="8" s="1"/>
  <c r="BA56" i="8"/>
  <c r="BA57" i="8" s="1"/>
  <c r="AZ56" i="8"/>
  <c r="AY56" i="8"/>
  <c r="AY57" i="8" s="1"/>
  <c r="AX56" i="8"/>
  <c r="AX57" i="8" s="1"/>
  <c r="AW56" i="8"/>
  <c r="AW57" i="8" s="1"/>
  <c r="AV56" i="8"/>
  <c r="AT56" i="8"/>
  <c r="AT57" i="8" s="1"/>
  <c r="AS56" i="8"/>
  <c r="AS57" i="8" s="1"/>
  <c r="AQ56" i="8"/>
  <c r="AQ57" i="8" s="1"/>
  <c r="AP56" i="8"/>
  <c r="AO56" i="8"/>
  <c r="AO57" i="8" s="1"/>
  <c r="AN56" i="8"/>
  <c r="AN57" i="8" s="1"/>
  <c r="AM56" i="8"/>
  <c r="AM57" i="8" s="1"/>
  <c r="AL56" i="8"/>
  <c r="AK56" i="8"/>
  <c r="AK57" i="8" s="1"/>
  <c r="AJ56" i="8"/>
  <c r="AJ57" i="8" s="1"/>
  <c r="AI56" i="8"/>
  <c r="AI57" i="8" s="1"/>
  <c r="AH56" i="8"/>
  <c r="AG56" i="8"/>
  <c r="AG57" i="8" s="1"/>
  <c r="AF56" i="8"/>
  <c r="AE56" i="8"/>
  <c r="AE57" i="8" s="1"/>
  <c r="AD56" i="8"/>
  <c r="AB56" i="8"/>
  <c r="AB57" i="8" s="1"/>
  <c r="AA56" i="8"/>
  <c r="AA57" i="8" s="1"/>
  <c r="Z56" i="8"/>
  <c r="Y56" i="8"/>
  <c r="Y57" i="8" s="1"/>
  <c r="X56" i="8"/>
  <c r="X57" i="8" s="1"/>
  <c r="W56" i="8"/>
  <c r="W57" i="8" s="1"/>
  <c r="V56" i="8"/>
  <c r="U56" i="8"/>
  <c r="U57" i="8" s="1"/>
  <c r="T56" i="8"/>
  <c r="T57" i="8" s="1"/>
  <c r="S56" i="8"/>
  <c r="S57" i="8" s="1"/>
  <c r="R56" i="8"/>
  <c r="Q56" i="8"/>
  <c r="Q57" i="8" s="1"/>
  <c r="P56" i="8"/>
  <c r="O56" i="8"/>
  <c r="O57" i="8" s="1"/>
  <c r="N56" i="8"/>
  <c r="M56" i="8"/>
  <c r="M57" i="8" s="1"/>
  <c r="L56" i="8"/>
  <c r="L57" i="8" s="1"/>
  <c r="K56" i="8"/>
  <c r="K57" i="8" s="1"/>
  <c r="J56" i="8"/>
  <c r="I56" i="8"/>
  <c r="I57" i="8" s="1"/>
  <c r="H56" i="8"/>
  <c r="H57" i="8" s="1"/>
  <c r="G56" i="8"/>
  <c r="F56" i="8"/>
  <c r="E56" i="8"/>
  <c r="E57" i="8" s="1"/>
  <c r="D56" i="8"/>
  <c r="D57" i="8" s="1"/>
  <c r="C56" i="8"/>
  <c r="BG53" i="8"/>
  <c r="AC53" i="8"/>
  <c r="AU51" i="8"/>
  <c r="AR51" i="8"/>
  <c r="BK50" i="8"/>
  <c r="BI50" i="8"/>
  <c r="BF50" i="8"/>
  <c r="BF51" i="8" s="1"/>
  <c r="BE50" i="8"/>
  <c r="BD50" i="8"/>
  <c r="BC50" i="8"/>
  <c r="BB50" i="8"/>
  <c r="BA50" i="8"/>
  <c r="AZ50" i="8"/>
  <c r="AY50" i="8"/>
  <c r="AX50" i="8"/>
  <c r="AW50" i="8"/>
  <c r="AW51" i="8" s="1"/>
  <c r="AV50" i="8"/>
  <c r="AV51" i="8" s="1"/>
  <c r="AT50" i="8"/>
  <c r="AS50" i="8"/>
  <c r="AQ50" i="8"/>
  <c r="AP50" i="8"/>
  <c r="AO50" i="8"/>
  <c r="AN50" i="8"/>
  <c r="AM50" i="8"/>
  <c r="AL50" i="8"/>
  <c r="AL51" i="8" s="1"/>
  <c r="AK50" i="8"/>
  <c r="AJ50" i="8"/>
  <c r="AI50" i="8"/>
  <c r="AH50" i="8"/>
  <c r="AH51" i="8" s="1"/>
  <c r="AG50" i="8"/>
  <c r="AG51" i="8" s="1"/>
  <c r="AF50" i="8"/>
  <c r="AE50" i="8"/>
  <c r="AD50" i="8"/>
  <c r="AB50" i="8"/>
  <c r="AB51" i="8" s="1"/>
  <c r="AA50" i="8"/>
  <c r="Z50" i="8"/>
  <c r="Y50" i="8"/>
  <c r="X50" i="8"/>
  <c r="W50" i="8"/>
  <c r="V50" i="8"/>
  <c r="V51" i="8" s="1"/>
  <c r="U50" i="8"/>
  <c r="T50" i="8"/>
  <c r="S50" i="8"/>
  <c r="R50" i="8"/>
  <c r="Q50" i="8"/>
  <c r="Q51" i="8" s="1"/>
  <c r="P50" i="8"/>
  <c r="O50" i="8"/>
  <c r="N50" i="8"/>
  <c r="M50" i="8"/>
  <c r="L50" i="8"/>
  <c r="L51" i="8" s="1"/>
  <c r="K50" i="8"/>
  <c r="J50" i="8"/>
  <c r="I50" i="8"/>
  <c r="H50" i="8"/>
  <c r="G50" i="8"/>
  <c r="F50" i="8"/>
  <c r="F51" i="8" s="1"/>
  <c r="E50" i="8"/>
  <c r="D50" i="8"/>
  <c r="C50" i="8"/>
  <c r="BG47" i="8"/>
  <c r="AC47" i="8"/>
  <c r="AU45" i="8"/>
  <c r="AR45" i="8"/>
  <c r="BK44" i="8"/>
  <c r="BI44" i="8"/>
  <c r="BI45" i="8" s="1"/>
  <c r="BF44" i="8"/>
  <c r="BF45" i="8" s="1"/>
  <c r="BE44" i="8"/>
  <c r="BE45" i="8" s="1"/>
  <c r="BD44" i="8"/>
  <c r="BD45" i="8" s="1"/>
  <c r="BC44" i="8"/>
  <c r="BB44" i="8"/>
  <c r="BB45" i="8" s="1"/>
  <c r="BA44" i="8"/>
  <c r="BA45" i="8" s="1"/>
  <c r="AZ44" i="8"/>
  <c r="AZ45" i="8" s="1"/>
  <c r="AY44" i="8"/>
  <c r="AY45" i="8" s="1"/>
  <c r="AX44" i="8"/>
  <c r="AX45" i="8" s="1"/>
  <c r="AW44" i="8"/>
  <c r="AW45" i="8" s="1"/>
  <c r="AV44" i="8"/>
  <c r="AT44" i="8"/>
  <c r="AT45" i="8" s="1"/>
  <c r="AS44" i="8"/>
  <c r="AS45" i="8" s="1"/>
  <c r="AQ44" i="8"/>
  <c r="AQ45" i="8" s="1"/>
  <c r="AP44" i="8"/>
  <c r="AO44" i="8"/>
  <c r="AO45" i="8" s="1"/>
  <c r="AN44" i="8"/>
  <c r="AN45" i="8" s="1"/>
  <c r="AM44" i="8"/>
  <c r="AM45" i="8" s="1"/>
  <c r="AL44" i="8"/>
  <c r="AK44" i="8"/>
  <c r="AK45" i="8" s="1"/>
  <c r="AJ44" i="8"/>
  <c r="AJ45" i="8" s="1"/>
  <c r="AI44" i="8"/>
  <c r="AI45" i="8" s="1"/>
  <c r="AH44" i="8"/>
  <c r="AG44" i="8"/>
  <c r="AG45" i="8" s="1"/>
  <c r="AF44" i="8"/>
  <c r="AF45" i="8" s="1"/>
  <c r="AE44" i="8"/>
  <c r="AE45" i="8" s="1"/>
  <c r="AD44" i="8"/>
  <c r="AB44" i="8"/>
  <c r="AB45" i="8" s="1"/>
  <c r="AA44" i="8"/>
  <c r="AA45" i="8" s="1"/>
  <c r="Z44" i="8"/>
  <c r="Y44" i="8"/>
  <c r="Y45" i="8" s="1"/>
  <c r="X44" i="8"/>
  <c r="X45" i="8" s="1"/>
  <c r="W44" i="8"/>
  <c r="W45" i="8" s="1"/>
  <c r="V44" i="8"/>
  <c r="U44" i="8"/>
  <c r="U45" i="8" s="1"/>
  <c r="T44" i="8"/>
  <c r="T45" i="8" s="1"/>
  <c r="S44" i="8"/>
  <c r="S45" i="8" s="1"/>
  <c r="R44" i="8"/>
  <c r="Q44" i="8"/>
  <c r="Q45" i="8" s="1"/>
  <c r="P44" i="8"/>
  <c r="P45" i="8" s="1"/>
  <c r="O44" i="8"/>
  <c r="O45" i="8" s="1"/>
  <c r="N44" i="8"/>
  <c r="M44" i="8"/>
  <c r="M45" i="8" s="1"/>
  <c r="L44" i="8"/>
  <c r="L45" i="8" s="1"/>
  <c r="K44" i="8"/>
  <c r="K45" i="8" s="1"/>
  <c r="J44" i="8"/>
  <c r="I44" i="8"/>
  <c r="I45" i="8" s="1"/>
  <c r="H44" i="8"/>
  <c r="H45" i="8" s="1"/>
  <c r="G44" i="8"/>
  <c r="G45" i="8" s="1"/>
  <c r="F44" i="8"/>
  <c r="E44" i="8"/>
  <c r="E45" i="8" s="1"/>
  <c r="D44" i="8"/>
  <c r="D45" i="8" s="1"/>
  <c r="C44" i="8"/>
  <c r="C45" i="8" s="1"/>
  <c r="BG41" i="8"/>
  <c r="AC41" i="8"/>
  <c r="AU39" i="8"/>
  <c r="AR39" i="8"/>
  <c r="BK38" i="8"/>
  <c r="BI38" i="8"/>
  <c r="BF38" i="8"/>
  <c r="BF39" i="8" s="1"/>
  <c r="BE38" i="8"/>
  <c r="BD38" i="8"/>
  <c r="BC38" i="8"/>
  <c r="BB38" i="8"/>
  <c r="BA38" i="8"/>
  <c r="AZ38" i="8"/>
  <c r="AY38" i="8"/>
  <c r="AX38" i="8"/>
  <c r="AX39" i="8" s="1"/>
  <c r="AW38" i="8"/>
  <c r="AW39" i="8" s="1"/>
  <c r="AV38" i="8"/>
  <c r="AT38" i="8"/>
  <c r="AT39" i="8" s="1"/>
  <c r="AS38" i="8"/>
  <c r="AS39" i="8" s="1"/>
  <c r="AQ38" i="8"/>
  <c r="AP38" i="8"/>
  <c r="AO38" i="8"/>
  <c r="AO39" i="8" s="1"/>
  <c r="AN38" i="8"/>
  <c r="AM38" i="8"/>
  <c r="AL38" i="8"/>
  <c r="AL39" i="8" s="1"/>
  <c r="AK38" i="8"/>
  <c r="AK39" i="8" s="1"/>
  <c r="AJ38" i="8"/>
  <c r="AI38" i="8"/>
  <c r="AH38" i="8"/>
  <c r="AG38" i="8"/>
  <c r="AF38" i="8"/>
  <c r="AE38" i="8"/>
  <c r="AD38" i="8"/>
  <c r="AD39" i="8" s="1"/>
  <c r="AB38" i="8"/>
  <c r="AA38" i="8"/>
  <c r="Z38" i="8"/>
  <c r="Y38" i="8"/>
  <c r="Y39" i="8" s="1"/>
  <c r="X38" i="8"/>
  <c r="W38" i="8"/>
  <c r="V38" i="8"/>
  <c r="V39" i="8" s="1"/>
  <c r="U38" i="8"/>
  <c r="U39" i="8" s="1"/>
  <c r="T38" i="8"/>
  <c r="S38" i="8"/>
  <c r="R38" i="8"/>
  <c r="Q38" i="8"/>
  <c r="Q39" i="8" s="1"/>
  <c r="P38" i="8"/>
  <c r="O38" i="8"/>
  <c r="N38" i="8"/>
  <c r="N39" i="8" s="1"/>
  <c r="M38" i="8"/>
  <c r="M39" i="8" s="1"/>
  <c r="L38" i="8"/>
  <c r="K38" i="8"/>
  <c r="J38" i="8"/>
  <c r="I38" i="8"/>
  <c r="I39" i="8" s="1"/>
  <c r="H38" i="8"/>
  <c r="G38" i="8"/>
  <c r="F38" i="8"/>
  <c r="F39" i="8" s="1"/>
  <c r="E38" i="8"/>
  <c r="E39" i="8" s="1"/>
  <c r="D38" i="8"/>
  <c r="C38" i="8"/>
  <c r="BG35" i="8"/>
  <c r="AC35" i="8"/>
  <c r="AU33" i="8"/>
  <c r="AR33" i="8"/>
  <c r="BK32" i="8"/>
  <c r="BI32" i="8"/>
  <c r="BI33" i="8" s="1"/>
  <c r="BF32" i="8"/>
  <c r="BF33" i="8" s="1"/>
  <c r="BE32" i="8"/>
  <c r="BD32" i="8"/>
  <c r="BD33" i="8" s="1"/>
  <c r="BC32" i="8"/>
  <c r="BC33" i="8" s="1"/>
  <c r="BB32" i="8"/>
  <c r="BB33" i="8" s="1"/>
  <c r="BA32" i="8"/>
  <c r="BA33" i="8" s="1"/>
  <c r="AZ32" i="8"/>
  <c r="AZ33" i="8" s="1"/>
  <c r="AY32" i="8"/>
  <c r="AY33" i="8" s="1"/>
  <c r="AX32" i="8"/>
  <c r="AX33" i="8" s="1"/>
  <c r="AW32" i="8"/>
  <c r="AV32" i="8"/>
  <c r="AV33" i="8" s="1"/>
  <c r="AT32" i="8"/>
  <c r="AT33" i="8" s="1"/>
  <c r="AS32" i="8"/>
  <c r="AS33" i="8" s="1"/>
  <c r="AQ32" i="8"/>
  <c r="AQ33" i="8" s="1"/>
  <c r="AP32" i="8"/>
  <c r="AP33" i="8" s="1"/>
  <c r="AO32" i="8"/>
  <c r="AO33" i="8" s="1"/>
  <c r="AN32" i="8"/>
  <c r="AN33" i="8" s="1"/>
  <c r="AM32" i="8"/>
  <c r="AM33" i="8" s="1"/>
  <c r="AL32" i="8"/>
  <c r="AL33" i="8" s="1"/>
  <c r="AK32" i="8"/>
  <c r="AK33" i="8" s="1"/>
  <c r="AJ32" i="8"/>
  <c r="AJ33" i="8" s="1"/>
  <c r="AI32" i="8"/>
  <c r="AI33" i="8" s="1"/>
  <c r="AH32" i="8"/>
  <c r="AH33" i="8" s="1"/>
  <c r="AG32" i="8"/>
  <c r="AF32" i="8"/>
  <c r="AF33" i="8" s="1"/>
  <c r="AE32" i="8"/>
  <c r="AE33" i="8" s="1"/>
  <c r="AD32" i="8"/>
  <c r="AD33" i="8" s="1"/>
  <c r="AB32" i="8"/>
  <c r="AB33" i="8" s="1"/>
  <c r="AA32" i="8"/>
  <c r="AA33" i="8" s="1"/>
  <c r="Z32" i="8"/>
  <c r="Z33" i="8" s="1"/>
  <c r="Y32" i="8"/>
  <c r="Y33" i="8" s="1"/>
  <c r="X32" i="8"/>
  <c r="X33" i="8" s="1"/>
  <c r="W32" i="8"/>
  <c r="V32" i="8"/>
  <c r="V33" i="8" s="1"/>
  <c r="U32" i="8"/>
  <c r="U33" i="8" s="1"/>
  <c r="T32" i="8"/>
  <c r="T33" i="8" s="1"/>
  <c r="S32" i="8"/>
  <c r="S33" i="8" s="1"/>
  <c r="R32" i="8"/>
  <c r="R33" i="8" s="1"/>
  <c r="Q32" i="8"/>
  <c r="P32" i="8"/>
  <c r="P33" i="8" s="1"/>
  <c r="O32" i="8"/>
  <c r="N32" i="8"/>
  <c r="N33" i="8" s="1"/>
  <c r="M32" i="8"/>
  <c r="M33" i="8" s="1"/>
  <c r="L32" i="8"/>
  <c r="L33" i="8" s="1"/>
  <c r="K32" i="8"/>
  <c r="K33" i="8" s="1"/>
  <c r="J32" i="8"/>
  <c r="J33" i="8" s="1"/>
  <c r="I32" i="8"/>
  <c r="I33" i="8" s="1"/>
  <c r="H32" i="8"/>
  <c r="H33" i="8" s="1"/>
  <c r="G32" i="8"/>
  <c r="F32" i="8"/>
  <c r="F33" i="8" s="1"/>
  <c r="E32" i="8"/>
  <c r="E33" i="8" s="1"/>
  <c r="D32" i="8"/>
  <c r="D33" i="8" s="1"/>
  <c r="C32" i="8"/>
  <c r="C33" i="8" s="1"/>
  <c r="BG29" i="8"/>
  <c r="AC29" i="8"/>
  <c r="AU27" i="8"/>
  <c r="AR27" i="8"/>
  <c r="BK26" i="8"/>
  <c r="BI26" i="8"/>
  <c r="BI27" i="8" s="1"/>
  <c r="BF26" i="8"/>
  <c r="BE26" i="8"/>
  <c r="BE27" i="8" s="1"/>
  <c r="BD26" i="8"/>
  <c r="BC26" i="8"/>
  <c r="BC27" i="8" s="1"/>
  <c r="BB26" i="8"/>
  <c r="BA26" i="8"/>
  <c r="AZ26" i="8"/>
  <c r="AY26" i="8"/>
  <c r="AX26" i="8"/>
  <c r="AW26" i="8"/>
  <c r="AV26" i="8"/>
  <c r="AT26" i="8"/>
  <c r="AS26" i="8"/>
  <c r="AS27" i="8" s="1"/>
  <c r="AQ26" i="8"/>
  <c r="AQ27" i="8" s="1"/>
  <c r="AP26" i="8"/>
  <c r="AO26" i="8"/>
  <c r="AO27" i="8" s="1"/>
  <c r="AN26" i="8"/>
  <c r="AM26" i="8"/>
  <c r="AL26" i="8"/>
  <c r="AK26" i="8"/>
  <c r="AJ26" i="8"/>
  <c r="AI26" i="8"/>
  <c r="AI27" i="8" s="1"/>
  <c r="AH26" i="8"/>
  <c r="AG26" i="8"/>
  <c r="AF26" i="8"/>
  <c r="AE26" i="8"/>
  <c r="AE27" i="8" s="1"/>
  <c r="AD26" i="8"/>
  <c r="AB26" i="8"/>
  <c r="AA26" i="8"/>
  <c r="Z26" i="8"/>
  <c r="Y26" i="8"/>
  <c r="Y27" i="8" s="1"/>
  <c r="X26" i="8"/>
  <c r="W26" i="8"/>
  <c r="W27" i="8" s="1"/>
  <c r="V26" i="8"/>
  <c r="U26" i="8"/>
  <c r="T26" i="8"/>
  <c r="S26" i="8"/>
  <c r="R26" i="8"/>
  <c r="Q26" i="8"/>
  <c r="Q27" i="8" s="1"/>
  <c r="P26" i="8"/>
  <c r="O26" i="8"/>
  <c r="O27" i="8" s="1"/>
  <c r="N26" i="8"/>
  <c r="M26" i="8"/>
  <c r="L26" i="8"/>
  <c r="K26" i="8"/>
  <c r="J26" i="8"/>
  <c r="I26" i="8"/>
  <c r="I27" i="8" s="1"/>
  <c r="H26" i="8"/>
  <c r="G26" i="8"/>
  <c r="G27" i="8" s="1"/>
  <c r="F26" i="8"/>
  <c r="E26" i="8"/>
  <c r="D26" i="8"/>
  <c r="C26" i="8"/>
  <c r="BG23" i="8"/>
  <c r="AC23" i="8"/>
  <c r="AU21" i="8"/>
  <c r="AR21" i="8"/>
  <c r="BK20" i="8"/>
  <c r="BI20" i="8"/>
  <c r="BI21" i="8" s="1"/>
  <c r="BF20" i="8"/>
  <c r="BE20" i="8"/>
  <c r="BD20" i="8"/>
  <c r="BC20" i="8"/>
  <c r="BB20" i="8"/>
  <c r="BA20" i="8"/>
  <c r="AZ20" i="8"/>
  <c r="AZ21" i="8" s="1"/>
  <c r="AY20" i="8"/>
  <c r="AY21" i="8" s="1"/>
  <c r="AX20" i="8"/>
  <c r="AW20" i="8"/>
  <c r="AW21" i="8" s="1"/>
  <c r="AV20" i="8"/>
  <c r="AV21" i="8" s="1"/>
  <c r="AT20" i="8"/>
  <c r="AS20" i="8"/>
  <c r="AS21" i="8" s="1"/>
  <c r="AQ20" i="8"/>
  <c r="AP20" i="8"/>
  <c r="AO20" i="8"/>
  <c r="AO21" i="8" s="1"/>
  <c r="AN20" i="8"/>
  <c r="AN21" i="8" s="1"/>
  <c r="AM20" i="8"/>
  <c r="AM21" i="8" s="1"/>
  <c r="AL20" i="8"/>
  <c r="AK20" i="8"/>
  <c r="AJ20" i="8"/>
  <c r="AI20" i="8"/>
  <c r="AI21" i="8" s="1"/>
  <c r="AH20" i="8"/>
  <c r="AG20" i="8"/>
  <c r="AF20" i="8"/>
  <c r="AE20" i="8"/>
  <c r="AD20" i="8"/>
  <c r="AB20" i="8"/>
  <c r="AB21" i="8" s="1"/>
  <c r="AA20" i="8"/>
  <c r="Z20" i="8"/>
  <c r="Y20" i="8"/>
  <c r="Y21" i="8" s="1"/>
  <c r="X20" i="8"/>
  <c r="X21" i="8" s="1"/>
  <c r="W20" i="8"/>
  <c r="W21" i="8" s="1"/>
  <c r="V20" i="8"/>
  <c r="U20" i="8"/>
  <c r="T20" i="8"/>
  <c r="S20" i="8"/>
  <c r="S21" i="8" s="1"/>
  <c r="R20" i="8"/>
  <c r="Q20" i="8"/>
  <c r="Q21" i="8" s="1"/>
  <c r="P20" i="8"/>
  <c r="O20" i="8"/>
  <c r="N20" i="8"/>
  <c r="M20" i="8"/>
  <c r="M21" i="8" s="1"/>
  <c r="L20" i="8"/>
  <c r="L21" i="8" s="1"/>
  <c r="K20" i="8"/>
  <c r="J20" i="8"/>
  <c r="I20" i="8"/>
  <c r="I21" i="8" s="1"/>
  <c r="H20" i="8"/>
  <c r="H21" i="8" s="1"/>
  <c r="G20" i="8"/>
  <c r="G21" i="8" s="1"/>
  <c r="F20" i="8"/>
  <c r="E20" i="8"/>
  <c r="D20" i="8"/>
  <c r="C20" i="8"/>
  <c r="C21" i="8" s="1"/>
  <c r="BG17" i="8"/>
  <c r="AC17" i="8"/>
  <c r="AU15" i="8"/>
  <c r="AR15" i="8"/>
  <c r="BK14" i="8"/>
  <c r="BI14" i="8"/>
  <c r="BI15" i="8" s="1"/>
  <c r="BF14" i="8"/>
  <c r="BE14" i="8"/>
  <c r="BE15" i="8" s="1"/>
  <c r="BD14" i="8"/>
  <c r="BD15" i="8" s="1"/>
  <c r="BC14" i="8"/>
  <c r="BC15" i="8" s="1"/>
  <c r="BB14" i="8"/>
  <c r="BB15" i="8" s="1"/>
  <c r="BA14" i="8"/>
  <c r="BA15" i="8" s="1"/>
  <c r="AZ14" i="8"/>
  <c r="AZ15" i="8" s="1"/>
  <c r="AY14" i="8"/>
  <c r="AY15" i="8" s="1"/>
  <c r="AX14" i="8"/>
  <c r="AW14" i="8"/>
  <c r="AW15" i="8" s="1"/>
  <c r="AV14" i="8"/>
  <c r="AV15" i="8" s="1"/>
  <c r="AT14" i="8"/>
  <c r="AT15" i="8" s="1"/>
  <c r="AS14" i="8"/>
  <c r="AS15" i="8" s="1"/>
  <c r="AQ14" i="8"/>
  <c r="AQ15" i="8" s="1"/>
  <c r="AP14" i="8"/>
  <c r="AP15" i="8" s="1"/>
  <c r="AO14" i="8"/>
  <c r="AO15" i="8" s="1"/>
  <c r="AN14" i="8"/>
  <c r="AM14" i="8"/>
  <c r="AL14" i="8"/>
  <c r="AL15" i="8" s="1"/>
  <c r="AK14" i="8"/>
  <c r="AK15" i="8" s="1"/>
  <c r="AJ14" i="8"/>
  <c r="AI14" i="8"/>
  <c r="AI15" i="8" s="1"/>
  <c r="AH14" i="8"/>
  <c r="AH15" i="8" s="1"/>
  <c r="AG14" i="8"/>
  <c r="AG15" i="8" s="1"/>
  <c r="AF14" i="8"/>
  <c r="AE14" i="8"/>
  <c r="AE15" i="8" s="1"/>
  <c r="AD14" i="8"/>
  <c r="AD15" i="8" s="1"/>
  <c r="AB14" i="8"/>
  <c r="AB15" i="8" s="1"/>
  <c r="AA14" i="8"/>
  <c r="AA15" i="8" s="1"/>
  <c r="Z14" i="8"/>
  <c r="Z15" i="8" s="1"/>
  <c r="Y14" i="8"/>
  <c r="Y15" i="8" s="1"/>
  <c r="X14" i="8"/>
  <c r="W14" i="8"/>
  <c r="V14" i="8"/>
  <c r="V15" i="8" s="1"/>
  <c r="U14" i="8"/>
  <c r="U15" i="8" s="1"/>
  <c r="T14" i="8"/>
  <c r="T15" i="8" s="1"/>
  <c r="S14" i="8"/>
  <c r="S15" i="8" s="1"/>
  <c r="R14" i="8"/>
  <c r="R15" i="8" s="1"/>
  <c r="Q14" i="8"/>
  <c r="Q15" i="8" s="1"/>
  <c r="P14" i="8"/>
  <c r="O14" i="8"/>
  <c r="O15" i="8" s="1"/>
  <c r="N14" i="8"/>
  <c r="N15" i="8" s="1"/>
  <c r="M14" i="8"/>
  <c r="M15" i="8" s="1"/>
  <c r="L14" i="8"/>
  <c r="L15" i="8" s="1"/>
  <c r="K14" i="8"/>
  <c r="K15" i="8" s="1"/>
  <c r="J14" i="8"/>
  <c r="J15" i="8" s="1"/>
  <c r="I14" i="8"/>
  <c r="I15" i="8" s="1"/>
  <c r="H14" i="8"/>
  <c r="G14" i="8"/>
  <c r="F14" i="8"/>
  <c r="F15" i="8" s="1"/>
  <c r="E14" i="8"/>
  <c r="D14" i="8"/>
  <c r="D15" i="8" s="1"/>
  <c r="C14" i="8"/>
  <c r="C15" i="8" s="1"/>
  <c r="BG11" i="8"/>
  <c r="AC11" i="8"/>
  <c r="AU9" i="8"/>
  <c r="AR9" i="8"/>
  <c r="BK8" i="8"/>
  <c r="BI8" i="8"/>
  <c r="BF8" i="8"/>
  <c r="BE8" i="8"/>
  <c r="BD8" i="8"/>
  <c r="BD9" i="8" s="1"/>
  <c r="BC8" i="8"/>
  <c r="BB8" i="8"/>
  <c r="BA8" i="8"/>
  <c r="AZ8" i="8"/>
  <c r="AZ9" i="8" s="1"/>
  <c r="AY8" i="8"/>
  <c r="AX8" i="8"/>
  <c r="AW8" i="8"/>
  <c r="AV8" i="8"/>
  <c r="AV9" i="8" s="1"/>
  <c r="AT8" i="8"/>
  <c r="AS8" i="8"/>
  <c r="AQ8" i="8"/>
  <c r="AP8" i="8"/>
  <c r="AP9" i="8" s="1"/>
  <c r="AO8" i="8"/>
  <c r="AO9" i="8" s="1"/>
  <c r="AN8" i="8"/>
  <c r="AM8" i="8"/>
  <c r="AL8" i="8"/>
  <c r="AL9" i="8" s="1"/>
  <c r="AK8" i="8"/>
  <c r="AJ8" i="8"/>
  <c r="AI8" i="8"/>
  <c r="AH8" i="8"/>
  <c r="AH9" i="8" s="1"/>
  <c r="AG8" i="8"/>
  <c r="AG9" i="8" s="1"/>
  <c r="AF8" i="8"/>
  <c r="AE8" i="8"/>
  <c r="AD8" i="8"/>
  <c r="AD9" i="8" s="1"/>
  <c r="AB8" i="8"/>
  <c r="AA8" i="8"/>
  <c r="Z8" i="8"/>
  <c r="Z9" i="8" s="1"/>
  <c r="Y8" i="8"/>
  <c r="X8" i="8"/>
  <c r="W8" i="8"/>
  <c r="V8" i="8"/>
  <c r="V9" i="8" s="1"/>
  <c r="U8" i="8"/>
  <c r="U9" i="8" s="1"/>
  <c r="T8" i="8"/>
  <c r="S8" i="8"/>
  <c r="R8" i="8"/>
  <c r="R9" i="8" s="1"/>
  <c r="Q8" i="8"/>
  <c r="P8" i="8"/>
  <c r="O8" i="8"/>
  <c r="N8" i="8"/>
  <c r="N9" i="8" s="1"/>
  <c r="M8" i="8"/>
  <c r="L8" i="8"/>
  <c r="K8" i="8"/>
  <c r="J8" i="8"/>
  <c r="J9" i="8" s="1"/>
  <c r="I8" i="8"/>
  <c r="H8" i="8"/>
  <c r="G8" i="8"/>
  <c r="F8" i="8"/>
  <c r="F9" i="8" s="1"/>
  <c r="E8" i="8"/>
  <c r="D8" i="8"/>
  <c r="C8" i="8"/>
  <c r="BG5" i="8"/>
  <c r="AC5" i="8"/>
  <c r="BH42" i="8" l="1"/>
  <c r="BJ42" i="8" s="1"/>
  <c r="BH18" i="8"/>
  <c r="BJ18" i="8" s="1"/>
  <c r="BH60" i="8"/>
  <c r="BJ60" i="8" s="1"/>
  <c r="BH36" i="8"/>
  <c r="BJ36" i="8" s="1"/>
  <c r="AG73" i="8"/>
  <c r="AC43" i="8"/>
  <c r="I73" i="8"/>
  <c r="U73" i="8"/>
  <c r="AC7" i="8"/>
  <c r="AA73" i="8"/>
  <c r="O73" i="8"/>
  <c r="BH24" i="8"/>
  <c r="BJ24" i="8" s="1"/>
  <c r="BH48" i="8"/>
  <c r="BJ48" i="8" s="1"/>
  <c r="BG25" i="8"/>
  <c r="BH6" i="8"/>
  <c r="BJ6" i="8" s="1"/>
  <c r="BH54" i="8"/>
  <c r="BJ54" i="8" s="1"/>
  <c r="AB73" i="8"/>
  <c r="V73" i="8"/>
  <c r="P73" i="8"/>
  <c r="J73" i="8"/>
  <c r="D73" i="8"/>
  <c r="AH73" i="8"/>
  <c r="AX73" i="8"/>
  <c r="AL73" i="8"/>
  <c r="AC49" i="8"/>
  <c r="AC19" i="8"/>
  <c r="Y73" i="8"/>
  <c r="S73" i="8"/>
  <c r="M73" i="8"/>
  <c r="G73" i="8"/>
  <c r="Z73" i="8"/>
  <c r="T73" i="8"/>
  <c r="N73" i="8"/>
  <c r="H73" i="8"/>
  <c r="BG37" i="8"/>
  <c r="AK73" i="8"/>
  <c r="AC55" i="8"/>
  <c r="BH55" i="8" s="1"/>
  <c r="BJ55" i="8" s="1"/>
  <c r="AC31" i="8"/>
  <c r="AC67" i="8"/>
  <c r="W73" i="8"/>
  <c r="Q73" i="8"/>
  <c r="K73" i="8"/>
  <c r="E73" i="8"/>
  <c r="X73" i="8"/>
  <c r="R73" i="8"/>
  <c r="L73" i="8"/>
  <c r="F73" i="8"/>
  <c r="BG13" i="8"/>
  <c r="BG49" i="8"/>
  <c r="AO73" i="8"/>
  <c r="BI74" i="8"/>
  <c r="BH30" i="8"/>
  <c r="BJ30" i="8" s="1"/>
  <c r="BH66" i="8"/>
  <c r="BJ66" i="8" s="1"/>
  <c r="AC26" i="8"/>
  <c r="AC38" i="8"/>
  <c r="AC68" i="8"/>
  <c r="AC72" i="8"/>
  <c r="AC13" i="8"/>
  <c r="AT73" i="8"/>
  <c r="AN73" i="8"/>
  <c r="AJ73" i="8"/>
  <c r="BG19" i="8"/>
  <c r="BG31" i="8"/>
  <c r="BH31" i="8" s="1"/>
  <c r="BJ31" i="8" s="1"/>
  <c r="BG43" i="8"/>
  <c r="BF61" i="8"/>
  <c r="BF73" i="8" s="1"/>
  <c r="BG67" i="8"/>
  <c r="BG7" i="8"/>
  <c r="AC50" i="8"/>
  <c r="BG68" i="8"/>
  <c r="BI73" i="8"/>
  <c r="BH19" i="8"/>
  <c r="BJ19" i="8" s="1"/>
  <c r="C73" i="8"/>
  <c r="AC25" i="8"/>
  <c r="AC37" i="8"/>
  <c r="AC61" i="8"/>
  <c r="AD73" i="8"/>
  <c r="AR73" i="8"/>
  <c r="AZ73" i="8"/>
  <c r="AF73" i="8"/>
  <c r="BD73" i="8"/>
  <c r="BB73" i="8"/>
  <c r="AP73" i="8"/>
  <c r="AV73" i="8"/>
  <c r="AC56" i="8"/>
  <c r="BG56" i="8"/>
  <c r="AC62" i="8"/>
  <c r="AC63" i="8" s="1"/>
  <c r="BG62" i="8"/>
  <c r="AS73" i="8"/>
  <c r="BE73" i="8"/>
  <c r="BA73" i="8"/>
  <c r="AW73" i="8"/>
  <c r="AE73" i="8"/>
  <c r="AU73" i="8"/>
  <c r="AM73" i="8"/>
  <c r="AY73" i="8"/>
  <c r="AQ73" i="8"/>
  <c r="BC73" i="8"/>
  <c r="BG26" i="8"/>
  <c r="BG50" i="8"/>
  <c r="AC8" i="8"/>
  <c r="BG20" i="8"/>
  <c r="BG21" i="8" s="1"/>
  <c r="BG44" i="8"/>
  <c r="AC20" i="8"/>
  <c r="AC44" i="8"/>
  <c r="BG14" i="8"/>
  <c r="BG38" i="8"/>
  <c r="AC14" i="8"/>
  <c r="AC32" i="8"/>
  <c r="BG8" i="8"/>
  <c r="BG32" i="8"/>
  <c r="BI71" i="8"/>
  <c r="BG72" i="8"/>
  <c r="AI73" i="8"/>
  <c r="BH47" i="8"/>
  <c r="BJ47" i="8" s="1"/>
  <c r="AZ63" i="8"/>
  <c r="AW27" i="8"/>
  <c r="H15" i="8"/>
  <c r="P15" i="8"/>
  <c r="AM27" i="8"/>
  <c r="AA27" i="8"/>
  <c r="Q33" i="8"/>
  <c r="BH35" i="8"/>
  <c r="BJ35" i="8" s="1"/>
  <c r="BH41" i="8"/>
  <c r="BJ41" i="8" s="1"/>
  <c r="AF15" i="8"/>
  <c r="BD21" i="8"/>
  <c r="BH29" i="8"/>
  <c r="BJ29" i="8" s="1"/>
  <c r="Y63" i="8"/>
  <c r="AX15" i="8"/>
  <c r="AS74" i="8"/>
  <c r="AS75" i="8" s="1"/>
  <c r="AN15" i="8"/>
  <c r="E74" i="8"/>
  <c r="E75" i="8" s="1"/>
  <c r="I74" i="8"/>
  <c r="I75" i="8" s="1"/>
  <c r="M74" i="8"/>
  <c r="M75" i="8" s="1"/>
  <c r="Q74" i="8"/>
  <c r="Q75" i="8" s="1"/>
  <c r="U74" i="8"/>
  <c r="U75" i="8" s="1"/>
  <c r="Y74" i="8"/>
  <c r="Y75" i="8" s="1"/>
  <c r="Q9" i="8"/>
  <c r="S27" i="8"/>
  <c r="AG33" i="8"/>
  <c r="BC45" i="8"/>
  <c r="BH53" i="8"/>
  <c r="BJ53" i="8" s="1"/>
  <c r="BG59" i="8"/>
  <c r="BG71" i="8" s="1"/>
  <c r="BE39" i="8"/>
  <c r="P57" i="8"/>
  <c r="BF57" i="8"/>
  <c r="AF57" i="8"/>
  <c r="I9" i="8"/>
  <c r="AG74" i="8"/>
  <c r="AG75" i="8" s="1"/>
  <c r="AK74" i="8"/>
  <c r="AO74" i="8"/>
  <c r="AO75" i="8" s="1"/>
  <c r="AT74" i="8"/>
  <c r="AY74" i="8"/>
  <c r="AY75" i="8" s="1"/>
  <c r="BC74" i="8"/>
  <c r="BC75" i="8" s="1"/>
  <c r="Y9" i="8"/>
  <c r="BH11" i="8"/>
  <c r="BJ11" i="8" s="1"/>
  <c r="X15" i="8"/>
  <c r="BH23" i="8"/>
  <c r="BJ23" i="8" s="1"/>
  <c r="C27" i="8"/>
  <c r="BA27" i="8"/>
  <c r="BI51" i="8"/>
  <c r="BH65" i="8"/>
  <c r="BJ65" i="8" s="1"/>
  <c r="AK9" i="8"/>
  <c r="AJ15" i="8"/>
  <c r="BF15" i="8"/>
  <c r="K27" i="8"/>
  <c r="AW74" i="8"/>
  <c r="AW75" i="8" s="1"/>
  <c r="BA74" i="8"/>
  <c r="BA75" i="8" s="1"/>
  <c r="BE74" i="8"/>
  <c r="E9" i="8"/>
  <c r="M9" i="8"/>
  <c r="G15" i="8"/>
  <c r="W15" i="8"/>
  <c r="AM15" i="8"/>
  <c r="BH17" i="8"/>
  <c r="BJ17" i="8" s="1"/>
  <c r="AG21" i="8"/>
  <c r="BC21" i="8"/>
  <c r="AG27" i="8"/>
  <c r="AW33" i="8"/>
  <c r="BE33" i="8"/>
  <c r="G33" i="8"/>
  <c r="O33" i="8"/>
  <c r="W33" i="8"/>
  <c r="BE51" i="8"/>
  <c r="J63" i="8"/>
  <c r="U63" i="8"/>
  <c r="AD63" i="8"/>
  <c r="AO63" i="8"/>
  <c r="BI63" i="8"/>
  <c r="M69" i="8"/>
  <c r="AG69" i="8"/>
  <c r="BA39" i="8"/>
  <c r="E63" i="8"/>
  <c r="V63" i="8"/>
  <c r="AH63" i="8"/>
  <c r="AG39" i="8"/>
  <c r="BI39" i="8"/>
  <c r="BA51" i="8"/>
  <c r="I63" i="8"/>
  <c r="AT63" i="8"/>
  <c r="AC71" i="8"/>
  <c r="AE74" i="8"/>
  <c r="AE9" i="8"/>
  <c r="AI74" i="8"/>
  <c r="AI9" i="8"/>
  <c r="AM74" i="8"/>
  <c r="AM9" i="8"/>
  <c r="AQ74" i="8"/>
  <c r="AQ9" i="8"/>
  <c r="BE9" i="8"/>
  <c r="BH5" i="8"/>
  <c r="BJ5" i="8" s="1"/>
  <c r="C74" i="8"/>
  <c r="C9" i="8"/>
  <c r="G74" i="8"/>
  <c r="G9" i="8"/>
  <c r="K74" i="8"/>
  <c r="K9" i="8"/>
  <c r="O74" i="8"/>
  <c r="O9" i="8"/>
  <c r="S74" i="8"/>
  <c r="S9" i="8"/>
  <c r="W74" i="8"/>
  <c r="W9" i="8"/>
  <c r="AA74" i="8"/>
  <c r="AA9" i="8"/>
  <c r="AF74" i="8"/>
  <c r="AF9" i="8"/>
  <c r="AJ74" i="8"/>
  <c r="AJ9" i="8"/>
  <c r="AN74" i="8"/>
  <c r="AN9" i="8"/>
  <c r="AX74" i="8"/>
  <c r="AX9" i="8"/>
  <c r="BB74" i="8"/>
  <c r="BB9" i="8"/>
  <c r="BF74" i="8"/>
  <c r="BF9" i="8"/>
  <c r="AS9" i="8"/>
  <c r="BI9" i="8"/>
  <c r="AW9" i="8"/>
  <c r="D74" i="8"/>
  <c r="D9" i="8"/>
  <c r="H74" i="8"/>
  <c r="H9" i="8"/>
  <c r="L74" i="8"/>
  <c r="L9" i="8"/>
  <c r="P74" i="8"/>
  <c r="P9" i="8"/>
  <c r="T74" i="8"/>
  <c r="T9" i="8"/>
  <c r="X74" i="8"/>
  <c r="X9" i="8"/>
  <c r="AB74" i="8"/>
  <c r="AB9" i="8"/>
  <c r="BA9" i="8"/>
  <c r="AT9" i="8"/>
  <c r="F74" i="8"/>
  <c r="J74" i="8"/>
  <c r="N74" i="8"/>
  <c r="R74" i="8"/>
  <c r="V74" i="8"/>
  <c r="Z74" i="8"/>
  <c r="AD74" i="8"/>
  <c r="AH74" i="8"/>
  <c r="AL74" i="8"/>
  <c r="AP74" i="8"/>
  <c r="AV74" i="8"/>
  <c r="AZ74" i="8"/>
  <c r="BD74" i="8"/>
  <c r="AY9" i="8"/>
  <c r="BC9" i="8"/>
  <c r="E15" i="8"/>
  <c r="F21" i="8"/>
  <c r="J21" i="8"/>
  <c r="N21" i="8"/>
  <c r="R21" i="8"/>
  <c r="V21" i="8"/>
  <c r="Z21" i="8"/>
  <c r="AD21" i="8"/>
  <c r="AH21" i="8"/>
  <c r="AL21" i="8"/>
  <c r="AP21" i="8"/>
  <c r="D21" i="8"/>
  <c r="O21" i="8"/>
  <c r="T21" i="8"/>
  <c r="AE21" i="8"/>
  <c r="AJ21" i="8"/>
  <c r="BE21" i="8"/>
  <c r="F27" i="8"/>
  <c r="J27" i="8"/>
  <c r="N27" i="8"/>
  <c r="R27" i="8"/>
  <c r="V27" i="8"/>
  <c r="Z27" i="8"/>
  <c r="AD27" i="8"/>
  <c r="AH27" i="8"/>
  <c r="AL27" i="8"/>
  <c r="AP27" i="8"/>
  <c r="AV27" i="8"/>
  <c r="AZ27" i="8"/>
  <c r="BD27" i="8"/>
  <c r="E27" i="8"/>
  <c r="M27" i="8"/>
  <c r="U27" i="8"/>
  <c r="AK27" i="8"/>
  <c r="AY27" i="8"/>
  <c r="E21" i="8"/>
  <c r="K21" i="8"/>
  <c r="P21" i="8"/>
  <c r="U21" i="8"/>
  <c r="AA21" i="8"/>
  <c r="AF21" i="8"/>
  <c r="AK21" i="8"/>
  <c r="AQ21" i="8"/>
  <c r="BA21" i="8"/>
  <c r="AX21" i="8"/>
  <c r="BB21" i="8"/>
  <c r="BF21" i="8"/>
  <c r="D27" i="8"/>
  <c r="H27" i="8"/>
  <c r="L27" i="8"/>
  <c r="P27" i="8"/>
  <c r="T27" i="8"/>
  <c r="X27" i="8"/>
  <c r="AB27" i="8"/>
  <c r="AF27" i="8"/>
  <c r="AJ27" i="8"/>
  <c r="AN27" i="8"/>
  <c r="AX27" i="8"/>
  <c r="BB27" i="8"/>
  <c r="BF27" i="8"/>
  <c r="AT21" i="8"/>
  <c r="AT27" i="8"/>
  <c r="C39" i="8"/>
  <c r="G39" i="8"/>
  <c r="K39" i="8"/>
  <c r="O39" i="8"/>
  <c r="S39" i="8"/>
  <c r="W39" i="8"/>
  <c r="AA39" i="8"/>
  <c r="AE39" i="8"/>
  <c r="AI39" i="8"/>
  <c r="AM39" i="8"/>
  <c r="AQ39" i="8"/>
  <c r="J39" i="8"/>
  <c r="R39" i="8"/>
  <c r="Z39" i="8"/>
  <c r="AH39" i="8"/>
  <c r="AP39" i="8"/>
  <c r="BB39" i="8"/>
  <c r="AD45" i="8"/>
  <c r="AH45" i="8"/>
  <c r="AL45" i="8"/>
  <c r="AP45" i="8"/>
  <c r="AV45" i="8"/>
  <c r="D39" i="8"/>
  <c r="H39" i="8"/>
  <c r="L39" i="8"/>
  <c r="P39" i="8"/>
  <c r="T39" i="8"/>
  <c r="X39" i="8"/>
  <c r="AB39" i="8"/>
  <c r="AF39" i="8"/>
  <c r="AJ39" i="8"/>
  <c r="AN39" i="8"/>
  <c r="F45" i="8"/>
  <c r="J45" i="8"/>
  <c r="N45" i="8"/>
  <c r="R45" i="8"/>
  <c r="V45" i="8"/>
  <c r="Z45" i="8"/>
  <c r="AY39" i="8"/>
  <c r="BC39" i="8"/>
  <c r="AV39" i="8"/>
  <c r="AZ39" i="8"/>
  <c r="BD39" i="8"/>
  <c r="C51" i="8"/>
  <c r="G51" i="8"/>
  <c r="K51" i="8"/>
  <c r="O51" i="8"/>
  <c r="S51" i="8"/>
  <c r="W51" i="8"/>
  <c r="AA51" i="8"/>
  <c r="AE51" i="8"/>
  <c r="AI51" i="8"/>
  <c r="AM51" i="8"/>
  <c r="AQ51" i="8"/>
  <c r="H51" i="8"/>
  <c r="M51" i="8"/>
  <c r="R51" i="8"/>
  <c r="X51" i="8"/>
  <c r="AN51" i="8"/>
  <c r="AS51" i="8"/>
  <c r="BB51" i="8"/>
  <c r="F57" i="8"/>
  <c r="J57" i="8"/>
  <c r="N57" i="8"/>
  <c r="R57" i="8"/>
  <c r="V57" i="8"/>
  <c r="Z57" i="8"/>
  <c r="D51" i="8"/>
  <c r="I51" i="8"/>
  <c r="N51" i="8"/>
  <c r="T51" i="8"/>
  <c r="Y51" i="8"/>
  <c r="AD51" i="8"/>
  <c r="AJ51" i="8"/>
  <c r="AO51" i="8"/>
  <c r="AT51" i="8"/>
  <c r="AX51" i="8"/>
  <c r="BD51" i="8"/>
  <c r="C57" i="8"/>
  <c r="G57" i="8"/>
  <c r="AY51" i="8"/>
  <c r="BC51" i="8"/>
  <c r="E51" i="8"/>
  <c r="J51" i="8"/>
  <c r="P51" i="8"/>
  <c r="U51" i="8"/>
  <c r="Z51" i="8"/>
  <c r="AF51" i="8"/>
  <c r="AK51" i="8"/>
  <c r="AP51" i="8"/>
  <c r="AZ51" i="8"/>
  <c r="AD57" i="8"/>
  <c r="AH57" i="8"/>
  <c r="AL57" i="8"/>
  <c r="AP57" i="8"/>
  <c r="AV57" i="8"/>
  <c r="AZ57" i="8"/>
  <c r="BD57" i="8"/>
  <c r="AY63" i="8"/>
  <c r="BC63" i="8"/>
  <c r="L63" i="8"/>
  <c r="AB63" i="8"/>
  <c r="BA63" i="8"/>
  <c r="BF63" i="8"/>
  <c r="H63" i="8"/>
  <c r="X63" i="8"/>
  <c r="AN63" i="8"/>
  <c r="AS63" i="8"/>
  <c r="AW63" i="8"/>
  <c r="BB63" i="8"/>
  <c r="C63" i="8"/>
  <c r="G63" i="8"/>
  <c r="K63" i="8"/>
  <c r="O63" i="8"/>
  <c r="S63" i="8"/>
  <c r="W63" i="8"/>
  <c r="AA63" i="8"/>
  <c r="AE63" i="8"/>
  <c r="AI63" i="8"/>
  <c r="AM63" i="8"/>
  <c r="AQ63" i="8"/>
  <c r="D63" i="8"/>
  <c r="T63" i="8"/>
  <c r="AJ63" i="8"/>
  <c r="AX63" i="8"/>
  <c r="D69" i="8"/>
  <c r="H69" i="8"/>
  <c r="L69" i="8"/>
  <c r="P69" i="8"/>
  <c r="T69" i="8"/>
  <c r="X69" i="8"/>
  <c r="AB69" i="8"/>
  <c r="AD69" i="8"/>
  <c r="AH69" i="8"/>
  <c r="AL69" i="8"/>
  <c r="AP69" i="8"/>
  <c r="AV69" i="8"/>
  <c r="AZ69" i="8"/>
  <c r="BD69" i="8"/>
  <c r="BI69" i="8"/>
  <c r="F69" i="8"/>
  <c r="J69" i="8"/>
  <c r="N69" i="8"/>
  <c r="R69" i="8"/>
  <c r="V69" i="8"/>
  <c r="Z69" i="8"/>
  <c r="AE69" i="8"/>
  <c r="AI69" i="8"/>
  <c r="AM69" i="8"/>
  <c r="AQ69" i="8"/>
  <c r="AW69" i="8"/>
  <c r="BA69" i="8"/>
  <c r="BE69" i="8"/>
  <c r="C69" i="8"/>
  <c r="G69" i="8"/>
  <c r="K69" i="8"/>
  <c r="O69" i="8"/>
  <c r="S69" i="8"/>
  <c r="W69" i="8"/>
  <c r="AA69" i="8"/>
  <c r="AF69" i="8"/>
  <c r="AJ69" i="8"/>
  <c r="AN69" i="8"/>
  <c r="AS69" i="8"/>
  <c r="AX69" i="8"/>
  <c r="BB69" i="8"/>
  <c r="AU75" i="8"/>
  <c r="AR75" i="8"/>
  <c r="AS101" i="2"/>
  <c r="AV101" i="2"/>
  <c r="BH67" i="8" l="1"/>
  <c r="BJ67" i="8" s="1"/>
  <c r="BH68" i="8"/>
  <c r="BJ68" i="8" s="1"/>
  <c r="BH7" i="8"/>
  <c r="BJ7" i="8" s="1"/>
  <c r="BH72" i="8"/>
  <c r="BJ72" i="8"/>
  <c r="BH44" i="8"/>
  <c r="BJ44" i="8" s="1"/>
  <c r="BH37" i="8"/>
  <c r="BJ37" i="8" s="1"/>
  <c r="BH25" i="8"/>
  <c r="BJ25" i="8" s="1"/>
  <c r="BG61" i="8"/>
  <c r="BG73" i="8" s="1"/>
  <c r="BI75" i="8"/>
  <c r="BH43" i="8"/>
  <c r="BJ43" i="8" s="1"/>
  <c r="BH14" i="8"/>
  <c r="BJ14" i="8" s="1"/>
  <c r="AC15" i="8"/>
  <c r="BH38" i="8"/>
  <c r="BJ38" i="8" s="1"/>
  <c r="BH50" i="8"/>
  <c r="BJ50" i="8" s="1"/>
  <c r="BH13" i="8"/>
  <c r="BJ13" i="8" s="1"/>
  <c r="BH26" i="8"/>
  <c r="BJ26" i="8" s="1"/>
  <c r="BH8" i="8"/>
  <c r="BJ8" i="8" s="1"/>
  <c r="BH20" i="8"/>
  <c r="BJ20" i="8" s="1"/>
  <c r="AC73" i="8"/>
  <c r="BH49" i="8"/>
  <c r="BJ49" i="8" s="1"/>
  <c r="BG63" i="8"/>
  <c r="BH62" i="8"/>
  <c r="BJ62" i="8" s="1"/>
  <c r="BH56" i="8"/>
  <c r="BJ56" i="8" s="1"/>
  <c r="AC74" i="8"/>
  <c r="BH32" i="8"/>
  <c r="BJ32" i="8" s="1"/>
  <c r="BE75" i="8"/>
  <c r="AT75" i="8"/>
  <c r="AK75" i="8"/>
  <c r="BH59" i="8"/>
  <c r="BJ59" i="8" s="1"/>
  <c r="BJ71" i="8" s="1"/>
  <c r="BH71" i="8"/>
  <c r="AC45" i="8"/>
  <c r="AC39" i="8"/>
  <c r="AC21" i="8"/>
  <c r="BD75" i="8"/>
  <c r="AL75" i="8"/>
  <c r="V75" i="8"/>
  <c r="F75" i="8"/>
  <c r="AB75" i="8"/>
  <c r="T75" i="8"/>
  <c r="L75" i="8"/>
  <c r="D75" i="8"/>
  <c r="BF76" i="8"/>
  <c r="BF75" i="8"/>
  <c r="BB75" i="8"/>
  <c r="AX75" i="8"/>
  <c r="AE75" i="8"/>
  <c r="BG57" i="8"/>
  <c r="BG33" i="8"/>
  <c r="AC27" i="8"/>
  <c r="AZ75" i="8"/>
  <c r="AH75" i="8"/>
  <c r="R75" i="8"/>
  <c r="AN75" i="8"/>
  <c r="AF75" i="8"/>
  <c r="AA75" i="8"/>
  <c r="W75" i="8"/>
  <c r="S75" i="8"/>
  <c r="O75" i="8"/>
  <c r="K75" i="8"/>
  <c r="G75" i="8"/>
  <c r="AC9" i="8"/>
  <c r="BG69" i="8"/>
  <c r="BG51" i="8"/>
  <c r="AC57" i="8"/>
  <c r="BG45" i="8"/>
  <c r="AC33" i="8"/>
  <c r="BG27" i="8"/>
  <c r="AV75" i="8"/>
  <c r="AD75" i="8"/>
  <c r="N75" i="8"/>
  <c r="X75" i="8"/>
  <c r="P75" i="8"/>
  <c r="H75" i="8"/>
  <c r="C75" i="8"/>
  <c r="AC69" i="8"/>
  <c r="AC51" i="8"/>
  <c r="BG39" i="8"/>
  <c r="BG15" i="8"/>
  <c r="AP75" i="8"/>
  <c r="Z75" i="8"/>
  <c r="J75" i="8"/>
  <c r="AJ75" i="8"/>
  <c r="AQ75" i="8"/>
  <c r="AM75" i="8"/>
  <c r="AI75" i="8"/>
  <c r="BG74" i="8"/>
  <c r="BG9" i="8"/>
  <c r="AV123" i="2"/>
  <c r="AS123" i="2"/>
  <c r="AV112" i="2"/>
  <c r="AS112" i="2"/>
  <c r="AV90" i="2"/>
  <c r="AS90" i="2"/>
  <c r="AV79" i="2"/>
  <c r="AS79" i="2"/>
  <c r="AV68" i="2"/>
  <c r="AS68" i="2"/>
  <c r="AV57" i="2"/>
  <c r="AS57" i="2"/>
  <c r="AV46" i="2"/>
  <c r="AS46" i="2"/>
  <c r="AV35" i="2"/>
  <c r="AS35" i="2"/>
  <c r="AV24" i="2"/>
  <c r="AS24" i="2"/>
  <c r="AS13" i="2"/>
  <c r="AV13" i="2"/>
  <c r="BH61" i="8" l="1"/>
  <c r="BJ61" i="8" s="1"/>
  <c r="BJ73" i="8" s="1"/>
  <c r="BH73" i="8"/>
  <c r="BJ74" i="8"/>
  <c r="BH15" i="8"/>
  <c r="BH63" i="8"/>
  <c r="BG75" i="8"/>
  <c r="BH69" i="8"/>
  <c r="BH57" i="8"/>
  <c r="BH27" i="8"/>
  <c r="BJ63" i="8"/>
  <c r="BH21" i="8"/>
  <c r="BH45" i="8"/>
  <c r="BJ15" i="8"/>
  <c r="BH51" i="8"/>
  <c r="BH39" i="8"/>
  <c r="BH33" i="8"/>
  <c r="BH9" i="8"/>
  <c r="BH74" i="8"/>
  <c r="AC75" i="8"/>
  <c r="G48" i="5"/>
  <c r="BJ39" i="8" l="1"/>
  <c r="BJ21" i="8"/>
  <c r="BJ69" i="8"/>
  <c r="BH75" i="8"/>
  <c r="BJ9" i="8"/>
  <c r="BJ51" i="8"/>
  <c r="BJ45" i="8"/>
  <c r="BJ27" i="8"/>
  <c r="BJ57" i="8"/>
  <c r="BJ33" i="8"/>
  <c r="G58" i="5"/>
  <c r="D58" i="5"/>
  <c r="BJ75" i="8" l="1"/>
  <c r="U127" i="2"/>
  <c r="U126" i="2"/>
  <c r="U118" i="2"/>
  <c r="U117" i="2"/>
  <c r="U107" i="2"/>
  <c r="U113" i="2" s="1"/>
  <c r="U106" i="2"/>
  <c r="U96" i="2"/>
  <c r="U95" i="2"/>
  <c r="U85" i="2"/>
  <c r="U91" i="2" s="1"/>
  <c r="U84" i="2"/>
  <c r="U74" i="2"/>
  <c r="U73" i="2"/>
  <c r="U63" i="2"/>
  <c r="U69" i="2" s="1"/>
  <c r="U62" i="2"/>
  <c r="U52" i="2"/>
  <c r="U51" i="2"/>
  <c r="U41" i="2"/>
  <c r="U47" i="2" s="1"/>
  <c r="U40" i="2"/>
  <c r="U30" i="2"/>
  <c r="U36" i="2" s="1"/>
  <c r="U29" i="2"/>
  <c r="U19" i="2"/>
  <c r="U25" i="2" s="1"/>
  <c r="U18" i="2"/>
  <c r="U8" i="2"/>
  <c r="U14" i="2" s="1"/>
  <c r="U7" i="2"/>
  <c r="U101" i="2" l="1"/>
  <c r="U102" i="2"/>
  <c r="U123" i="2"/>
  <c r="U124" i="2"/>
  <c r="U57" i="2"/>
  <c r="U58" i="2"/>
  <c r="U79" i="2"/>
  <c r="U80" i="2"/>
  <c r="U13" i="2"/>
  <c r="U31" i="2"/>
  <c r="U32" i="2" s="1"/>
  <c r="U35" i="2"/>
  <c r="U42" i="2"/>
  <c r="U43" i="2" s="1"/>
  <c r="U46" i="2"/>
  <c r="U64" i="2"/>
  <c r="U65" i="2" s="1"/>
  <c r="U68" i="2"/>
  <c r="U86" i="2"/>
  <c r="U87" i="2" s="1"/>
  <c r="U90" i="2"/>
  <c r="U108" i="2"/>
  <c r="U109" i="2" s="1"/>
  <c r="U112" i="2"/>
  <c r="U20" i="2"/>
  <c r="U24" i="2"/>
  <c r="U55" i="2"/>
  <c r="U56" i="2" s="1"/>
  <c r="U77" i="2"/>
  <c r="U78" i="2" s="1"/>
  <c r="U99" i="2"/>
  <c r="U100" i="2" s="1"/>
  <c r="U121" i="2"/>
  <c r="U122" i="2" s="1"/>
  <c r="U129" i="2"/>
  <c r="U128" i="2"/>
  <c r="U75" i="2"/>
  <c r="U76" i="2" s="1"/>
  <c r="U119" i="2"/>
  <c r="U120" i="2" s="1"/>
  <c r="U33" i="2"/>
  <c r="U34" i="2" s="1"/>
  <c r="U53" i="2"/>
  <c r="U54" i="2" s="1"/>
  <c r="U97" i="2"/>
  <c r="U98" i="2" s="1"/>
  <c r="U9" i="2"/>
  <c r="U10" i="2" s="1"/>
  <c r="U22" i="2"/>
  <c r="U23" i="2" s="1"/>
  <c r="U44" i="2"/>
  <c r="U45" i="2" s="1"/>
  <c r="U66" i="2"/>
  <c r="U67" i="2" s="1"/>
  <c r="U88" i="2"/>
  <c r="U89" i="2" s="1"/>
  <c r="U110" i="2"/>
  <c r="U111" i="2" s="1"/>
  <c r="U11" i="2"/>
  <c r="U12" i="2" s="1"/>
  <c r="U21" i="2" l="1"/>
  <c r="U130" i="2"/>
  <c r="U131" i="2" s="1"/>
  <c r="U134" i="2"/>
  <c r="U132" i="2"/>
  <c r="U133" i="2" s="1"/>
  <c r="I40" i="5" l="1"/>
  <c r="I104" i="5" s="1"/>
  <c r="I32" i="5"/>
  <c r="I11" i="5"/>
  <c r="I3" i="5"/>
  <c r="H82" i="11"/>
  <c r="BJ85" i="2" l="1"/>
  <c r="G40" i="5"/>
  <c r="D40" i="5"/>
  <c r="G32" i="5"/>
  <c r="D32" i="5"/>
  <c r="G11" i="5"/>
  <c r="D11" i="5"/>
  <c r="G3" i="5"/>
  <c r="D3" i="5"/>
  <c r="J40" i="4"/>
  <c r="F40" i="4"/>
  <c r="J32" i="4"/>
  <c r="F32" i="4"/>
  <c r="J11" i="4"/>
  <c r="F11" i="4"/>
  <c r="J3" i="4"/>
  <c r="F3" i="4"/>
  <c r="BJ90" i="2" l="1"/>
  <c r="BJ91" i="2"/>
  <c r="G73" i="5"/>
  <c r="G72" i="5"/>
  <c r="G67" i="5"/>
  <c r="G63" i="5"/>
  <c r="G62" i="5"/>
  <c r="G61" i="5"/>
  <c r="G60" i="5"/>
  <c r="G47" i="5"/>
  <c r="G46" i="5"/>
  <c r="G45" i="5"/>
  <c r="G44" i="5"/>
  <c r="G43" i="5"/>
  <c r="G42" i="5" l="1"/>
  <c r="G49" i="5" s="1"/>
  <c r="G64" i="5"/>
  <c r="G74" i="5"/>
  <c r="BF117" i="2"/>
  <c r="BE117" i="2"/>
  <c r="BD117" i="2"/>
  <c r="BC117" i="2"/>
  <c r="BF106" i="2"/>
  <c r="BE106" i="2"/>
  <c r="BD106" i="2"/>
  <c r="BC106" i="2"/>
  <c r="BF95" i="2"/>
  <c r="BE95" i="2"/>
  <c r="BD95" i="2"/>
  <c r="BC95" i="2"/>
  <c r="BF84" i="2"/>
  <c r="BE84" i="2"/>
  <c r="BD84" i="2"/>
  <c r="BC84" i="2"/>
  <c r="BF73" i="2"/>
  <c r="BE73" i="2"/>
  <c r="BD73" i="2"/>
  <c r="BC73" i="2"/>
  <c r="BF62" i="2"/>
  <c r="BE62" i="2"/>
  <c r="BD62" i="2"/>
  <c r="BC62" i="2"/>
  <c r="BF51" i="2"/>
  <c r="BE51" i="2"/>
  <c r="BD51" i="2"/>
  <c r="BC51" i="2"/>
  <c r="BF40" i="2"/>
  <c r="BE40" i="2"/>
  <c r="BD40" i="2"/>
  <c r="BC40" i="2"/>
  <c r="BF29" i="2"/>
  <c r="BE29" i="2"/>
  <c r="BD29" i="2"/>
  <c r="BC29" i="2"/>
  <c r="BF18" i="2"/>
  <c r="BE18" i="2"/>
  <c r="BD18" i="2"/>
  <c r="BC18" i="2"/>
  <c r="BF7" i="2"/>
  <c r="BE7" i="2"/>
  <c r="BD7" i="2"/>
  <c r="BC7" i="2"/>
  <c r="I73" i="4"/>
  <c r="F73" i="4"/>
  <c r="I72" i="4"/>
  <c r="F72" i="4"/>
  <c r="I67" i="4"/>
  <c r="F67" i="4"/>
  <c r="I63" i="4"/>
  <c r="F63" i="4"/>
  <c r="I62" i="4"/>
  <c r="F62" i="4"/>
  <c r="I61" i="4"/>
  <c r="F61" i="4"/>
  <c r="I60" i="4"/>
  <c r="F60" i="4"/>
  <c r="AC127" i="2"/>
  <c r="AC126" i="2"/>
  <c r="AC118" i="2"/>
  <c r="AC117" i="2"/>
  <c r="AC107" i="2"/>
  <c r="AC113" i="2" s="1"/>
  <c r="AC106" i="2"/>
  <c r="AC96" i="2"/>
  <c r="AC95" i="2"/>
  <c r="AC85" i="2"/>
  <c r="AC91" i="2" s="1"/>
  <c r="AC84" i="2"/>
  <c r="AC74" i="2"/>
  <c r="AC73" i="2"/>
  <c r="AC63" i="2"/>
  <c r="AC69" i="2" s="1"/>
  <c r="AC62" i="2"/>
  <c r="AC52" i="2"/>
  <c r="AC51" i="2"/>
  <c r="AC41" i="2"/>
  <c r="AC40" i="2"/>
  <c r="H101" i="4" s="1"/>
  <c r="AC30" i="2"/>
  <c r="I100" i="4" s="1"/>
  <c r="AC29" i="2"/>
  <c r="H100" i="4" s="1"/>
  <c r="H102" i="4" s="1"/>
  <c r="AC19" i="2"/>
  <c r="AC25" i="2" s="1"/>
  <c r="AC18" i="2"/>
  <c r="AC8" i="2"/>
  <c r="AC14" i="2" s="1"/>
  <c r="AC7" i="2"/>
  <c r="AC47" i="2" l="1"/>
  <c r="I101" i="4"/>
  <c r="I102" i="4" s="1"/>
  <c r="K100" i="4"/>
  <c r="L100" i="4" s="1"/>
  <c r="M100" i="4"/>
  <c r="AC101" i="2"/>
  <c r="AC102" i="2"/>
  <c r="AC123" i="2"/>
  <c r="AC124" i="2"/>
  <c r="BK126" i="2"/>
  <c r="AC13" i="2"/>
  <c r="AC35" i="2"/>
  <c r="AC36" i="2"/>
  <c r="AC57" i="2"/>
  <c r="AC58" i="2"/>
  <c r="AC79" i="2"/>
  <c r="AC80" i="2"/>
  <c r="G27" i="5"/>
  <c r="F27" i="11"/>
  <c r="I27" i="4"/>
  <c r="H27" i="11"/>
  <c r="AC64" i="2"/>
  <c r="AC65" i="2" s="1"/>
  <c r="AC68" i="2"/>
  <c r="AC86" i="2"/>
  <c r="AC87" i="2" s="1"/>
  <c r="AC90" i="2"/>
  <c r="AC20" i="2"/>
  <c r="AC24" i="2"/>
  <c r="AC42" i="2"/>
  <c r="AC43" i="2" s="1"/>
  <c r="AC46" i="2"/>
  <c r="AC108" i="2"/>
  <c r="AC109" i="2" s="1"/>
  <c r="AC112" i="2"/>
  <c r="F74" i="4"/>
  <c r="I74" i="4"/>
  <c r="I64" i="4"/>
  <c r="AC129" i="2"/>
  <c r="I27" i="11" s="1"/>
  <c r="Q27" i="11" s="1"/>
  <c r="F64" i="4"/>
  <c r="F27" i="4"/>
  <c r="AC33" i="2"/>
  <c r="AC34" i="2" s="1"/>
  <c r="AC55" i="2"/>
  <c r="AC56" i="2" s="1"/>
  <c r="AC77" i="2"/>
  <c r="AC78" i="2" s="1"/>
  <c r="AC99" i="2"/>
  <c r="AC100" i="2" s="1"/>
  <c r="AC121" i="2"/>
  <c r="AC122" i="2" s="1"/>
  <c r="AC128" i="2"/>
  <c r="AC9" i="2"/>
  <c r="AC10" i="2" s="1"/>
  <c r="AC22" i="2"/>
  <c r="AC23" i="2" s="1"/>
  <c r="AC31" i="2"/>
  <c r="AC32" i="2" s="1"/>
  <c r="AC44" i="2"/>
  <c r="AC45" i="2" s="1"/>
  <c r="AC53" i="2"/>
  <c r="AC54" i="2" s="1"/>
  <c r="AC66" i="2"/>
  <c r="AC67" i="2" s="1"/>
  <c r="AC75" i="2"/>
  <c r="AC76" i="2" s="1"/>
  <c r="AC88" i="2"/>
  <c r="AC89" i="2" s="1"/>
  <c r="AC97" i="2"/>
  <c r="AC98" i="2" s="1"/>
  <c r="AC110" i="2"/>
  <c r="AC111" i="2" s="1"/>
  <c r="AC119" i="2"/>
  <c r="AC120" i="2" s="1"/>
  <c r="AC11" i="2"/>
  <c r="AC12" i="2" s="1"/>
  <c r="I49" i="4"/>
  <c r="F49" i="4"/>
  <c r="I46" i="4"/>
  <c r="F46" i="4"/>
  <c r="I45" i="4"/>
  <c r="F45" i="4"/>
  <c r="I48" i="4"/>
  <c r="F48" i="4"/>
  <c r="I47" i="4"/>
  <c r="F47" i="4"/>
  <c r="I43" i="4"/>
  <c r="F43" i="4"/>
  <c r="AV121" i="2"/>
  <c r="AV122" i="2" s="1"/>
  <c r="AS121" i="2"/>
  <c r="AS122" i="2" s="1"/>
  <c r="AV119" i="2"/>
  <c r="AV120" i="2" s="1"/>
  <c r="AS119" i="2"/>
  <c r="AS120" i="2" s="1"/>
  <c r="AV110" i="2"/>
  <c r="AV111" i="2" s="1"/>
  <c r="AS110" i="2"/>
  <c r="AS111" i="2" s="1"/>
  <c r="AV108" i="2"/>
  <c r="AV109" i="2" s="1"/>
  <c r="AS108" i="2"/>
  <c r="AS109" i="2" s="1"/>
  <c r="AV99" i="2"/>
  <c r="AV100" i="2" s="1"/>
  <c r="AS99" i="2"/>
  <c r="AS100" i="2" s="1"/>
  <c r="AV97" i="2"/>
  <c r="AV98" i="2" s="1"/>
  <c r="AS97" i="2"/>
  <c r="AS98" i="2" s="1"/>
  <c r="AV88" i="2"/>
  <c r="AV89" i="2" s="1"/>
  <c r="AS88" i="2"/>
  <c r="AS89" i="2" s="1"/>
  <c r="AV86" i="2"/>
  <c r="AV87" i="2" s="1"/>
  <c r="AS86" i="2"/>
  <c r="AS87" i="2" s="1"/>
  <c r="AV77" i="2"/>
  <c r="AV78" i="2" s="1"/>
  <c r="AS77" i="2"/>
  <c r="AS78" i="2" s="1"/>
  <c r="AV75" i="2"/>
  <c r="AV76" i="2" s="1"/>
  <c r="AS75" i="2"/>
  <c r="AS76" i="2" s="1"/>
  <c r="AV66" i="2"/>
  <c r="AV67" i="2" s="1"/>
  <c r="AS66" i="2"/>
  <c r="AS67" i="2" s="1"/>
  <c r="AV64" i="2"/>
  <c r="AV65" i="2" s="1"/>
  <c r="AS64" i="2"/>
  <c r="AS65" i="2" s="1"/>
  <c r="AV55" i="2"/>
  <c r="AV56" i="2" s="1"/>
  <c r="AS55" i="2"/>
  <c r="AS56" i="2" s="1"/>
  <c r="AV53" i="2"/>
  <c r="AV54" i="2" s="1"/>
  <c r="AS53" i="2"/>
  <c r="AS54" i="2" s="1"/>
  <c r="AV44" i="2"/>
  <c r="AV45" i="2" s="1"/>
  <c r="AS44" i="2"/>
  <c r="AS45" i="2" s="1"/>
  <c r="AV42" i="2"/>
  <c r="AV43" i="2" s="1"/>
  <c r="AS42" i="2"/>
  <c r="AS43" i="2" s="1"/>
  <c r="AV33" i="2"/>
  <c r="AV34" i="2" s="1"/>
  <c r="AS33" i="2"/>
  <c r="AS34" i="2" s="1"/>
  <c r="AV31" i="2"/>
  <c r="AV32" i="2" s="1"/>
  <c r="AS31" i="2"/>
  <c r="AS32" i="2" s="1"/>
  <c r="AV22" i="2"/>
  <c r="AV23" i="2" s="1"/>
  <c r="AS22" i="2"/>
  <c r="AS23" i="2" s="1"/>
  <c r="AV20" i="2"/>
  <c r="AS20" i="2"/>
  <c r="AS9" i="2"/>
  <c r="AS10" i="2" s="1"/>
  <c r="AV9" i="2"/>
  <c r="AV10" i="2" s="1"/>
  <c r="AS11" i="2"/>
  <c r="AS12" i="2" s="1"/>
  <c r="AV11" i="2"/>
  <c r="AV12" i="2" s="1"/>
  <c r="R27" i="11" l="1"/>
  <c r="K102" i="4"/>
  <c r="L102" i="4" s="1"/>
  <c r="M102" i="4"/>
  <c r="K101" i="4"/>
  <c r="L101" i="4" s="1"/>
  <c r="M101" i="4"/>
  <c r="C27" i="11"/>
  <c r="M27" i="11" s="1"/>
  <c r="N27" i="11" s="1"/>
  <c r="H27" i="4"/>
  <c r="AV21" i="2"/>
  <c r="AS21" i="2"/>
  <c r="AC21" i="2"/>
  <c r="O27" i="11"/>
  <c r="K27" i="11"/>
  <c r="L27" i="11" s="1"/>
  <c r="AC130" i="2"/>
  <c r="AC131" i="2" s="1"/>
  <c r="AC134" i="2"/>
  <c r="D27" i="5"/>
  <c r="I27" i="5"/>
  <c r="M27" i="5" s="1"/>
  <c r="J27" i="4"/>
  <c r="AC132" i="2"/>
  <c r="AC133" i="2" s="1"/>
  <c r="I42" i="4"/>
  <c r="I50" i="4" s="1"/>
  <c r="F42" i="4"/>
  <c r="M27" i="4" l="1"/>
  <c r="N27" i="4" s="1"/>
  <c r="K27" i="4"/>
  <c r="L27" i="4" s="1"/>
  <c r="O27" i="4"/>
  <c r="K27" i="5"/>
  <c r="L27" i="5" s="1"/>
  <c r="F50" i="4"/>
  <c r="I84" i="4"/>
  <c r="BH126" i="2" l="1"/>
  <c r="BL129" i="2"/>
  <c r="BL128" i="2"/>
  <c r="BL8" i="2" l="1"/>
  <c r="BL14" i="2" s="1"/>
  <c r="BJ8" i="2"/>
  <c r="BJ14" i="2" s="1"/>
  <c r="BG8" i="2"/>
  <c r="BG14" i="2" s="1"/>
  <c r="BF8" i="2"/>
  <c r="BF14" i="2" s="1"/>
  <c r="BE8" i="2"/>
  <c r="BE14" i="2" s="1"/>
  <c r="BD8" i="2"/>
  <c r="BD14" i="2" s="1"/>
  <c r="BC8" i="2"/>
  <c r="BC14" i="2" s="1"/>
  <c r="BB8" i="2"/>
  <c r="BB14" i="2" s="1"/>
  <c r="BA8" i="2"/>
  <c r="BA14" i="2" s="1"/>
  <c r="AZ8" i="2"/>
  <c r="AZ14" i="2" s="1"/>
  <c r="AY8" i="2"/>
  <c r="AY14" i="2" s="1"/>
  <c r="AX8" i="2"/>
  <c r="AX14" i="2" s="1"/>
  <c r="AW8" i="2"/>
  <c r="AW14" i="2" s="1"/>
  <c r="AU8" i="2"/>
  <c r="AU14" i="2" s="1"/>
  <c r="AT8" i="2"/>
  <c r="AT14" i="2" s="1"/>
  <c r="AR8" i="2"/>
  <c r="AR14" i="2" s="1"/>
  <c r="AQ8" i="2"/>
  <c r="AQ14" i="2" s="1"/>
  <c r="AP8" i="2"/>
  <c r="AP14" i="2" s="1"/>
  <c r="AO8" i="2"/>
  <c r="AO14" i="2" s="1"/>
  <c r="AN8" i="2"/>
  <c r="AN14" i="2" s="1"/>
  <c r="AM8" i="2"/>
  <c r="AM14" i="2" s="1"/>
  <c r="AL8" i="2"/>
  <c r="AL14" i="2" s="1"/>
  <c r="AK8" i="2"/>
  <c r="AK14" i="2" s="1"/>
  <c r="AJ8" i="2"/>
  <c r="AJ14" i="2" s="1"/>
  <c r="AI8" i="2"/>
  <c r="AI14" i="2" s="1"/>
  <c r="AH8" i="2"/>
  <c r="AH14" i="2" s="1"/>
  <c r="AG8" i="2"/>
  <c r="AG14" i="2" s="1"/>
  <c r="AF8" i="2"/>
  <c r="AF14" i="2" s="1"/>
  <c r="AE8" i="2"/>
  <c r="AE14" i="2" s="1"/>
  <c r="AA8" i="2"/>
  <c r="AA14" i="2" s="1"/>
  <c r="Z8" i="2"/>
  <c r="Z14" i="2" s="1"/>
  <c r="Y8" i="2"/>
  <c r="Y14" i="2" s="1"/>
  <c r="X8" i="2"/>
  <c r="X14" i="2" s="1"/>
  <c r="W8" i="2"/>
  <c r="W14" i="2" s="1"/>
  <c r="V8" i="2"/>
  <c r="V14" i="2" s="1"/>
  <c r="T8" i="2"/>
  <c r="T14" i="2" s="1"/>
  <c r="S8" i="2"/>
  <c r="S14" i="2" s="1"/>
  <c r="R8" i="2"/>
  <c r="R14" i="2" s="1"/>
  <c r="Q8" i="2"/>
  <c r="Q14" i="2" s="1"/>
  <c r="P8" i="2"/>
  <c r="P14" i="2" s="1"/>
  <c r="O8" i="2"/>
  <c r="O14" i="2" s="1"/>
  <c r="N8" i="2"/>
  <c r="N14" i="2" s="1"/>
  <c r="M8" i="2"/>
  <c r="M14" i="2" s="1"/>
  <c r="L8" i="2"/>
  <c r="L14" i="2" s="1"/>
  <c r="K8" i="2"/>
  <c r="K14" i="2" s="1"/>
  <c r="J8" i="2"/>
  <c r="J14" i="2" s="1"/>
  <c r="I8" i="2"/>
  <c r="I14" i="2" s="1"/>
  <c r="H8" i="2"/>
  <c r="H14" i="2" s="1"/>
  <c r="G8" i="2"/>
  <c r="G14" i="2" s="1"/>
  <c r="F8" i="2"/>
  <c r="F14" i="2" s="1"/>
  <c r="E8" i="2"/>
  <c r="E14" i="2" s="1"/>
  <c r="D8" i="2"/>
  <c r="D14" i="2" s="1"/>
  <c r="C8" i="2"/>
  <c r="C14" i="2" s="1"/>
  <c r="BL19" i="2"/>
  <c r="BL25" i="2" s="1"/>
  <c r="BJ19" i="2"/>
  <c r="BJ25" i="2" s="1"/>
  <c r="BG19" i="2"/>
  <c r="BG25" i="2" s="1"/>
  <c r="BF19" i="2"/>
  <c r="BF25" i="2" s="1"/>
  <c r="BE19" i="2"/>
  <c r="BE25" i="2" s="1"/>
  <c r="BD19" i="2"/>
  <c r="BD25" i="2" s="1"/>
  <c r="BC19" i="2"/>
  <c r="BC25" i="2" s="1"/>
  <c r="BB19" i="2"/>
  <c r="BB25" i="2" s="1"/>
  <c r="BA19" i="2"/>
  <c r="BA25" i="2" s="1"/>
  <c r="AZ19" i="2"/>
  <c r="AZ25" i="2" s="1"/>
  <c r="AY19" i="2"/>
  <c r="AY25" i="2" s="1"/>
  <c r="AX19" i="2"/>
  <c r="AX25" i="2" s="1"/>
  <c r="AW19" i="2"/>
  <c r="AW25" i="2" s="1"/>
  <c r="AU19" i="2"/>
  <c r="AU25" i="2" s="1"/>
  <c r="AT19" i="2"/>
  <c r="AT25" i="2" s="1"/>
  <c r="AR19" i="2"/>
  <c r="AR25" i="2" s="1"/>
  <c r="AQ19" i="2"/>
  <c r="AQ25" i="2" s="1"/>
  <c r="AP19" i="2"/>
  <c r="AP25" i="2" s="1"/>
  <c r="AO19" i="2"/>
  <c r="AO25" i="2" s="1"/>
  <c r="AN19" i="2"/>
  <c r="AN25" i="2" s="1"/>
  <c r="AM19" i="2"/>
  <c r="AM25" i="2" s="1"/>
  <c r="AL19" i="2"/>
  <c r="AL25" i="2" s="1"/>
  <c r="AK19" i="2"/>
  <c r="AK25" i="2" s="1"/>
  <c r="AJ19" i="2"/>
  <c r="AJ25" i="2" s="1"/>
  <c r="AI19" i="2"/>
  <c r="AI25" i="2" s="1"/>
  <c r="AH19" i="2"/>
  <c r="AH25" i="2" s="1"/>
  <c r="AG19" i="2"/>
  <c r="AG25" i="2" s="1"/>
  <c r="AF19" i="2"/>
  <c r="AF25" i="2" s="1"/>
  <c r="AE19" i="2"/>
  <c r="AE25" i="2" s="1"/>
  <c r="AA19" i="2"/>
  <c r="AA25" i="2" s="1"/>
  <c r="Z19" i="2"/>
  <c r="Z25" i="2" s="1"/>
  <c r="Y19" i="2"/>
  <c r="Y25" i="2" s="1"/>
  <c r="X19" i="2"/>
  <c r="X25" i="2" s="1"/>
  <c r="W19" i="2"/>
  <c r="W25" i="2" s="1"/>
  <c r="V19" i="2"/>
  <c r="V25" i="2" s="1"/>
  <c r="T19" i="2"/>
  <c r="T25" i="2" s="1"/>
  <c r="S19" i="2"/>
  <c r="S25" i="2" s="1"/>
  <c r="R19" i="2"/>
  <c r="R25" i="2" s="1"/>
  <c r="Q19" i="2"/>
  <c r="Q25" i="2" s="1"/>
  <c r="P19" i="2"/>
  <c r="P25" i="2" s="1"/>
  <c r="O19" i="2"/>
  <c r="O25" i="2" s="1"/>
  <c r="N19" i="2"/>
  <c r="N25" i="2" s="1"/>
  <c r="M19" i="2"/>
  <c r="M25" i="2" s="1"/>
  <c r="L19" i="2"/>
  <c r="L25" i="2" s="1"/>
  <c r="K19" i="2"/>
  <c r="K25" i="2" s="1"/>
  <c r="J19" i="2"/>
  <c r="J25" i="2" s="1"/>
  <c r="I19" i="2"/>
  <c r="I25" i="2" s="1"/>
  <c r="H19" i="2"/>
  <c r="H25" i="2" s="1"/>
  <c r="G19" i="2"/>
  <c r="G25" i="2" s="1"/>
  <c r="F19" i="2"/>
  <c r="F25" i="2" s="1"/>
  <c r="E19" i="2"/>
  <c r="E25" i="2" s="1"/>
  <c r="D19" i="2"/>
  <c r="D25" i="2" s="1"/>
  <c r="C19" i="2"/>
  <c r="C25" i="2" s="1"/>
  <c r="BL30" i="2"/>
  <c r="BL36" i="2" s="1"/>
  <c r="BJ30" i="2"/>
  <c r="BG30" i="2"/>
  <c r="BF30" i="2"/>
  <c r="BE30" i="2"/>
  <c r="BD30" i="2"/>
  <c r="BC30" i="2"/>
  <c r="BB30" i="2"/>
  <c r="I103" i="4" s="1"/>
  <c r="BA30" i="2"/>
  <c r="AZ30" i="2"/>
  <c r="AY30" i="2"/>
  <c r="AX30" i="2"/>
  <c r="AW30" i="2"/>
  <c r="AU30" i="2"/>
  <c r="AT30" i="2"/>
  <c r="AR30" i="2"/>
  <c r="AQ30" i="2"/>
  <c r="AP30" i="2"/>
  <c r="AO30" i="2"/>
  <c r="AN30" i="2"/>
  <c r="AM30" i="2"/>
  <c r="AL30" i="2"/>
  <c r="AK30" i="2"/>
  <c r="AJ30" i="2"/>
  <c r="AI30" i="2"/>
  <c r="AH30" i="2"/>
  <c r="AG30" i="2"/>
  <c r="AF30" i="2"/>
  <c r="AE30" i="2"/>
  <c r="AA30" i="2"/>
  <c r="Z30" i="2"/>
  <c r="Y30" i="2"/>
  <c r="X30" i="2"/>
  <c r="W30" i="2"/>
  <c r="I92" i="4" s="1"/>
  <c r="V30" i="2"/>
  <c r="T30" i="2"/>
  <c r="S30" i="2"/>
  <c r="R30" i="2"/>
  <c r="Q30" i="2"/>
  <c r="P30" i="2"/>
  <c r="O30" i="2"/>
  <c r="N30" i="2"/>
  <c r="M30" i="2"/>
  <c r="L30" i="2"/>
  <c r="K30" i="2"/>
  <c r="J30" i="2"/>
  <c r="I30" i="2"/>
  <c r="H30" i="2"/>
  <c r="G30" i="2"/>
  <c r="F30" i="2"/>
  <c r="E30" i="2"/>
  <c r="D30" i="2"/>
  <c r="C30" i="2"/>
  <c r="BL41" i="2"/>
  <c r="BL47" i="2" s="1"/>
  <c r="BJ41" i="2"/>
  <c r="BG41" i="2"/>
  <c r="BF41" i="2"/>
  <c r="BE41" i="2"/>
  <c r="BD41" i="2"/>
  <c r="BC41" i="2"/>
  <c r="BB41" i="2"/>
  <c r="I104" i="4" s="1"/>
  <c r="BA41" i="2"/>
  <c r="AZ41" i="2"/>
  <c r="AY41" i="2"/>
  <c r="AX41" i="2"/>
  <c r="AW41" i="2"/>
  <c r="AU41" i="2"/>
  <c r="AT41" i="2"/>
  <c r="AR41" i="2"/>
  <c r="AQ41" i="2"/>
  <c r="AP41" i="2"/>
  <c r="AO41" i="2"/>
  <c r="AN41" i="2"/>
  <c r="AM41" i="2"/>
  <c r="AL41" i="2"/>
  <c r="AK41" i="2"/>
  <c r="AJ41" i="2"/>
  <c r="AI41" i="2"/>
  <c r="AH41" i="2"/>
  <c r="AG41" i="2"/>
  <c r="AF41" i="2"/>
  <c r="AE41" i="2"/>
  <c r="AA41" i="2"/>
  <c r="Z41" i="2"/>
  <c r="Y41" i="2"/>
  <c r="X41" i="2"/>
  <c r="W41" i="2"/>
  <c r="V41" i="2"/>
  <c r="I93" i="4" s="1"/>
  <c r="T41" i="2"/>
  <c r="S41" i="2"/>
  <c r="R41" i="2"/>
  <c r="Q41" i="2"/>
  <c r="P41" i="2"/>
  <c r="O41" i="2"/>
  <c r="N41" i="2"/>
  <c r="M41" i="2"/>
  <c r="L41" i="2"/>
  <c r="K41" i="2"/>
  <c r="J41" i="2"/>
  <c r="I41" i="2"/>
  <c r="H41" i="2"/>
  <c r="G41" i="2"/>
  <c r="F41" i="2"/>
  <c r="E41" i="2"/>
  <c r="D41" i="2"/>
  <c r="C41" i="2"/>
  <c r="BL52" i="2"/>
  <c r="BL58" i="2" s="1"/>
  <c r="BJ52" i="2"/>
  <c r="BG52" i="2"/>
  <c r="BF52" i="2"/>
  <c r="BE52" i="2"/>
  <c r="BD52" i="2"/>
  <c r="BC52" i="2"/>
  <c r="BB52" i="2"/>
  <c r="BA52" i="2"/>
  <c r="AZ52" i="2"/>
  <c r="AY52" i="2"/>
  <c r="AX52" i="2"/>
  <c r="AW52" i="2"/>
  <c r="AU52" i="2"/>
  <c r="AT52" i="2"/>
  <c r="AR52" i="2"/>
  <c r="AQ52" i="2"/>
  <c r="I98" i="4" s="1"/>
  <c r="AP52" i="2"/>
  <c r="AO52" i="2"/>
  <c r="AN52" i="2"/>
  <c r="AM52" i="2"/>
  <c r="AL52" i="2"/>
  <c r="AK52" i="2"/>
  <c r="AJ52" i="2"/>
  <c r="AI52" i="2"/>
  <c r="AH52" i="2"/>
  <c r="AG52" i="2"/>
  <c r="AF52" i="2"/>
  <c r="AE52" i="2"/>
  <c r="AA52" i="2"/>
  <c r="Z52" i="2"/>
  <c r="Y52" i="2"/>
  <c r="X52" i="2"/>
  <c r="W52" i="2"/>
  <c r="V52" i="2"/>
  <c r="I94" i="4" s="1"/>
  <c r="T52" i="2"/>
  <c r="S52" i="2"/>
  <c r="R52" i="2"/>
  <c r="Q52" i="2"/>
  <c r="P52" i="2"/>
  <c r="O52" i="2"/>
  <c r="N52" i="2"/>
  <c r="M52" i="2"/>
  <c r="L52" i="2"/>
  <c r="K52" i="2"/>
  <c r="J52" i="2"/>
  <c r="I52" i="2"/>
  <c r="H52" i="2"/>
  <c r="G52" i="2"/>
  <c r="F52" i="2"/>
  <c r="E52" i="2"/>
  <c r="D52" i="2"/>
  <c r="C52" i="2"/>
  <c r="BL63" i="2"/>
  <c r="BL69" i="2" s="1"/>
  <c r="BJ63" i="2"/>
  <c r="BG63" i="2"/>
  <c r="BF63" i="2"/>
  <c r="BE63" i="2"/>
  <c r="BD63" i="2"/>
  <c r="BC63" i="2"/>
  <c r="BB63" i="2"/>
  <c r="BA63" i="2"/>
  <c r="AZ63" i="2"/>
  <c r="AY63" i="2"/>
  <c r="AX63" i="2"/>
  <c r="AW63" i="2"/>
  <c r="AU63" i="2"/>
  <c r="AT63" i="2"/>
  <c r="AR63" i="2"/>
  <c r="AQ63" i="2"/>
  <c r="AP63" i="2"/>
  <c r="AO63" i="2"/>
  <c r="AN63" i="2"/>
  <c r="AN69" i="2" s="1"/>
  <c r="AM63" i="2"/>
  <c r="AM69" i="2" s="1"/>
  <c r="AL63" i="2"/>
  <c r="AK63" i="2"/>
  <c r="AJ63" i="2"/>
  <c r="AI63" i="2"/>
  <c r="AH63" i="2"/>
  <c r="AG63" i="2"/>
  <c r="AF63" i="2"/>
  <c r="AE63" i="2"/>
  <c r="AA63" i="2"/>
  <c r="Z63" i="2"/>
  <c r="Y63" i="2"/>
  <c r="X63" i="2"/>
  <c r="W63" i="2"/>
  <c r="V63" i="2"/>
  <c r="T63" i="2"/>
  <c r="S63" i="2"/>
  <c r="R63" i="2"/>
  <c r="Q63" i="2"/>
  <c r="P63" i="2"/>
  <c r="O63" i="2"/>
  <c r="N63" i="2"/>
  <c r="M63" i="2"/>
  <c r="L63" i="2"/>
  <c r="K63" i="2"/>
  <c r="J63" i="2"/>
  <c r="I63" i="2"/>
  <c r="H63" i="2"/>
  <c r="G63" i="2"/>
  <c r="F63" i="2"/>
  <c r="E63" i="2"/>
  <c r="D63" i="2"/>
  <c r="C63" i="2"/>
  <c r="BL74" i="2"/>
  <c r="BL80" i="2" s="1"/>
  <c r="BJ74" i="2"/>
  <c r="BG74" i="2"/>
  <c r="BF74" i="2"/>
  <c r="BE74" i="2"/>
  <c r="BD74" i="2"/>
  <c r="BC74" i="2"/>
  <c r="BB74" i="2"/>
  <c r="BA74" i="2"/>
  <c r="AZ74" i="2"/>
  <c r="AY74" i="2"/>
  <c r="AX74" i="2"/>
  <c r="AW74" i="2"/>
  <c r="AU74" i="2"/>
  <c r="AT74" i="2"/>
  <c r="AR74" i="2"/>
  <c r="AQ74" i="2"/>
  <c r="AP74" i="2"/>
  <c r="AO74" i="2"/>
  <c r="AN74" i="2"/>
  <c r="AM74" i="2"/>
  <c r="AL74" i="2"/>
  <c r="AK74" i="2"/>
  <c r="AJ74" i="2"/>
  <c r="AI74" i="2"/>
  <c r="AH74" i="2"/>
  <c r="AG74" i="2"/>
  <c r="AF74" i="2"/>
  <c r="AE74" i="2"/>
  <c r="AA74" i="2"/>
  <c r="Z74" i="2"/>
  <c r="Y74" i="2"/>
  <c r="X74" i="2"/>
  <c r="W74" i="2"/>
  <c r="V74" i="2"/>
  <c r="T74" i="2"/>
  <c r="S74" i="2"/>
  <c r="R74" i="2"/>
  <c r="Q74" i="2"/>
  <c r="P74" i="2"/>
  <c r="O74" i="2"/>
  <c r="N74" i="2"/>
  <c r="M74" i="2"/>
  <c r="L74" i="2"/>
  <c r="K74" i="2"/>
  <c r="J74" i="2"/>
  <c r="I74" i="2"/>
  <c r="H74" i="2"/>
  <c r="G74" i="2"/>
  <c r="F74" i="2"/>
  <c r="E74" i="2"/>
  <c r="D74" i="2"/>
  <c r="C74" i="2"/>
  <c r="BL85" i="2"/>
  <c r="BL91" i="2" s="1"/>
  <c r="BG85" i="2"/>
  <c r="BF85" i="2"/>
  <c r="BE85" i="2"/>
  <c r="BD85" i="2"/>
  <c r="BC85" i="2"/>
  <c r="BB85" i="2"/>
  <c r="BA85" i="2"/>
  <c r="AZ85" i="2"/>
  <c r="AY85" i="2"/>
  <c r="AX85" i="2"/>
  <c r="AW85" i="2"/>
  <c r="AU85" i="2"/>
  <c r="AT85" i="2"/>
  <c r="AR85" i="2"/>
  <c r="AQ85" i="2"/>
  <c r="AP85" i="2"/>
  <c r="J44" i="4" s="1"/>
  <c r="AO85" i="2"/>
  <c r="AN85" i="2"/>
  <c r="AM85" i="2"/>
  <c r="AM91" i="2" s="1"/>
  <c r="AL85" i="2"/>
  <c r="AK85" i="2"/>
  <c r="AJ85" i="2"/>
  <c r="AI85" i="2"/>
  <c r="AH85" i="2"/>
  <c r="AG85" i="2"/>
  <c r="AF85" i="2"/>
  <c r="AE85" i="2"/>
  <c r="AA85" i="2"/>
  <c r="Z85" i="2"/>
  <c r="Y85" i="2"/>
  <c r="X85" i="2"/>
  <c r="W85" i="2"/>
  <c r="V85" i="2"/>
  <c r="T85" i="2"/>
  <c r="S85" i="2"/>
  <c r="R85" i="2"/>
  <c r="Q85" i="2"/>
  <c r="P85" i="2"/>
  <c r="O85" i="2"/>
  <c r="N85" i="2"/>
  <c r="M85" i="2"/>
  <c r="L85" i="2"/>
  <c r="K85" i="2"/>
  <c r="J85" i="2"/>
  <c r="I85" i="2"/>
  <c r="H85" i="2"/>
  <c r="G85" i="2"/>
  <c r="F85" i="2"/>
  <c r="E85" i="2"/>
  <c r="D85" i="2"/>
  <c r="C85" i="2"/>
  <c r="BL96" i="2"/>
  <c r="BL102" i="2" s="1"/>
  <c r="BJ96" i="2"/>
  <c r="BG96" i="2"/>
  <c r="BF96" i="2"/>
  <c r="BE96" i="2"/>
  <c r="BD96" i="2"/>
  <c r="BC96" i="2"/>
  <c r="BB96" i="2"/>
  <c r="BA96" i="2"/>
  <c r="AZ96" i="2"/>
  <c r="AY96" i="2"/>
  <c r="AX96" i="2"/>
  <c r="AW96" i="2"/>
  <c r="AU96" i="2"/>
  <c r="AT96" i="2"/>
  <c r="AR96" i="2"/>
  <c r="AQ96" i="2"/>
  <c r="AP96" i="2"/>
  <c r="AO96" i="2"/>
  <c r="AN96" i="2"/>
  <c r="AM96" i="2"/>
  <c r="AM102" i="2" s="1"/>
  <c r="AL96" i="2"/>
  <c r="AK96" i="2"/>
  <c r="AJ96" i="2"/>
  <c r="AI96" i="2"/>
  <c r="AH96" i="2"/>
  <c r="AG96" i="2"/>
  <c r="AF96" i="2"/>
  <c r="AE96" i="2"/>
  <c r="AA96" i="2"/>
  <c r="Z96" i="2"/>
  <c r="Y96" i="2"/>
  <c r="X96" i="2"/>
  <c r="W96" i="2"/>
  <c r="V96" i="2"/>
  <c r="T96" i="2"/>
  <c r="S96" i="2"/>
  <c r="R96" i="2"/>
  <c r="Q96" i="2"/>
  <c r="P96" i="2"/>
  <c r="O96" i="2"/>
  <c r="N96" i="2"/>
  <c r="M96" i="2"/>
  <c r="L96" i="2"/>
  <c r="K96" i="2"/>
  <c r="J96" i="2"/>
  <c r="I96" i="2"/>
  <c r="H96" i="2"/>
  <c r="G96" i="2"/>
  <c r="F96" i="2"/>
  <c r="E96" i="2"/>
  <c r="D96" i="2"/>
  <c r="C96" i="2"/>
  <c r="BL107" i="2"/>
  <c r="BL113" i="2" s="1"/>
  <c r="BJ107" i="2"/>
  <c r="BG107" i="2"/>
  <c r="BF107" i="2"/>
  <c r="BE107" i="2"/>
  <c r="BD107" i="2"/>
  <c r="BC107" i="2"/>
  <c r="BB107" i="2"/>
  <c r="BA107" i="2"/>
  <c r="AZ107" i="2"/>
  <c r="AY107" i="2"/>
  <c r="AX107" i="2"/>
  <c r="AW107" i="2"/>
  <c r="AU107" i="2"/>
  <c r="AT107" i="2"/>
  <c r="AR107" i="2"/>
  <c r="AQ107" i="2"/>
  <c r="AP107" i="2"/>
  <c r="AO107" i="2"/>
  <c r="AN107" i="2"/>
  <c r="AM107" i="2"/>
  <c r="AL107" i="2"/>
  <c r="AK107" i="2"/>
  <c r="AJ107" i="2"/>
  <c r="AI107" i="2"/>
  <c r="AH107" i="2"/>
  <c r="AG107" i="2"/>
  <c r="AF107" i="2"/>
  <c r="AE107" i="2"/>
  <c r="AA107" i="2"/>
  <c r="Z107" i="2"/>
  <c r="Y107" i="2"/>
  <c r="X107" i="2"/>
  <c r="W107" i="2"/>
  <c r="V107" i="2"/>
  <c r="T107" i="2"/>
  <c r="S107" i="2"/>
  <c r="R107" i="2"/>
  <c r="Q107" i="2"/>
  <c r="P107" i="2"/>
  <c r="O107" i="2"/>
  <c r="N107" i="2"/>
  <c r="M107" i="2"/>
  <c r="L107" i="2"/>
  <c r="K107" i="2"/>
  <c r="J107" i="2"/>
  <c r="I107" i="2"/>
  <c r="H107" i="2"/>
  <c r="G107" i="2"/>
  <c r="F107" i="2"/>
  <c r="E107" i="2"/>
  <c r="D107" i="2"/>
  <c r="C107" i="2"/>
  <c r="BL118" i="2"/>
  <c r="BL124" i="2" s="1"/>
  <c r="BJ118" i="2"/>
  <c r="BG118" i="2"/>
  <c r="BF118" i="2"/>
  <c r="BE118" i="2"/>
  <c r="BD118" i="2"/>
  <c r="BC118" i="2"/>
  <c r="BB118" i="2"/>
  <c r="BA118" i="2"/>
  <c r="AZ118" i="2"/>
  <c r="AY118" i="2"/>
  <c r="AX118" i="2"/>
  <c r="AW118" i="2"/>
  <c r="AU118" i="2"/>
  <c r="AT118" i="2"/>
  <c r="AR118" i="2"/>
  <c r="AQ118" i="2"/>
  <c r="AP118" i="2"/>
  <c r="AO118" i="2"/>
  <c r="AN118" i="2"/>
  <c r="AM118" i="2"/>
  <c r="AL118" i="2"/>
  <c r="AK118" i="2"/>
  <c r="AJ118" i="2"/>
  <c r="AI118" i="2"/>
  <c r="AH118" i="2"/>
  <c r="AG118" i="2"/>
  <c r="AF118" i="2"/>
  <c r="AE118" i="2"/>
  <c r="AA118" i="2"/>
  <c r="Z118" i="2"/>
  <c r="Y118" i="2"/>
  <c r="X118" i="2"/>
  <c r="W118" i="2"/>
  <c r="V118" i="2"/>
  <c r="T118" i="2"/>
  <c r="S118" i="2"/>
  <c r="R118" i="2"/>
  <c r="Q118" i="2"/>
  <c r="P118" i="2"/>
  <c r="O118" i="2"/>
  <c r="N118" i="2"/>
  <c r="M118" i="2"/>
  <c r="L118" i="2"/>
  <c r="K118" i="2"/>
  <c r="J118" i="2"/>
  <c r="I118" i="2"/>
  <c r="H118" i="2"/>
  <c r="G118" i="2"/>
  <c r="F118" i="2"/>
  <c r="E118" i="2"/>
  <c r="D118" i="2"/>
  <c r="C118" i="2"/>
  <c r="I105" i="4" l="1"/>
  <c r="M105" i="4" s="1"/>
  <c r="I95" i="4"/>
  <c r="M95" i="4" s="1"/>
  <c r="K44" i="4"/>
  <c r="L44" i="4" s="1"/>
  <c r="O44" i="4"/>
  <c r="M44" i="4"/>
  <c r="N44" i="4" s="1"/>
  <c r="AP80" i="2"/>
  <c r="J67" i="4"/>
  <c r="M93" i="4"/>
  <c r="M103" i="4"/>
  <c r="M94" i="4"/>
  <c r="M104" i="4"/>
  <c r="AQ36" i="2"/>
  <c r="I96" i="4"/>
  <c r="AQ47" i="2"/>
  <c r="I97" i="4"/>
  <c r="I99" i="4" s="1"/>
  <c r="M92" i="4"/>
  <c r="D123" i="2"/>
  <c r="D124" i="2"/>
  <c r="F123" i="2"/>
  <c r="F124" i="2"/>
  <c r="H123" i="2"/>
  <c r="H124" i="2"/>
  <c r="J123" i="2"/>
  <c r="J124" i="2"/>
  <c r="L123" i="2"/>
  <c r="L124" i="2"/>
  <c r="N123" i="2"/>
  <c r="N124" i="2"/>
  <c r="P123" i="2"/>
  <c r="P124" i="2"/>
  <c r="R123" i="2"/>
  <c r="R124" i="2"/>
  <c r="T123" i="2"/>
  <c r="T124" i="2"/>
  <c r="W123" i="2"/>
  <c r="W124" i="2"/>
  <c r="Y123" i="2"/>
  <c r="Y124" i="2"/>
  <c r="AA123" i="2"/>
  <c r="AA124" i="2"/>
  <c r="AF123" i="2"/>
  <c r="AF124" i="2"/>
  <c r="AH123" i="2"/>
  <c r="AH124" i="2"/>
  <c r="AJ123" i="2"/>
  <c r="AJ124" i="2"/>
  <c r="AL123" i="2"/>
  <c r="AL124" i="2"/>
  <c r="AN123" i="2"/>
  <c r="AN124" i="2"/>
  <c r="AP123" i="2"/>
  <c r="AP124" i="2"/>
  <c r="AR123" i="2"/>
  <c r="AR124" i="2"/>
  <c r="AU123" i="2"/>
  <c r="AU124" i="2"/>
  <c r="AX123" i="2"/>
  <c r="AX124" i="2"/>
  <c r="AZ123" i="2"/>
  <c r="AZ124" i="2"/>
  <c r="BB123" i="2"/>
  <c r="BB124" i="2"/>
  <c r="BD123" i="2"/>
  <c r="BD124" i="2"/>
  <c r="BF123" i="2"/>
  <c r="BF124" i="2"/>
  <c r="BJ123" i="2"/>
  <c r="BJ124" i="2"/>
  <c r="C112" i="2"/>
  <c r="C113" i="2"/>
  <c r="E112" i="2"/>
  <c r="E113" i="2"/>
  <c r="G112" i="2"/>
  <c r="G113" i="2"/>
  <c r="I112" i="2"/>
  <c r="I113" i="2"/>
  <c r="K112" i="2"/>
  <c r="K113" i="2"/>
  <c r="M112" i="2"/>
  <c r="M113" i="2"/>
  <c r="O112" i="2"/>
  <c r="O113" i="2"/>
  <c r="Q112" i="2"/>
  <c r="Q113" i="2"/>
  <c r="S112" i="2"/>
  <c r="S113" i="2"/>
  <c r="V112" i="2"/>
  <c r="V113" i="2"/>
  <c r="X112" i="2"/>
  <c r="X113" i="2"/>
  <c r="Z112" i="2"/>
  <c r="Z113" i="2"/>
  <c r="AE112" i="2"/>
  <c r="AE113" i="2"/>
  <c r="AG112" i="2"/>
  <c r="AG113" i="2"/>
  <c r="AI112" i="2"/>
  <c r="AI113" i="2"/>
  <c r="AK112" i="2"/>
  <c r="AK113" i="2"/>
  <c r="AM112" i="2"/>
  <c r="AM113" i="2"/>
  <c r="AO112" i="2"/>
  <c r="AO113" i="2"/>
  <c r="AQ112" i="2"/>
  <c r="AQ113" i="2"/>
  <c r="AT112" i="2"/>
  <c r="AT113" i="2"/>
  <c r="AW112" i="2"/>
  <c r="AW113" i="2"/>
  <c r="AY112" i="2"/>
  <c r="AY113" i="2"/>
  <c r="BA112" i="2"/>
  <c r="BA113" i="2"/>
  <c r="BC112" i="2"/>
  <c r="BC113" i="2"/>
  <c r="BE112" i="2"/>
  <c r="BE113" i="2"/>
  <c r="BG112" i="2"/>
  <c r="BG113" i="2"/>
  <c r="D101" i="2"/>
  <c r="D102" i="2"/>
  <c r="F101" i="2"/>
  <c r="F102" i="2"/>
  <c r="H101" i="2"/>
  <c r="H102" i="2"/>
  <c r="J101" i="2"/>
  <c r="J102" i="2"/>
  <c r="L101" i="2"/>
  <c r="L102" i="2"/>
  <c r="N101" i="2"/>
  <c r="N102" i="2"/>
  <c r="P101" i="2"/>
  <c r="P102" i="2"/>
  <c r="R101" i="2"/>
  <c r="R102" i="2"/>
  <c r="T101" i="2"/>
  <c r="T102" i="2"/>
  <c r="W101" i="2"/>
  <c r="W102" i="2"/>
  <c r="Y101" i="2"/>
  <c r="Y102" i="2"/>
  <c r="AA101" i="2"/>
  <c r="AA102" i="2"/>
  <c r="AF101" i="2"/>
  <c r="AF102" i="2"/>
  <c r="AH101" i="2"/>
  <c r="AH102" i="2"/>
  <c r="AJ101" i="2"/>
  <c r="AJ102" i="2"/>
  <c r="AL101" i="2"/>
  <c r="AL102" i="2"/>
  <c r="AN101" i="2"/>
  <c r="AN102" i="2"/>
  <c r="AP101" i="2"/>
  <c r="AP102" i="2"/>
  <c r="AR101" i="2"/>
  <c r="AR102" i="2"/>
  <c r="AU101" i="2"/>
  <c r="AU102" i="2"/>
  <c r="AX101" i="2"/>
  <c r="AX102" i="2"/>
  <c r="AZ101" i="2"/>
  <c r="AZ102" i="2"/>
  <c r="BB101" i="2"/>
  <c r="BB102" i="2"/>
  <c r="BD101" i="2"/>
  <c r="BD102" i="2"/>
  <c r="BF101" i="2"/>
  <c r="BF102" i="2"/>
  <c r="BJ101" i="2"/>
  <c r="BJ102" i="2"/>
  <c r="C123" i="2"/>
  <c r="C124" i="2"/>
  <c r="E123" i="2"/>
  <c r="E124" i="2"/>
  <c r="G123" i="2"/>
  <c r="G124" i="2"/>
  <c r="I123" i="2"/>
  <c r="I124" i="2"/>
  <c r="K123" i="2"/>
  <c r="K124" i="2"/>
  <c r="M123" i="2"/>
  <c r="M124" i="2"/>
  <c r="O123" i="2"/>
  <c r="O124" i="2"/>
  <c r="Q123" i="2"/>
  <c r="Q124" i="2"/>
  <c r="S123" i="2"/>
  <c r="S124" i="2"/>
  <c r="V123" i="2"/>
  <c r="V124" i="2"/>
  <c r="X123" i="2"/>
  <c r="X124" i="2"/>
  <c r="Z123" i="2"/>
  <c r="Z124" i="2"/>
  <c r="AE123" i="2"/>
  <c r="AE124" i="2"/>
  <c r="AG123" i="2"/>
  <c r="AG124" i="2"/>
  <c r="AI123" i="2"/>
  <c r="AI124" i="2"/>
  <c r="AK123" i="2"/>
  <c r="AK124" i="2"/>
  <c r="AM123" i="2"/>
  <c r="AM124" i="2"/>
  <c r="AO123" i="2"/>
  <c r="AO124" i="2"/>
  <c r="AQ123" i="2"/>
  <c r="AQ124" i="2"/>
  <c r="AT123" i="2"/>
  <c r="AT124" i="2"/>
  <c r="AW123" i="2"/>
  <c r="AW124" i="2"/>
  <c r="AY123" i="2"/>
  <c r="AY124" i="2"/>
  <c r="BA123" i="2"/>
  <c r="BA124" i="2"/>
  <c r="BC123" i="2"/>
  <c r="BC124" i="2"/>
  <c r="BE123" i="2"/>
  <c r="BE124" i="2"/>
  <c r="BG123" i="2"/>
  <c r="BG124" i="2"/>
  <c r="D112" i="2"/>
  <c r="D113" i="2"/>
  <c r="F112" i="2"/>
  <c r="F113" i="2"/>
  <c r="H112" i="2"/>
  <c r="H113" i="2"/>
  <c r="J112" i="2"/>
  <c r="J113" i="2"/>
  <c r="L112" i="2"/>
  <c r="L113" i="2"/>
  <c r="N112" i="2"/>
  <c r="N113" i="2"/>
  <c r="P112" i="2"/>
  <c r="P113" i="2"/>
  <c r="R112" i="2"/>
  <c r="R113" i="2"/>
  <c r="T112" i="2"/>
  <c r="T113" i="2"/>
  <c r="W112" i="2"/>
  <c r="W113" i="2"/>
  <c r="Y112" i="2"/>
  <c r="Y113" i="2"/>
  <c r="AA112" i="2"/>
  <c r="AA113" i="2"/>
  <c r="AF112" i="2"/>
  <c r="AF113" i="2"/>
  <c r="AH112" i="2"/>
  <c r="AH113" i="2"/>
  <c r="AJ112" i="2"/>
  <c r="AJ113" i="2"/>
  <c r="AL112" i="2"/>
  <c r="AL113" i="2"/>
  <c r="AN112" i="2"/>
  <c r="AN113" i="2"/>
  <c r="AP112" i="2"/>
  <c r="AP113" i="2"/>
  <c r="AR112" i="2"/>
  <c r="AR113" i="2"/>
  <c r="AU112" i="2"/>
  <c r="AU113" i="2"/>
  <c r="AX112" i="2"/>
  <c r="AX113" i="2"/>
  <c r="AZ112" i="2"/>
  <c r="AZ113" i="2"/>
  <c r="BB112" i="2"/>
  <c r="BB113" i="2"/>
  <c r="BD112" i="2"/>
  <c r="BD113" i="2"/>
  <c r="BF112" i="2"/>
  <c r="BF113" i="2"/>
  <c r="BJ112" i="2"/>
  <c r="BJ113" i="2"/>
  <c r="C101" i="2"/>
  <c r="C102" i="2"/>
  <c r="E101" i="2"/>
  <c r="E102" i="2"/>
  <c r="G101" i="2"/>
  <c r="G102" i="2"/>
  <c r="I101" i="2"/>
  <c r="I102" i="2"/>
  <c r="K101" i="2"/>
  <c r="K102" i="2"/>
  <c r="M101" i="2"/>
  <c r="M102" i="2"/>
  <c r="O101" i="2"/>
  <c r="O102" i="2"/>
  <c r="Q101" i="2"/>
  <c r="Q102" i="2"/>
  <c r="S101" i="2"/>
  <c r="S102" i="2"/>
  <c r="V101" i="2"/>
  <c r="V102" i="2"/>
  <c r="X101" i="2"/>
  <c r="X102" i="2"/>
  <c r="Z101" i="2"/>
  <c r="Z102" i="2"/>
  <c r="AE101" i="2"/>
  <c r="AE102" i="2"/>
  <c r="AG101" i="2"/>
  <c r="AG102" i="2"/>
  <c r="AI101" i="2"/>
  <c r="AI102" i="2"/>
  <c r="AK101" i="2"/>
  <c r="AK102" i="2"/>
  <c r="AO101" i="2"/>
  <c r="AO102" i="2"/>
  <c r="AQ101" i="2"/>
  <c r="AQ102" i="2"/>
  <c r="AT101" i="2"/>
  <c r="AT102" i="2"/>
  <c r="AW101" i="2"/>
  <c r="AW102" i="2"/>
  <c r="AY101" i="2"/>
  <c r="AY102" i="2"/>
  <c r="BA101" i="2"/>
  <c r="BA102" i="2"/>
  <c r="BC101" i="2"/>
  <c r="BC102" i="2"/>
  <c r="BE101" i="2"/>
  <c r="BE102" i="2"/>
  <c r="BG101" i="2"/>
  <c r="BG102" i="2"/>
  <c r="C90" i="2"/>
  <c r="C91" i="2"/>
  <c r="E90" i="2"/>
  <c r="E91" i="2"/>
  <c r="G90" i="2"/>
  <c r="G91" i="2"/>
  <c r="I90" i="2"/>
  <c r="I91" i="2"/>
  <c r="K90" i="2"/>
  <c r="K91" i="2"/>
  <c r="M90" i="2"/>
  <c r="M91" i="2"/>
  <c r="O90" i="2"/>
  <c r="O91" i="2"/>
  <c r="Q90" i="2"/>
  <c r="Q91" i="2"/>
  <c r="S90" i="2"/>
  <c r="S91" i="2"/>
  <c r="V90" i="2"/>
  <c r="V91" i="2"/>
  <c r="X90" i="2"/>
  <c r="X91" i="2"/>
  <c r="Z90" i="2"/>
  <c r="Z91" i="2"/>
  <c r="AE90" i="2"/>
  <c r="AE91" i="2"/>
  <c r="AG90" i="2"/>
  <c r="AG91" i="2"/>
  <c r="AI90" i="2"/>
  <c r="AI91" i="2"/>
  <c r="I43" i="11"/>
  <c r="Q43" i="11" s="1"/>
  <c r="R43" i="11" s="1"/>
  <c r="AK91" i="2"/>
  <c r="AO90" i="2"/>
  <c r="AO91" i="2"/>
  <c r="AQ90" i="2"/>
  <c r="AQ91" i="2"/>
  <c r="AT90" i="2"/>
  <c r="AT91" i="2"/>
  <c r="AW90" i="2"/>
  <c r="AW91" i="2"/>
  <c r="AY90" i="2"/>
  <c r="AY91" i="2"/>
  <c r="I47" i="11"/>
  <c r="Q47" i="11" s="1"/>
  <c r="R47" i="11" s="1"/>
  <c r="BA91" i="2"/>
  <c r="BC90" i="2"/>
  <c r="BC91" i="2"/>
  <c r="BE90" i="2"/>
  <c r="BE91" i="2"/>
  <c r="BG90" i="2"/>
  <c r="BG91" i="2"/>
  <c r="C79" i="2"/>
  <c r="C80" i="2"/>
  <c r="E79" i="2"/>
  <c r="E80" i="2"/>
  <c r="G79" i="2"/>
  <c r="G80" i="2"/>
  <c r="I79" i="2"/>
  <c r="I80" i="2"/>
  <c r="K79" i="2"/>
  <c r="K80" i="2"/>
  <c r="M79" i="2"/>
  <c r="M80" i="2"/>
  <c r="O79" i="2"/>
  <c r="O80" i="2"/>
  <c r="Q79" i="2"/>
  <c r="Q80" i="2"/>
  <c r="S79" i="2"/>
  <c r="S80" i="2"/>
  <c r="V79" i="2"/>
  <c r="V80" i="2"/>
  <c r="X79" i="2"/>
  <c r="X80" i="2"/>
  <c r="Z79" i="2"/>
  <c r="Z80" i="2"/>
  <c r="AE79" i="2"/>
  <c r="AE80" i="2"/>
  <c r="AG79" i="2"/>
  <c r="AG80" i="2"/>
  <c r="AI79" i="2"/>
  <c r="AI80" i="2"/>
  <c r="AK79" i="2"/>
  <c r="AK80" i="2"/>
  <c r="AM79" i="2"/>
  <c r="AM80" i="2"/>
  <c r="AO79" i="2"/>
  <c r="AO80" i="2"/>
  <c r="AQ79" i="2"/>
  <c r="AQ80" i="2"/>
  <c r="AT79" i="2"/>
  <c r="AT80" i="2"/>
  <c r="AW79" i="2"/>
  <c r="AW80" i="2"/>
  <c r="AY79" i="2"/>
  <c r="AY80" i="2"/>
  <c r="BA79" i="2"/>
  <c r="BA80" i="2"/>
  <c r="BC79" i="2"/>
  <c r="BC80" i="2"/>
  <c r="BE79" i="2"/>
  <c r="BE80" i="2"/>
  <c r="BG79" i="2"/>
  <c r="BG80" i="2"/>
  <c r="D68" i="2"/>
  <c r="D69" i="2"/>
  <c r="F68" i="2"/>
  <c r="F69" i="2"/>
  <c r="H68" i="2"/>
  <c r="H69" i="2"/>
  <c r="J68" i="2"/>
  <c r="J69" i="2"/>
  <c r="L68" i="2"/>
  <c r="L69" i="2"/>
  <c r="N68" i="2"/>
  <c r="N69" i="2"/>
  <c r="P68" i="2"/>
  <c r="P69" i="2"/>
  <c r="R68" i="2"/>
  <c r="R69" i="2"/>
  <c r="T68" i="2"/>
  <c r="T69" i="2"/>
  <c r="W68" i="2"/>
  <c r="W69" i="2"/>
  <c r="Y68" i="2"/>
  <c r="Y69" i="2"/>
  <c r="AA68" i="2"/>
  <c r="AA69" i="2"/>
  <c r="AF68" i="2"/>
  <c r="AF69" i="2"/>
  <c r="AH68" i="2"/>
  <c r="AH69" i="2"/>
  <c r="AJ68" i="2"/>
  <c r="AJ69" i="2"/>
  <c r="AL68" i="2"/>
  <c r="AL69" i="2"/>
  <c r="AP68" i="2"/>
  <c r="AP69" i="2"/>
  <c r="AR68" i="2"/>
  <c r="AR69" i="2"/>
  <c r="AU68" i="2"/>
  <c r="AU69" i="2"/>
  <c r="AX68" i="2"/>
  <c r="AX69" i="2"/>
  <c r="AZ68" i="2"/>
  <c r="AZ69" i="2"/>
  <c r="BB68" i="2"/>
  <c r="BB69" i="2"/>
  <c r="BD68" i="2"/>
  <c r="BD69" i="2"/>
  <c r="BF68" i="2"/>
  <c r="BF69" i="2"/>
  <c r="BJ68" i="2"/>
  <c r="BJ69" i="2"/>
  <c r="C57" i="2"/>
  <c r="C58" i="2"/>
  <c r="E57" i="2"/>
  <c r="E58" i="2"/>
  <c r="G57" i="2"/>
  <c r="G58" i="2"/>
  <c r="I57" i="2"/>
  <c r="I58" i="2"/>
  <c r="K57" i="2"/>
  <c r="K58" i="2"/>
  <c r="M57" i="2"/>
  <c r="M58" i="2"/>
  <c r="O57" i="2"/>
  <c r="O58" i="2"/>
  <c r="Q57" i="2"/>
  <c r="Q58" i="2"/>
  <c r="S57" i="2"/>
  <c r="S58" i="2"/>
  <c r="V57" i="2"/>
  <c r="V58" i="2"/>
  <c r="X57" i="2"/>
  <c r="X58" i="2"/>
  <c r="Z57" i="2"/>
  <c r="Z58" i="2"/>
  <c r="AE57" i="2"/>
  <c r="AE58" i="2"/>
  <c r="AG57" i="2"/>
  <c r="AG58" i="2"/>
  <c r="AI57" i="2"/>
  <c r="AI58" i="2"/>
  <c r="AK57" i="2"/>
  <c r="AK58" i="2"/>
  <c r="AM57" i="2"/>
  <c r="AM58" i="2"/>
  <c r="AO57" i="2"/>
  <c r="AO58" i="2"/>
  <c r="AQ57" i="2"/>
  <c r="AQ58" i="2"/>
  <c r="AT57" i="2"/>
  <c r="AT58" i="2"/>
  <c r="AW57" i="2"/>
  <c r="AW58" i="2"/>
  <c r="AY57" i="2"/>
  <c r="AY58" i="2"/>
  <c r="BA57" i="2"/>
  <c r="BA58" i="2"/>
  <c r="BC57" i="2"/>
  <c r="BC58" i="2"/>
  <c r="BE57" i="2"/>
  <c r="BE58" i="2"/>
  <c r="BG57" i="2"/>
  <c r="BG58" i="2"/>
  <c r="D46" i="2"/>
  <c r="D47" i="2"/>
  <c r="F46" i="2"/>
  <c r="F47" i="2"/>
  <c r="H46" i="2"/>
  <c r="H47" i="2"/>
  <c r="J46" i="2"/>
  <c r="J47" i="2"/>
  <c r="L46" i="2"/>
  <c r="L47" i="2"/>
  <c r="N46" i="2"/>
  <c r="N47" i="2"/>
  <c r="P46" i="2"/>
  <c r="P47" i="2"/>
  <c r="R46" i="2"/>
  <c r="R47" i="2"/>
  <c r="T46" i="2"/>
  <c r="T47" i="2"/>
  <c r="W46" i="2"/>
  <c r="W47" i="2"/>
  <c r="Y46" i="2"/>
  <c r="Y47" i="2"/>
  <c r="AA46" i="2"/>
  <c r="AA47" i="2"/>
  <c r="AF46" i="2"/>
  <c r="AF47" i="2"/>
  <c r="AH46" i="2"/>
  <c r="AH47" i="2"/>
  <c r="AJ46" i="2"/>
  <c r="AJ47" i="2"/>
  <c r="AL46" i="2"/>
  <c r="AL47" i="2"/>
  <c r="AN46" i="2"/>
  <c r="AN47" i="2"/>
  <c r="AP46" i="2"/>
  <c r="AP47" i="2"/>
  <c r="AR46" i="2"/>
  <c r="AR47" i="2"/>
  <c r="AU46" i="2"/>
  <c r="AU47" i="2"/>
  <c r="AX46" i="2"/>
  <c r="AX47" i="2"/>
  <c r="AZ46" i="2"/>
  <c r="AZ47" i="2"/>
  <c r="BB46" i="2"/>
  <c r="BB47" i="2"/>
  <c r="BD46" i="2"/>
  <c r="BD47" i="2"/>
  <c r="BF46" i="2"/>
  <c r="BF47" i="2"/>
  <c r="BJ46" i="2"/>
  <c r="BJ47" i="2"/>
  <c r="C35" i="2"/>
  <c r="C36" i="2"/>
  <c r="E35" i="2"/>
  <c r="E36" i="2"/>
  <c r="G35" i="2"/>
  <c r="G36" i="2"/>
  <c r="I35" i="2"/>
  <c r="I36" i="2"/>
  <c r="K35" i="2"/>
  <c r="K36" i="2"/>
  <c r="M35" i="2"/>
  <c r="M36" i="2"/>
  <c r="O35" i="2"/>
  <c r="O36" i="2"/>
  <c r="Q35" i="2"/>
  <c r="Q36" i="2"/>
  <c r="S35" i="2"/>
  <c r="S36" i="2"/>
  <c r="V35" i="2"/>
  <c r="V36" i="2"/>
  <c r="X35" i="2"/>
  <c r="X36" i="2"/>
  <c r="Z35" i="2"/>
  <c r="Z36" i="2"/>
  <c r="AE35" i="2"/>
  <c r="AE36" i="2"/>
  <c r="AG35" i="2"/>
  <c r="AG36" i="2"/>
  <c r="AI35" i="2"/>
  <c r="AI36" i="2"/>
  <c r="AK35" i="2"/>
  <c r="AK36" i="2"/>
  <c r="AM35" i="2"/>
  <c r="AM36" i="2"/>
  <c r="AO35" i="2"/>
  <c r="AO36" i="2"/>
  <c r="AT35" i="2"/>
  <c r="AT36" i="2"/>
  <c r="AW35" i="2"/>
  <c r="AW36" i="2"/>
  <c r="AY35" i="2"/>
  <c r="AY36" i="2"/>
  <c r="BA35" i="2"/>
  <c r="BA36" i="2"/>
  <c r="BC35" i="2"/>
  <c r="BC36" i="2"/>
  <c r="BE35" i="2"/>
  <c r="BE36" i="2"/>
  <c r="BG35" i="2"/>
  <c r="BG36" i="2"/>
  <c r="C13" i="2"/>
  <c r="E13" i="2"/>
  <c r="G13" i="2"/>
  <c r="I13" i="2"/>
  <c r="K13" i="2"/>
  <c r="M13" i="2"/>
  <c r="O13" i="2"/>
  <c r="Q13" i="2"/>
  <c r="S13" i="2"/>
  <c r="V13" i="2"/>
  <c r="X13" i="2"/>
  <c r="Z13" i="2"/>
  <c r="AE13" i="2"/>
  <c r="AG13" i="2"/>
  <c r="AI13" i="2"/>
  <c r="AK13" i="2"/>
  <c r="AM13" i="2"/>
  <c r="AO13" i="2"/>
  <c r="AQ13" i="2"/>
  <c r="AT13" i="2"/>
  <c r="AW13" i="2"/>
  <c r="AY13" i="2"/>
  <c r="BA13" i="2"/>
  <c r="BC13" i="2"/>
  <c r="BE13" i="2"/>
  <c r="BG13" i="2"/>
  <c r="D90" i="2"/>
  <c r="D91" i="2"/>
  <c r="F90" i="2"/>
  <c r="F91" i="2"/>
  <c r="H90" i="2"/>
  <c r="H91" i="2"/>
  <c r="J90" i="2"/>
  <c r="J91" i="2"/>
  <c r="L90" i="2"/>
  <c r="L91" i="2"/>
  <c r="N90" i="2"/>
  <c r="N91" i="2"/>
  <c r="P90" i="2"/>
  <c r="P91" i="2"/>
  <c r="R90" i="2"/>
  <c r="R91" i="2"/>
  <c r="T90" i="2"/>
  <c r="T91" i="2"/>
  <c r="W90" i="2"/>
  <c r="W91" i="2"/>
  <c r="Y90" i="2"/>
  <c r="Y91" i="2"/>
  <c r="AA90" i="2"/>
  <c r="AA91" i="2"/>
  <c r="AF90" i="2"/>
  <c r="AF91" i="2"/>
  <c r="AH90" i="2"/>
  <c r="AH91" i="2"/>
  <c r="AJ90" i="2"/>
  <c r="AJ91" i="2"/>
  <c r="AL90" i="2"/>
  <c r="AL91" i="2"/>
  <c r="AN90" i="2"/>
  <c r="AN91" i="2"/>
  <c r="AP90" i="2"/>
  <c r="AP91" i="2"/>
  <c r="I44" i="11"/>
  <c r="Q44" i="11" s="1"/>
  <c r="R44" i="11" s="1"/>
  <c r="AR91" i="2"/>
  <c r="I45" i="11"/>
  <c r="Q45" i="11" s="1"/>
  <c r="R45" i="11" s="1"/>
  <c r="AU91" i="2"/>
  <c r="AX90" i="2"/>
  <c r="AX91" i="2"/>
  <c r="I46" i="11"/>
  <c r="Q46" i="11" s="1"/>
  <c r="R46" i="11" s="1"/>
  <c r="AZ91" i="2"/>
  <c r="BB90" i="2"/>
  <c r="BB91" i="2"/>
  <c r="BD90" i="2"/>
  <c r="BD91" i="2"/>
  <c r="BF90" i="2"/>
  <c r="BF91" i="2"/>
  <c r="D79" i="2"/>
  <c r="D80" i="2"/>
  <c r="F79" i="2"/>
  <c r="F80" i="2"/>
  <c r="H79" i="2"/>
  <c r="H80" i="2"/>
  <c r="J79" i="2"/>
  <c r="J80" i="2"/>
  <c r="L79" i="2"/>
  <c r="L80" i="2"/>
  <c r="N79" i="2"/>
  <c r="N80" i="2"/>
  <c r="P79" i="2"/>
  <c r="P80" i="2"/>
  <c r="R79" i="2"/>
  <c r="R80" i="2"/>
  <c r="T79" i="2"/>
  <c r="T80" i="2"/>
  <c r="W79" i="2"/>
  <c r="W80" i="2"/>
  <c r="Y79" i="2"/>
  <c r="Y80" i="2"/>
  <c r="AA79" i="2"/>
  <c r="AA80" i="2"/>
  <c r="AF79" i="2"/>
  <c r="AF80" i="2"/>
  <c r="AH79" i="2"/>
  <c r="AH80" i="2"/>
  <c r="AJ79" i="2"/>
  <c r="AJ80" i="2"/>
  <c r="AL79" i="2"/>
  <c r="AL80" i="2"/>
  <c r="AN79" i="2"/>
  <c r="AN80" i="2"/>
  <c r="AR79" i="2"/>
  <c r="AR80" i="2"/>
  <c r="AU79" i="2"/>
  <c r="AU80" i="2"/>
  <c r="AX79" i="2"/>
  <c r="AX80" i="2"/>
  <c r="AZ79" i="2"/>
  <c r="AZ80" i="2"/>
  <c r="BB79" i="2"/>
  <c r="BB80" i="2"/>
  <c r="BD79" i="2"/>
  <c r="BD80" i="2"/>
  <c r="BF79" i="2"/>
  <c r="BF80" i="2"/>
  <c r="BJ79" i="2"/>
  <c r="BJ80" i="2"/>
  <c r="C68" i="2"/>
  <c r="C69" i="2"/>
  <c r="E68" i="2"/>
  <c r="E69" i="2"/>
  <c r="G68" i="2"/>
  <c r="G69" i="2"/>
  <c r="I68" i="2"/>
  <c r="I69" i="2"/>
  <c r="K68" i="2"/>
  <c r="K69" i="2"/>
  <c r="M68" i="2"/>
  <c r="M69" i="2"/>
  <c r="O68" i="2"/>
  <c r="O69" i="2"/>
  <c r="Q68" i="2"/>
  <c r="Q69" i="2"/>
  <c r="S68" i="2"/>
  <c r="S69" i="2"/>
  <c r="V68" i="2"/>
  <c r="V69" i="2"/>
  <c r="X68" i="2"/>
  <c r="X69" i="2"/>
  <c r="Z68" i="2"/>
  <c r="Z69" i="2"/>
  <c r="AE68" i="2"/>
  <c r="AE69" i="2"/>
  <c r="AG68" i="2"/>
  <c r="AG69" i="2"/>
  <c r="AI68" i="2"/>
  <c r="AI69" i="2"/>
  <c r="AK68" i="2"/>
  <c r="AK69" i="2"/>
  <c r="AO68" i="2"/>
  <c r="AO69" i="2"/>
  <c r="AQ68" i="2"/>
  <c r="AQ69" i="2"/>
  <c r="AT68" i="2"/>
  <c r="AT69" i="2"/>
  <c r="AW68" i="2"/>
  <c r="AW69" i="2"/>
  <c r="AY68" i="2"/>
  <c r="AY69" i="2"/>
  <c r="BA68" i="2"/>
  <c r="BA69" i="2"/>
  <c r="BC68" i="2"/>
  <c r="BC69" i="2"/>
  <c r="BE68" i="2"/>
  <c r="BE69" i="2"/>
  <c r="BG68" i="2"/>
  <c r="BG69" i="2"/>
  <c r="D57" i="2"/>
  <c r="D58" i="2"/>
  <c r="F57" i="2"/>
  <c r="F58" i="2"/>
  <c r="H57" i="2"/>
  <c r="H58" i="2"/>
  <c r="J57" i="2"/>
  <c r="J58" i="2"/>
  <c r="L57" i="2"/>
  <c r="L58" i="2"/>
  <c r="N57" i="2"/>
  <c r="N58" i="2"/>
  <c r="P57" i="2"/>
  <c r="P58" i="2"/>
  <c r="R57" i="2"/>
  <c r="R58" i="2"/>
  <c r="T57" i="2"/>
  <c r="T58" i="2"/>
  <c r="W57" i="2"/>
  <c r="W58" i="2"/>
  <c r="Y57" i="2"/>
  <c r="Y58" i="2"/>
  <c r="AA57" i="2"/>
  <c r="AA58" i="2"/>
  <c r="AF57" i="2"/>
  <c r="AF58" i="2"/>
  <c r="AH57" i="2"/>
  <c r="AH58" i="2"/>
  <c r="AJ57" i="2"/>
  <c r="AJ58" i="2"/>
  <c r="AL57" i="2"/>
  <c r="AL58" i="2"/>
  <c r="AN57" i="2"/>
  <c r="AN58" i="2"/>
  <c r="AP57" i="2"/>
  <c r="AP58" i="2"/>
  <c r="AR57" i="2"/>
  <c r="AR58" i="2"/>
  <c r="AU57" i="2"/>
  <c r="AU58" i="2"/>
  <c r="AX57" i="2"/>
  <c r="AX58" i="2"/>
  <c r="AZ57" i="2"/>
  <c r="AZ58" i="2"/>
  <c r="BB57" i="2"/>
  <c r="BB58" i="2"/>
  <c r="BD57" i="2"/>
  <c r="BD58" i="2"/>
  <c r="BF57" i="2"/>
  <c r="BF58" i="2"/>
  <c r="BJ57" i="2"/>
  <c r="BJ58" i="2"/>
  <c r="C46" i="2"/>
  <c r="C47" i="2"/>
  <c r="E46" i="2"/>
  <c r="E47" i="2"/>
  <c r="G46" i="2"/>
  <c r="G47" i="2"/>
  <c r="I46" i="2"/>
  <c r="I47" i="2"/>
  <c r="K46" i="2"/>
  <c r="K47" i="2"/>
  <c r="M46" i="2"/>
  <c r="M47" i="2"/>
  <c r="O46" i="2"/>
  <c r="O47" i="2"/>
  <c r="Q46" i="2"/>
  <c r="Q47" i="2"/>
  <c r="S46" i="2"/>
  <c r="S47" i="2"/>
  <c r="V46" i="2"/>
  <c r="V47" i="2"/>
  <c r="X46" i="2"/>
  <c r="X47" i="2"/>
  <c r="Z46" i="2"/>
  <c r="Z47" i="2"/>
  <c r="AE46" i="2"/>
  <c r="AE47" i="2"/>
  <c r="AG46" i="2"/>
  <c r="AG47" i="2"/>
  <c r="AI46" i="2"/>
  <c r="AI47" i="2"/>
  <c r="AK46" i="2"/>
  <c r="AK47" i="2"/>
  <c r="AM46" i="2"/>
  <c r="AM47" i="2"/>
  <c r="AO46" i="2"/>
  <c r="AO47" i="2"/>
  <c r="AT46" i="2"/>
  <c r="AT47" i="2"/>
  <c r="AW46" i="2"/>
  <c r="AW47" i="2"/>
  <c r="AY46" i="2"/>
  <c r="AY47" i="2"/>
  <c r="BA46" i="2"/>
  <c r="BA47" i="2"/>
  <c r="BC46" i="2"/>
  <c r="BC47" i="2"/>
  <c r="BE46" i="2"/>
  <c r="BE47" i="2"/>
  <c r="BG46" i="2"/>
  <c r="BG47" i="2"/>
  <c r="D35" i="2"/>
  <c r="D36" i="2"/>
  <c r="F35" i="2"/>
  <c r="F36" i="2"/>
  <c r="H35" i="2"/>
  <c r="H36" i="2"/>
  <c r="J35" i="2"/>
  <c r="J36" i="2"/>
  <c r="L35" i="2"/>
  <c r="L36" i="2"/>
  <c r="N35" i="2"/>
  <c r="N36" i="2"/>
  <c r="P35" i="2"/>
  <c r="P36" i="2"/>
  <c r="R35" i="2"/>
  <c r="R36" i="2"/>
  <c r="T35" i="2"/>
  <c r="T36" i="2"/>
  <c r="W35" i="2"/>
  <c r="W36" i="2"/>
  <c r="Y35" i="2"/>
  <c r="Y36" i="2"/>
  <c r="AA35" i="2"/>
  <c r="AA36" i="2"/>
  <c r="AF35" i="2"/>
  <c r="AF36" i="2"/>
  <c r="AH35" i="2"/>
  <c r="AH36" i="2"/>
  <c r="AJ35" i="2"/>
  <c r="AJ36" i="2"/>
  <c r="AL35" i="2"/>
  <c r="AL36" i="2"/>
  <c r="AN35" i="2"/>
  <c r="AN36" i="2"/>
  <c r="AP35" i="2"/>
  <c r="AP36" i="2"/>
  <c r="AR35" i="2"/>
  <c r="AR36" i="2"/>
  <c r="AU35" i="2"/>
  <c r="AU36" i="2"/>
  <c r="AX35" i="2"/>
  <c r="AX36" i="2"/>
  <c r="AZ35" i="2"/>
  <c r="AZ36" i="2"/>
  <c r="BB35" i="2"/>
  <c r="BB36" i="2"/>
  <c r="BD35" i="2"/>
  <c r="BD36" i="2"/>
  <c r="BF35" i="2"/>
  <c r="BF36" i="2"/>
  <c r="BJ35" i="2"/>
  <c r="BJ36" i="2"/>
  <c r="D13" i="2"/>
  <c r="F13" i="2"/>
  <c r="H13" i="2"/>
  <c r="J13" i="2"/>
  <c r="L13" i="2"/>
  <c r="N13" i="2"/>
  <c r="P13" i="2"/>
  <c r="R13" i="2"/>
  <c r="T13" i="2"/>
  <c r="W13" i="2"/>
  <c r="Y13" i="2"/>
  <c r="AA13" i="2"/>
  <c r="AF13" i="2"/>
  <c r="AH13" i="2"/>
  <c r="AJ13" i="2"/>
  <c r="AL13" i="2"/>
  <c r="AN13" i="2"/>
  <c r="AP13" i="2"/>
  <c r="AR13" i="2"/>
  <c r="AU13" i="2"/>
  <c r="AX13" i="2"/>
  <c r="AZ13" i="2"/>
  <c r="BB13" i="2"/>
  <c r="BD13" i="2"/>
  <c r="BF13" i="2"/>
  <c r="BJ13" i="2"/>
  <c r="D24" i="2"/>
  <c r="F24" i="2"/>
  <c r="H24" i="2"/>
  <c r="J24" i="2"/>
  <c r="L24" i="2"/>
  <c r="N24" i="2"/>
  <c r="P24" i="2"/>
  <c r="R24" i="2"/>
  <c r="T24" i="2"/>
  <c r="W24" i="2"/>
  <c r="Y24" i="2"/>
  <c r="AA24" i="2"/>
  <c r="AF24" i="2"/>
  <c r="AH24" i="2"/>
  <c r="AJ24" i="2"/>
  <c r="AL24" i="2"/>
  <c r="AP24" i="2"/>
  <c r="AR24" i="2"/>
  <c r="AU24" i="2"/>
  <c r="AX24" i="2"/>
  <c r="AZ24" i="2"/>
  <c r="BB24" i="2"/>
  <c r="BD24" i="2"/>
  <c r="BF24" i="2"/>
  <c r="BJ24" i="2"/>
  <c r="C24" i="2"/>
  <c r="E24" i="2"/>
  <c r="G24" i="2"/>
  <c r="I24" i="2"/>
  <c r="K24" i="2"/>
  <c r="M24" i="2"/>
  <c r="O24" i="2"/>
  <c r="Q24" i="2"/>
  <c r="S24" i="2"/>
  <c r="V24" i="2"/>
  <c r="X24" i="2"/>
  <c r="Z24" i="2"/>
  <c r="AE24" i="2"/>
  <c r="AG24" i="2"/>
  <c r="AI24" i="2"/>
  <c r="AK24" i="2"/>
  <c r="AM24" i="2"/>
  <c r="AO24" i="2"/>
  <c r="AQ24" i="2"/>
  <c r="AT24" i="2"/>
  <c r="AW24" i="2"/>
  <c r="AY24" i="2"/>
  <c r="BA24" i="2"/>
  <c r="BC24" i="2"/>
  <c r="BE24" i="2"/>
  <c r="BG24" i="2"/>
  <c r="AM90" i="2"/>
  <c r="I48" i="11"/>
  <c r="AN68" i="2"/>
  <c r="I63" i="11"/>
  <c r="Q63" i="11" s="1"/>
  <c r="R63" i="11" s="1"/>
  <c r="AQ35" i="2"/>
  <c r="I72" i="11"/>
  <c r="Q72" i="11" s="1"/>
  <c r="AN24" i="2"/>
  <c r="I62" i="11"/>
  <c r="Q62" i="11" s="1"/>
  <c r="R62" i="11" s="1"/>
  <c r="AM101" i="2"/>
  <c r="I61" i="11"/>
  <c r="Q61" i="11" s="1"/>
  <c r="R61" i="11" s="1"/>
  <c r="AP79" i="2"/>
  <c r="I67" i="11"/>
  <c r="Q67" i="11" s="1"/>
  <c r="R67" i="11" s="1"/>
  <c r="AM68" i="2"/>
  <c r="I60" i="11"/>
  <c r="Q60" i="11" s="1"/>
  <c r="R60" i="11" s="1"/>
  <c r="AQ46" i="2"/>
  <c r="I73" i="11"/>
  <c r="Q73" i="11" s="1"/>
  <c r="R73" i="11" s="1"/>
  <c r="I45" i="5"/>
  <c r="M45" i="5" s="1"/>
  <c r="AU90" i="2"/>
  <c r="I46" i="5"/>
  <c r="M46" i="5" s="1"/>
  <c r="AZ90" i="2"/>
  <c r="I47" i="5"/>
  <c r="M47" i="5" s="1"/>
  <c r="BA90" i="2"/>
  <c r="I44" i="5"/>
  <c r="M44" i="5" s="1"/>
  <c r="AR90" i="2"/>
  <c r="I43" i="5"/>
  <c r="M43" i="5" s="1"/>
  <c r="AK90" i="2"/>
  <c r="AD85" i="2"/>
  <c r="BH85" i="2"/>
  <c r="AD74" i="2"/>
  <c r="AD80" i="2" s="1"/>
  <c r="BH74" i="2"/>
  <c r="BH80" i="2" s="1"/>
  <c r="BH30" i="2"/>
  <c r="AD30" i="2"/>
  <c r="AD118" i="2"/>
  <c r="BH118" i="2"/>
  <c r="AD63" i="2"/>
  <c r="BH63" i="2"/>
  <c r="AD19" i="2"/>
  <c r="AD25" i="2" s="1"/>
  <c r="BH19" i="2"/>
  <c r="BH25" i="2" s="1"/>
  <c r="AD107" i="2"/>
  <c r="AD52" i="2"/>
  <c r="BH52" i="2"/>
  <c r="AD8" i="2"/>
  <c r="AD14" i="2" s="1"/>
  <c r="I48" i="5"/>
  <c r="M48" i="5" s="1"/>
  <c r="BH107" i="2"/>
  <c r="AD96" i="2"/>
  <c r="BH96" i="2"/>
  <c r="AD41" i="2"/>
  <c r="BH41" i="2"/>
  <c r="I60" i="5"/>
  <c r="M60" i="5" s="1"/>
  <c r="J60" i="4"/>
  <c r="O60" i="4" s="1"/>
  <c r="I73" i="5"/>
  <c r="M73" i="5" s="1"/>
  <c r="J73" i="4"/>
  <c r="I67" i="5"/>
  <c r="M67" i="5" s="1"/>
  <c r="O67" i="4"/>
  <c r="I63" i="5"/>
  <c r="M63" i="5" s="1"/>
  <c r="J63" i="4"/>
  <c r="I62" i="5"/>
  <c r="M62" i="5" s="1"/>
  <c r="J62" i="4"/>
  <c r="I61" i="5"/>
  <c r="M61" i="5" s="1"/>
  <c r="J61" i="4"/>
  <c r="I72" i="5"/>
  <c r="M72" i="5" s="1"/>
  <c r="J72" i="4"/>
  <c r="O72" i="4" s="1"/>
  <c r="L119" i="2"/>
  <c r="L120" i="2" s="1"/>
  <c r="AF119" i="2"/>
  <c r="AF120" i="2" s="1"/>
  <c r="BA119" i="2"/>
  <c r="BA120" i="2" s="1"/>
  <c r="E108" i="2"/>
  <c r="E109" i="2" s="1"/>
  <c r="Z108" i="2"/>
  <c r="Z109" i="2" s="1"/>
  <c r="AR108" i="2"/>
  <c r="AR109" i="2" s="1"/>
  <c r="F97" i="2"/>
  <c r="F98" i="2" s="1"/>
  <c r="R97" i="2"/>
  <c r="R98" i="2" s="1"/>
  <c r="AO97" i="2"/>
  <c r="AO98" i="2" s="1"/>
  <c r="BB97" i="2"/>
  <c r="BB98" i="2" s="1"/>
  <c r="K86" i="2"/>
  <c r="K87" i="2" s="1"/>
  <c r="AE86" i="2"/>
  <c r="AE87" i="2" s="1"/>
  <c r="J46" i="4"/>
  <c r="O46" i="4" s="1"/>
  <c r="AU86" i="2"/>
  <c r="AU87" i="2" s="1"/>
  <c r="H75" i="2"/>
  <c r="H76" i="2" s="1"/>
  <c r="Y75" i="2"/>
  <c r="Y76" i="2" s="1"/>
  <c r="AQ75" i="2"/>
  <c r="AQ76" i="2" s="1"/>
  <c r="BJ75" i="2"/>
  <c r="BJ76" i="2" s="1"/>
  <c r="M64" i="2"/>
  <c r="M65" i="2" s="1"/>
  <c r="AG64" i="2"/>
  <c r="AG65" i="2" s="1"/>
  <c r="AX64" i="2"/>
  <c r="AX65" i="2" s="1"/>
  <c r="R53" i="2"/>
  <c r="R54" i="2" s="1"/>
  <c r="AH53" i="2"/>
  <c r="AH54" i="2" s="1"/>
  <c r="BB53" i="2"/>
  <c r="BB54" i="2" s="1"/>
  <c r="O42" i="2"/>
  <c r="O43" i="2" s="1"/>
  <c r="AI42" i="2"/>
  <c r="AI43" i="2" s="1"/>
  <c r="AZ42" i="2"/>
  <c r="AZ43" i="2" s="1"/>
  <c r="H31" i="2"/>
  <c r="H32" i="2" s="1"/>
  <c r="Y31" i="2"/>
  <c r="Y32" i="2" s="1"/>
  <c r="AM31" i="2"/>
  <c r="AM32" i="2" s="1"/>
  <c r="BD31" i="2"/>
  <c r="BD32" i="2" s="1"/>
  <c r="Q20" i="2"/>
  <c r="AG20" i="2"/>
  <c r="AX20" i="2"/>
  <c r="R9" i="2"/>
  <c r="R10" i="2" s="1"/>
  <c r="AL9" i="2"/>
  <c r="AL10" i="2" s="1"/>
  <c r="BB9" i="2"/>
  <c r="BB10" i="2" s="1"/>
  <c r="V119" i="2"/>
  <c r="V120" i="2" s="1"/>
  <c r="AX119" i="2"/>
  <c r="AX120" i="2" s="1"/>
  <c r="F108" i="2"/>
  <c r="F109" i="2" s="1"/>
  <c r="R108" i="2"/>
  <c r="R109" i="2" s="1"/>
  <c r="AO108" i="2"/>
  <c r="AO109" i="2" s="1"/>
  <c r="BF108" i="2"/>
  <c r="BF109" i="2" s="1"/>
  <c r="K97" i="2"/>
  <c r="K98" i="2" s="1"/>
  <c r="X97" i="2"/>
  <c r="X98" i="2" s="1"/>
  <c r="AE97" i="2"/>
  <c r="AE98" i="2" s="1"/>
  <c r="AI97" i="2"/>
  <c r="AI98" i="2" s="1"/>
  <c r="AP97" i="2"/>
  <c r="AP98" i="2" s="1"/>
  <c r="AU97" i="2"/>
  <c r="AU98" i="2" s="1"/>
  <c r="AZ97" i="2"/>
  <c r="AZ98" i="2" s="1"/>
  <c r="BC97" i="2"/>
  <c r="BC98" i="2" s="1"/>
  <c r="BG97" i="2"/>
  <c r="BG98" i="2" s="1"/>
  <c r="D86" i="2"/>
  <c r="D87" i="2" s="1"/>
  <c r="H86" i="2"/>
  <c r="H87" i="2" s="1"/>
  <c r="L86" i="2"/>
  <c r="L87" i="2" s="1"/>
  <c r="P86" i="2"/>
  <c r="P87" i="2" s="1"/>
  <c r="T86" i="2"/>
  <c r="T87" i="2" s="1"/>
  <c r="Y86" i="2"/>
  <c r="Y87" i="2" s="1"/>
  <c r="AF86" i="2"/>
  <c r="AF87" i="2" s="1"/>
  <c r="AJ86" i="2"/>
  <c r="AJ87" i="2" s="1"/>
  <c r="J49" i="4"/>
  <c r="O49" i="4" s="1"/>
  <c r="AM86" i="2"/>
  <c r="AM87" i="2" s="1"/>
  <c r="AQ86" i="2"/>
  <c r="AQ87" i="2" s="1"/>
  <c r="AW86" i="2"/>
  <c r="AW87" i="2" s="1"/>
  <c r="J48" i="4"/>
  <c r="O48" i="4" s="1"/>
  <c r="BA86" i="2"/>
  <c r="BA87" i="2" s="1"/>
  <c r="BD86" i="2"/>
  <c r="BD87" i="2" s="1"/>
  <c r="BJ86" i="2"/>
  <c r="BJ87" i="2" s="1"/>
  <c r="E75" i="2"/>
  <c r="E76" i="2" s="1"/>
  <c r="I75" i="2"/>
  <c r="I76" i="2" s="1"/>
  <c r="M75" i="2"/>
  <c r="M76" i="2" s="1"/>
  <c r="Q75" i="2"/>
  <c r="Q76" i="2" s="1"/>
  <c r="V75" i="2"/>
  <c r="V76" i="2" s="1"/>
  <c r="Z75" i="2"/>
  <c r="Z76" i="2" s="1"/>
  <c r="AG75" i="2"/>
  <c r="AG76" i="2" s="1"/>
  <c r="AK75" i="2"/>
  <c r="AK76" i="2" s="1"/>
  <c r="AN75" i="2"/>
  <c r="AN76" i="2" s="1"/>
  <c r="AR75" i="2"/>
  <c r="AR76" i="2" s="1"/>
  <c r="AX75" i="2"/>
  <c r="AX76" i="2" s="1"/>
  <c r="BE75" i="2"/>
  <c r="BE76" i="2" s="1"/>
  <c r="F64" i="2"/>
  <c r="F65" i="2" s="1"/>
  <c r="J64" i="2"/>
  <c r="J65" i="2" s="1"/>
  <c r="N64" i="2"/>
  <c r="N65" i="2" s="1"/>
  <c r="R64" i="2"/>
  <c r="R65" i="2" s="1"/>
  <c r="W64" i="2"/>
  <c r="W65" i="2" s="1"/>
  <c r="AA64" i="2"/>
  <c r="AA65" i="2" s="1"/>
  <c r="AH64" i="2"/>
  <c r="AH65" i="2" s="1"/>
  <c r="AL64" i="2"/>
  <c r="AL65" i="2" s="1"/>
  <c r="AO64" i="2"/>
  <c r="AO65" i="2" s="1"/>
  <c r="AT64" i="2"/>
  <c r="AT65" i="2" s="1"/>
  <c r="AY64" i="2"/>
  <c r="AY65" i="2" s="1"/>
  <c r="BB64" i="2"/>
  <c r="BB65" i="2" s="1"/>
  <c r="BF64" i="2"/>
  <c r="BF65" i="2" s="1"/>
  <c r="C53" i="2"/>
  <c r="C54" i="2" s="1"/>
  <c r="G53" i="2"/>
  <c r="G54" i="2" s="1"/>
  <c r="K53" i="2"/>
  <c r="K54" i="2" s="1"/>
  <c r="O53" i="2"/>
  <c r="O54" i="2" s="1"/>
  <c r="S53" i="2"/>
  <c r="S54" i="2" s="1"/>
  <c r="X53" i="2"/>
  <c r="X54" i="2" s="1"/>
  <c r="AE53" i="2"/>
  <c r="AE54" i="2" s="1"/>
  <c r="AI53" i="2"/>
  <c r="AI54" i="2" s="1"/>
  <c r="AP53" i="2"/>
  <c r="AP54" i="2" s="1"/>
  <c r="AU53" i="2"/>
  <c r="AU54" i="2" s="1"/>
  <c r="AZ53" i="2"/>
  <c r="AZ54" i="2" s="1"/>
  <c r="BC53" i="2"/>
  <c r="BC54" i="2" s="1"/>
  <c r="BG53" i="2"/>
  <c r="BG54" i="2" s="1"/>
  <c r="D42" i="2"/>
  <c r="D43" i="2" s="1"/>
  <c r="H42" i="2"/>
  <c r="H43" i="2" s="1"/>
  <c r="L42" i="2"/>
  <c r="L43" i="2" s="1"/>
  <c r="P42" i="2"/>
  <c r="P43" i="2" s="1"/>
  <c r="T42" i="2"/>
  <c r="T43" i="2" s="1"/>
  <c r="Y42" i="2"/>
  <c r="Y43" i="2" s="1"/>
  <c r="AF42" i="2"/>
  <c r="AF43" i="2" s="1"/>
  <c r="AJ42" i="2"/>
  <c r="AJ43" i="2" s="1"/>
  <c r="AM42" i="2"/>
  <c r="AM43" i="2" s="1"/>
  <c r="AQ42" i="2"/>
  <c r="AQ43" i="2" s="1"/>
  <c r="AW42" i="2"/>
  <c r="AW43" i="2" s="1"/>
  <c r="BA42" i="2"/>
  <c r="BA43" i="2" s="1"/>
  <c r="BD42" i="2"/>
  <c r="BD43" i="2" s="1"/>
  <c r="BJ42" i="2"/>
  <c r="BJ43" i="2" s="1"/>
  <c r="E31" i="2"/>
  <c r="E32" i="2" s="1"/>
  <c r="I31" i="2"/>
  <c r="I32" i="2" s="1"/>
  <c r="M31" i="2"/>
  <c r="M32" i="2" s="1"/>
  <c r="Q31" i="2"/>
  <c r="Q32" i="2" s="1"/>
  <c r="V31" i="2"/>
  <c r="V32" i="2" s="1"/>
  <c r="Z31" i="2"/>
  <c r="Z32" i="2" s="1"/>
  <c r="AG31" i="2"/>
  <c r="AG32" i="2" s="1"/>
  <c r="AK31" i="2"/>
  <c r="AK32" i="2" s="1"/>
  <c r="AN31" i="2"/>
  <c r="AN32" i="2" s="1"/>
  <c r="AR31" i="2"/>
  <c r="AR32" i="2" s="1"/>
  <c r="AX31" i="2"/>
  <c r="AX32" i="2" s="1"/>
  <c r="BE31" i="2"/>
  <c r="BE32" i="2" s="1"/>
  <c r="F20" i="2"/>
  <c r="J20" i="2"/>
  <c r="N20" i="2"/>
  <c r="R20" i="2"/>
  <c r="W20" i="2"/>
  <c r="AA20" i="2"/>
  <c r="AH20" i="2"/>
  <c r="AL20" i="2"/>
  <c r="AO20" i="2"/>
  <c r="AT20" i="2"/>
  <c r="AY20" i="2"/>
  <c r="BB20" i="2"/>
  <c r="BF20" i="2"/>
  <c r="C9" i="2"/>
  <c r="C10" i="2" s="1"/>
  <c r="G9" i="2"/>
  <c r="G10" i="2" s="1"/>
  <c r="K9" i="2"/>
  <c r="K10" i="2" s="1"/>
  <c r="O9" i="2"/>
  <c r="O10" i="2" s="1"/>
  <c r="S9" i="2"/>
  <c r="S10" i="2" s="1"/>
  <c r="X9" i="2"/>
  <c r="X10" i="2" s="1"/>
  <c r="AE9" i="2"/>
  <c r="AE10" i="2" s="1"/>
  <c r="AI9" i="2"/>
  <c r="AI10" i="2" s="1"/>
  <c r="AP9" i="2"/>
  <c r="AP10" i="2" s="1"/>
  <c r="AU9" i="2"/>
  <c r="AU10" i="2" s="1"/>
  <c r="AZ9" i="2"/>
  <c r="AZ10" i="2" s="1"/>
  <c r="BC9" i="2"/>
  <c r="BC10" i="2" s="1"/>
  <c r="BG9" i="2"/>
  <c r="BG10" i="2" s="1"/>
  <c r="H119" i="2"/>
  <c r="H120" i="2" s="1"/>
  <c r="T119" i="2"/>
  <c r="T120" i="2" s="1"/>
  <c r="AJ119" i="2"/>
  <c r="AJ120" i="2" s="1"/>
  <c r="AQ119" i="2"/>
  <c r="AQ120" i="2" s="1"/>
  <c r="BD119" i="2"/>
  <c r="BD120" i="2" s="1"/>
  <c r="M108" i="2"/>
  <c r="M109" i="2" s="1"/>
  <c r="V108" i="2"/>
  <c r="V109" i="2" s="1"/>
  <c r="AK108" i="2"/>
  <c r="AK109" i="2" s="1"/>
  <c r="AX108" i="2"/>
  <c r="AX109" i="2" s="1"/>
  <c r="BE108" i="2"/>
  <c r="BE109" i="2" s="1"/>
  <c r="J97" i="2"/>
  <c r="J98" i="2" s="1"/>
  <c r="W97" i="2"/>
  <c r="W98" i="2" s="1"/>
  <c r="AL97" i="2"/>
  <c r="AL98" i="2" s="1"/>
  <c r="AY97" i="2"/>
  <c r="AY98" i="2" s="1"/>
  <c r="C86" i="2"/>
  <c r="C87" i="2" s="1"/>
  <c r="O86" i="2"/>
  <c r="O87" i="2" s="1"/>
  <c r="X86" i="2"/>
  <c r="X87" i="2" s="1"/>
  <c r="BC86" i="2"/>
  <c r="BC87" i="2" s="1"/>
  <c r="D75" i="2"/>
  <c r="D76" i="2" s="1"/>
  <c r="P75" i="2"/>
  <c r="P76" i="2" s="1"/>
  <c r="AF75" i="2"/>
  <c r="AF76" i="2" s="1"/>
  <c r="AM75" i="2"/>
  <c r="AM76" i="2" s="1"/>
  <c r="BA75" i="2"/>
  <c r="BA76" i="2" s="1"/>
  <c r="I64" i="2"/>
  <c r="I65" i="2" s="1"/>
  <c r="V64" i="2"/>
  <c r="V65" i="2" s="1"/>
  <c r="AK64" i="2"/>
  <c r="AK65" i="2" s="1"/>
  <c r="AR64" i="2"/>
  <c r="AR65" i="2" s="1"/>
  <c r="BE64" i="2"/>
  <c r="BE65" i="2" s="1"/>
  <c r="J53" i="2"/>
  <c r="J54" i="2" s="1"/>
  <c r="AA53" i="2"/>
  <c r="AA54" i="2" s="1"/>
  <c r="AO53" i="2"/>
  <c r="AO54" i="2" s="1"/>
  <c r="AY53" i="2"/>
  <c r="AY54" i="2" s="1"/>
  <c r="C42" i="2"/>
  <c r="C43" i="2" s="1"/>
  <c r="K42" i="2"/>
  <c r="K43" i="2" s="1"/>
  <c r="X42" i="2"/>
  <c r="X43" i="2" s="1"/>
  <c r="AP42" i="2"/>
  <c r="AP43" i="2" s="1"/>
  <c r="BC42" i="2"/>
  <c r="BC43" i="2" s="1"/>
  <c r="D31" i="2"/>
  <c r="D32" i="2" s="1"/>
  <c r="P31" i="2"/>
  <c r="P32" i="2" s="1"/>
  <c r="AJ31" i="2"/>
  <c r="AJ32" i="2" s="1"/>
  <c r="AW31" i="2"/>
  <c r="AW32" i="2" s="1"/>
  <c r="BJ31" i="2"/>
  <c r="BJ32" i="2" s="1"/>
  <c r="I20" i="2"/>
  <c r="Z20" i="2"/>
  <c r="AN20" i="2"/>
  <c r="J9" i="2"/>
  <c r="J10" i="2" s="1"/>
  <c r="W9" i="2"/>
  <c r="W10" i="2" s="1"/>
  <c r="AH9" i="2"/>
  <c r="AH10" i="2" s="1"/>
  <c r="AT9" i="2"/>
  <c r="AT10" i="2" s="1"/>
  <c r="BF9" i="2"/>
  <c r="BF10" i="2" s="1"/>
  <c r="E119" i="2"/>
  <c r="E120" i="2" s="1"/>
  <c r="Q119" i="2"/>
  <c r="Q120" i="2" s="1"/>
  <c r="AG119" i="2"/>
  <c r="AG120" i="2" s="1"/>
  <c r="AN119" i="2"/>
  <c r="AN120" i="2" s="1"/>
  <c r="BE119" i="2"/>
  <c r="BE120" i="2" s="1"/>
  <c r="J108" i="2"/>
  <c r="J109" i="2" s="1"/>
  <c r="W108" i="2"/>
  <c r="W109" i="2" s="1"/>
  <c r="AL108" i="2"/>
  <c r="AL109" i="2" s="1"/>
  <c r="AY108" i="2"/>
  <c r="AY109" i="2" s="1"/>
  <c r="C97" i="2"/>
  <c r="C98" i="2" s="1"/>
  <c r="S97" i="2"/>
  <c r="S98" i="2" s="1"/>
  <c r="J119" i="2"/>
  <c r="J120" i="2" s="1"/>
  <c r="R119" i="2"/>
  <c r="R120" i="2" s="1"/>
  <c r="AA119" i="2"/>
  <c r="AA120" i="2" s="1"/>
  <c r="AH119" i="2"/>
  <c r="AH120" i="2" s="1"/>
  <c r="AL119" i="2"/>
  <c r="AL120" i="2" s="1"/>
  <c r="AO119" i="2"/>
  <c r="AO120" i="2" s="1"/>
  <c r="AT119" i="2"/>
  <c r="AT120" i="2" s="1"/>
  <c r="AY119" i="2"/>
  <c r="AY120" i="2" s="1"/>
  <c r="BB119" i="2"/>
  <c r="BB120" i="2" s="1"/>
  <c r="BF119" i="2"/>
  <c r="BF120" i="2" s="1"/>
  <c r="C108" i="2"/>
  <c r="C109" i="2" s="1"/>
  <c r="G108" i="2"/>
  <c r="G109" i="2" s="1"/>
  <c r="K108" i="2"/>
  <c r="K109" i="2" s="1"/>
  <c r="O108" i="2"/>
  <c r="O109" i="2" s="1"/>
  <c r="S108" i="2"/>
  <c r="S109" i="2" s="1"/>
  <c r="X108" i="2"/>
  <c r="X109" i="2" s="1"/>
  <c r="AE108" i="2"/>
  <c r="AE109" i="2" s="1"/>
  <c r="AI108" i="2"/>
  <c r="AI109" i="2" s="1"/>
  <c r="AP108" i="2"/>
  <c r="AP109" i="2" s="1"/>
  <c r="AU108" i="2"/>
  <c r="AU109" i="2" s="1"/>
  <c r="AZ108" i="2"/>
  <c r="AZ109" i="2" s="1"/>
  <c r="BC108" i="2"/>
  <c r="BC109" i="2" s="1"/>
  <c r="BG108" i="2"/>
  <c r="BG109" i="2" s="1"/>
  <c r="D97" i="2"/>
  <c r="D98" i="2" s="1"/>
  <c r="H97" i="2"/>
  <c r="H98" i="2" s="1"/>
  <c r="L97" i="2"/>
  <c r="L98" i="2" s="1"/>
  <c r="P97" i="2"/>
  <c r="P98" i="2" s="1"/>
  <c r="T97" i="2"/>
  <c r="T98" i="2" s="1"/>
  <c r="Y97" i="2"/>
  <c r="Y98" i="2" s="1"/>
  <c r="AF97" i="2"/>
  <c r="AF98" i="2" s="1"/>
  <c r="AJ97" i="2"/>
  <c r="AJ98" i="2" s="1"/>
  <c r="AM97" i="2"/>
  <c r="AM98" i="2" s="1"/>
  <c r="AQ97" i="2"/>
  <c r="AQ98" i="2" s="1"/>
  <c r="AW97" i="2"/>
  <c r="AW98" i="2" s="1"/>
  <c r="BA97" i="2"/>
  <c r="BA98" i="2" s="1"/>
  <c r="BD97" i="2"/>
  <c r="BD98" i="2" s="1"/>
  <c r="BJ97" i="2"/>
  <c r="BJ98" i="2" s="1"/>
  <c r="E86" i="2"/>
  <c r="E87" i="2" s="1"/>
  <c r="I86" i="2"/>
  <c r="I87" i="2" s="1"/>
  <c r="M86" i="2"/>
  <c r="M87" i="2" s="1"/>
  <c r="Q86" i="2"/>
  <c r="Q87" i="2" s="1"/>
  <c r="V86" i="2"/>
  <c r="V87" i="2" s="1"/>
  <c r="Z86" i="2"/>
  <c r="Z87" i="2" s="1"/>
  <c r="AG86" i="2"/>
  <c r="AG87" i="2" s="1"/>
  <c r="J43" i="4"/>
  <c r="O43" i="4" s="1"/>
  <c r="AK86" i="2"/>
  <c r="AK87" i="2" s="1"/>
  <c r="AN86" i="2"/>
  <c r="AN87" i="2" s="1"/>
  <c r="J45" i="4"/>
  <c r="O45" i="4" s="1"/>
  <c r="AR86" i="2"/>
  <c r="AR87" i="2" s="1"/>
  <c r="AX86" i="2"/>
  <c r="AX87" i="2" s="1"/>
  <c r="BE86" i="2"/>
  <c r="BE87" i="2" s="1"/>
  <c r="F75" i="2"/>
  <c r="F76" i="2" s="1"/>
  <c r="J75" i="2"/>
  <c r="J76" i="2" s="1"/>
  <c r="N75" i="2"/>
  <c r="N76" i="2" s="1"/>
  <c r="R75" i="2"/>
  <c r="R76" i="2" s="1"/>
  <c r="W75" i="2"/>
  <c r="W76" i="2" s="1"/>
  <c r="AA75" i="2"/>
  <c r="AA76" i="2" s="1"/>
  <c r="AH75" i="2"/>
  <c r="AH76" i="2" s="1"/>
  <c r="AL75" i="2"/>
  <c r="AL76" i="2" s="1"/>
  <c r="AO75" i="2"/>
  <c r="AO76" i="2" s="1"/>
  <c r="AT75" i="2"/>
  <c r="AT76" i="2" s="1"/>
  <c r="AY75" i="2"/>
  <c r="AY76" i="2" s="1"/>
  <c r="BB75" i="2"/>
  <c r="BB76" i="2" s="1"/>
  <c r="BF75" i="2"/>
  <c r="BF76" i="2" s="1"/>
  <c r="C64" i="2"/>
  <c r="C65" i="2" s="1"/>
  <c r="G64" i="2"/>
  <c r="G65" i="2" s="1"/>
  <c r="K64" i="2"/>
  <c r="K65" i="2" s="1"/>
  <c r="O64" i="2"/>
  <c r="O65" i="2" s="1"/>
  <c r="S64" i="2"/>
  <c r="S65" i="2" s="1"/>
  <c r="X64" i="2"/>
  <c r="X65" i="2" s="1"/>
  <c r="AE64" i="2"/>
  <c r="AE65" i="2" s="1"/>
  <c r="AI64" i="2"/>
  <c r="AI65" i="2" s="1"/>
  <c r="AP64" i="2"/>
  <c r="AP65" i="2" s="1"/>
  <c r="AU64" i="2"/>
  <c r="AU65" i="2" s="1"/>
  <c r="AZ64" i="2"/>
  <c r="AZ65" i="2" s="1"/>
  <c r="BC64" i="2"/>
  <c r="BC65" i="2" s="1"/>
  <c r="BG64" i="2"/>
  <c r="BG65" i="2" s="1"/>
  <c r="D53" i="2"/>
  <c r="D54" i="2" s="1"/>
  <c r="H53" i="2"/>
  <c r="H54" i="2" s="1"/>
  <c r="L53" i="2"/>
  <c r="L54" i="2" s="1"/>
  <c r="P53" i="2"/>
  <c r="P54" i="2" s="1"/>
  <c r="T53" i="2"/>
  <c r="T54" i="2" s="1"/>
  <c r="Y53" i="2"/>
  <c r="Y54" i="2" s="1"/>
  <c r="AF53" i="2"/>
  <c r="AF54" i="2" s="1"/>
  <c r="AJ53" i="2"/>
  <c r="AJ54" i="2" s="1"/>
  <c r="AM53" i="2"/>
  <c r="AM54" i="2" s="1"/>
  <c r="AQ53" i="2"/>
  <c r="AQ54" i="2" s="1"/>
  <c r="AW53" i="2"/>
  <c r="AW54" i="2" s="1"/>
  <c r="BA53" i="2"/>
  <c r="BA54" i="2" s="1"/>
  <c r="BD53" i="2"/>
  <c r="BD54" i="2" s="1"/>
  <c r="BJ53" i="2"/>
  <c r="BJ54" i="2" s="1"/>
  <c r="E42" i="2"/>
  <c r="E43" i="2" s="1"/>
  <c r="I42" i="2"/>
  <c r="I43" i="2" s="1"/>
  <c r="M42" i="2"/>
  <c r="M43" i="2" s="1"/>
  <c r="Q42" i="2"/>
  <c r="Q43" i="2" s="1"/>
  <c r="V42" i="2"/>
  <c r="V43" i="2" s="1"/>
  <c r="Z42" i="2"/>
  <c r="Z43" i="2" s="1"/>
  <c r="AG42" i="2"/>
  <c r="AG43" i="2" s="1"/>
  <c r="AK42" i="2"/>
  <c r="AK43" i="2" s="1"/>
  <c r="AN42" i="2"/>
  <c r="AN43" i="2" s="1"/>
  <c r="AR42" i="2"/>
  <c r="AR43" i="2" s="1"/>
  <c r="AX42" i="2"/>
  <c r="AX43" i="2" s="1"/>
  <c r="BE42" i="2"/>
  <c r="BE43" i="2" s="1"/>
  <c r="F31" i="2"/>
  <c r="F32" i="2" s="1"/>
  <c r="J31" i="2"/>
  <c r="J32" i="2" s="1"/>
  <c r="N31" i="2"/>
  <c r="N32" i="2" s="1"/>
  <c r="R31" i="2"/>
  <c r="R32" i="2" s="1"/>
  <c r="W31" i="2"/>
  <c r="W32" i="2" s="1"/>
  <c r="AA31" i="2"/>
  <c r="AA32" i="2" s="1"/>
  <c r="AH31" i="2"/>
  <c r="AH32" i="2" s="1"/>
  <c r="AL31" i="2"/>
  <c r="AL32" i="2" s="1"/>
  <c r="AO31" i="2"/>
  <c r="AO32" i="2" s="1"/>
  <c r="AT31" i="2"/>
  <c r="AT32" i="2" s="1"/>
  <c r="AY31" i="2"/>
  <c r="AY32" i="2" s="1"/>
  <c r="BB31" i="2"/>
  <c r="BB32" i="2" s="1"/>
  <c r="BF31" i="2"/>
  <c r="BF32" i="2" s="1"/>
  <c r="C20" i="2"/>
  <c r="G20" i="2"/>
  <c r="K20" i="2"/>
  <c r="O20" i="2"/>
  <c r="S20" i="2"/>
  <c r="X20" i="2"/>
  <c r="AE20" i="2"/>
  <c r="AI20" i="2"/>
  <c r="AP20" i="2"/>
  <c r="AU20" i="2"/>
  <c r="AZ20" i="2"/>
  <c r="BC20" i="2"/>
  <c r="BG20" i="2"/>
  <c r="D9" i="2"/>
  <c r="D10" i="2" s="1"/>
  <c r="H9" i="2"/>
  <c r="H10" i="2" s="1"/>
  <c r="L9" i="2"/>
  <c r="L10" i="2" s="1"/>
  <c r="P9" i="2"/>
  <c r="P10" i="2" s="1"/>
  <c r="T9" i="2"/>
  <c r="T10" i="2" s="1"/>
  <c r="Y9" i="2"/>
  <c r="Y10" i="2" s="1"/>
  <c r="AF9" i="2"/>
  <c r="AF10" i="2" s="1"/>
  <c r="AJ9" i="2"/>
  <c r="AJ10" i="2" s="1"/>
  <c r="AM9" i="2"/>
  <c r="AM10" i="2" s="1"/>
  <c r="AQ9" i="2"/>
  <c r="AQ10" i="2" s="1"/>
  <c r="AW9" i="2"/>
  <c r="AW10" i="2" s="1"/>
  <c r="BA9" i="2"/>
  <c r="BA10" i="2" s="1"/>
  <c r="BD9" i="2"/>
  <c r="BD10" i="2" s="1"/>
  <c r="BJ9" i="2"/>
  <c r="BJ10" i="2" s="1"/>
  <c r="D119" i="2"/>
  <c r="D120" i="2" s="1"/>
  <c r="P119" i="2"/>
  <c r="P120" i="2" s="1"/>
  <c r="Y119" i="2"/>
  <c r="Y120" i="2" s="1"/>
  <c r="AM119" i="2"/>
  <c r="AM120" i="2" s="1"/>
  <c r="AW119" i="2"/>
  <c r="AW120" i="2" s="1"/>
  <c r="BJ119" i="2"/>
  <c r="BJ120" i="2" s="1"/>
  <c r="I108" i="2"/>
  <c r="I109" i="2" s="1"/>
  <c r="Q108" i="2"/>
  <c r="Q109" i="2" s="1"/>
  <c r="AG108" i="2"/>
  <c r="AG109" i="2" s="1"/>
  <c r="AN108" i="2"/>
  <c r="AN109" i="2" s="1"/>
  <c r="N97" i="2"/>
  <c r="N98" i="2" s="1"/>
  <c r="AA97" i="2"/>
  <c r="AA98" i="2" s="1"/>
  <c r="AH97" i="2"/>
  <c r="AH98" i="2" s="1"/>
  <c r="AT97" i="2"/>
  <c r="AT98" i="2" s="1"/>
  <c r="BF97" i="2"/>
  <c r="BF98" i="2" s="1"/>
  <c r="G86" i="2"/>
  <c r="G87" i="2" s="1"/>
  <c r="S86" i="2"/>
  <c r="S87" i="2" s="1"/>
  <c r="AI86" i="2"/>
  <c r="AI87" i="2" s="1"/>
  <c r="AP86" i="2"/>
  <c r="AP87" i="2" s="1"/>
  <c r="J47" i="4"/>
  <c r="O47" i="4" s="1"/>
  <c r="AZ86" i="2"/>
  <c r="AZ87" i="2" s="1"/>
  <c r="BG86" i="2"/>
  <c r="BG87" i="2" s="1"/>
  <c r="L75" i="2"/>
  <c r="L76" i="2" s="1"/>
  <c r="T75" i="2"/>
  <c r="T76" i="2" s="1"/>
  <c r="AJ75" i="2"/>
  <c r="AJ76" i="2" s="1"/>
  <c r="AW75" i="2"/>
  <c r="AW76" i="2" s="1"/>
  <c r="BD75" i="2"/>
  <c r="BD76" i="2" s="1"/>
  <c r="E64" i="2"/>
  <c r="E65" i="2" s="1"/>
  <c r="Q64" i="2"/>
  <c r="Q65" i="2" s="1"/>
  <c r="Z64" i="2"/>
  <c r="Z65" i="2" s="1"/>
  <c r="AN64" i="2"/>
  <c r="AN65" i="2" s="1"/>
  <c r="F53" i="2"/>
  <c r="F54" i="2" s="1"/>
  <c r="N53" i="2"/>
  <c r="N54" i="2" s="1"/>
  <c r="W53" i="2"/>
  <c r="W54" i="2" s="1"/>
  <c r="AL53" i="2"/>
  <c r="AL54" i="2" s="1"/>
  <c r="AT53" i="2"/>
  <c r="AT54" i="2" s="1"/>
  <c r="BF53" i="2"/>
  <c r="BF54" i="2" s="1"/>
  <c r="G42" i="2"/>
  <c r="G43" i="2" s="1"/>
  <c r="S42" i="2"/>
  <c r="S43" i="2" s="1"/>
  <c r="AE42" i="2"/>
  <c r="AE43" i="2" s="1"/>
  <c r="AU42" i="2"/>
  <c r="AU43" i="2" s="1"/>
  <c r="BG42" i="2"/>
  <c r="BG43" i="2" s="1"/>
  <c r="L31" i="2"/>
  <c r="L32" i="2" s="1"/>
  <c r="T31" i="2"/>
  <c r="T32" i="2" s="1"/>
  <c r="AF31" i="2"/>
  <c r="AF32" i="2" s="1"/>
  <c r="AQ31" i="2"/>
  <c r="AQ32" i="2" s="1"/>
  <c r="BA31" i="2"/>
  <c r="BA32" i="2" s="1"/>
  <c r="E20" i="2"/>
  <c r="M20" i="2"/>
  <c r="V20" i="2"/>
  <c r="AK20" i="2"/>
  <c r="AR20" i="2"/>
  <c r="BE20" i="2"/>
  <c r="F9" i="2"/>
  <c r="F10" i="2" s="1"/>
  <c r="N9" i="2"/>
  <c r="N10" i="2" s="1"/>
  <c r="AA9" i="2"/>
  <c r="AA10" i="2" s="1"/>
  <c r="AO9" i="2"/>
  <c r="AO10" i="2" s="1"/>
  <c r="AY9" i="2"/>
  <c r="AY10" i="2" s="1"/>
  <c r="I119" i="2"/>
  <c r="I120" i="2" s="1"/>
  <c r="M119" i="2"/>
  <c r="M120" i="2" s="1"/>
  <c r="Z119" i="2"/>
  <c r="Z120" i="2" s="1"/>
  <c r="AK119" i="2"/>
  <c r="AK120" i="2" s="1"/>
  <c r="AR119" i="2"/>
  <c r="AR120" i="2" s="1"/>
  <c r="N108" i="2"/>
  <c r="N109" i="2" s="1"/>
  <c r="AA108" i="2"/>
  <c r="AA109" i="2" s="1"/>
  <c r="AH108" i="2"/>
  <c r="AH109" i="2" s="1"/>
  <c r="AT108" i="2"/>
  <c r="AT109" i="2" s="1"/>
  <c r="BB108" i="2"/>
  <c r="BB109" i="2" s="1"/>
  <c r="G97" i="2"/>
  <c r="G98" i="2" s="1"/>
  <c r="O97" i="2"/>
  <c r="O98" i="2" s="1"/>
  <c r="F119" i="2"/>
  <c r="F120" i="2" s="1"/>
  <c r="N119" i="2"/>
  <c r="N120" i="2" s="1"/>
  <c r="W119" i="2"/>
  <c r="W120" i="2" s="1"/>
  <c r="C119" i="2"/>
  <c r="C120" i="2" s="1"/>
  <c r="G119" i="2"/>
  <c r="G120" i="2" s="1"/>
  <c r="K119" i="2"/>
  <c r="K120" i="2" s="1"/>
  <c r="O119" i="2"/>
  <c r="O120" i="2" s="1"/>
  <c r="S119" i="2"/>
  <c r="S120" i="2" s="1"/>
  <c r="X119" i="2"/>
  <c r="X120" i="2" s="1"/>
  <c r="AE119" i="2"/>
  <c r="AE120" i="2" s="1"/>
  <c r="AI119" i="2"/>
  <c r="AI120" i="2" s="1"/>
  <c r="AP119" i="2"/>
  <c r="AP120" i="2" s="1"/>
  <c r="AU119" i="2"/>
  <c r="AU120" i="2" s="1"/>
  <c r="AZ119" i="2"/>
  <c r="AZ120" i="2" s="1"/>
  <c r="BC119" i="2"/>
  <c r="BC120" i="2" s="1"/>
  <c r="BG119" i="2"/>
  <c r="BG120" i="2" s="1"/>
  <c r="D108" i="2"/>
  <c r="D109" i="2" s="1"/>
  <c r="H108" i="2"/>
  <c r="H109" i="2" s="1"/>
  <c r="L108" i="2"/>
  <c r="L109" i="2" s="1"/>
  <c r="P108" i="2"/>
  <c r="P109" i="2" s="1"/>
  <c r="T108" i="2"/>
  <c r="T109" i="2" s="1"/>
  <c r="Y108" i="2"/>
  <c r="Y109" i="2" s="1"/>
  <c r="AF108" i="2"/>
  <c r="AF109" i="2" s="1"/>
  <c r="AJ108" i="2"/>
  <c r="AJ109" i="2" s="1"/>
  <c r="AM108" i="2"/>
  <c r="AM109" i="2" s="1"/>
  <c r="AQ108" i="2"/>
  <c r="AQ109" i="2" s="1"/>
  <c r="AW108" i="2"/>
  <c r="AW109" i="2" s="1"/>
  <c r="BA108" i="2"/>
  <c r="BA109" i="2" s="1"/>
  <c r="BD108" i="2"/>
  <c r="BD109" i="2" s="1"/>
  <c r="BJ108" i="2"/>
  <c r="BJ109" i="2" s="1"/>
  <c r="E97" i="2"/>
  <c r="E98" i="2" s="1"/>
  <c r="I97" i="2"/>
  <c r="I98" i="2" s="1"/>
  <c r="M97" i="2"/>
  <c r="M98" i="2" s="1"/>
  <c r="Q97" i="2"/>
  <c r="Q98" i="2" s="1"/>
  <c r="V97" i="2"/>
  <c r="V98" i="2" s="1"/>
  <c r="Z97" i="2"/>
  <c r="Z98" i="2" s="1"/>
  <c r="AG97" i="2"/>
  <c r="AG98" i="2" s="1"/>
  <c r="AK97" i="2"/>
  <c r="AK98" i="2" s="1"/>
  <c r="AN97" i="2"/>
  <c r="AN98" i="2" s="1"/>
  <c r="AR97" i="2"/>
  <c r="AR98" i="2" s="1"/>
  <c r="AX97" i="2"/>
  <c r="AX98" i="2" s="1"/>
  <c r="BE97" i="2"/>
  <c r="BE98" i="2" s="1"/>
  <c r="F86" i="2"/>
  <c r="F87" i="2" s="1"/>
  <c r="J86" i="2"/>
  <c r="J87" i="2" s="1"/>
  <c r="N86" i="2"/>
  <c r="N87" i="2" s="1"/>
  <c r="R86" i="2"/>
  <c r="R87" i="2" s="1"/>
  <c r="W86" i="2"/>
  <c r="W87" i="2" s="1"/>
  <c r="AA86" i="2"/>
  <c r="AA87" i="2" s="1"/>
  <c r="AH86" i="2"/>
  <c r="AH87" i="2" s="1"/>
  <c r="AL86" i="2"/>
  <c r="AL87" i="2" s="1"/>
  <c r="AO86" i="2"/>
  <c r="AO87" i="2" s="1"/>
  <c r="AT86" i="2"/>
  <c r="AT87" i="2" s="1"/>
  <c r="AY86" i="2"/>
  <c r="AY87" i="2" s="1"/>
  <c r="BB86" i="2"/>
  <c r="BB87" i="2" s="1"/>
  <c r="BF86" i="2"/>
  <c r="BF87" i="2" s="1"/>
  <c r="C75" i="2"/>
  <c r="C76" i="2" s="1"/>
  <c r="G75" i="2"/>
  <c r="G76" i="2" s="1"/>
  <c r="K75" i="2"/>
  <c r="K76" i="2" s="1"/>
  <c r="O75" i="2"/>
  <c r="O76" i="2" s="1"/>
  <c r="S75" i="2"/>
  <c r="S76" i="2" s="1"/>
  <c r="X75" i="2"/>
  <c r="X76" i="2" s="1"/>
  <c r="AE75" i="2"/>
  <c r="AE76" i="2" s="1"/>
  <c r="AI75" i="2"/>
  <c r="AI76" i="2" s="1"/>
  <c r="AP75" i="2"/>
  <c r="AP76" i="2" s="1"/>
  <c r="AU75" i="2"/>
  <c r="AU76" i="2" s="1"/>
  <c r="AZ75" i="2"/>
  <c r="AZ76" i="2" s="1"/>
  <c r="BC75" i="2"/>
  <c r="BC76" i="2" s="1"/>
  <c r="BG75" i="2"/>
  <c r="BG76" i="2" s="1"/>
  <c r="D64" i="2"/>
  <c r="D65" i="2" s="1"/>
  <c r="H64" i="2"/>
  <c r="H65" i="2" s="1"/>
  <c r="L64" i="2"/>
  <c r="L65" i="2" s="1"/>
  <c r="P64" i="2"/>
  <c r="P65" i="2" s="1"/>
  <c r="T64" i="2"/>
  <c r="T65" i="2" s="1"/>
  <c r="Y64" i="2"/>
  <c r="Y65" i="2" s="1"/>
  <c r="AF64" i="2"/>
  <c r="AF65" i="2" s="1"/>
  <c r="AJ64" i="2"/>
  <c r="AJ65" i="2" s="1"/>
  <c r="AM64" i="2"/>
  <c r="AM65" i="2" s="1"/>
  <c r="AQ64" i="2"/>
  <c r="AQ65" i="2" s="1"/>
  <c r="AW64" i="2"/>
  <c r="AW65" i="2" s="1"/>
  <c r="BA64" i="2"/>
  <c r="BA65" i="2" s="1"/>
  <c r="BD64" i="2"/>
  <c r="BD65" i="2" s="1"/>
  <c r="BJ64" i="2"/>
  <c r="BJ65" i="2" s="1"/>
  <c r="E53" i="2"/>
  <c r="E54" i="2" s="1"/>
  <c r="I53" i="2"/>
  <c r="I54" i="2" s="1"/>
  <c r="M53" i="2"/>
  <c r="M54" i="2" s="1"/>
  <c r="Q53" i="2"/>
  <c r="Q54" i="2" s="1"/>
  <c r="V53" i="2"/>
  <c r="V54" i="2" s="1"/>
  <c r="Z53" i="2"/>
  <c r="Z54" i="2" s="1"/>
  <c r="AG53" i="2"/>
  <c r="AG54" i="2" s="1"/>
  <c r="AK53" i="2"/>
  <c r="AK54" i="2" s="1"/>
  <c r="AN53" i="2"/>
  <c r="AN54" i="2" s="1"/>
  <c r="AR53" i="2"/>
  <c r="AR54" i="2" s="1"/>
  <c r="AX53" i="2"/>
  <c r="AX54" i="2" s="1"/>
  <c r="BE53" i="2"/>
  <c r="BE54" i="2" s="1"/>
  <c r="F42" i="2"/>
  <c r="F43" i="2" s="1"/>
  <c r="J42" i="2"/>
  <c r="J43" i="2" s="1"/>
  <c r="N42" i="2"/>
  <c r="N43" i="2" s="1"/>
  <c r="R42" i="2"/>
  <c r="R43" i="2" s="1"/>
  <c r="W42" i="2"/>
  <c r="W43" i="2" s="1"/>
  <c r="AA42" i="2"/>
  <c r="AA43" i="2" s="1"/>
  <c r="AH42" i="2"/>
  <c r="AH43" i="2" s="1"/>
  <c r="AL42" i="2"/>
  <c r="AL43" i="2" s="1"/>
  <c r="AO42" i="2"/>
  <c r="AO43" i="2" s="1"/>
  <c r="AT42" i="2"/>
  <c r="AT43" i="2" s="1"/>
  <c r="AY42" i="2"/>
  <c r="AY43" i="2" s="1"/>
  <c r="BB42" i="2"/>
  <c r="BB43" i="2" s="1"/>
  <c r="BF42" i="2"/>
  <c r="BF43" i="2" s="1"/>
  <c r="C31" i="2"/>
  <c r="C32" i="2" s="1"/>
  <c r="G31" i="2"/>
  <c r="G32" i="2" s="1"/>
  <c r="K31" i="2"/>
  <c r="K32" i="2" s="1"/>
  <c r="O31" i="2"/>
  <c r="O32" i="2" s="1"/>
  <c r="S31" i="2"/>
  <c r="S32" i="2" s="1"/>
  <c r="X31" i="2"/>
  <c r="X32" i="2" s="1"/>
  <c r="AE31" i="2"/>
  <c r="AE32" i="2" s="1"/>
  <c r="AI31" i="2"/>
  <c r="AI32" i="2" s="1"/>
  <c r="AP31" i="2"/>
  <c r="AP32" i="2" s="1"/>
  <c r="AU31" i="2"/>
  <c r="AU32" i="2" s="1"/>
  <c r="AZ31" i="2"/>
  <c r="AZ32" i="2" s="1"/>
  <c r="BC31" i="2"/>
  <c r="BC32" i="2" s="1"/>
  <c r="BG31" i="2"/>
  <c r="BG32" i="2" s="1"/>
  <c r="D20" i="2"/>
  <c r="H20" i="2"/>
  <c r="L20" i="2"/>
  <c r="P20" i="2"/>
  <c r="T20" i="2"/>
  <c r="Y20" i="2"/>
  <c r="AF20" i="2"/>
  <c r="AJ20" i="2"/>
  <c r="AM20" i="2"/>
  <c r="AQ20" i="2"/>
  <c r="AW20" i="2"/>
  <c r="BA20" i="2"/>
  <c r="BD20" i="2"/>
  <c r="BJ20" i="2"/>
  <c r="E9" i="2"/>
  <c r="E10" i="2" s="1"/>
  <c r="I9" i="2"/>
  <c r="I10" i="2" s="1"/>
  <c r="M9" i="2"/>
  <c r="M10" i="2" s="1"/>
  <c r="Q9" i="2"/>
  <c r="Q10" i="2" s="1"/>
  <c r="V9" i="2"/>
  <c r="V10" i="2" s="1"/>
  <c r="Z9" i="2"/>
  <c r="Z10" i="2" s="1"/>
  <c r="AG9" i="2"/>
  <c r="AG10" i="2" s="1"/>
  <c r="AK9" i="2"/>
  <c r="AK10" i="2" s="1"/>
  <c r="AN9" i="2"/>
  <c r="AN10" i="2" s="1"/>
  <c r="AR9" i="2"/>
  <c r="AR10" i="2" s="1"/>
  <c r="AX9" i="2"/>
  <c r="AX10" i="2" s="1"/>
  <c r="BE9" i="2"/>
  <c r="BE10" i="2" s="1"/>
  <c r="BH8" i="2"/>
  <c r="BH14" i="2" s="1"/>
  <c r="BG129" i="2"/>
  <c r="I82" i="11" s="1"/>
  <c r="Q82" i="11" s="1"/>
  <c r="BL117" i="2"/>
  <c r="BJ117" i="2"/>
  <c r="BJ121" i="2" s="1"/>
  <c r="BJ122" i="2" s="1"/>
  <c r="BG117" i="2"/>
  <c r="BG121" i="2" s="1"/>
  <c r="BG122" i="2" s="1"/>
  <c r="BF121" i="2"/>
  <c r="BF122" i="2" s="1"/>
  <c r="BE121" i="2"/>
  <c r="BE122" i="2" s="1"/>
  <c r="BD121" i="2"/>
  <c r="BD122" i="2" s="1"/>
  <c r="BC121" i="2"/>
  <c r="BC122" i="2" s="1"/>
  <c r="BB117" i="2"/>
  <c r="BB121" i="2" s="1"/>
  <c r="BB122" i="2" s="1"/>
  <c r="BA117" i="2"/>
  <c r="BA121" i="2" s="1"/>
  <c r="BA122" i="2" s="1"/>
  <c r="AZ117" i="2"/>
  <c r="AZ121" i="2" s="1"/>
  <c r="AZ122" i="2" s="1"/>
  <c r="AY117" i="2"/>
  <c r="AY121" i="2" s="1"/>
  <c r="AY122" i="2" s="1"/>
  <c r="AX117" i="2"/>
  <c r="AX121" i="2" s="1"/>
  <c r="AX122" i="2" s="1"/>
  <c r="AW117" i="2"/>
  <c r="AW121" i="2" s="1"/>
  <c r="AW122" i="2" s="1"/>
  <c r="AU117" i="2"/>
  <c r="AU121" i="2" s="1"/>
  <c r="AU122" i="2" s="1"/>
  <c r="AT117" i="2"/>
  <c r="AT121" i="2" s="1"/>
  <c r="AT122" i="2" s="1"/>
  <c r="AR117" i="2"/>
  <c r="AR121" i="2" s="1"/>
  <c r="AR122" i="2" s="1"/>
  <c r="AQ117" i="2"/>
  <c r="AQ121" i="2" s="1"/>
  <c r="AQ122" i="2" s="1"/>
  <c r="AP117" i="2"/>
  <c r="AP121" i="2" s="1"/>
  <c r="AP122" i="2" s="1"/>
  <c r="AO117" i="2"/>
  <c r="AO121" i="2" s="1"/>
  <c r="AO122" i="2" s="1"/>
  <c r="AN117" i="2"/>
  <c r="AN121" i="2" s="1"/>
  <c r="AN122" i="2" s="1"/>
  <c r="AM117" i="2"/>
  <c r="AM121" i="2" s="1"/>
  <c r="AM122" i="2" s="1"/>
  <c r="AL117" i="2"/>
  <c r="AL121" i="2" s="1"/>
  <c r="AL122" i="2" s="1"/>
  <c r="AK117" i="2"/>
  <c r="AK121" i="2" s="1"/>
  <c r="AK122" i="2" s="1"/>
  <c r="AJ117" i="2"/>
  <c r="AJ121" i="2" s="1"/>
  <c r="AJ122" i="2" s="1"/>
  <c r="AI117" i="2"/>
  <c r="AI121" i="2" s="1"/>
  <c r="AI122" i="2" s="1"/>
  <c r="AH117" i="2"/>
  <c r="AH121" i="2" s="1"/>
  <c r="AH122" i="2" s="1"/>
  <c r="AG117" i="2"/>
  <c r="AG121" i="2" s="1"/>
  <c r="AG122" i="2" s="1"/>
  <c r="AF117" i="2"/>
  <c r="AF121" i="2" s="1"/>
  <c r="AF122" i="2" s="1"/>
  <c r="AE117" i="2"/>
  <c r="AA117" i="2"/>
  <c r="AA121" i="2" s="1"/>
  <c r="AA122" i="2" s="1"/>
  <c r="Z117" i="2"/>
  <c r="Z121" i="2" s="1"/>
  <c r="Z122" i="2" s="1"/>
  <c r="Y117" i="2"/>
  <c r="Y121" i="2" s="1"/>
  <c r="Y122" i="2" s="1"/>
  <c r="X117" i="2"/>
  <c r="X121" i="2" s="1"/>
  <c r="X122" i="2" s="1"/>
  <c r="W117" i="2"/>
  <c r="W121" i="2" s="1"/>
  <c r="W122" i="2" s="1"/>
  <c r="V117" i="2"/>
  <c r="V121" i="2" s="1"/>
  <c r="V122" i="2" s="1"/>
  <c r="T117" i="2"/>
  <c r="T121" i="2" s="1"/>
  <c r="T122" i="2" s="1"/>
  <c r="S117" i="2"/>
  <c r="S121" i="2" s="1"/>
  <c r="S122" i="2" s="1"/>
  <c r="R117" i="2"/>
  <c r="R121" i="2" s="1"/>
  <c r="R122" i="2" s="1"/>
  <c r="Q117" i="2"/>
  <c r="Q121" i="2" s="1"/>
  <c r="Q122" i="2" s="1"/>
  <c r="P117" i="2"/>
  <c r="P121" i="2" s="1"/>
  <c r="P122" i="2" s="1"/>
  <c r="O117" i="2"/>
  <c r="O121" i="2" s="1"/>
  <c r="O122" i="2" s="1"/>
  <c r="N117" i="2"/>
  <c r="N121" i="2" s="1"/>
  <c r="N122" i="2" s="1"/>
  <c r="M117" i="2"/>
  <c r="M121" i="2" s="1"/>
  <c r="M122" i="2" s="1"/>
  <c r="L117" i="2"/>
  <c r="L121" i="2" s="1"/>
  <c r="L122" i="2" s="1"/>
  <c r="K117" i="2"/>
  <c r="K121" i="2" s="1"/>
  <c r="K122" i="2" s="1"/>
  <c r="J117" i="2"/>
  <c r="J121" i="2" s="1"/>
  <c r="J122" i="2" s="1"/>
  <c r="I117" i="2"/>
  <c r="I121" i="2" s="1"/>
  <c r="I122" i="2" s="1"/>
  <c r="H117" i="2"/>
  <c r="H121" i="2" s="1"/>
  <c r="H122" i="2" s="1"/>
  <c r="G117" i="2"/>
  <c r="G121" i="2" s="1"/>
  <c r="G122" i="2" s="1"/>
  <c r="F117" i="2"/>
  <c r="F121" i="2" s="1"/>
  <c r="F122" i="2" s="1"/>
  <c r="E117" i="2"/>
  <c r="E121" i="2" s="1"/>
  <c r="E122" i="2" s="1"/>
  <c r="D117" i="2"/>
  <c r="D121" i="2" s="1"/>
  <c r="D122" i="2" s="1"/>
  <c r="C117" i="2"/>
  <c r="BL106" i="2"/>
  <c r="BJ110" i="2"/>
  <c r="BJ111" i="2" s="1"/>
  <c r="BG110" i="2"/>
  <c r="BG111" i="2" s="1"/>
  <c r="BF110" i="2"/>
  <c r="BF111" i="2" s="1"/>
  <c r="BE110" i="2"/>
  <c r="BE111" i="2" s="1"/>
  <c r="BD110" i="2"/>
  <c r="BD111" i="2" s="1"/>
  <c r="BC110" i="2"/>
  <c r="BC111" i="2" s="1"/>
  <c r="BB106" i="2"/>
  <c r="BB110" i="2" s="1"/>
  <c r="BB111" i="2" s="1"/>
  <c r="BA106" i="2"/>
  <c r="BA110" i="2" s="1"/>
  <c r="BA111" i="2" s="1"/>
  <c r="AZ106" i="2"/>
  <c r="AZ110" i="2" s="1"/>
  <c r="AZ111" i="2" s="1"/>
  <c r="AY106" i="2"/>
  <c r="AY110" i="2" s="1"/>
  <c r="AY111" i="2" s="1"/>
  <c r="AX106" i="2"/>
  <c r="AX110" i="2" s="1"/>
  <c r="AX111" i="2" s="1"/>
  <c r="AW106" i="2"/>
  <c r="AW110" i="2" s="1"/>
  <c r="AW111" i="2" s="1"/>
  <c r="AU106" i="2"/>
  <c r="AU110" i="2" s="1"/>
  <c r="AU111" i="2" s="1"/>
  <c r="AT106" i="2"/>
  <c r="AT110" i="2" s="1"/>
  <c r="AT111" i="2" s="1"/>
  <c r="AR106" i="2"/>
  <c r="AR110" i="2" s="1"/>
  <c r="AR111" i="2" s="1"/>
  <c r="AQ106" i="2"/>
  <c r="AQ110" i="2" s="1"/>
  <c r="AQ111" i="2" s="1"/>
  <c r="AP106" i="2"/>
  <c r="AP110" i="2" s="1"/>
  <c r="AP111" i="2" s="1"/>
  <c r="AO106" i="2"/>
  <c r="AO110" i="2" s="1"/>
  <c r="AO111" i="2" s="1"/>
  <c r="AN106" i="2"/>
  <c r="AN110" i="2" s="1"/>
  <c r="AN111" i="2" s="1"/>
  <c r="AM106" i="2"/>
  <c r="AM110" i="2" s="1"/>
  <c r="AM111" i="2" s="1"/>
  <c r="AL106" i="2"/>
  <c r="AL110" i="2" s="1"/>
  <c r="AL111" i="2" s="1"/>
  <c r="AK106" i="2"/>
  <c r="AK110" i="2" s="1"/>
  <c r="AK111" i="2" s="1"/>
  <c r="AJ106" i="2"/>
  <c r="AJ110" i="2" s="1"/>
  <c r="AJ111" i="2" s="1"/>
  <c r="AI106" i="2"/>
  <c r="AI110" i="2" s="1"/>
  <c r="AI111" i="2" s="1"/>
  <c r="AH106" i="2"/>
  <c r="AH110" i="2" s="1"/>
  <c r="AH111" i="2" s="1"/>
  <c r="AG106" i="2"/>
  <c r="AG110" i="2" s="1"/>
  <c r="AG111" i="2" s="1"/>
  <c r="AF106" i="2"/>
  <c r="AF110" i="2" s="1"/>
  <c r="AF111" i="2" s="1"/>
  <c r="AE106" i="2"/>
  <c r="AA106" i="2"/>
  <c r="AA110" i="2" s="1"/>
  <c r="AA111" i="2" s="1"/>
  <c r="Z106" i="2"/>
  <c r="Z110" i="2" s="1"/>
  <c r="Z111" i="2" s="1"/>
  <c r="Y106" i="2"/>
  <c r="Y110" i="2" s="1"/>
  <c r="Y111" i="2" s="1"/>
  <c r="X106" i="2"/>
  <c r="X110" i="2" s="1"/>
  <c r="X111" i="2" s="1"/>
  <c r="W106" i="2"/>
  <c r="W110" i="2" s="1"/>
  <c r="W111" i="2" s="1"/>
  <c r="V106" i="2"/>
  <c r="V110" i="2" s="1"/>
  <c r="V111" i="2" s="1"/>
  <c r="T106" i="2"/>
  <c r="T110" i="2" s="1"/>
  <c r="T111" i="2" s="1"/>
  <c r="S106" i="2"/>
  <c r="S110" i="2" s="1"/>
  <c r="S111" i="2" s="1"/>
  <c r="R106" i="2"/>
  <c r="R110" i="2" s="1"/>
  <c r="R111" i="2" s="1"/>
  <c r="Q106" i="2"/>
  <c r="Q110" i="2" s="1"/>
  <c r="Q111" i="2" s="1"/>
  <c r="P106" i="2"/>
  <c r="P110" i="2" s="1"/>
  <c r="P111" i="2" s="1"/>
  <c r="O106" i="2"/>
  <c r="O110" i="2" s="1"/>
  <c r="O111" i="2" s="1"/>
  <c r="N106" i="2"/>
  <c r="N110" i="2" s="1"/>
  <c r="N111" i="2" s="1"/>
  <c r="M106" i="2"/>
  <c r="M110" i="2" s="1"/>
  <c r="M111" i="2" s="1"/>
  <c r="L106" i="2"/>
  <c r="L110" i="2" s="1"/>
  <c r="L111" i="2" s="1"/>
  <c r="K106" i="2"/>
  <c r="K110" i="2" s="1"/>
  <c r="K111" i="2" s="1"/>
  <c r="J106" i="2"/>
  <c r="J110" i="2" s="1"/>
  <c r="J111" i="2" s="1"/>
  <c r="I106" i="2"/>
  <c r="I110" i="2" s="1"/>
  <c r="I111" i="2" s="1"/>
  <c r="H106" i="2"/>
  <c r="H110" i="2" s="1"/>
  <c r="H111" i="2" s="1"/>
  <c r="G106" i="2"/>
  <c r="G110" i="2" s="1"/>
  <c r="G111" i="2" s="1"/>
  <c r="F106" i="2"/>
  <c r="F110" i="2" s="1"/>
  <c r="F111" i="2" s="1"/>
  <c r="E106" i="2"/>
  <c r="E110" i="2" s="1"/>
  <c r="E111" i="2" s="1"/>
  <c r="D106" i="2"/>
  <c r="D110" i="2" s="1"/>
  <c r="D111" i="2" s="1"/>
  <c r="C106" i="2"/>
  <c r="BL95" i="2"/>
  <c r="BJ95" i="2"/>
  <c r="BJ99" i="2" s="1"/>
  <c r="BJ100" i="2" s="1"/>
  <c r="BG95" i="2"/>
  <c r="BG99" i="2" s="1"/>
  <c r="BG100" i="2" s="1"/>
  <c r="BF99" i="2"/>
  <c r="BF100" i="2" s="1"/>
  <c r="BE99" i="2"/>
  <c r="BE100" i="2" s="1"/>
  <c r="BD99" i="2"/>
  <c r="BD100" i="2" s="1"/>
  <c r="BC99" i="2"/>
  <c r="BC100" i="2" s="1"/>
  <c r="BB95" i="2"/>
  <c r="BB99" i="2" s="1"/>
  <c r="BB100" i="2" s="1"/>
  <c r="BA95" i="2"/>
  <c r="BA99" i="2" s="1"/>
  <c r="BA100" i="2" s="1"/>
  <c r="AZ95" i="2"/>
  <c r="AZ99" i="2" s="1"/>
  <c r="AZ100" i="2" s="1"/>
  <c r="AY95" i="2"/>
  <c r="AY99" i="2" s="1"/>
  <c r="AY100" i="2" s="1"/>
  <c r="AX95" i="2"/>
  <c r="AX99" i="2" s="1"/>
  <c r="AX100" i="2" s="1"/>
  <c r="AW95" i="2"/>
  <c r="AW99" i="2" s="1"/>
  <c r="AW100" i="2" s="1"/>
  <c r="AU95" i="2"/>
  <c r="AU99" i="2" s="1"/>
  <c r="AU100" i="2" s="1"/>
  <c r="AT95" i="2"/>
  <c r="AT99" i="2" s="1"/>
  <c r="AT100" i="2" s="1"/>
  <c r="AR95" i="2"/>
  <c r="AR99" i="2" s="1"/>
  <c r="AR100" i="2" s="1"/>
  <c r="AQ95" i="2"/>
  <c r="AQ99" i="2" s="1"/>
  <c r="AQ100" i="2" s="1"/>
  <c r="AP95" i="2"/>
  <c r="AP99" i="2" s="1"/>
  <c r="AP100" i="2" s="1"/>
  <c r="AO95" i="2"/>
  <c r="AO99" i="2" s="1"/>
  <c r="AO100" i="2" s="1"/>
  <c r="AN95" i="2"/>
  <c r="AN99" i="2" s="1"/>
  <c r="AN100" i="2" s="1"/>
  <c r="AM95" i="2"/>
  <c r="H61" i="4" s="1"/>
  <c r="AL95" i="2"/>
  <c r="AL99" i="2" s="1"/>
  <c r="AL100" i="2" s="1"/>
  <c r="AK95" i="2"/>
  <c r="AK99" i="2" s="1"/>
  <c r="AK100" i="2" s="1"/>
  <c r="AJ95" i="2"/>
  <c r="AJ99" i="2" s="1"/>
  <c r="AJ100" i="2" s="1"/>
  <c r="AI95" i="2"/>
  <c r="AI99" i="2" s="1"/>
  <c r="AI100" i="2" s="1"/>
  <c r="AH95" i="2"/>
  <c r="AH99" i="2" s="1"/>
  <c r="AH100" i="2" s="1"/>
  <c r="AG95" i="2"/>
  <c r="AG99" i="2" s="1"/>
  <c r="AG100" i="2" s="1"/>
  <c r="AF95" i="2"/>
  <c r="AF99" i="2" s="1"/>
  <c r="AF100" i="2" s="1"/>
  <c r="AE95" i="2"/>
  <c r="AA95" i="2"/>
  <c r="AA99" i="2" s="1"/>
  <c r="AA100" i="2" s="1"/>
  <c r="Z95" i="2"/>
  <c r="Z99" i="2" s="1"/>
  <c r="Z100" i="2" s="1"/>
  <c r="Y95" i="2"/>
  <c r="Y99" i="2" s="1"/>
  <c r="Y100" i="2" s="1"/>
  <c r="X95" i="2"/>
  <c r="X99" i="2" s="1"/>
  <c r="X100" i="2" s="1"/>
  <c r="W95" i="2"/>
  <c r="W99" i="2" s="1"/>
  <c r="W100" i="2" s="1"/>
  <c r="V95" i="2"/>
  <c r="V99" i="2" s="1"/>
  <c r="V100" i="2" s="1"/>
  <c r="T95" i="2"/>
  <c r="T99" i="2" s="1"/>
  <c r="T100" i="2" s="1"/>
  <c r="S95" i="2"/>
  <c r="S99" i="2" s="1"/>
  <c r="S100" i="2" s="1"/>
  <c r="R95" i="2"/>
  <c r="R99" i="2" s="1"/>
  <c r="R100" i="2" s="1"/>
  <c r="Q95" i="2"/>
  <c r="Q99" i="2" s="1"/>
  <c r="Q100" i="2" s="1"/>
  <c r="P95" i="2"/>
  <c r="P99" i="2" s="1"/>
  <c r="P100" i="2" s="1"/>
  <c r="O95" i="2"/>
  <c r="O99" i="2" s="1"/>
  <c r="O100" i="2" s="1"/>
  <c r="N95" i="2"/>
  <c r="N99" i="2" s="1"/>
  <c r="N100" i="2" s="1"/>
  <c r="M95" i="2"/>
  <c r="M99" i="2" s="1"/>
  <c r="M100" i="2" s="1"/>
  <c r="L95" i="2"/>
  <c r="L99" i="2" s="1"/>
  <c r="L100" i="2" s="1"/>
  <c r="K95" i="2"/>
  <c r="K99" i="2" s="1"/>
  <c r="K100" i="2" s="1"/>
  <c r="J95" i="2"/>
  <c r="J99" i="2" s="1"/>
  <c r="J100" i="2" s="1"/>
  <c r="I95" i="2"/>
  <c r="I99" i="2" s="1"/>
  <c r="I100" i="2" s="1"/>
  <c r="H95" i="2"/>
  <c r="H99" i="2" s="1"/>
  <c r="H100" i="2" s="1"/>
  <c r="G95" i="2"/>
  <c r="G99" i="2" s="1"/>
  <c r="G100" i="2" s="1"/>
  <c r="F95" i="2"/>
  <c r="F99" i="2" s="1"/>
  <c r="F100" i="2" s="1"/>
  <c r="E95" i="2"/>
  <c r="E99" i="2" s="1"/>
  <c r="E100" i="2" s="1"/>
  <c r="D95" i="2"/>
  <c r="D99" i="2" s="1"/>
  <c r="D100" i="2" s="1"/>
  <c r="C95" i="2"/>
  <c r="BL84" i="2"/>
  <c r="BJ88" i="2"/>
  <c r="BJ89" i="2" s="1"/>
  <c r="BG84" i="2"/>
  <c r="BG88" i="2" s="1"/>
  <c r="BG89" i="2" s="1"/>
  <c r="BF88" i="2"/>
  <c r="BF89" i="2" s="1"/>
  <c r="BE88" i="2"/>
  <c r="BE89" i="2" s="1"/>
  <c r="BD88" i="2"/>
  <c r="BD89" i="2" s="1"/>
  <c r="BC88" i="2"/>
  <c r="BC89" i="2" s="1"/>
  <c r="BB84" i="2"/>
  <c r="BB88" i="2" s="1"/>
  <c r="BB89" i="2" s="1"/>
  <c r="BA84" i="2"/>
  <c r="H48" i="4" s="1"/>
  <c r="AZ84" i="2"/>
  <c r="AY84" i="2"/>
  <c r="AY88" i="2" s="1"/>
  <c r="AY89" i="2" s="1"/>
  <c r="AX84" i="2"/>
  <c r="AX88" i="2" s="1"/>
  <c r="AX89" i="2" s="1"/>
  <c r="AW84" i="2"/>
  <c r="AW88" i="2" s="1"/>
  <c r="AW89" i="2" s="1"/>
  <c r="AU84" i="2"/>
  <c r="H46" i="4" s="1"/>
  <c r="M46" i="4" s="1"/>
  <c r="N46" i="4" s="1"/>
  <c r="AT84" i="2"/>
  <c r="AT88" i="2" s="1"/>
  <c r="AT89" i="2" s="1"/>
  <c r="AR84" i="2"/>
  <c r="H45" i="4" s="1"/>
  <c r="AQ84" i="2"/>
  <c r="AQ88" i="2" s="1"/>
  <c r="AQ89" i="2" s="1"/>
  <c r="AP84" i="2"/>
  <c r="AP88" i="2" s="1"/>
  <c r="AP89" i="2" s="1"/>
  <c r="AO84" i="2"/>
  <c r="AO88" i="2" s="1"/>
  <c r="AO89" i="2" s="1"/>
  <c r="AN84" i="2"/>
  <c r="AN88" i="2" s="1"/>
  <c r="AN89" i="2" s="1"/>
  <c r="AM84" i="2"/>
  <c r="H49" i="4" s="1"/>
  <c r="AL84" i="2"/>
  <c r="AL88" i="2" s="1"/>
  <c r="AL89" i="2" s="1"/>
  <c r="AK84" i="2"/>
  <c r="H43" i="4" s="1"/>
  <c r="AJ84" i="2"/>
  <c r="AJ88" i="2" s="1"/>
  <c r="AJ89" i="2" s="1"/>
  <c r="AI84" i="2"/>
  <c r="AI88" i="2" s="1"/>
  <c r="AI89" i="2" s="1"/>
  <c r="AH84" i="2"/>
  <c r="AH88" i="2" s="1"/>
  <c r="AH89" i="2" s="1"/>
  <c r="AG84" i="2"/>
  <c r="AG88" i="2" s="1"/>
  <c r="AG89" i="2" s="1"/>
  <c r="AF84" i="2"/>
  <c r="AF88" i="2" s="1"/>
  <c r="AF89" i="2" s="1"/>
  <c r="AE84" i="2"/>
  <c r="AA84" i="2"/>
  <c r="AA88" i="2" s="1"/>
  <c r="AA89" i="2" s="1"/>
  <c r="Z84" i="2"/>
  <c r="Z88" i="2" s="1"/>
  <c r="Z89" i="2" s="1"/>
  <c r="Y84" i="2"/>
  <c r="Y88" i="2" s="1"/>
  <c r="Y89" i="2" s="1"/>
  <c r="X84" i="2"/>
  <c r="X88" i="2" s="1"/>
  <c r="X89" i="2" s="1"/>
  <c r="W84" i="2"/>
  <c r="W88" i="2" s="1"/>
  <c r="W89" i="2" s="1"/>
  <c r="V84" i="2"/>
  <c r="V88" i="2" s="1"/>
  <c r="V89" i="2" s="1"/>
  <c r="T84" i="2"/>
  <c r="T88" i="2" s="1"/>
  <c r="T89" i="2" s="1"/>
  <c r="S84" i="2"/>
  <c r="S88" i="2" s="1"/>
  <c r="S89" i="2" s="1"/>
  <c r="R84" i="2"/>
  <c r="R88" i="2" s="1"/>
  <c r="R89" i="2" s="1"/>
  <c r="Q84" i="2"/>
  <c r="Q88" i="2" s="1"/>
  <c r="Q89" i="2" s="1"/>
  <c r="P84" i="2"/>
  <c r="P88" i="2" s="1"/>
  <c r="P89" i="2" s="1"/>
  <c r="O84" i="2"/>
  <c r="O88" i="2" s="1"/>
  <c r="O89" i="2" s="1"/>
  <c r="N84" i="2"/>
  <c r="N88" i="2" s="1"/>
  <c r="N89" i="2" s="1"/>
  <c r="M84" i="2"/>
  <c r="M88" i="2" s="1"/>
  <c r="M89" i="2" s="1"/>
  <c r="L84" i="2"/>
  <c r="L88" i="2" s="1"/>
  <c r="L89" i="2" s="1"/>
  <c r="K84" i="2"/>
  <c r="K88" i="2" s="1"/>
  <c r="K89" i="2" s="1"/>
  <c r="J84" i="2"/>
  <c r="J88" i="2" s="1"/>
  <c r="J89" i="2" s="1"/>
  <c r="I84" i="2"/>
  <c r="I88" i="2" s="1"/>
  <c r="I89" i="2" s="1"/>
  <c r="H84" i="2"/>
  <c r="H88" i="2" s="1"/>
  <c r="H89" i="2" s="1"/>
  <c r="G84" i="2"/>
  <c r="G88" i="2" s="1"/>
  <c r="G89" i="2" s="1"/>
  <c r="F84" i="2"/>
  <c r="F88" i="2" s="1"/>
  <c r="F89" i="2" s="1"/>
  <c r="E84" i="2"/>
  <c r="E88" i="2" s="1"/>
  <c r="E89" i="2" s="1"/>
  <c r="D84" i="2"/>
  <c r="D88" i="2" s="1"/>
  <c r="D89" i="2" s="1"/>
  <c r="C84" i="2"/>
  <c r="BL73" i="2"/>
  <c r="BJ73" i="2"/>
  <c r="BJ77" i="2" s="1"/>
  <c r="BJ78" i="2" s="1"/>
  <c r="BG73" i="2"/>
  <c r="BG77" i="2" s="1"/>
  <c r="BG78" i="2" s="1"/>
  <c r="BF77" i="2"/>
  <c r="BF78" i="2" s="1"/>
  <c r="BE77" i="2"/>
  <c r="BE78" i="2" s="1"/>
  <c r="BD77" i="2"/>
  <c r="BD78" i="2" s="1"/>
  <c r="BC77" i="2"/>
  <c r="BC78" i="2" s="1"/>
  <c r="BB73" i="2"/>
  <c r="BB77" i="2" s="1"/>
  <c r="BB78" i="2" s="1"/>
  <c r="BA73" i="2"/>
  <c r="BA77" i="2" s="1"/>
  <c r="BA78" i="2" s="1"/>
  <c r="AZ73" i="2"/>
  <c r="AZ77" i="2" s="1"/>
  <c r="AZ78" i="2" s="1"/>
  <c r="AY73" i="2"/>
  <c r="AY77" i="2" s="1"/>
  <c r="AY78" i="2" s="1"/>
  <c r="AX73" i="2"/>
  <c r="AX77" i="2" s="1"/>
  <c r="AX78" i="2" s="1"/>
  <c r="AW73" i="2"/>
  <c r="AW77" i="2" s="1"/>
  <c r="AW78" i="2" s="1"/>
  <c r="AU73" i="2"/>
  <c r="AU77" i="2" s="1"/>
  <c r="AU78" i="2" s="1"/>
  <c r="AT73" i="2"/>
  <c r="AT77" i="2" s="1"/>
  <c r="AT78" i="2" s="1"/>
  <c r="AR73" i="2"/>
  <c r="AR77" i="2" s="1"/>
  <c r="AR78" i="2" s="1"/>
  <c r="AQ73" i="2"/>
  <c r="AQ77" i="2" s="1"/>
  <c r="AQ78" i="2" s="1"/>
  <c r="AP73" i="2"/>
  <c r="H67" i="4" s="1"/>
  <c r="AO73" i="2"/>
  <c r="AO77" i="2" s="1"/>
  <c r="AO78" i="2" s="1"/>
  <c r="AN73" i="2"/>
  <c r="AN77" i="2" s="1"/>
  <c r="AN78" i="2" s="1"/>
  <c r="AM73" i="2"/>
  <c r="AM77" i="2" s="1"/>
  <c r="AM78" i="2" s="1"/>
  <c r="AL73" i="2"/>
  <c r="AL77" i="2" s="1"/>
  <c r="AL78" i="2" s="1"/>
  <c r="AK73" i="2"/>
  <c r="AK77" i="2" s="1"/>
  <c r="AK78" i="2" s="1"/>
  <c r="AJ73" i="2"/>
  <c r="AJ77" i="2" s="1"/>
  <c r="AJ78" i="2" s="1"/>
  <c r="AI73" i="2"/>
  <c r="AI77" i="2" s="1"/>
  <c r="AI78" i="2" s="1"/>
  <c r="AH73" i="2"/>
  <c r="AH77" i="2" s="1"/>
  <c r="AH78" i="2" s="1"/>
  <c r="AG73" i="2"/>
  <c r="AG77" i="2" s="1"/>
  <c r="AG78" i="2" s="1"/>
  <c r="AF73" i="2"/>
  <c r="AF77" i="2" s="1"/>
  <c r="AF78" i="2" s="1"/>
  <c r="AE73" i="2"/>
  <c r="AA73" i="2"/>
  <c r="AA77" i="2" s="1"/>
  <c r="AA78" i="2" s="1"/>
  <c r="Z73" i="2"/>
  <c r="Z77" i="2" s="1"/>
  <c r="Z78" i="2" s="1"/>
  <c r="Y73" i="2"/>
  <c r="Y77" i="2" s="1"/>
  <c r="Y78" i="2" s="1"/>
  <c r="X73" i="2"/>
  <c r="X77" i="2" s="1"/>
  <c r="X78" i="2" s="1"/>
  <c r="W73" i="2"/>
  <c r="W77" i="2" s="1"/>
  <c r="W78" i="2" s="1"/>
  <c r="V73" i="2"/>
  <c r="V77" i="2" s="1"/>
  <c r="V78" i="2" s="1"/>
  <c r="T73" i="2"/>
  <c r="T77" i="2" s="1"/>
  <c r="T78" i="2" s="1"/>
  <c r="S73" i="2"/>
  <c r="S77" i="2" s="1"/>
  <c r="S78" i="2" s="1"/>
  <c r="R73" i="2"/>
  <c r="R77" i="2" s="1"/>
  <c r="R78" i="2" s="1"/>
  <c r="Q73" i="2"/>
  <c r="Q77" i="2" s="1"/>
  <c r="Q78" i="2" s="1"/>
  <c r="P73" i="2"/>
  <c r="P77" i="2" s="1"/>
  <c r="P78" i="2" s="1"/>
  <c r="O73" i="2"/>
  <c r="O77" i="2" s="1"/>
  <c r="O78" i="2" s="1"/>
  <c r="N73" i="2"/>
  <c r="N77" i="2" s="1"/>
  <c r="N78" i="2" s="1"/>
  <c r="M73" i="2"/>
  <c r="M77" i="2" s="1"/>
  <c r="M78" i="2" s="1"/>
  <c r="L73" i="2"/>
  <c r="L77" i="2" s="1"/>
  <c r="L78" i="2" s="1"/>
  <c r="K73" i="2"/>
  <c r="K77" i="2" s="1"/>
  <c r="K78" i="2" s="1"/>
  <c r="J73" i="2"/>
  <c r="J77" i="2" s="1"/>
  <c r="J78" i="2" s="1"/>
  <c r="I73" i="2"/>
  <c r="I77" i="2" s="1"/>
  <c r="I78" i="2" s="1"/>
  <c r="H73" i="2"/>
  <c r="H77" i="2" s="1"/>
  <c r="H78" i="2" s="1"/>
  <c r="G73" i="2"/>
  <c r="G77" i="2" s="1"/>
  <c r="G78" i="2" s="1"/>
  <c r="F73" i="2"/>
  <c r="F77" i="2" s="1"/>
  <c r="F78" i="2" s="1"/>
  <c r="E73" i="2"/>
  <c r="E77" i="2" s="1"/>
  <c r="E78" i="2" s="1"/>
  <c r="D73" i="2"/>
  <c r="D77" i="2" s="1"/>
  <c r="D78" i="2" s="1"/>
  <c r="C73" i="2"/>
  <c r="BL62" i="2"/>
  <c r="BJ62" i="2"/>
  <c r="BJ66" i="2" s="1"/>
  <c r="BJ67" i="2" s="1"/>
  <c r="BG62" i="2"/>
  <c r="BG66" i="2" s="1"/>
  <c r="BG67" i="2" s="1"/>
  <c r="BF66" i="2"/>
  <c r="BF67" i="2" s="1"/>
  <c r="BE66" i="2"/>
  <c r="BE67" i="2" s="1"/>
  <c r="BD66" i="2"/>
  <c r="BD67" i="2" s="1"/>
  <c r="BC66" i="2"/>
  <c r="BC67" i="2" s="1"/>
  <c r="BB62" i="2"/>
  <c r="BB66" i="2" s="1"/>
  <c r="BB67" i="2" s="1"/>
  <c r="BA62" i="2"/>
  <c r="BA66" i="2" s="1"/>
  <c r="BA67" i="2" s="1"/>
  <c r="AZ62" i="2"/>
  <c r="AZ66" i="2" s="1"/>
  <c r="AZ67" i="2" s="1"/>
  <c r="AY62" i="2"/>
  <c r="AY66" i="2" s="1"/>
  <c r="AY67" i="2" s="1"/>
  <c r="AX62" i="2"/>
  <c r="AX66" i="2" s="1"/>
  <c r="AX67" i="2" s="1"/>
  <c r="AW62" i="2"/>
  <c r="AW66" i="2" s="1"/>
  <c r="AW67" i="2" s="1"/>
  <c r="AU62" i="2"/>
  <c r="AU66" i="2" s="1"/>
  <c r="AU67" i="2" s="1"/>
  <c r="AT62" i="2"/>
  <c r="AT66" i="2" s="1"/>
  <c r="AT67" i="2" s="1"/>
  <c r="AR62" i="2"/>
  <c r="AR66" i="2" s="1"/>
  <c r="AR67" i="2" s="1"/>
  <c r="AQ62" i="2"/>
  <c r="AQ66" i="2" s="1"/>
  <c r="AQ67" i="2" s="1"/>
  <c r="AP62" i="2"/>
  <c r="AP66" i="2" s="1"/>
  <c r="AP67" i="2" s="1"/>
  <c r="AO62" i="2"/>
  <c r="AO66" i="2" s="1"/>
  <c r="AO67" i="2" s="1"/>
  <c r="AN62" i="2"/>
  <c r="H63" i="4" s="1"/>
  <c r="AM62" i="2"/>
  <c r="H60" i="4" s="1"/>
  <c r="AL62" i="2"/>
  <c r="AL66" i="2" s="1"/>
  <c r="AL67" i="2" s="1"/>
  <c r="AK62" i="2"/>
  <c r="AK66" i="2" s="1"/>
  <c r="AK67" i="2" s="1"/>
  <c r="AJ62" i="2"/>
  <c r="AJ66" i="2" s="1"/>
  <c r="AJ67" i="2" s="1"/>
  <c r="AI62" i="2"/>
  <c r="AI66" i="2" s="1"/>
  <c r="AI67" i="2" s="1"/>
  <c r="AH62" i="2"/>
  <c r="AH66" i="2" s="1"/>
  <c r="AH67" i="2" s="1"/>
  <c r="AG62" i="2"/>
  <c r="AG66" i="2" s="1"/>
  <c r="AG67" i="2" s="1"/>
  <c r="AF62" i="2"/>
  <c r="AF66" i="2" s="1"/>
  <c r="AF67" i="2" s="1"/>
  <c r="AE62" i="2"/>
  <c r="AA62" i="2"/>
  <c r="AA66" i="2" s="1"/>
  <c r="AA67" i="2" s="1"/>
  <c r="Z62" i="2"/>
  <c r="Z66" i="2" s="1"/>
  <c r="Z67" i="2" s="1"/>
  <c r="Y62" i="2"/>
  <c r="Y66" i="2" s="1"/>
  <c r="Y67" i="2" s="1"/>
  <c r="X62" i="2"/>
  <c r="X66" i="2" s="1"/>
  <c r="X67" i="2" s="1"/>
  <c r="W62" i="2"/>
  <c r="W66" i="2" s="1"/>
  <c r="W67" i="2" s="1"/>
  <c r="V62" i="2"/>
  <c r="V66" i="2" s="1"/>
  <c r="V67" i="2" s="1"/>
  <c r="T62" i="2"/>
  <c r="T66" i="2" s="1"/>
  <c r="T67" i="2" s="1"/>
  <c r="S62" i="2"/>
  <c r="S66" i="2" s="1"/>
  <c r="S67" i="2" s="1"/>
  <c r="R62" i="2"/>
  <c r="R66" i="2" s="1"/>
  <c r="R67" i="2" s="1"/>
  <c r="Q62" i="2"/>
  <c r="Q66" i="2" s="1"/>
  <c r="Q67" i="2" s="1"/>
  <c r="P62" i="2"/>
  <c r="P66" i="2" s="1"/>
  <c r="P67" i="2" s="1"/>
  <c r="O62" i="2"/>
  <c r="O66" i="2" s="1"/>
  <c r="O67" i="2" s="1"/>
  <c r="N62" i="2"/>
  <c r="N66" i="2" s="1"/>
  <c r="N67" i="2" s="1"/>
  <c r="M62" i="2"/>
  <c r="M66" i="2" s="1"/>
  <c r="M67" i="2" s="1"/>
  <c r="L62" i="2"/>
  <c r="L66" i="2" s="1"/>
  <c r="L67" i="2" s="1"/>
  <c r="K62" i="2"/>
  <c r="K66" i="2" s="1"/>
  <c r="K67" i="2" s="1"/>
  <c r="J62" i="2"/>
  <c r="J66" i="2" s="1"/>
  <c r="J67" i="2" s="1"/>
  <c r="I62" i="2"/>
  <c r="I66" i="2" s="1"/>
  <c r="I67" i="2" s="1"/>
  <c r="H62" i="2"/>
  <c r="H66" i="2" s="1"/>
  <c r="H67" i="2" s="1"/>
  <c r="G62" i="2"/>
  <c r="G66" i="2" s="1"/>
  <c r="G67" i="2" s="1"/>
  <c r="F62" i="2"/>
  <c r="F66" i="2" s="1"/>
  <c r="F67" i="2" s="1"/>
  <c r="E62" i="2"/>
  <c r="E66" i="2" s="1"/>
  <c r="E67" i="2" s="1"/>
  <c r="D62" i="2"/>
  <c r="D66" i="2" s="1"/>
  <c r="D67" i="2" s="1"/>
  <c r="C62" i="2"/>
  <c r="BL51" i="2"/>
  <c r="BJ51" i="2"/>
  <c r="BJ55" i="2" s="1"/>
  <c r="BJ56" i="2" s="1"/>
  <c r="BG51" i="2"/>
  <c r="BG55" i="2" s="1"/>
  <c r="BG56" i="2" s="1"/>
  <c r="BF55" i="2"/>
  <c r="BF56" i="2" s="1"/>
  <c r="BE55" i="2"/>
  <c r="BE56" i="2" s="1"/>
  <c r="BD55" i="2"/>
  <c r="BD56" i="2" s="1"/>
  <c r="BC55" i="2"/>
  <c r="BC56" i="2" s="1"/>
  <c r="BB51" i="2"/>
  <c r="BB55" i="2" s="1"/>
  <c r="BB56" i="2" s="1"/>
  <c r="BA51" i="2"/>
  <c r="BA55" i="2" s="1"/>
  <c r="BA56" i="2" s="1"/>
  <c r="AZ51" i="2"/>
  <c r="AZ55" i="2" s="1"/>
  <c r="AZ56" i="2" s="1"/>
  <c r="AY51" i="2"/>
  <c r="AY55" i="2" s="1"/>
  <c r="AY56" i="2" s="1"/>
  <c r="AX51" i="2"/>
  <c r="AX55" i="2" s="1"/>
  <c r="AX56" i="2" s="1"/>
  <c r="AW51" i="2"/>
  <c r="AW55" i="2" s="1"/>
  <c r="AW56" i="2" s="1"/>
  <c r="AU51" i="2"/>
  <c r="AU55" i="2" s="1"/>
  <c r="AU56" i="2" s="1"/>
  <c r="AT51" i="2"/>
  <c r="AT55" i="2" s="1"/>
  <c r="AT56" i="2" s="1"/>
  <c r="AR51" i="2"/>
  <c r="AR55" i="2" s="1"/>
  <c r="AR56" i="2" s="1"/>
  <c r="AQ51" i="2"/>
  <c r="AP51" i="2"/>
  <c r="AP55" i="2" s="1"/>
  <c r="AP56" i="2" s="1"/>
  <c r="AO51" i="2"/>
  <c r="AO55" i="2" s="1"/>
  <c r="AO56" i="2" s="1"/>
  <c r="AN51" i="2"/>
  <c r="AN55" i="2" s="1"/>
  <c r="AN56" i="2" s="1"/>
  <c r="AM51" i="2"/>
  <c r="AM55" i="2" s="1"/>
  <c r="AM56" i="2" s="1"/>
  <c r="AL51" i="2"/>
  <c r="AL55" i="2" s="1"/>
  <c r="AL56" i="2" s="1"/>
  <c r="AK51" i="2"/>
  <c r="AK55" i="2" s="1"/>
  <c r="AK56" i="2" s="1"/>
  <c r="AJ51" i="2"/>
  <c r="AJ55" i="2" s="1"/>
  <c r="AJ56" i="2" s="1"/>
  <c r="AI51" i="2"/>
  <c r="AI55" i="2" s="1"/>
  <c r="AI56" i="2" s="1"/>
  <c r="AH51" i="2"/>
  <c r="AH55" i="2" s="1"/>
  <c r="AH56" i="2" s="1"/>
  <c r="AG51" i="2"/>
  <c r="AG55" i="2" s="1"/>
  <c r="AG56" i="2" s="1"/>
  <c r="AF51" i="2"/>
  <c r="AF55" i="2" s="1"/>
  <c r="AF56" i="2" s="1"/>
  <c r="AE51" i="2"/>
  <c r="AA51" i="2"/>
  <c r="AA55" i="2" s="1"/>
  <c r="AA56" i="2" s="1"/>
  <c r="Z51" i="2"/>
  <c r="Z55" i="2" s="1"/>
  <c r="Z56" i="2" s="1"/>
  <c r="Y51" i="2"/>
  <c r="Y55" i="2" s="1"/>
  <c r="Y56" i="2" s="1"/>
  <c r="X51" i="2"/>
  <c r="X55" i="2" s="1"/>
  <c r="X56" i="2" s="1"/>
  <c r="W51" i="2"/>
  <c r="W55" i="2" s="1"/>
  <c r="W56" i="2" s="1"/>
  <c r="V51" i="2"/>
  <c r="T51" i="2"/>
  <c r="T55" i="2" s="1"/>
  <c r="T56" i="2" s="1"/>
  <c r="S51" i="2"/>
  <c r="S55" i="2" s="1"/>
  <c r="S56" i="2" s="1"/>
  <c r="R51" i="2"/>
  <c r="R55" i="2" s="1"/>
  <c r="R56" i="2" s="1"/>
  <c r="Q51" i="2"/>
  <c r="Q55" i="2" s="1"/>
  <c r="Q56" i="2" s="1"/>
  <c r="P51" i="2"/>
  <c r="P55" i="2" s="1"/>
  <c r="P56" i="2" s="1"/>
  <c r="O51" i="2"/>
  <c r="O55" i="2" s="1"/>
  <c r="O56" i="2" s="1"/>
  <c r="N51" i="2"/>
  <c r="N55" i="2" s="1"/>
  <c r="N56" i="2" s="1"/>
  <c r="M51" i="2"/>
  <c r="M55" i="2" s="1"/>
  <c r="M56" i="2" s="1"/>
  <c r="L51" i="2"/>
  <c r="L55" i="2" s="1"/>
  <c r="L56" i="2" s="1"/>
  <c r="K51" i="2"/>
  <c r="K55" i="2" s="1"/>
  <c r="K56" i="2" s="1"/>
  <c r="J51" i="2"/>
  <c r="J55" i="2" s="1"/>
  <c r="J56" i="2" s="1"/>
  <c r="I51" i="2"/>
  <c r="I55" i="2" s="1"/>
  <c r="I56" i="2" s="1"/>
  <c r="H51" i="2"/>
  <c r="H55" i="2" s="1"/>
  <c r="H56" i="2" s="1"/>
  <c r="G51" i="2"/>
  <c r="G55" i="2" s="1"/>
  <c r="G56" i="2" s="1"/>
  <c r="F51" i="2"/>
  <c r="F55" i="2" s="1"/>
  <c r="F56" i="2" s="1"/>
  <c r="E51" i="2"/>
  <c r="E55" i="2" s="1"/>
  <c r="E56" i="2" s="1"/>
  <c r="D51" i="2"/>
  <c r="D55" i="2" s="1"/>
  <c r="D56" i="2" s="1"/>
  <c r="C51" i="2"/>
  <c r="BL40" i="2"/>
  <c r="BJ40" i="2"/>
  <c r="BJ44" i="2" s="1"/>
  <c r="BJ45" i="2" s="1"/>
  <c r="BG44" i="2"/>
  <c r="BG45" i="2" s="1"/>
  <c r="BF44" i="2"/>
  <c r="BF45" i="2" s="1"/>
  <c r="BE44" i="2"/>
  <c r="BE45" i="2" s="1"/>
  <c r="BD44" i="2"/>
  <c r="BD45" i="2" s="1"/>
  <c r="BC44" i="2"/>
  <c r="BC45" i="2" s="1"/>
  <c r="BB40" i="2"/>
  <c r="BA40" i="2"/>
  <c r="BA44" i="2" s="1"/>
  <c r="BA45" i="2" s="1"/>
  <c r="AZ40" i="2"/>
  <c r="AZ44" i="2" s="1"/>
  <c r="AZ45" i="2" s="1"/>
  <c r="AY40" i="2"/>
  <c r="AY44" i="2" s="1"/>
  <c r="AY45" i="2" s="1"/>
  <c r="AX40" i="2"/>
  <c r="AX44" i="2" s="1"/>
  <c r="AX45" i="2" s="1"/>
  <c r="AW40" i="2"/>
  <c r="AW44" i="2" s="1"/>
  <c r="AW45" i="2" s="1"/>
  <c r="AU40" i="2"/>
  <c r="AU44" i="2" s="1"/>
  <c r="AU45" i="2" s="1"/>
  <c r="AT40" i="2"/>
  <c r="AT44" i="2" s="1"/>
  <c r="AT45" i="2" s="1"/>
  <c r="AR40" i="2"/>
  <c r="AR44" i="2" s="1"/>
  <c r="AR45" i="2" s="1"/>
  <c r="AQ40" i="2"/>
  <c r="AP40" i="2"/>
  <c r="AP44" i="2" s="1"/>
  <c r="AP45" i="2" s="1"/>
  <c r="AO40" i="2"/>
  <c r="AO44" i="2" s="1"/>
  <c r="AO45" i="2" s="1"/>
  <c r="AN40" i="2"/>
  <c r="AN44" i="2" s="1"/>
  <c r="AN45" i="2" s="1"/>
  <c r="AM40" i="2"/>
  <c r="AM44" i="2" s="1"/>
  <c r="AM45" i="2" s="1"/>
  <c r="AL40" i="2"/>
  <c r="AL44" i="2" s="1"/>
  <c r="AL45" i="2" s="1"/>
  <c r="AK40" i="2"/>
  <c r="AK44" i="2" s="1"/>
  <c r="AK45" i="2" s="1"/>
  <c r="AJ40" i="2"/>
  <c r="AJ44" i="2" s="1"/>
  <c r="AJ45" i="2" s="1"/>
  <c r="AI40" i="2"/>
  <c r="AI44" i="2" s="1"/>
  <c r="AI45" i="2" s="1"/>
  <c r="AH40" i="2"/>
  <c r="AH44" i="2" s="1"/>
  <c r="AH45" i="2" s="1"/>
  <c r="AG40" i="2"/>
  <c r="AG44" i="2" s="1"/>
  <c r="AG45" i="2" s="1"/>
  <c r="AF40" i="2"/>
  <c r="AF44" i="2" s="1"/>
  <c r="AF45" i="2" s="1"/>
  <c r="AE40" i="2"/>
  <c r="AA40" i="2"/>
  <c r="AA44" i="2" s="1"/>
  <c r="AA45" i="2" s="1"/>
  <c r="Z40" i="2"/>
  <c r="Z44" i="2" s="1"/>
  <c r="Z45" i="2" s="1"/>
  <c r="Y40" i="2"/>
  <c r="Y44" i="2" s="1"/>
  <c r="Y45" i="2" s="1"/>
  <c r="X40" i="2"/>
  <c r="X44" i="2" s="1"/>
  <c r="X45" i="2" s="1"/>
  <c r="W40" i="2"/>
  <c r="W44" i="2" s="1"/>
  <c r="W45" i="2" s="1"/>
  <c r="V40" i="2"/>
  <c r="T40" i="2"/>
  <c r="T44" i="2" s="1"/>
  <c r="T45" i="2" s="1"/>
  <c r="S40" i="2"/>
  <c r="S44" i="2" s="1"/>
  <c r="S45" i="2" s="1"/>
  <c r="R40" i="2"/>
  <c r="R44" i="2" s="1"/>
  <c r="R45" i="2" s="1"/>
  <c r="Q40" i="2"/>
  <c r="Q44" i="2" s="1"/>
  <c r="Q45" i="2" s="1"/>
  <c r="P40" i="2"/>
  <c r="P44" i="2" s="1"/>
  <c r="P45" i="2" s="1"/>
  <c r="O40" i="2"/>
  <c r="O44" i="2" s="1"/>
  <c r="O45" i="2" s="1"/>
  <c r="N40" i="2"/>
  <c r="N44" i="2" s="1"/>
  <c r="N45" i="2" s="1"/>
  <c r="M40" i="2"/>
  <c r="M44" i="2" s="1"/>
  <c r="M45" i="2" s="1"/>
  <c r="L44" i="2"/>
  <c r="L45" i="2" s="1"/>
  <c r="K40" i="2"/>
  <c r="K44" i="2" s="1"/>
  <c r="K45" i="2" s="1"/>
  <c r="J40" i="2"/>
  <c r="J44" i="2" s="1"/>
  <c r="J45" i="2" s="1"/>
  <c r="I40" i="2"/>
  <c r="I44" i="2" s="1"/>
  <c r="I45" i="2" s="1"/>
  <c r="H40" i="2"/>
  <c r="H44" i="2" s="1"/>
  <c r="H45" i="2" s="1"/>
  <c r="G40" i="2"/>
  <c r="G44" i="2" s="1"/>
  <c r="G45" i="2" s="1"/>
  <c r="F40" i="2"/>
  <c r="F44" i="2" s="1"/>
  <c r="F45" i="2" s="1"/>
  <c r="E40" i="2"/>
  <c r="E44" i="2" s="1"/>
  <c r="E45" i="2" s="1"/>
  <c r="D40" i="2"/>
  <c r="D44" i="2" s="1"/>
  <c r="D45" i="2" s="1"/>
  <c r="C40" i="2"/>
  <c r="BL29" i="2"/>
  <c r="BJ29" i="2"/>
  <c r="BJ33" i="2" s="1"/>
  <c r="BJ34" i="2" s="1"/>
  <c r="BG29" i="2"/>
  <c r="BG33" i="2" s="1"/>
  <c r="BG34" i="2" s="1"/>
  <c r="BF33" i="2"/>
  <c r="BF34" i="2" s="1"/>
  <c r="BE33" i="2"/>
  <c r="BE34" i="2" s="1"/>
  <c r="BD33" i="2"/>
  <c r="BD34" i="2" s="1"/>
  <c r="BC33" i="2"/>
  <c r="BC34" i="2" s="1"/>
  <c r="BB29" i="2"/>
  <c r="BA29" i="2"/>
  <c r="BA33" i="2" s="1"/>
  <c r="BA34" i="2" s="1"/>
  <c r="AZ29" i="2"/>
  <c r="AZ33" i="2" s="1"/>
  <c r="AZ34" i="2" s="1"/>
  <c r="AY29" i="2"/>
  <c r="AY33" i="2" s="1"/>
  <c r="AY34" i="2" s="1"/>
  <c r="AX29" i="2"/>
  <c r="AX33" i="2" s="1"/>
  <c r="AX34" i="2" s="1"/>
  <c r="AW29" i="2"/>
  <c r="AW33" i="2" s="1"/>
  <c r="AW34" i="2" s="1"/>
  <c r="AU29" i="2"/>
  <c r="AU33" i="2" s="1"/>
  <c r="AU34" i="2" s="1"/>
  <c r="AT29" i="2"/>
  <c r="AT33" i="2" s="1"/>
  <c r="AT34" i="2" s="1"/>
  <c r="AR29" i="2"/>
  <c r="AR33" i="2" s="1"/>
  <c r="AR34" i="2" s="1"/>
  <c r="AQ29" i="2"/>
  <c r="AP29" i="2"/>
  <c r="AP33" i="2" s="1"/>
  <c r="AP34" i="2" s="1"/>
  <c r="AO29" i="2"/>
  <c r="AO33" i="2" s="1"/>
  <c r="AO34" i="2" s="1"/>
  <c r="AN29" i="2"/>
  <c r="AN33" i="2" s="1"/>
  <c r="AN34" i="2" s="1"/>
  <c r="AM29" i="2"/>
  <c r="AM33" i="2" s="1"/>
  <c r="AM34" i="2" s="1"/>
  <c r="AL29" i="2"/>
  <c r="AL33" i="2" s="1"/>
  <c r="AL34" i="2" s="1"/>
  <c r="AK29" i="2"/>
  <c r="AK33" i="2" s="1"/>
  <c r="AK34" i="2" s="1"/>
  <c r="AJ29" i="2"/>
  <c r="AJ33" i="2" s="1"/>
  <c r="AJ34" i="2" s="1"/>
  <c r="AI29" i="2"/>
  <c r="AI33" i="2" s="1"/>
  <c r="AI34" i="2" s="1"/>
  <c r="AH29" i="2"/>
  <c r="AH33" i="2" s="1"/>
  <c r="AH34" i="2" s="1"/>
  <c r="AG29" i="2"/>
  <c r="AG33" i="2" s="1"/>
  <c r="AG34" i="2" s="1"/>
  <c r="AF29" i="2"/>
  <c r="AF33" i="2" s="1"/>
  <c r="AF34" i="2" s="1"/>
  <c r="AE29" i="2"/>
  <c r="AA29" i="2"/>
  <c r="AA33" i="2" s="1"/>
  <c r="AA34" i="2" s="1"/>
  <c r="Z29" i="2"/>
  <c r="Z33" i="2" s="1"/>
  <c r="Z34" i="2" s="1"/>
  <c r="Y29" i="2"/>
  <c r="Y33" i="2" s="1"/>
  <c r="Y34" i="2" s="1"/>
  <c r="X29" i="2"/>
  <c r="X33" i="2" s="1"/>
  <c r="X34" i="2" s="1"/>
  <c r="W29" i="2"/>
  <c r="W33" i="2" s="1"/>
  <c r="W34" i="2" s="1"/>
  <c r="V29" i="2"/>
  <c r="T29" i="2"/>
  <c r="T33" i="2" s="1"/>
  <c r="T34" i="2" s="1"/>
  <c r="S29" i="2"/>
  <c r="S33" i="2" s="1"/>
  <c r="S34" i="2" s="1"/>
  <c r="R29" i="2"/>
  <c r="R33" i="2" s="1"/>
  <c r="R34" i="2" s="1"/>
  <c r="Q29" i="2"/>
  <c r="Q33" i="2" s="1"/>
  <c r="Q34" i="2" s="1"/>
  <c r="P29" i="2"/>
  <c r="P33" i="2" s="1"/>
  <c r="P34" i="2" s="1"/>
  <c r="O29" i="2"/>
  <c r="O33" i="2" s="1"/>
  <c r="O34" i="2" s="1"/>
  <c r="N29" i="2"/>
  <c r="N33" i="2" s="1"/>
  <c r="N34" i="2" s="1"/>
  <c r="M29" i="2"/>
  <c r="M33" i="2" s="1"/>
  <c r="M34" i="2" s="1"/>
  <c r="L29" i="2"/>
  <c r="L33" i="2" s="1"/>
  <c r="L34" i="2" s="1"/>
  <c r="K29" i="2"/>
  <c r="K33" i="2" s="1"/>
  <c r="K34" i="2" s="1"/>
  <c r="J29" i="2"/>
  <c r="J33" i="2" s="1"/>
  <c r="J34" i="2" s="1"/>
  <c r="I29" i="2"/>
  <c r="I33" i="2" s="1"/>
  <c r="I34" i="2" s="1"/>
  <c r="H29" i="2"/>
  <c r="H33" i="2" s="1"/>
  <c r="H34" i="2" s="1"/>
  <c r="G29" i="2"/>
  <c r="G33" i="2" s="1"/>
  <c r="G34" i="2" s="1"/>
  <c r="F29" i="2"/>
  <c r="F33" i="2" s="1"/>
  <c r="F34" i="2" s="1"/>
  <c r="E29" i="2"/>
  <c r="E33" i="2" s="1"/>
  <c r="E34" i="2" s="1"/>
  <c r="D29" i="2"/>
  <c r="D33" i="2" s="1"/>
  <c r="D34" i="2" s="1"/>
  <c r="C29" i="2"/>
  <c r="BL18" i="2"/>
  <c r="BJ18" i="2"/>
  <c r="BJ22" i="2" s="1"/>
  <c r="BJ23" i="2" s="1"/>
  <c r="BG18" i="2"/>
  <c r="BG22" i="2" s="1"/>
  <c r="BG23" i="2" s="1"/>
  <c r="BF22" i="2"/>
  <c r="BF23" i="2" s="1"/>
  <c r="BE22" i="2"/>
  <c r="BE23" i="2" s="1"/>
  <c r="BD22" i="2"/>
  <c r="BD23" i="2" s="1"/>
  <c r="BC22" i="2"/>
  <c r="BC23" i="2" s="1"/>
  <c r="BB18" i="2"/>
  <c r="BB22" i="2" s="1"/>
  <c r="BB23" i="2" s="1"/>
  <c r="BA18" i="2"/>
  <c r="BA22" i="2" s="1"/>
  <c r="BA23" i="2" s="1"/>
  <c r="AZ18" i="2"/>
  <c r="AZ22" i="2" s="1"/>
  <c r="AZ23" i="2" s="1"/>
  <c r="AY18" i="2"/>
  <c r="AY22" i="2" s="1"/>
  <c r="AY23" i="2" s="1"/>
  <c r="AX18" i="2"/>
  <c r="AX22" i="2" s="1"/>
  <c r="AX23" i="2" s="1"/>
  <c r="AW18" i="2"/>
  <c r="AW22" i="2" s="1"/>
  <c r="AW23" i="2" s="1"/>
  <c r="AU18" i="2"/>
  <c r="AU22" i="2" s="1"/>
  <c r="AU23" i="2" s="1"/>
  <c r="AT18" i="2"/>
  <c r="AT22" i="2" s="1"/>
  <c r="AT23" i="2" s="1"/>
  <c r="AR18" i="2"/>
  <c r="AR22" i="2" s="1"/>
  <c r="AR23" i="2" s="1"/>
  <c r="AQ18" i="2"/>
  <c r="AQ22" i="2" s="1"/>
  <c r="AQ23" i="2" s="1"/>
  <c r="AP18" i="2"/>
  <c r="AP22" i="2" s="1"/>
  <c r="AP23" i="2" s="1"/>
  <c r="AO18" i="2"/>
  <c r="AO22" i="2" s="1"/>
  <c r="AO23" i="2" s="1"/>
  <c r="AN18" i="2"/>
  <c r="H62" i="4" s="1"/>
  <c r="AM18" i="2"/>
  <c r="AM22" i="2" s="1"/>
  <c r="AM23" i="2" s="1"/>
  <c r="AL18" i="2"/>
  <c r="AL22" i="2" s="1"/>
  <c r="AL23" i="2" s="1"/>
  <c r="AK18" i="2"/>
  <c r="AK22" i="2" s="1"/>
  <c r="AK23" i="2" s="1"/>
  <c r="AJ18" i="2"/>
  <c r="AJ22" i="2" s="1"/>
  <c r="AJ23" i="2" s="1"/>
  <c r="AI18" i="2"/>
  <c r="AI22" i="2" s="1"/>
  <c r="AI23" i="2" s="1"/>
  <c r="AH18" i="2"/>
  <c r="AH22" i="2" s="1"/>
  <c r="AH23" i="2" s="1"/>
  <c r="AG18" i="2"/>
  <c r="AG22" i="2" s="1"/>
  <c r="AG23" i="2" s="1"/>
  <c r="AF18" i="2"/>
  <c r="AF22" i="2" s="1"/>
  <c r="AF23" i="2" s="1"/>
  <c r="AE18" i="2"/>
  <c r="AA18" i="2"/>
  <c r="AA22" i="2" s="1"/>
  <c r="AA23" i="2" s="1"/>
  <c r="Z18" i="2"/>
  <c r="Z22" i="2" s="1"/>
  <c r="Z23" i="2" s="1"/>
  <c r="Y18" i="2"/>
  <c r="Y22" i="2" s="1"/>
  <c r="Y23" i="2" s="1"/>
  <c r="X18" i="2"/>
  <c r="X22" i="2" s="1"/>
  <c r="X23" i="2" s="1"/>
  <c r="W18" i="2"/>
  <c r="W22" i="2" s="1"/>
  <c r="W23" i="2" s="1"/>
  <c r="V18" i="2"/>
  <c r="V22" i="2" s="1"/>
  <c r="V23" i="2" s="1"/>
  <c r="T18" i="2"/>
  <c r="T22" i="2" s="1"/>
  <c r="T23" i="2" s="1"/>
  <c r="S18" i="2"/>
  <c r="S22" i="2" s="1"/>
  <c r="S23" i="2" s="1"/>
  <c r="R18" i="2"/>
  <c r="R22" i="2" s="1"/>
  <c r="R23" i="2" s="1"/>
  <c r="Q18" i="2"/>
  <c r="Q22" i="2" s="1"/>
  <c r="Q23" i="2" s="1"/>
  <c r="P18" i="2"/>
  <c r="P22" i="2" s="1"/>
  <c r="P23" i="2" s="1"/>
  <c r="O18" i="2"/>
  <c r="O22" i="2" s="1"/>
  <c r="O23" i="2" s="1"/>
  <c r="N18" i="2"/>
  <c r="N22" i="2" s="1"/>
  <c r="N23" i="2" s="1"/>
  <c r="M18" i="2"/>
  <c r="M22" i="2" s="1"/>
  <c r="M23" i="2" s="1"/>
  <c r="L18" i="2"/>
  <c r="L22" i="2" s="1"/>
  <c r="L23" i="2" s="1"/>
  <c r="K18" i="2"/>
  <c r="K22" i="2" s="1"/>
  <c r="K23" i="2" s="1"/>
  <c r="J18" i="2"/>
  <c r="J22" i="2" s="1"/>
  <c r="J23" i="2" s="1"/>
  <c r="I18" i="2"/>
  <c r="I22" i="2" s="1"/>
  <c r="I23" i="2" s="1"/>
  <c r="H18" i="2"/>
  <c r="H22" i="2" s="1"/>
  <c r="H23" i="2" s="1"/>
  <c r="G18" i="2"/>
  <c r="G22" i="2" s="1"/>
  <c r="G23" i="2" s="1"/>
  <c r="F18" i="2"/>
  <c r="F22" i="2" s="1"/>
  <c r="F23" i="2" s="1"/>
  <c r="E18" i="2"/>
  <c r="E22" i="2" s="1"/>
  <c r="E23" i="2" s="1"/>
  <c r="D22" i="2"/>
  <c r="D23" i="2" s="1"/>
  <c r="M67" i="4" l="1"/>
  <c r="N67" i="4" s="1"/>
  <c r="M99" i="4"/>
  <c r="M45" i="4"/>
  <c r="N45" i="4" s="1"/>
  <c r="M62" i="4"/>
  <c r="N62" i="4" s="1"/>
  <c r="M63" i="4"/>
  <c r="N63" i="4" s="1"/>
  <c r="M61" i="4"/>
  <c r="N61" i="4" s="1"/>
  <c r="H72" i="4"/>
  <c r="M72" i="4" s="1"/>
  <c r="N72" i="4" s="1"/>
  <c r="H96" i="4"/>
  <c r="K96" i="4" s="1"/>
  <c r="L96" i="4" s="1"/>
  <c r="M97" i="4"/>
  <c r="V44" i="2"/>
  <c r="V45" i="2" s="1"/>
  <c r="H93" i="4"/>
  <c r="K93" i="4" s="1"/>
  <c r="L93" i="4" s="1"/>
  <c r="V33" i="2"/>
  <c r="V34" i="2" s="1"/>
  <c r="H92" i="4"/>
  <c r="BB44" i="2"/>
  <c r="BB45" i="2" s="1"/>
  <c r="H104" i="4"/>
  <c r="K104" i="4" s="1"/>
  <c r="L104" i="4" s="1"/>
  <c r="AQ55" i="2"/>
  <c r="AQ56" i="2" s="1"/>
  <c r="H98" i="4"/>
  <c r="K98" i="4" s="1"/>
  <c r="L98" i="4" s="1"/>
  <c r="V55" i="2"/>
  <c r="V56" i="2" s="1"/>
  <c r="H94" i="4"/>
  <c r="K94" i="4" s="1"/>
  <c r="L94" i="4" s="1"/>
  <c r="BB33" i="2"/>
  <c r="BB34" i="2" s="1"/>
  <c r="H103" i="4"/>
  <c r="H105" i="4" s="1"/>
  <c r="H73" i="4"/>
  <c r="M73" i="4" s="1"/>
  <c r="N73" i="4" s="1"/>
  <c r="H97" i="4"/>
  <c r="M49" i="4"/>
  <c r="N49" i="4" s="1"/>
  <c r="M60" i="4"/>
  <c r="N60" i="4" s="1"/>
  <c r="H64" i="4"/>
  <c r="M43" i="4"/>
  <c r="N43" i="4" s="1"/>
  <c r="M48" i="4"/>
  <c r="N48" i="4" s="1"/>
  <c r="C46" i="11"/>
  <c r="H47" i="4"/>
  <c r="M47" i="4" s="1"/>
  <c r="N47" i="4" s="1"/>
  <c r="K73" i="4"/>
  <c r="L73" i="4" s="1"/>
  <c r="O73" i="4"/>
  <c r="K63" i="4"/>
  <c r="L63" i="4" s="1"/>
  <c r="O63" i="4"/>
  <c r="K61" i="4"/>
  <c r="L61" i="4" s="1"/>
  <c r="O61" i="4"/>
  <c r="K62" i="4"/>
  <c r="L62" i="4" s="1"/>
  <c r="O62" i="4"/>
  <c r="K44" i="11"/>
  <c r="L44" i="11" s="1"/>
  <c r="K45" i="11"/>
  <c r="L45" i="11" s="1"/>
  <c r="K46" i="11"/>
  <c r="L46" i="11" s="1"/>
  <c r="K47" i="11"/>
  <c r="L47" i="11" s="1"/>
  <c r="O43" i="11"/>
  <c r="R64" i="11"/>
  <c r="AD101" i="2"/>
  <c r="AD102" i="2"/>
  <c r="AD112" i="2"/>
  <c r="AD113" i="2"/>
  <c r="AD123" i="2"/>
  <c r="AD124" i="2"/>
  <c r="BH101" i="2"/>
  <c r="BH102" i="2"/>
  <c r="BH112" i="2"/>
  <c r="BH113" i="2"/>
  <c r="BH123" i="2"/>
  <c r="BH124" i="2"/>
  <c r="O46" i="11"/>
  <c r="O45" i="11"/>
  <c r="O44" i="11"/>
  <c r="O47" i="11"/>
  <c r="I42" i="11"/>
  <c r="K42" i="11" s="1"/>
  <c r="L42" i="11" s="1"/>
  <c r="K43" i="11"/>
  <c r="L43" i="11" s="1"/>
  <c r="BH13" i="2"/>
  <c r="BD21" i="2"/>
  <c r="AW21" i="2"/>
  <c r="AM21" i="2"/>
  <c r="AF21" i="2"/>
  <c r="T21" i="2"/>
  <c r="L21" i="2"/>
  <c r="D21" i="2"/>
  <c r="BE21" i="2"/>
  <c r="AK21" i="2"/>
  <c r="M21" i="2"/>
  <c r="BC21" i="2"/>
  <c r="AU21" i="2"/>
  <c r="AI21" i="2"/>
  <c r="X21" i="2"/>
  <c r="O21" i="2"/>
  <c r="G21" i="2"/>
  <c r="AN21" i="2"/>
  <c r="I21" i="2"/>
  <c r="BF21" i="2"/>
  <c r="AY21" i="2"/>
  <c r="AO21" i="2"/>
  <c r="AH21" i="2"/>
  <c r="W21" i="2"/>
  <c r="N21" i="2"/>
  <c r="F21" i="2"/>
  <c r="AG21" i="2"/>
  <c r="AD46" i="2"/>
  <c r="AD47" i="2"/>
  <c r="BH57" i="2"/>
  <c r="BH58" i="2"/>
  <c r="AD68" i="2"/>
  <c r="AD69" i="2"/>
  <c r="BH35" i="2"/>
  <c r="BH36" i="2"/>
  <c r="AD90" i="2"/>
  <c r="AD91" i="2"/>
  <c r="BJ21" i="2"/>
  <c r="BA21" i="2"/>
  <c r="AQ21" i="2"/>
  <c r="AJ21" i="2"/>
  <c r="Y21" i="2"/>
  <c r="P21" i="2"/>
  <c r="H21" i="2"/>
  <c r="AR21" i="2"/>
  <c r="V21" i="2"/>
  <c r="E21" i="2"/>
  <c r="BG21" i="2"/>
  <c r="AZ21" i="2"/>
  <c r="AP21" i="2"/>
  <c r="AE21" i="2"/>
  <c r="S21" i="2"/>
  <c r="K21" i="2"/>
  <c r="C21" i="2"/>
  <c r="Z21" i="2"/>
  <c r="BB21" i="2"/>
  <c r="AT21" i="2"/>
  <c r="AL21" i="2"/>
  <c r="AA21" i="2"/>
  <c r="R21" i="2"/>
  <c r="J21" i="2"/>
  <c r="AX21" i="2"/>
  <c r="Q21" i="2"/>
  <c r="BH46" i="2"/>
  <c r="BH47" i="2"/>
  <c r="AD13" i="2"/>
  <c r="AD57" i="2"/>
  <c r="AD58" i="2"/>
  <c r="BH68" i="2"/>
  <c r="BH69" i="2"/>
  <c r="AD35" i="2"/>
  <c r="AD36" i="2"/>
  <c r="BH90" i="2"/>
  <c r="BH91" i="2"/>
  <c r="C48" i="11"/>
  <c r="M48" i="11" s="1"/>
  <c r="N48" i="11" s="1"/>
  <c r="BH24" i="2"/>
  <c r="AD24" i="2"/>
  <c r="Q74" i="11"/>
  <c r="R72" i="11"/>
  <c r="R74" i="11" s="1"/>
  <c r="C73" i="11"/>
  <c r="M73" i="11" s="1"/>
  <c r="N73" i="11" s="1"/>
  <c r="C72" i="11"/>
  <c r="M72" i="11" s="1"/>
  <c r="N72" i="11" s="1"/>
  <c r="Q49" i="11"/>
  <c r="BH86" i="2"/>
  <c r="BH87" i="2" s="1"/>
  <c r="Q64" i="11"/>
  <c r="D62" i="5"/>
  <c r="K62" i="5" s="1"/>
  <c r="L62" i="5" s="1"/>
  <c r="C62" i="11"/>
  <c r="M62" i="11" s="1"/>
  <c r="N62" i="11" s="1"/>
  <c r="D63" i="5"/>
  <c r="K63" i="5" s="1"/>
  <c r="L63" i="5" s="1"/>
  <c r="C63" i="11"/>
  <c r="M63" i="11" s="1"/>
  <c r="N63" i="11" s="1"/>
  <c r="D44" i="5"/>
  <c r="K44" i="5" s="1"/>
  <c r="L44" i="5" s="1"/>
  <c r="C44" i="11"/>
  <c r="D45" i="5"/>
  <c r="K45" i="5" s="1"/>
  <c r="L45" i="5" s="1"/>
  <c r="C45" i="11"/>
  <c r="D61" i="5"/>
  <c r="K61" i="5" s="1"/>
  <c r="L61" i="5" s="1"/>
  <c r="C61" i="11"/>
  <c r="M61" i="11" s="1"/>
  <c r="N61" i="11" s="1"/>
  <c r="K73" i="11"/>
  <c r="L73" i="11" s="1"/>
  <c r="O73" i="11"/>
  <c r="K60" i="11"/>
  <c r="L60" i="11" s="1"/>
  <c r="I64" i="11"/>
  <c r="O60" i="11"/>
  <c r="K67" i="11"/>
  <c r="L67" i="11" s="1"/>
  <c r="O67" i="11"/>
  <c r="O61" i="11"/>
  <c r="K61" i="11"/>
  <c r="L61" i="11" s="1"/>
  <c r="K62" i="11"/>
  <c r="L62" i="11" s="1"/>
  <c r="O62" i="11"/>
  <c r="K72" i="11"/>
  <c r="L72" i="11" s="1"/>
  <c r="O72" i="11"/>
  <c r="I74" i="11"/>
  <c r="O63" i="11"/>
  <c r="K63" i="11"/>
  <c r="L63" i="11" s="1"/>
  <c r="K48" i="11"/>
  <c r="L48" i="11" s="1"/>
  <c r="O48" i="11"/>
  <c r="M46" i="11"/>
  <c r="N46" i="11" s="1"/>
  <c r="D60" i="5"/>
  <c r="K60" i="5" s="1"/>
  <c r="L60" i="5" s="1"/>
  <c r="C60" i="11"/>
  <c r="M60" i="11" s="1"/>
  <c r="N60" i="11" s="1"/>
  <c r="D67" i="5"/>
  <c r="K67" i="5" s="1"/>
  <c r="L67" i="5" s="1"/>
  <c r="C67" i="11"/>
  <c r="M67" i="11" s="1"/>
  <c r="N67" i="11" s="1"/>
  <c r="D43" i="5"/>
  <c r="K43" i="5" s="1"/>
  <c r="L43" i="5" s="1"/>
  <c r="C43" i="11"/>
  <c r="D47" i="5"/>
  <c r="K47" i="5" s="1"/>
  <c r="L47" i="5" s="1"/>
  <c r="C47" i="11"/>
  <c r="K82" i="11"/>
  <c r="L82" i="11" s="1"/>
  <c r="I42" i="5"/>
  <c r="M42" i="5" s="1"/>
  <c r="AD86" i="2"/>
  <c r="AD87" i="2" s="1"/>
  <c r="BH31" i="2"/>
  <c r="BH32" i="2" s="1"/>
  <c r="BI74" i="2"/>
  <c r="BH79" i="2"/>
  <c r="AD75" i="2"/>
  <c r="AD76" i="2" s="1"/>
  <c r="AD79" i="2"/>
  <c r="BH75" i="2"/>
  <c r="BH76" i="2" s="1"/>
  <c r="BI85" i="2"/>
  <c r="BI91" i="2" s="1"/>
  <c r="AD51" i="2"/>
  <c r="AD55" i="2" s="1"/>
  <c r="AD56" i="2" s="1"/>
  <c r="BH51" i="2"/>
  <c r="BH55" i="2" s="1"/>
  <c r="BH56" i="2" s="1"/>
  <c r="AD95" i="2"/>
  <c r="BH95" i="2"/>
  <c r="BH99" i="2" s="1"/>
  <c r="BH100" i="2" s="1"/>
  <c r="BH97" i="2"/>
  <c r="BH98" i="2" s="1"/>
  <c r="BH64" i="2"/>
  <c r="BH65" i="2" s="1"/>
  <c r="AD18" i="2"/>
  <c r="AD62" i="2"/>
  <c r="AD66" i="2" s="1"/>
  <c r="AD67" i="2" s="1"/>
  <c r="AE66" i="2"/>
  <c r="AE67" i="2" s="1"/>
  <c r="BH62" i="2"/>
  <c r="BH66" i="2" s="1"/>
  <c r="BH67" i="2" s="1"/>
  <c r="AD106" i="2"/>
  <c r="AE110" i="2"/>
  <c r="AE111" i="2" s="1"/>
  <c r="BH106" i="2"/>
  <c r="BH110" i="2" s="1"/>
  <c r="BH111" i="2" s="1"/>
  <c r="BI96" i="2"/>
  <c r="AD97" i="2"/>
  <c r="AD98" i="2" s="1"/>
  <c r="BH53" i="2"/>
  <c r="BH54" i="2" s="1"/>
  <c r="BI63" i="2"/>
  <c r="AD64" i="2"/>
  <c r="AD65" i="2" s="1"/>
  <c r="AE22" i="2"/>
  <c r="AE23" i="2" s="1"/>
  <c r="BH18" i="2"/>
  <c r="BH22" i="2" s="1"/>
  <c r="BH23" i="2" s="1"/>
  <c r="AD29" i="2"/>
  <c r="AD33" i="2" s="1"/>
  <c r="AD34" i="2" s="1"/>
  <c r="AE33" i="2"/>
  <c r="AE34" i="2" s="1"/>
  <c r="BH29" i="2"/>
  <c r="BH33" i="2" s="1"/>
  <c r="BH34" i="2" s="1"/>
  <c r="AD73" i="2"/>
  <c r="AE77" i="2"/>
  <c r="AE78" i="2" s="1"/>
  <c r="BH73" i="2"/>
  <c r="BH77" i="2" s="1"/>
  <c r="BH78" i="2" s="1"/>
  <c r="AD117" i="2"/>
  <c r="AE121" i="2"/>
  <c r="AE122" i="2" s="1"/>
  <c r="BH117" i="2"/>
  <c r="BH121" i="2" s="1"/>
  <c r="BH122" i="2" s="1"/>
  <c r="BH42" i="2"/>
  <c r="BH43" i="2" s="1"/>
  <c r="BH108" i="2"/>
  <c r="BH109" i="2" s="1"/>
  <c r="BI52" i="2"/>
  <c r="AD53" i="2"/>
  <c r="AD54" i="2" s="1"/>
  <c r="BH20" i="2"/>
  <c r="BH119" i="2"/>
  <c r="BH120" i="2" s="1"/>
  <c r="BI30" i="2"/>
  <c r="AD31" i="2"/>
  <c r="AD32" i="2" s="1"/>
  <c r="AD40" i="2"/>
  <c r="BH40" i="2"/>
  <c r="BH44" i="2" s="1"/>
  <c r="BH45" i="2" s="1"/>
  <c r="AD84" i="2"/>
  <c r="AE88" i="2"/>
  <c r="AE89" i="2" s="1"/>
  <c r="BH84" i="2"/>
  <c r="BH88" i="2" s="1"/>
  <c r="BH89" i="2" s="1"/>
  <c r="D48" i="5"/>
  <c r="K48" i="5" s="1"/>
  <c r="L48" i="5" s="1"/>
  <c r="BI41" i="2"/>
  <c r="AD42" i="2"/>
  <c r="AD43" i="2" s="1"/>
  <c r="BI107" i="2"/>
  <c r="AD108" i="2"/>
  <c r="AD109" i="2" s="1"/>
  <c r="BI19" i="2"/>
  <c r="BI25" i="2" s="1"/>
  <c r="AD20" i="2"/>
  <c r="BI118" i="2"/>
  <c r="AD119" i="2"/>
  <c r="AD120" i="2" s="1"/>
  <c r="D73" i="5"/>
  <c r="D72" i="5"/>
  <c r="K72" i="5" s="1"/>
  <c r="L72" i="5" s="1"/>
  <c r="D46" i="5"/>
  <c r="I82" i="5"/>
  <c r="J84" i="4"/>
  <c r="BG135" i="2"/>
  <c r="J74" i="4"/>
  <c r="K72" i="4"/>
  <c r="L72" i="4" s="1"/>
  <c r="K67" i="4"/>
  <c r="L67" i="4" s="1"/>
  <c r="I74" i="5"/>
  <c r="J64" i="4"/>
  <c r="K60" i="4"/>
  <c r="L60" i="4" s="1"/>
  <c r="I64" i="5"/>
  <c r="M64" i="5" s="1"/>
  <c r="AQ33" i="2"/>
  <c r="AQ34" i="2" s="1"/>
  <c r="AQ44" i="2"/>
  <c r="AQ45" i="2" s="1"/>
  <c r="AM66" i="2"/>
  <c r="AM67" i="2" s="1"/>
  <c r="AM99" i="2"/>
  <c r="AM100" i="2" s="1"/>
  <c r="AN22" i="2"/>
  <c r="AN23" i="2" s="1"/>
  <c r="AN66" i="2"/>
  <c r="AN67" i="2" s="1"/>
  <c r="AP77" i="2"/>
  <c r="AP78" i="2" s="1"/>
  <c r="C22" i="2"/>
  <c r="C23" i="2" s="1"/>
  <c r="C44" i="2"/>
  <c r="C45" i="2" s="1"/>
  <c r="C66" i="2"/>
  <c r="C67" i="2" s="1"/>
  <c r="C88" i="2"/>
  <c r="C89" i="2" s="1"/>
  <c r="C110" i="2"/>
  <c r="C111" i="2" s="1"/>
  <c r="C33" i="2"/>
  <c r="C34" i="2" s="1"/>
  <c r="C55" i="2"/>
  <c r="C56" i="2" s="1"/>
  <c r="C77" i="2"/>
  <c r="C78" i="2" s="1"/>
  <c r="C99" i="2"/>
  <c r="C100" i="2" s="1"/>
  <c r="C121" i="2"/>
  <c r="C122" i="2" s="1"/>
  <c r="AZ88" i="2"/>
  <c r="AZ89" i="2" s="1"/>
  <c r="AE55" i="2"/>
  <c r="AE56" i="2" s="1"/>
  <c r="AU88" i="2"/>
  <c r="AU89" i="2" s="1"/>
  <c r="AD9" i="2"/>
  <c r="AD10" i="2" s="1"/>
  <c r="AM88" i="2"/>
  <c r="AM89" i="2" s="1"/>
  <c r="BA88" i="2"/>
  <c r="BA89" i="2" s="1"/>
  <c r="BG130" i="2"/>
  <c r="BG131" i="2" s="1"/>
  <c r="AE44" i="2"/>
  <c r="AE45" i="2" s="1"/>
  <c r="AK88" i="2"/>
  <c r="AK89" i="2" s="1"/>
  <c r="AR88" i="2"/>
  <c r="AR89" i="2" s="1"/>
  <c r="BH9" i="2"/>
  <c r="BH10" i="2" s="1"/>
  <c r="K47" i="4"/>
  <c r="K45" i="4"/>
  <c r="K49" i="4"/>
  <c r="AE99" i="2"/>
  <c r="AE100" i="2" s="1"/>
  <c r="J42" i="4"/>
  <c r="O42" i="4" s="1"/>
  <c r="K43" i="4"/>
  <c r="K48" i="4"/>
  <c r="K46" i="4"/>
  <c r="BI8" i="2"/>
  <c r="BI14" i="2" s="1"/>
  <c r="BH129" i="2"/>
  <c r="BH134" i="2" s="1"/>
  <c r="BJ7" i="2"/>
  <c r="BJ11" i="2" s="1"/>
  <c r="BJ12" i="2" s="1"/>
  <c r="BG7" i="2"/>
  <c r="BF11" i="2"/>
  <c r="BF12" i="2" s="1"/>
  <c r="BE11" i="2"/>
  <c r="BE12" i="2" s="1"/>
  <c r="BD11" i="2"/>
  <c r="BD12" i="2" s="1"/>
  <c r="BC11" i="2"/>
  <c r="BC12" i="2" s="1"/>
  <c r="BB7" i="2"/>
  <c r="BB11" i="2" s="1"/>
  <c r="BB12" i="2" s="1"/>
  <c r="BA7" i="2"/>
  <c r="BA11" i="2" s="1"/>
  <c r="BA12" i="2" s="1"/>
  <c r="AZ7" i="2"/>
  <c r="AZ11" i="2" s="1"/>
  <c r="AZ12" i="2" s="1"/>
  <c r="AY7" i="2"/>
  <c r="AY11" i="2" s="1"/>
  <c r="AY12" i="2" s="1"/>
  <c r="K97" i="4" l="1"/>
  <c r="L97" i="4" s="1"/>
  <c r="H99" i="4"/>
  <c r="K99" i="4" s="1"/>
  <c r="L99" i="4" s="1"/>
  <c r="H74" i="4"/>
  <c r="K105" i="4"/>
  <c r="L105" i="4" s="1"/>
  <c r="K103" i="4"/>
  <c r="L103" i="4" s="1"/>
  <c r="H95" i="4"/>
  <c r="K95" i="4" s="1"/>
  <c r="L95" i="4" s="1"/>
  <c r="K92" i="4"/>
  <c r="L92" i="4" s="1"/>
  <c r="M74" i="4"/>
  <c r="N74" i="4" s="1"/>
  <c r="H42" i="4"/>
  <c r="M64" i="4"/>
  <c r="N64" i="4" s="1"/>
  <c r="AD121" i="2"/>
  <c r="AD122" i="2" s="1"/>
  <c r="BI117" i="2"/>
  <c r="K84" i="4"/>
  <c r="L84" i="4" s="1"/>
  <c r="K64" i="4"/>
  <c r="L64" i="4" s="1"/>
  <c r="O64" i="4"/>
  <c r="K74" i="4"/>
  <c r="L74" i="4" s="1"/>
  <c r="O74" i="4"/>
  <c r="L49" i="4"/>
  <c r="L45" i="4"/>
  <c r="L48" i="4"/>
  <c r="L47" i="4"/>
  <c r="L43" i="4"/>
  <c r="L46" i="4"/>
  <c r="I49" i="11"/>
  <c r="O49" i="11" s="1"/>
  <c r="BI101" i="2"/>
  <c r="BI102" i="2"/>
  <c r="BI123" i="2"/>
  <c r="BI124" i="2"/>
  <c r="BI112" i="2"/>
  <c r="BI113" i="2"/>
  <c r="O42" i="11"/>
  <c r="BI13" i="2"/>
  <c r="AD21" i="2"/>
  <c r="BI68" i="2"/>
  <c r="BI69" i="2"/>
  <c r="BI46" i="2"/>
  <c r="BI47" i="2"/>
  <c r="BI35" i="2"/>
  <c r="BI36" i="2"/>
  <c r="BH21" i="2"/>
  <c r="BI57" i="2"/>
  <c r="BI58" i="2"/>
  <c r="BI79" i="2"/>
  <c r="BI80" i="2"/>
  <c r="BI75" i="2"/>
  <c r="BI76" i="2" s="1"/>
  <c r="BI24" i="2"/>
  <c r="C74" i="11"/>
  <c r="M74" i="11" s="1"/>
  <c r="N74" i="11" s="1"/>
  <c r="D64" i="5"/>
  <c r="K64" i="5" s="1"/>
  <c r="L64" i="5" s="1"/>
  <c r="BK74" i="2"/>
  <c r="BK80" i="2" s="1"/>
  <c r="K74" i="11"/>
  <c r="L74" i="11" s="1"/>
  <c r="M47" i="11"/>
  <c r="N47" i="11" s="1"/>
  <c r="C42" i="11"/>
  <c r="M43" i="11"/>
  <c r="N43" i="11" s="1"/>
  <c r="C64" i="11"/>
  <c r="M64" i="11" s="1"/>
  <c r="N64" i="11" s="1"/>
  <c r="K64" i="11"/>
  <c r="L64" i="11" s="1"/>
  <c r="O64" i="11"/>
  <c r="M45" i="11"/>
  <c r="N45" i="11" s="1"/>
  <c r="M44" i="11"/>
  <c r="N44" i="11" s="1"/>
  <c r="I49" i="5"/>
  <c r="M49" i="5" s="1"/>
  <c r="BI86" i="2"/>
  <c r="BI87" i="2" s="1"/>
  <c r="BI90" i="2"/>
  <c r="BK85" i="2"/>
  <c r="BI95" i="2"/>
  <c r="BK95" i="2" s="1"/>
  <c r="BM95" i="2" s="1"/>
  <c r="BI106" i="2"/>
  <c r="BK106" i="2" s="1"/>
  <c r="BM106" i="2" s="1"/>
  <c r="AD99" i="2"/>
  <c r="AD100" i="2" s="1"/>
  <c r="BI29" i="2"/>
  <c r="BK29" i="2" s="1"/>
  <c r="BM29" i="2" s="1"/>
  <c r="BI51" i="2"/>
  <c r="BK51" i="2" s="1"/>
  <c r="BM51" i="2" s="1"/>
  <c r="BI18" i="2"/>
  <c r="BK18" i="2" s="1"/>
  <c r="BM18" i="2" s="1"/>
  <c r="BK107" i="2"/>
  <c r="BK113" i="2" s="1"/>
  <c r="BI108" i="2"/>
  <c r="BI109" i="2" s="1"/>
  <c r="BI84" i="2"/>
  <c r="AD88" i="2"/>
  <c r="AD89" i="2" s="1"/>
  <c r="BK96" i="2"/>
  <c r="BK102" i="2" s="1"/>
  <c r="BI97" i="2"/>
  <c r="BI98" i="2" s="1"/>
  <c r="BK19" i="2"/>
  <c r="BK25" i="2" s="1"/>
  <c r="BI20" i="2"/>
  <c r="AD110" i="2"/>
  <c r="AD111" i="2" s="1"/>
  <c r="BK30" i="2"/>
  <c r="BK36" i="2" s="1"/>
  <c r="BI31" i="2"/>
  <c r="BI32" i="2" s="1"/>
  <c r="BK118" i="2"/>
  <c r="AD22" i="2"/>
  <c r="AD23" i="2" s="1"/>
  <c r="AD44" i="2"/>
  <c r="AD45" i="2" s="1"/>
  <c r="BI40" i="2"/>
  <c r="BK40" i="2" s="1"/>
  <c r="BM40" i="2" s="1"/>
  <c r="BI73" i="2"/>
  <c r="AD77" i="2"/>
  <c r="AD78" i="2" s="1"/>
  <c r="BK41" i="2"/>
  <c r="BK47" i="2" s="1"/>
  <c r="BI42" i="2"/>
  <c r="BI43" i="2" s="1"/>
  <c r="BK52" i="2"/>
  <c r="BK58" i="2" s="1"/>
  <c r="BI53" i="2"/>
  <c r="BI54" i="2" s="1"/>
  <c r="BK63" i="2"/>
  <c r="BI64" i="2"/>
  <c r="BI65" i="2" s="1"/>
  <c r="BI62" i="2"/>
  <c r="BK62" i="2" s="1"/>
  <c r="BM62" i="2" s="1"/>
  <c r="D74" i="5"/>
  <c r="K74" i="5" s="1"/>
  <c r="L74" i="5" s="1"/>
  <c r="K73" i="5"/>
  <c r="L73" i="5" s="1"/>
  <c r="K46" i="5"/>
  <c r="L46" i="5" s="1"/>
  <c r="D42" i="5"/>
  <c r="BH130" i="2"/>
  <c r="BH131" i="2" s="1"/>
  <c r="BK8" i="2"/>
  <c r="BK14" i="2" s="1"/>
  <c r="BI9" i="2"/>
  <c r="BI10" i="2" s="1"/>
  <c r="K42" i="4"/>
  <c r="J50" i="4"/>
  <c r="O50" i="4" s="1"/>
  <c r="BG128" i="2"/>
  <c r="BG11" i="2"/>
  <c r="BG12" i="2" s="1"/>
  <c r="BL7" i="2"/>
  <c r="AX7" i="2"/>
  <c r="AX11" i="2" s="1"/>
  <c r="AX12" i="2" s="1"/>
  <c r="AW7" i="2"/>
  <c r="AW11" i="2" s="1"/>
  <c r="AW12" i="2" s="1"/>
  <c r="AU7" i="2"/>
  <c r="AU11" i="2" s="1"/>
  <c r="AU12" i="2" s="1"/>
  <c r="AT7" i="2"/>
  <c r="AT11" i="2" s="1"/>
  <c r="AT12" i="2" s="1"/>
  <c r="AR7" i="2"/>
  <c r="AR11" i="2" s="1"/>
  <c r="AR12" i="2" s="1"/>
  <c r="AQ7" i="2"/>
  <c r="AQ11" i="2" s="1"/>
  <c r="AQ12" i="2" s="1"/>
  <c r="AP7" i="2"/>
  <c r="AP11" i="2" s="1"/>
  <c r="AP12" i="2" s="1"/>
  <c r="AO7" i="2"/>
  <c r="AO11" i="2" s="1"/>
  <c r="AO12" i="2" s="1"/>
  <c r="AN7" i="2"/>
  <c r="AN11" i="2" s="1"/>
  <c r="AN12" i="2" s="1"/>
  <c r="AM7" i="2"/>
  <c r="AM11" i="2" s="1"/>
  <c r="AM12" i="2" s="1"/>
  <c r="AL7" i="2"/>
  <c r="AL11" i="2" s="1"/>
  <c r="AL12" i="2" s="1"/>
  <c r="AK7" i="2"/>
  <c r="AK11" i="2" s="1"/>
  <c r="AK12" i="2" s="1"/>
  <c r="AJ7" i="2"/>
  <c r="AJ11" i="2" s="1"/>
  <c r="AJ12" i="2" s="1"/>
  <c r="AI7" i="2"/>
  <c r="AI11" i="2" s="1"/>
  <c r="AI12" i="2" s="1"/>
  <c r="AH7" i="2"/>
  <c r="AH11" i="2" s="1"/>
  <c r="AH12" i="2" s="1"/>
  <c r="AG7" i="2"/>
  <c r="AG11" i="2" s="1"/>
  <c r="AG12" i="2" s="1"/>
  <c r="AF7" i="2"/>
  <c r="AF11" i="2" s="1"/>
  <c r="AF12" i="2" s="1"/>
  <c r="AE7" i="2"/>
  <c r="AA7" i="2"/>
  <c r="AA11" i="2" s="1"/>
  <c r="AA12" i="2" s="1"/>
  <c r="Z7" i="2"/>
  <c r="Z11" i="2" s="1"/>
  <c r="Z12" i="2" s="1"/>
  <c r="Y7" i="2"/>
  <c r="Y11" i="2" s="1"/>
  <c r="Y12" i="2" s="1"/>
  <c r="X7" i="2"/>
  <c r="X11" i="2" s="1"/>
  <c r="X12" i="2" s="1"/>
  <c r="W7" i="2"/>
  <c r="W11" i="2" s="1"/>
  <c r="W12" i="2" s="1"/>
  <c r="V7" i="2"/>
  <c r="V11" i="2" s="1"/>
  <c r="V12" i="2" s="1"/>
  <c r="T7" i="2"/>
  <c r="T11" i="2" s="1"/>
  <c r="T12" i="2" s="1"/>
  <c r="S7" i="2"/>
  <c r="S11" i="2" s="1"/>
  <c r="S12" i="2" s="1"/>
  <c r="R7" i="2"/>
  <c r="R11" i="2" s="1"/>
  <c r="R12" i="2" s="1"/>
  <c r="Q7" i="2"/>
  <c r="Q11" i="2" s="1"/>
  <c r="Q12" i="2" s="1"/>
  <c r="P7" i="2"/>
  <c r="P11" i="2" s="1"/>
  <c r="P12" i="2" s="1"/>
  <c r="O7" i="2"/>
  <c r="O11" i="2" s="1"/>
  <c r="O12" i="2" s="1"/>
  <c r="N7" i="2"/>
  <c r="N11" i="2" s="1"/>
  <c r="N12" i="2" s="1"/>
  <c r="M7" i="2"/>
  <c r="M11" i="2" s="1"/>
  <c r="M12" i="2" s="1"/>
  <c r="L7" i="2"/>
  <c r="L11" i="2" s="1"/>
  <c r="L12" i="2" s="1"/>
  <c r="K7" i="2"/>
  <c r="K11" i="2" s="1"/>
  <c r="K12" i="2" s="1"/>
  <c r="J7" i="2"/>
  <c r="J11" i="2" s="1"/>
  <c r="J12" i="2" s="1"/>
  <c r="I7" i="2"/>
  <c r="I11" i="2" s="1"/>
  <c r="I12" i="2" s="1"/>
  <c r="G7" i="2"/>
  <c r="G11" i="2" s="1"/>
  <c r="G12" i="2" s="1"/>
  <c r="F7" i="2"/>
  <c r="F11" i="2" s="1"/>
  <c r="F12" i="2" s="1"/>
  <c r="E7" i="2"/>
  <c r="E11" i="2" s="1"/>
  <c r="E12" i="2" s="1"/>
  <c r="D7" i="2"/>
  <c r="D11" i="2" s="1"/>
  <c r="D12" i="2" s="1"/>
  <c r="C7" i="2"/>
  <c r="H7" i="2"/>
  <c r="H11" i="2" s="1"/>
  <c r="H12" i="2" s="1"/>
  <c r="C82" i="11" l="1"/>
  <c r="M82" i="11" s="1"/>
  <c r="N82" i="11" s="1"/>
  <c r="H84" i="4"/>
  <c r="M84" i="4" s="1"/>
  <c r="N84" i="4" s="1"/>
  <c r="H50" i="4"/>
  <c r="M50" i="4" s="1"/>
  <c r="N50" i="4" s="1"/>
  <c r="M42" i="4"/>
  <c r="N42" i="4" s="1"/>
  <c r="BK75" i="2"/>
  <c r="BM75" i="2" s="1"/>
  <c r="BM76" i="2" s="1"/>
  <c r="L42" i="4"/>
  <c r="K49" i="11"/>
  <c r="L49" i="11" s="1"/>
  <c r="BM118" i="2"/>
  <c r="BK124" i="2"/>
  <c r="BI21" i="2"/>
  <c r="BM63" i="2"/>
  <c r="BK69" i="2"/>
  <c r="BM85" i="2"/>
  <c r="BK91" i="2"/>
  <c r="BK57" i="2"/>
  <c r="BM52" i="2"/>
  <c r="BK35" i="2"/>
  <c r="BM30" i="2"/>
  <c r="BK101" i="2"/>
  <c r="BM96" i="2"/>
  <c r="BK13" i="2"/>
  <c r="BM8" i="2"/>
  <c r="BM14" i="2" s="1"/>
  <c r="BI44" i="2"/>
  <c r="BI45" i="2" s="1"/>
  <c r="BK46" i="2"/>
  <c r="BM41" i="2"/>
  <c r="BK24" i="2"/>
  <c r="BM19" i="2"/>
  <c r="BM25" i="2" s="1"/>
  <c r="BK112" i="2"/>
  <c r="BM107" i="2"/>
  <c r="BK79" i="2"/>
  <c r="BM74" i="2"/>
  <c r="C49" i="11"/>
  <c r="M42" i="11"/>
  <c r="N42" i="11" s="1"/>
  <c r="BK64" i="2"/>
  <c r="BK68" i="2"/>
  <c r="BK86" i="2"/>
  <c r="BK90" i="2"/>
  <c r="BK123" i="2"/>
  <c r="BI33" i="2"/>
  <c r="BI34" i="2" s="1"/>
  <c r="BI22" i="2"/>
  <c r="BI23" i="2" s="1"/>
  <c r="BI110" i="2"/>
  <c r="BI111" i="2" s="1"/>
  <c r="BI55" i="2"/>
  <c r="BI56" i="2" s="1"/>
  <c r="BI99" i="2"/>
  <c r="BI100" i="2" s="1"/>
  <c r="BI66" i="2"/>
  <c r="BI67" i="2" s="1"/>
  <c r="BK73" i="2"/>
  <c r="BI77" i="2"/>
  <c r="BI78" i="2" s="1"/>
  <c r="BK22" i="2"/>
  <c r="BK20" i="2"/>
  <c r="BK42" i="2"/>
  <c r="BK44" i="2"/>
  <c r="BI88" i="2"/>
  <c r="BI89" i="2" s="1"/>
  <c r="BK84" i="2"/>
  <c r="BK55" i="2"/>
  <c r="BK53" i="2"/>
  <c r="BK99" i="2"/>
  <c r="BK97" i="2"/>
  <c r="AD7" i="2"/>
  <c r="BK66" i="2"/>
  <c r="BI121" i="2"/>
  <c r="BI122" i="2" s="1"/>
  <c r="BK117" i="2"/>
  <c r="BK31" i="2"/>
  <c r="BK33" i="2"/>
  <c r="BK108" i="2"/>
  <c r="BK110" i="2"/>
  <c r="D82" i="5"/>
  <c r="D49" i="5"/>
  <c r="K42" i="5"/>
  <c r="L42" i="5" s="1"/>
  <c r="C11" i="2"/>
  <c r="C12" i="2" s="1"/>
  <c r="BG132" i="2"/>
  <c r="BG133" i="2" s="1"/>
  <c r="BH7" i="2"/>
  <c r="BH11" i="2" s="1"/>
  <c r="BH12" i="2" s="1"/>
  <c r="AE11" i="2"/>
  <c r="AE12" i="2" s="1"/>
  <c r="K50" i="4"/>
  <c r="BK76" i="2" l="1"/>
  <c r="L50" i="4"/>
  <c r="BM112" i="2"/>
  <c r="BM113" i="2"/>
  <c r="BM123" i="2"/>
  <c r="BM124" i="2"/>
  <c r="BM101" i="2"/>
  <c r="BM102" i="2"/>
  <c r="BM79" i="2"/>
  <c r="BM80" i="2"/>
  <c r="BM46" i="2"/>
  <c r="BM47" i="2"/>
  <c r="BM90" i="2"/>
  <c r="BM91" i="2"/>
  <c r="BM68" i="2"/>
  <c r="BM69" i="2"/>
  <c r="BM13" i="2"/>
  <c r="BM35" i="2"/>
  <c r="BM36" i="2"/>
  <c r="BM57" i="2"/>
  <c r="BM58" i="2"/>
  <c r="BM24" i="2"/>
  <c r="BK54" i="2"/>
  <c r="BM53" i="2"/>
  <c r="BM54" i="2" s="1"/>
  <c r="BK88" i="2"/>
  <c r="BM84" i="2"/>
  <c r="BK109" i="2"/>
  <c r="BM108" i="2"/>
  <c r="BM109" i="2" s="1"/>
  <c r="BK77" i="2"/>
  <c r="BM73" i="2"/>
  <c r="BK65" i="2"/>
  <c r="BM64" i="2"/>
  <c r="BM65" i="2" s="1"/>
  <c r="BK67" i="2"/>
  <c r="BM66" i="2"/>
  <c r="BM67" i="2" s="1"/>
  <c r="BK45" i="2"/>
  <c r="BM44" i="2"/>
  <c r="BM45" i="2" s="1"/>
  <c r="BK21" i="2"/>
  <c r="BM20" i="2"/>
  <c r="BK111" i="2"/>
  <c r="BM110" i="2"/>
  <c r="BM111" i="2" s="1"/>
  <c r="BK34" i="2"/>
  <c r="BM33" i="2"/>
  <c r="BM34" i="2" s="1"/>
  <c r="BK98" i="2"/>
  <c r="BM97" i="2"/>
  <c r="BM98" i="2" s="1"/>
  <c r="BK32" i="2"/>
  <c r="BM31" i="2"/>
  <c r="BM32" i="2" s="1"/>
  <c r="BK100" i="2"/>
  <c r="BM99" i="2"/>
  <c r="BM100" i="2" s="1"/>
  <c r="BK43" i="2"/>
  <c r="BM42" i="2"/>
  <c r="BM43" i="2" s="1"/>
  <c r="BK121" i="2"/>
  <c r="BM117" i="2"/>
  <c r="BK56" i="2"/>
  <c r="BM55" i="2"/>
  <c r="BM56" i="2" s="1"/>
  <c r="BK23" i="2"/>
  <c r="BM22" i="2"/>
  <c r="BM23" i="2" s="1"/>
  <c r="BK87" i="2"/>
  <c r="BM86" i="2"/>
  <c r="BM87" i="2" s="1"/>
  <c r="M49" i="11"/>
  <c r="N49" i="11" s="1"/>
  <c r="K49" i="5"/>
  <c r="L49" i="5" s="1"/>
  <c r="K82" i="5"/>
  <c r="L82" i="5" s="1"/>
  <c r="BH128" i="2"/>
  <c r="BJ129" i="2"/>
  <c r="BF129" i="2"/>
  <c r="I81" i="11" s="1"/>
  <c r="Q81" i="11" s="1"/>
  <c r="BE129" i="2"/>
  <c r="BD129" i="2"/>
  <c r="I80" i="11" s="1"/>
  <c r="Q80" i="11" s="1"/>
  <c r="BC129" i="2"/>
  <c r="I79" i="11" s="1"/>
  <c r="Q79" i="11" s="1"/>
  <c r="BB129" i="2"/>
  <c r="BA129" i="2"/>
  <c r="AZ129" i="2"/>
  <c r="AY129" i="2"/>
  <c r="AX129" i="2"/>
  <c r="I78" i="11" s="1"/>
  <c r="Q78" i="11" s="1"/>
  <c r="AW129" i="2"/>
  <c r="I77" i="11" s="1"/>
  <c r="Q77" i="11" s="1"/>
  <c r="AV129" i="2"/>
  <c r="AU129" i="2"/>
  <c r="AT129" i="2"/>
  <c r="AS129" i="2"/>
  <c r="AR129" i="2"/>
  <c r="AQ129" i="2"/>
  <c r="AP129" i="2"/>
  <c r="AO129" i="2"/>
  <c r="I56" i="11" s="1"/>
  <c r="Q56" i="11" s="1"/>
  <c r="AN129" i="2"/>
  <c r="AM129" i="2"/>
  <c r="AL129" i="2"/>
  <c r="I53" i="11" s="1"/>
  <c r="Q53" i="11" s="1"/>
  <c r="AK129" i="2"/>
  <c r="I52" i="11" s="1"/>
  <c r="Q52" i="11" s="1"/>
  <c r="AJ129" i="2"/>
  <c r="I36" i="11" s="1"/>
  <c r="Q36" i="11" s="1"/>
  <c r="AI129" i="2"/>
  <c r="AH129" i="2"/>
  <c r="AG129" i="2"/>
  <c r="I35" i="11" s="1"/>
  <c r="Q35" i="11" s="1"/>
  <c r="AF129" i="2"/>
  <c r="AE129" i="2"/>
  <c r="AA129" i="2"/>
  <c r="Z129" i="2"/>
  <c r="Y129" i="2"/>
  <c r="X129" i="2"/>
  <c r="W129" i="2"/>
  <c r="V129" i="2"/>
  <c r="I26" i="11" s="1"/>
  <c r="Q26" i="11" s="1"/>
  <c r="T129" i="2"/>
  <c r="I25" i="11" s="1"/>
  <c r="Q25" i="11" s="1"/>
  <c r="S129" i="2"/>
  <c r="I24" i="11" s="1"/>
  <c r="R129" i="2"/>
  <c r="Q129" i="2"/>
  <c r="P129" i="2"/>
  <c r="I23" i="11" s="1"/>
  <c r="Q23" i="11" s="1"/>
  <c r="O129" i="2"/>
  <c r="N129" i="2"/>
  <c r="M129" i="2"/>
  <c r="I22" i="11" s="1"/>
  <c r="Q22" i="11" s="1"/>
  <c r="L129" i="2"/>
  <c r="I21" i="11" s="1"/>
  <c r="Q21" i="11" s="1"/>
  <c r="K129" i="2"/>
  <c r="I20" i="11" s="1"/>
  <c r="Q20" i="11" s="1"/>
  <c r="J129" i="2"/>
  <c r="I19" i="11" s="1"/>
  <c r="Q19" i="11" s="1"/>
  <c r="I129" i="2"/>
  <c r="H129" i="2"/>
  <c r="I18" i="11" s="1"/>
  <c r="Q18" i="11" s="1"/>
  <c r="G129" i="2"/>
  <c r="I17" i="11" s="1"/>
  <c r="Q17" i="11" s="1"/>
  <c r="F129" i="2"/>
  <c r="I16" i="11" s="1"/>
  <c r="Q16" i="11" s="1"/>
  <c r="E129" i="2"/>
  <c r="I15" i="11" s="1"/>
  <c r="D129" i="2"/>
  <c r="I14" i="11" s="1"/>
  <c r="Q14" i="11" s="1"/>
  <c r="C129" i="2"/>
  <c r="I13" i="11" s="1"/>
  <c r="Q13" i="11" s="1"/>
  <c r="AV128" i="2"/>
  <c r="AS128" i="2"/>
  <c r="BJ127" i="2"/>
  <c r="AA127" i="2"/>
  <c r="Z127" i="2"/>
  <c r="Y127" i="2"/>
  <c r="X127" i="2"/>
  <c r="W127" i="2"/>
  <c r="V127" i="2"/>
  <c r="H26" i="11" s="1"/>
  <c r="T127" i="2"/>
  <c r="H25" i="11" s="1"/>
  <c r="S127" i="2"/>
  <c r="H24" i="11" s="1"/>
  <c r="R127" i="2"/>
  <c r="Q127" i="2"/>
  <c r="P127" i="2"/>
  <c r="H23" i="11" s="1"/>
  <c r="O127" i="2"/>
  <c r="N127" i="2"/>
  <c r="M127" i="2"/>
  <c r="L127" i="2"/>
  <c r="H21" i="11" s="1"/>
  <c r="K127" i="2"/>
  <c r="H20" i="11" s="1"/>
  <c r="J127" i="2"/>
  <c r="H19" i="11" s="1"/>
  <c r="I127" i="2"/>
  <c r="H127" i="2"/>
  <c r="H18" i="11" s="1"/>
  <c r="G127" i="2"/>
  <c r="F127" i="2"/>
  <c r="E127" i="2"/>
  <c r="D127" i="2"/>
  <c r="H14" i="11" s="1"/>
  <c r="C127" i="2"/>
  <c r="BJ126" i="2"/>
  <c r="BF126" i="2"/>
  <c r="F81" i="11" s="1"/>
  <c r="BE126" i="2"/>
  <c r="BD126" i="2"/>
  <c r="F80" i="11" s="1"/>
  <c r="BC126" i="2"/>
  <c r="F79" i="11" s="1"/>
  <c r="BB126" i="2"/>
  <c r="BA126" i="2"/>
  <c r="AZ126" i="2"/>
  <c r="AY126" i="2"/>
  <c r="AX126" i="2"/>
  <c r="AW126" i="2"/>
  <c r="AV126" i="2"/>
  <c r="AU126" i="2"/>
  <c r="AT126" i="2"/>
  <c r="AS126" i="2"/>
  <c r="AR126" i="2"/>
  <c r="AQ126" i="2"/>
  <c r="AP126" i="2"/>
  <c r="F68" i="11" s="1"/>
  <c r="AO126" i="2"/>
  <c r="F56" i="11" s="1"/>
  <c r="AN126" i="2"/>
  <c r="AM126" i="2"/>
  <c r="AL126" i="2"/>
  <c r="F53" i="11" s="1"/>
  <c r="AK126" i="2"/>
  <c r="F52" i="11" s="1"/>
  <c r="AJ126" i="2"/>
  <c r="F36" i="11" s="1"/>
  <c r="AI126" i="2"/>
  <c r="AH126" i="2"/>
  <c r="AG126" i="2"/>
  <c r="F35" i="11" s="1"/>
  <c r="AF126" i="2"/>
  <c r="AE126" i="2"/>
  <c r="AA126" i="2"/>
  <c r="Z126" i="2"/>
  <c r="Y126" i="2"/>
  <c r="X126" i="2"/>
  <c r="W126" i="2"/>
  <c r="V126" i="2"/>
  <c r="F26" i="11" s="1"/>
  <c r="T126" i="2"/>
  <c r="F25" i="11" s="1"/>
  <c r="S126" i="2"/>
  <c r="F24" i="11" s="1"/>
  <c r="Q24" i="11" s="1"/>
  <c r="R24" i="11" s="1"/>
  <c r="R126" i="2"/>
  <c r="Q126" i="2"/>
  <c r="P126" i="2"/>
  <c r="F23" i="11" s="1"/>
  <c r="O126" i="2"/>
  <c r="N126" i="2"/>
  <c r="M126" i="2"/>
  <c r="F22" i="11" s="1"/>
  <c r="L126" i="2"/>
  <c r="F21" i="11" s="1"/>
  <c r="K126" i="2"/>
  <c r="F20" i="11" s="1"/>
  <c r="J126" i="2"/>
  <c r="F19" i="11" s="1"/>
  <c r="I126" i="2"/>
  <c r="H126" i="2"/>
  <c r="F18" i="11" s="1"/>
  <c r="G126" i="2"/>
  <c r="F17" i="11" s="1"/>
  <c r="F126" i="2"/>
  <c r="F16" i="11" s="1"/>
  <c r="E126" i="2"/>
  <c r="F15" i="11" s="1"/>
  <c r="Q15" i="11" s="1"/>
  <c r="R15" i="11" s="1"/>
  <c r="D126" i="2"/>
  <c r="F14" i="11" s="1"/>
  <c r="C126" i="2"/>
  <c r="BK9" i="2"/>
  <c r="I68" i="11" l="1"/>
  <c r="Q68" i="11" s="1"/>
  <c r="R68" i="11" s="1"/>
  <c r="R69" i="11" s="1"/>
  <c r="J68" i="4"/>
  <c r="F77" i="11"/>
  <c r="R77" i="11" s="1"/>
  <c r="F78" i="11"/>
  <c r="K19" i="11"/>
  <c r="L19" i="11" s="1"/>
  <c r="BM21" i="2"/>
  <c r="K26" i="11"/>
  <c r="L26" i="11" s="1"/>
  <c r="K21" i="11"/>
  <c r="L21" i="11" s="1"/>
  <c r="K23" i="11"/>
  <c r="L23" i="11" s="1"/>
  <c r="K14" i="11"/>
  <c r="L14" i="11" s="1"/>
  <c r="H34" i="11"/>
  <c r="R17" i="11"/>
  <c r="R20" i="11"/>
  <c r="R22" i="11"/>
  <c r="R26" i="11"/>
  <c r="R35" i="11"/>
  <c r="R52" i="11"/>
  <c r="R56" i="11"/>
  <c r="R79" i="11"/>
  <c r="Q69" i="11"/>
  <c r="R14" i="11"/>
  <c r="R16" i="11"/>
  <c r="R18" i="11"/>
  <c r="R19" i="11"/>
  <c r="R21" i="11"/>
  <c r="R23" i="11"/>
  <c r="R25" i="11"/>
  <c r="R36" i="11"/>
  <c r="R53" i="11"/>
  <c r="R78" i="11"/>
  <c r="R80" i="11"/>
  <c r="R81" i="11"/>
  <c r="BK10" i="2"/>
  <c r="BM9" i="2"/>
  <c r="BM10" i="2" s="1"/>
  <c r="Q28" i="11"/>
  <c r="I34" i="11"/>
  <c r="Q34" i="11" s="1"/>
  <c r="Q54" i="11"/>
  <c r="Q83" i="11"/>
  <c r="K20" i="11"/>
  <c r="L20" i="11" s="1"/>
  <c r="BK89" i="2"/>
  <c r="BM88" i="2"/>
  <c r="BM89" i="2" s="1"/>
  <c r="K24" i="11"/>
  <c r="L24" i="11" s="1"/>
  <c r="K18" i="11"/>
  <c r="L18" i="11" s="1"/>
  <c r="K25" i="11"/>
  <c r="L25" i="11" s="1"/>
  <c r="BK122" i="2"/>
  <c r="BM121" i="2"/>
  <c r="BM122" i="2" s="1"/>
  <c r="BK78" i="2"/>
  <c r="BM77" i="2"/>
  <c r="BM78" i="2" s="1"/>
  <c r="G13" i="5"/>
  <c r="F13" i="11"/>
  <c r="R13" i="11" s="1"/>
  <c r="F54" i="11"/>
  <c r="BG134" i="2"/>
  <c r="F82" i="11"/>
  <c r="H13" i="11"/>
  <c r="AD127" i="2"/>
  <c r="I15" i="4"/>
  <c r="H15" i="11"/>
  <c r="K15" i="11" s="1"/>
  <c r="L15" i="11" s="1"/>
  <c r="I17" i="4"/>
  <c r="H17" i="11"/>
  <c r="K17" i="11" s="1"/>
  <c r="L17" i="11" s="1"/>
  <c r="I22" i="4"/>
  <c r="H22" i="11"/>
  <c r="K22" i="11" s="1"/>
  <c r="L22" i="11" s="1"/>
  <c r="I35" i="4"/>
  <c r="H35" i="11"/>
  <c r="K35" i="11" s="1"/>
  <c r="L35" i="11" s="1"/>
  <c r="I53" i="4"/>
  <c r="H52" i="11"/>
  <c r="I57" i="4"/>
  <c r="H56" i="11"/>
  <c r="K56" i="11" s="1"/>
  <c r="L56" i="11" s="1"/>
  <c r="I79" i="4"/>
  <c r="H77" i="11"/>
  <c r="I81" i="4"/>
  <c r="H79" i="11"/>
  <c r="K79" i="11" s="1"/>
  <c r="L79" i="11" s="1"/>
  <c r="O14" i="11"/>
  <c r="O16" i="11"/>
  <c r="O18" i="11"/>
  <c r="O19" i="11"/>
  <c r="O21" i="11"/>
  <c r="O23" i="11"/>
  <c r="O25" i="11"/>
  <c r="O36" i="11"/>
  <c r="O53" i="11"/>
  <c r="O68" i="11"/>
  <c r="O78" i="11"/>
  <c r="O80" i="11"/>
  <c r="O81" i="11"/>
  <c r="F34" i="11"/>
  <c r="F69" i="11"/>
  <c r="I16" i="4"/>
  <c r="H16" i="11"/>
  <c r="K16" i="11" s="1"/>
  <c r="L16" i="11" s="1"/>
  <c r="I36" i="4"/>
  <c r="H36" i="11"/>
  <c r="K36" i="11" s="1"/>
  <c r="L36" i="11" s="1"/>
  <c r="I54" i="4"/>
  <c r="H53" i="11"/>
  <c r="K53" i="11" s="1"/>
  <c r="L53" i="11" s="1"/>
  <c r="I68" i="4"/>
  <c r="I69" i="4" s="1"/>
  <c r="H68" i="11"/>
  <c r="I80" i="4"/>
  <c r="H78" i="11"/>
  <c r="K78" i="11" s="1"/>
  <c r="L78" i="11" s="1"/>
  <c r="I82" i="4"/>
  <c r="H80" i="11"/>
  <c r="K80" i="11" s="1"/>
  <c r="L80" i="11" s="1"/>
  <c r="I83" i="4"/>
  <c r="H81" i="11"/>
  <c r="K81" i="11" s="1"/>
  <c r="L81" i="11" s="1"/>
  <c r="I28" i="11"/>
  <c r="O15" i="11"/>
  <c r="O17" i="11"/>
  <c r="O20" i="11"/>
  <c r="O22" i="11"/>
  <c r="O24" i="11"/>
  <c r="O26" i="11"/>
  <c r="O35" i="11"/>
  <c r="O52" i="11"/>
  <c r="I54" i="11"/>
  <c r="O56" i="11"/>
  <c r="I83" i="11"/>
  <c r="O79" i="11"/>
  <c r="Y134" i="2"/>
  <c r="AF134" i="2"/>
  <c r="AJ134" i="2"/>
  <c r="AN134" i="2"/>
  <c r="AR134" i="2"/>
  <c r="AV134" i="2"/>
  <c r="AZ134" i="2"/>
  <c r="BD134" i="2"/>
  <c r="F134" i="2"/>
  <c r="N134" i="2"/>
  <c r="R134" i="2"/>
  <c r="W134" i="2"/>
  <c r="AA134" i="2"/>
  <c r="AH134" i="2"/>
  <c r="AL134" i="2"/>
  <c r="AP134" i="2"/>
  <c r="AT134" i="2"/>
  <c r="AX134" i="2"/>
  <c r="BB134" i="2"/>
  <c r="BF134" i="2"/>
  <c r="AD126" i="2"/>
  <c r="C134" i="2"/>
  <c r="G134" i="2"/>
  <c r="I20" i="5"/>
  <c r="K134" i="2"/>
  <c r="O134" i="2"/>
  <c r="I24" i="5"/>
  <c r="S134" i="2"/>
  <c r="X134" i="2"/>
  <c r="AE134" i="2"/>
  <c r="AI134" i="2"/>
  <c r="AM134" i="2"/>
  <c r="AQ134" i="2"/>
  <c r="AU134" i="2"/>
  <c r="AY134" i="2"/>
  <c r="BC134" i="2"/>
  <c r="BJ134" i="2"/>
  <c r="I14" i="5"/>
  <c r="D134" i="2"/>
  <c r="I23" i="5"/>
  <c r="P134" i="2"/>
  <c r="I18" i="5"/>
  <c r="H134" i="2"/>
  <c r="I21" i="5"/>
  <c r="L134" i="2"/>
  <c r="I25" i="5"/>
  <c r="T134" i="2"/>
  <c r="AV130" i="2"/>
  <c r="AV131" i="2" s="1"/>
  <c r="E134" i="2"/>
  <c r="I134" i="2"/>
  <c r="M134" i="2"/>
  <c r="Q134" i="2"/>
  <c r="V134" i="2"/>
  <c r="Z134" i="2"/>
  <c r="AG134" i="2"/>
  <c r="AK134" i="2"/>
  <c r="AO134" i="2"/>
  <c r="AS134" i="2"/>
  <c r="AW134" i="2"/>
  <c r="BA134" i="2"/>
  <c r="BE134" i="2"/>
  <c r="I19" i="5"/>
  <c r="J134" i="2"/>
  <c r="AR130" i="2"/>
  <c r="AR131" i="2" s="1"/>
  <c r="AZ130" i="2"/>
  <c r="AZ131" i="2" s="1"/>
  <c r="BE130" i="2"/>
  <c r="BE131" i="2" s="1"/>
  <c r="AT130" i="2"/>
  <c r="AT131" i="2" s="1"/>
  <c r="AD129" i="2"/>
  <c r="I130" i="2"/>
  <c r="I131" i="2" s="1"/>
  <c r="Q130" i="2"/>
  <c r="Q131" i="2" s="1"/>
  <c r="X130" i="2"/>
  <c r="X131" i="2" s="1"/>
  <c r="AI130" i="2"/>
  <c r="AI131" i="2" s="1"/>
  <c r="BH132" i="2"/>
  <c r="BH133" i="2" s="1"/>
  <c r="I34" i="4"/>
  <c r="V130" i="2"/>
  <c r="V131" i="2" s="1"/>
  <c r="I26" i="4"/>
  <c r="BJ130" i="2"/>
  <c r="BJ131" i="2" s="1"/>
  <c r="BC130" i="2"/>
  <c r="BC131" i="2" s="1"/>
  <c r="AX130" i="2"/>
  <c r="AX131" i="2" s="1"/>
  <c r="Z130" i="2"/>
  <c r="Z131" i="2" s="1"/>
  <c r="AP130" i="2"/>
  <c r="AP131" i="2" s="1"/>
  <c r="AG130" i="2"/>
  <c r="AG131" i="2" s="1"/>
  <c r="AE130" i="2"/>
  <c r="AE131" i="2" s="1"/>
  <c r="O130" i="2"/>
  <c r="O131" i="2" s="1"/>
  <c r="M130" i="2"/>
  <c r="M131" i="2" s="1"/>
  <c r="G130" i="2"/>
  <c r="G131" i="2" s="1"/>
  <c r="E130" i="2"/>
  <c r="E131" i="2" s="1"/>
  <c r="I56" i="5"/>
  <c r="J57" i="4"/>
  <c r="I17" i="5"/>
  <c r="J17" i="4"/>
  <c r="I34" i="5"/>
  <c r="J34" i="4"/>
  <c r="I68" i="5"/>
  <c r="I78" i="5"/>
  <c r="J80" i="4"/>
  <c r="I36" i="5"/>
  <c r="J36" i="4"/>
  <c r="I79" i="5"/>
  <c r="J81" i="4"/>
  <c r="I16" i="5"/>
  <c r="J16" i="4"/>
  <c r="I53" i="5"/>
  <c r="J54" i="4"/>
  <c r="I77" i="5"/>
  <c r="J79" i="4"/>
  <c r="I13" i="5"/>
  <c r="I81" i="5"/>
  <c r="J83" i="4"/>
  <c r="I15" i="5"/>
  <c r="J15" i="4"/>
  <c r="I22" i="5"/>
  <c r="J22" i="4"/>
  <c r="I26" i="5"/>
  <c r="J26" i="4"/>
  <c r="I35" i="5"/>
  <c r="J35" i="4"/>
  <c r="I52" i="5"/>
  <c r="J53" i="4"/>
  <c r="I80" i="5"/>
  <c r="J82" i="4"/>
  <c r="G36" i="5"/>
  <c r="F36" i="4"/>
  <c r="G79" i="5"/>
  <c r="F81" i="4"/>
  <c r="G82" i="5"/>
  <c r="M82" i="5" s="1"/>
  <c r="F84" i="4"/>
  <c r="O84" i="4" s="1"/>
  <c r="G35" i="5"/>
  <c r="F35" i="4"/>
  <c r="G52" i="5"/>
  <c r="F53" i="4"/>
  <c r="G80" i="5"/>
  <c r="F82" i="4"/>
  <c r="G53" i="5"/>
  <c r="F54" i="4"/>
  <c r="G56" i="5"/>
  <c r="F57" i="4"/>
  <c r="G77" i="5"/>
  <c r="F79" i="4"/>
  <c r="G34" i="5"/>
  <c r="F34" i="4"/>
  <c r="F68" i="4"/>
  <c r="F69" i="4" s="1"/>
  <c r="G68" i="5"/>
  <c r="G69" i="5" s="1"/>
  <c r="G78" i="5"/>
  <c r="F80" i="4"/>
  <c r="G81" i="5"/>
  <c r="F83" i="4"/>
  <c r="G16" i="5"/>
  <c r="F16" i="4"/>
  <c r="F18" i="4"/>
  <c r="G18" i="5"/>
  <c r="G15" i="5"/>
  <c r="F15" i="4"/>
  <c r="G22" i="5"/>
  <c r="F22" i="4"/>
  <c r="G26" i="5"/>
  <c r="F26" i="4"/>
  <c r="F19" i="4"/>
  <c r="G19" i="5"/>
  <c r="G17" i="5"/>
  <c r="F17" i="4"/>
  <c r="F20" i="4"/>
  <c r="G20" i="5"/>
  <c r="F24" i="4"/>
  <c r="G24" i="5"/>
  <c r="F14" i="4"/>
  <c r="G14" i="5"/>
  <c r="F21" i="4"/>
  <c r="G21" i="5"/>
  <c r="F23" i="4"/>
  <c r="G23" i="5"/>
  <c r="F25" i="4"/>
  <c r="G25" i="5"/>
  <c r="F13" i="4"/>
  <c r="C130" i="2"/>
  <c r="C131" i="2" s="1"/>
  <c r="I13" i="4"/>
  <c r="F130" i="2"/>
  <c r="F131" i="2" s="1"/>
  <c r="J130" i="2"/>
  <c r="J131" i="2" s="1"/>
  <c r="I19" i="4"/>
  <c r="N130" i="2"/>
  <c r="N131" i="2" s="1"/>
  <c r="R130" i="2"/>
  <c r="R131" i="2" s="1"/>
  <c r="W130" i="2"/>
  <c r="W131" i="2" s="1"/>
  <c r="AA130" i="2"/>
  <c r="AA131" i="2" s="1"/>
  <c r="AH130" i="2"/>
  <c r="AH131" i="2" s="1"/>
  <c r="AL130" i="2"/>
  <c r="AL131" i="2" s="1"/>
  <c r="AO130" i="2"/>
  <c r="AO131" i="2" s="1"/>
  <c r="AS130" i="2"/>
  <c r="AS131" i="2" s="1"/>
  <c r="AW130" i="2"/>
  <c r="AW131" i="2" s="1"/>
  <c r="BA130" i="2"/>
  <c r="BA131" i="2" s="1"/>
  <c r="BD130" i="2"/>
  <c r="BD131" i="2" s="1"/>
  <c r="J13" i="4"/>
  <c r="J20" i="4"/>
  <c r="O20" i="4" s="1"/>
  <c r="J24" i="4"/>
  <c r="S130" i="2"/>
  <c r="S131" i="2" s="1"/>
  <c r="I24" i="4"/>
  <c r="J14" i="4"/>
  <c r="J18" i="4"/>
  <c r="J21" i="4"/>
  <c r="J23" i="4"/>
  <c r="J25" i="4"/>
  <c r="K130" i="2"/>
  <c r="K131" i="2" s="1"/>
  <c r="I20" i="4"/>
  <c r="D130" i="2"/>
  <c r="D131" i="2" s="1"/>
  <c r="I14" i="4"/>
  <c r="H130" i="2"/>
  <c r="H131" i="2" s="1"/>
  <c r="I18" i="4"/>
  <c r="L130" i="2"/>
  <c r="L131" i="2" s="1"/>
  <c r="I21" i="4"/>
  <c r="P130" i="2"/>
  <c r="P131" i="2" s="1"/>
  <c r="I23" i="4"/>
  <c r="T130" i="2"/>
  <c r="T131" i="2" s="1"/>
  <c r="I25" i="4"/>
  <c r="Y130" i="2"/>
  <c r="Y131" i="2" s="1"/>
  <c r="AF130" i="2"/>
  <c r="AF131" i="2" s="1"/>
  <c r="AJ130" i="2"/>
  <c r="AJ131" i="2" s="1"/>
  <c r="AM130" i="2"/>
  <c r="AM131" i="2" s="1"/>
  <c r="AQ130" i="2"/>
  <c r="AQ131" i="2" s="1"/>
  <c r="AU130" i="2"/>
  <c r="AU131" i="2" s="1"/>
  <c r="AY130" i="2"/>
  <c r="AY131" i="2" s="1"/>
  <c r="BB130" i="2"/>
  <c r="BB131" i="2" s="1"/>
  <c r="BF130" i="2"/>
  <c r="BF131" i="2" s="1"/>
  <c r="AV132" i="2"/>
  <c r="AV133" i="2" s="1"/>
  <c r="AK130" i="2"/>
  <c r="AK131" i="2" s="1"/>
  <c r="AN130" i="2"/>
  <c r="AN131" i="2" s="1"/>
  <c r="J19" i="4"/>
  <c r="AS132" i="2"/>
  <c r="AS133" i="2" s="1"/>
  <c r="J128" i="2"/>
  <c r="AA128" i="2"/>
  <c r="AA132" i="2" s="1"/>
  <c r="AA133" i="2" s="1"/>
  <c r="AN128" i="2"/>
  <c r="AG128" i="2"/>
  <c r="H35" i="4" s="1"/>
  <c r="AH128" i="2"/>
  <c r="AH132" i="2" s="1"/>
  <c r="AH133" i="2" s="1"/>
  <c r="BB128" i="2"/>
  <c r="BB132" i="2" s="1"/>
  <c r="BB133" i="2" s="1"/>
  <c r="AD11" i="2"/>
  <c r="AD12" i="2" s="1"/>
  <c r="W128" i="2"/>
  <c r="W132" i="2" s="1"/>
  <c r="W133" i="2" s="1"/>
  <c r="BF128" i="2"/>
  <c r="H83" i="4" s="1"/>
  <c r="AR128" i="2"/>
  <c r="AR132" i="2" s="1"/>
  <c r="AR133" i="2" s="1"/>
  <c r="BE128" i="2"/>
  <c r="BE132" i="2" s="1"/>
  <c r="BE133" i="2" s="1"/>
  <c r="AO128" i="2"/>
  <c r="AY128" i="2"/>
  <c r="AY132" i="2" s="1"/>
  <c r="AY133" i="2" s="1"/>
  <c r="N128" i="2"/>
  <c r="N132" i="2" s="1"/>
  <c r="N133" i="2" s="1"/>
  <c r="AK128" i="2"/>
  <c r="AT128" i="2"/>
  <c r="AT132" i="2" s="1"/>
  <c r="AT133" i="2" s="1"/>
  <c r="BJ128" i="2"/>
  <c r="BJ132" i="2" s="1"/>
  <c r="BJ133" i="2" s="1"/>
  <c r="Q128" i="2"/>
  <c r="Q132" i="2" s="1"/>
  <c r="Q133" i="2" s="1"/>
  <c r="I128" i="2"/>
  <c r="I132" i="2" s="1"/>
  <c r="I133" i="2" s="1"/>
  <c r="AF128" i="2"/>
  <c r="AF132" i="2" s="1"/>
  <c r="AF133" i="2" s="1"/>
  <c r="AJ128" i="2"/>
  <c r="H36" i="4" s="1"/>
  <c r="M36" i="4" s="1"/>
  <c r="N36" i="4" s="1"/>
  <c r="AM128" i="2"/>
  <c r="AM132" i="2" s="1"/>
  <c r="AM133" i="2" s="1"/>
  <c r="AQ128" i="2"/>
  <c r="AQ132" i="2" s="1"/>
  <c r="AQ133" i="2" s="1"/>
  <c r="BA128" i="2"/>
  <c r="BA132" i="2" s="1"/>
  <c r="BA133" i="2" s="1"/>
  <c r="BD128" i="2"/>
  <c r="H82" i="4" s="1"/>
  <c r="M128" i="2"/>
  <c r="H22" i="4" s="1"/>
  <c r="V128" i="2"/>
  <c r="H26" i="4" s="1"/>
  <c r="M26" i="4" s="1"/>
  <c r="N26" i="4" s="1"/>
  <c r="Z128" i="2"/>
  <c r="Z132" i="2" s="1"/>
  <c r="Z133" i="2" s="1"/>
  <c r="H128" i="2"/>
  <c r="K128" i="2"/>
  <c r="O128" i="2"/>
  <c r="O132" i="2" s="1"/>
  <c r="O133" i="2" s="1"/>
  <c r="S128" i="2"/>
  <c r="X128" i="2"/>
  <c r="X132" i="2" s="1"/>
  <c r="X133" i="2" s="1"/>
  <c r="C128" i="2"/>
  <c r="G128" i="2"/>
  <c r="H17" i="4" s="1"/>
  <c r="AE128" i="2"/>
  <c r="AP128" i="2"/>
  <c r="H68" i="4" s="1"/>
  <c r="AU128" i="2"/>
  <c r="AU132" i="2" s="1"/>
  <c r="AU133" i="2" s="1"/>
  <c r="AZ128" i="2"/>
  <c r="AZ132" i="2" s="1"/>
  <c r="AZ133" i="2" s="1"/>
  <c r="BC128" i="2"/>
  <c r="H81" i="4" s="1"/>
  <c r="L128" i="2"/>
  <c r="P128" i="2"/>
  <c r="T128" i="2"/>
  <c r="Y128" i="2"/>
  <c r="Y132" i="2" s="1"/>
  <c r="Y133" i="2" s="1"/>
  <c r="AX128" i="2"/>
  <c r="H80" i="4" s="1"/>
  <c r="AW128" i="2"/>
  <c r="H79" i="4" s="1"/>
  <c r="AL128" i="2"/>
  <c r="AI128" i="2"/>
  <c r="AI132" i="2" s="1"/>
  <c r="AI133" i="2" s="1"/>
  <c r="R128" i="2"/>
  <c r="R132" i="2" s="1"/>
  <c r="R133" i="2" s="1"/>
  <c r="F128" i="2"/>
  <c r="H16" i="4" s="1"/>
  <c r="M16" i="4" s="1"/>
  <c r="N16" i="4" s="1"/>
  <c r="D128" i="2"/>
  <c r="E128" i="2"/>
  <c r="H15" i="4" s="1"/>
  <c r="O23" i="4" l="1"/>
  <c r="O24" i="4"/>
  <c r="M17" i="4"/>
  <c r="N17" i="4" s="1"/>
  <c r="H34" i="4"/>
  <c r="M34" i="4" s="1"/>
  <c r="N34" i="4" s="1"/>
  <c r="M15" i="4"/>
  <c r="N15" i="4" s="1"/>
  <c r="I69" i="11"/>
  <c r="M80" i="4"/>
  <c r="N80" i="4" s="1"/>
  <c r="M81" i="4"/>
  <c r="N81" i="4" s="1"/>
  <c r="O21" i="4"/>
  <c r="M35" i="4"/>
  <c r="N35" i="4" s="1"/>
  <c r="O77" i="11"/>
  <c r="M82" i="4"/>
  <c r="N82" i="4" s="1"/>
  <c r="M83" i="4"/>
  <c r="N83" i="4" s="1"/>
  <c r="M22" i="4"/>
  <c r="N22" i="4" s="1"/>
  <c r="O14" i="4"/>
  <c r="C14" i="11"/>
  <c r="H14" i="4"/>
  <c r="M14" i="4" s="1"/>
  <c r="N14" i="4" s="1"/>
  <c r="C53" i="11"/>
  <c r="M53" i="11" s="1"/>
  <c r="N53" i="11" s="1"/>
  <c r="H54" i="4"/>
  <c r="M54" i="4" s="1"/>
  <c r="N54" i="4" s="1"/>
  <c r="C25" i="11"/>
  <c r="H25" i="4"/>
  <c r="M25" i="4" s="1"/>
  <c r="N25" i="4" s="1"/>
  <c r="C21" i="11"/>
  <c r="M21" i="11" s="1"/>
  <c r="N21" i="11" s="1"/>
  <c r="H21" i="4"/>
  <c r="M21" i="4" s="1"/>
  <c r="N21" i="4" s="1"/>
  <c r="H69" i="4"/>
  <c r="M68" i="4"/>
  <c r="N68" i="4" s="1"/>
  <c r="C18" i="11"/>
  <c r="H18" i="4"/>
  <c r="M18" i="4" s="1"/>
  <c r="N18" i="4" s="1"/>
  <c r="C52" i="11"/>
  <c r="H53" i="4"/>
  <c r="C19" i="11"/>
  <c r="M19" i="11" s="1"/>
  <c r="N19" i="11" s="1"/>
  <c r="H19" i="4"/>
  <c r="M19" i="4" s="1"/>
  <c r="N19" i="4" s="1"/>
  <c r="H85" i="4"/>
  <c r="M79" i="4"/>
  <c r="N79" i="4" s="1"/>
  <c r="C23" i="11"/>
  <c r="M23" i="11" s="1"/>
  <c r="N23" i="11" s="1"/>
  <c r="H23" i="4"/>
  <c r="M23" i="4" s="1"/>
  <c r="N23" i="4" s="1"/>
  <c r="H37" i="4"/>
  <c r="C13" i="11"/>
  <c r="M13" i="11" s="1"/>
  <c r="N13" i="11" s="1"/>
  <c r="H13" i="4"/>
  <c r="C24" i="11"/>
  <c r="M24" i="11" s="1"/>
  <c r="N24" i="11" s="1"/>
  <c r="H24" i="4"/>
  <c r="M24" i="4" s="1"/>
  <c r="N24" i="4" s="1"/>
  <c r="C20" i="11"/>
  <c r="M20" i="11" s="1"/>
  <c r="N20" i="11" s="1"/>
  <c r="H20" i="4"/>
  <c r="M20" i="4" s="1"/>
  <c r="N20" i="4" s="1"/>
  <c r="C56" i="11"/>
  <c r="M56" i="11" s="1"/>
  <c r="N56" i="11" s="1"/>
  <c r="H57" i="4"/>
  <c r="M57" i="4" s="1"/>
  <c r="N57" i="4" s="1"/>
  <c r="O16" i="4"/>
  <c r="O25" i="4"/>
  <c r="O54" i="4"/>
  <c r="O36" i="4"/>
  <c r="O34" i="4"/>
  <c r="O83" i="4"/>
  <c r="O18" i="4"/>
  <c r="O13" i="4"/>
  <c r="O79" i="4"/>
  <c r="O81" i="4"/>
  <c r="O57" i="4"/>
  <c r="O19" i="4"/>
  <c r="O35" i="4"/>
  <c r="O15" i="4"/>
  <c r="O68" i="4"/>
  <c r="O82" i="4"/>
  <c r="O26" i="4"/>
  <c r="O80" i="4"/>
  <c r="O17" i="4"/>
  <c r="O53" i="4"/>
  <c r="O22" i="4"/>
  <c r="I37" i="4"/>
  <c r="I5" i="11"/>
  <c r="Q5" i="11" s="1"/>
  <c r="K16" i="4"/>
  <c r="K81" i="4"/>
  <c r="K36" i="4"/>
  <c r="K80" i="4"/>
  <c r="K17" i="4"/>
  <c r="K57" i="4"/>
  <c r="O13" i="11"/>
  <c r="R28" i="11"/>
  <c r="K34" i="11"/>
  <c r="L34" i="11" s="1"/>
  <c r="I55" i="4"/>
  <c r="K54" i="4"/>
  <c r="F83" i="11"/>
  <c r="R82" i="11"/>
  <c r="R83" i="11" s="1"/>
  <c r="I85" i="4"/>
  <c r="R54" i="11"/>
  <c r="Q37" i="11"/>
  <c r="Q85" i="11" s="1"/>
  <c r="R34" i="11"/>
  <c r="R37" i="11" s="1"/>
  <c r="M25" i="5"/>
  <c r="K82" i="4"/>
  <c r="K83" i="4"/>
  <c r="M13" i="5"/>
  <c r="C34" i="11"/>
  <c r="M34" i="11" s="1"/>
  <c r="N34" i="11" s="1"/>
  <c r="F7" i="11"/>
  <c r="G15" i="11" s="1"/>
  <c r="BM126" i="2"/>
  <c r="K22" i="4"/>
  <c r="K35" i="4"/>
  <c r="K15" i="4"/>
  <c r="L15" i="4" s="1"/>
  <c r="I37" i="11"/>
  <c r="I85" i="11" s="1"/>
  <c r="O34" i="11"/>
  <c r="D15" i="5"/>
  <c r="K15" i="5" s="1"/>
  <c r="L15" i="5" s="1"/>
  <c r="C15" i="11"/>
  <c r="D78" i="5"/>
  <c r="K78" i="5" s="1"/>
  <c r="L78" i="5" s="1"/>
  <c r="C78" i="11"/>
  <c r="D68" i="5"/>
  <c r="D69" i="5" s="1"/>
  <c r="C68" i="11"/>
  <c r="D17" i="5"/>
  <c r="K17" i="5" s="1"/>
  <c r="L17" i="5" s="1"/>
  <c r="C17" i="11"/>
  <c r="M18" i="11"/>
  <c r="N18" i="11" s="1"/>
  <c r="D26" i="5"/>
  <c r="K26" i="5" s="1"/>
  <c r="L26" i="5" s="1"/>
  <c r="C26" i="11"/>
  <c r="D80" i="5"/>
  <c r="K80" i="5" s="1"/>
  <c r="L80" i="5" s="1"/>
  <c r="C80" i="11"/>
  <c r="D36" i="5"/>
  <c r="K36" i="5" s="1"/>
  <c r="L36" i="5" s="1"/>
  <c r="C36" i="11"/>
  <c r="D81" i="5"/>
  <c r="C81" i="11"/>
  <c r="BI126" i="2"/>
  <c r="F5" i="11"/>
  <c r="F37" i="11"/>
  <c r="H28" i="11"/>
  <c r="K28" i="11" s="1"/>
  <c r="L28" i="11" s="1"/>
  <c r="K13" i="11"/>
  <c r="L13" i="11" s="1"/>
  <c r="M25" i="11"/>
  <c r="N25" i="11" s="1"/>
  <c r="M14" i="11"/>
  <c r="N14" i="11" s="1"/>
  <c r="D16" i="5"/>
  <c r="K16" i="5" s="1"/>
  <c r="L16" i="5" s="1"/>
  <c r="C16" i="11"/>
  <c r="D77" i="5"/>
  <c r="C77" i="11"/>
  <c r="D79" i="5"/>
  <c r="K79" i="5" s="1"/>
  <c r="L79" i="5" s="1"/>
  <c r="C79" i="11"/>
  <c r="D22" i="5"/>
  <c r="K22" i="5" s="1"/>
  <c r="L22" i="5" s="1"/>
  <c r="C22" i="11"/>
  <c r="D35" i="5"/>
  <c r="K35" i="5" s="1"/>
  <c r="L35" i="5" s="1"/>
  <c r="C35" i="11"/>
  <c r="O54" i="11"/>
  <c r="H69" i="11"/>
  <c r="K68" i="11"/>
  <c r="L68" i="11" s="1"/>
  <c r="K77" i="11"/>
  <c r="L77" i="11" s="1"/>
  <c r="H83" i="11"/>
  <c r="K83" i="11" s="1"/>
  <c r="L83" i="11" s="1"/>
  <c r="H54" i="11"/>
  <c r="K54" i="11" s="1"/>
  <c r="L54" i="11" s="1"/>
  <c r="K52" i="11"/>
  <c r="L52" i="11" s="1"/>
  <c r="H5" i="11"/>
  <c r="BI127" i="2"/>
  <c r="O82" i="11"/>
  <c r="M52" i="11"/>
  <c r="N52" i="11" s="1"/>
  <c r="H37" i="11"/>
  <c r="M24" i="5"/>
  <c r="M23" i="5"/>
  <c r="M14" i="5"/>
  <c r="M20" i="5"/>
  <c r="M19" i="5"/>
  <c r="M18" i="5"/>
  <c r="M21" i="5"/>
  <c r="BI129" i="2"/>
  <c r="AD134" i="2"/>
  <c r="I5" i="5"/>
  <c r="D13" i="5"/>
  <c r="K13" i="5" s="1"/>
  <c r="L13" i="5" s="1"/>
  <c r="AD128" i="2"/>
  <c r="H5" i="4" s="1"/>
  <c r="F37" i="4"/>
  <c r="AD130" i="2"/>
  <c r="AD131" i="2" s="1"/>
  <c r="M68" i="5"/>
  <c r="G37" i="5"/>
  <c r="M80" i="5"/>
  <c r="M35" i="5"/>
  <c r="M22" i="5"/>
  <c r="M81" i="5"/>
  <c r="M77" i="5"/>
  <c r="M16" i="5"/>
  <c r="M36" i="5"/>
  <c r="M17" i="5"/>
  <c r="M52" i="5"/>
  <c r="M26" i="5"/>
  <c r="M15" i="5"/>
  <c r="M53" i="5"/>
  <c r="M79" i="5"/>
  <c r="M78" i="5"/>
  <c r="M34" i="5"/>
  <c r="M56" i="5"/>
  <c r="D34" i="5"/>
  <c r="K34" i="5" s="1"/>
  <c r="L34" i="5" s="1"/>
  <c r="D14" i="5"/>
  <c r="D53" i="5"/>
  <c r="K53" i="5" s="1"/>
  <c r="L53" i="5" s="1"/>
  <c r="D25" i="5"/>
  <c r="D21" i="5"/>
  <c r="D24" i="5"/>
  <c r="D20" i="5"/>
  <c r="D56" i="5"/>
  <c r="K56" i="5" s="1"/>
  <c r="L56" i="5" s="1"/>
  <c r="D23" i="5"/>
  <c r="D18" i="5"/>
  <c r="D52" i="5"/>
  <c r="K52" i="5" s="1"/>
  <c r="L52" i="5" s="1"/>
  <c r="D19" i="5"/>
  <c r="I28" i="5"/>
  <c r="I69" i="5"/>
  <c r="K81" i="5"/>
  <c r="L81" i="5" s="1"/>
  <c r="K68" i="4"/>
  <c r="J69" i="4"/>
  <c r="J55" i="4"/>
  <c r="K53" i="4"/>
  <c r="J85" i="4"/>
  <c r="K79" i="4"/>
  <c r="L79" i="4" s="1"/>
  <c r="J37" i="4"/>
  <c r="K34" i="4"/>
  <c r="I54" i="5"/>
  <c r="I83" i="5"/>
  <c r="I37" i="5"/>
  <c r="G83" i="5"/>
  <c r="G54" i="5"/>
  <c r="F85" i="4"/>
  <c r="F55" i="4"/>
  <c r="F5" i="4"/>
  <c r="F28" i="4" s="1"/>
  <c r="G5" i="5"/>
  <c r="F7" i="4"/>
  <c r="G44" i="4" s="1"/>
  <c r="G7" i="5"/>
  <c r="H60" i="5" s="1"/>
  <c r="E132" i="2"/>
  <c r="E133" i="2" s="1"/>
  <c r="AX132" i="2"/>
  <c r="AX133" i="2" s="1"/>
  <c r="AP132" i="2"/>
  <c r="AP133" i="2" s="1"/>
  <c r="M132" i="2"/>
  <c r="M133" i="2" s="1"/>
  <c r="BC132" i="2"/>
  <c r="BC133" i="2" s="1"/>
  <c r="BD132" i="2"/>
  <c r="BD133" i="2" s="1"/>
  <c r="AJ132" i="2"/>
  <c r="AJ133" i="2" s="1"/>
  <c r="BF132" i="2"/>
  <c r="BF133" i="2" s="1"/>
  <c r="AE132" i="2"/>
  <c r="AE133" i="2" s="1"/>
  <c r="AG132" i="2"/>
  <c r="AG133" i="2" s="1"/>
  <c r="F132" i="2"/>
  <c r="F133" i="2" s="1"/>
  <c r="AW132" i="2"/>
  <c r="AW133" i="2" s="1"/>
  <c r="G132" i="2"/>
  <c r="G133" i="2" s="1"/>
  <c r="V132" i="2"/>
  <c r="V133" i="2" s="1"/>
  <c r="I28" i="4"/>
  <c r="D132" i="2"/>
  <c r="D133" i="2" s="1"/>
  <c r="S132" i="2"/>
  <c r="S133" i="2" s="1"/>
  <c r="L132" i="2"/>
  <c r="L133" i="2" s="1"/>
  <c r="T132" i="2"/>
  <c r="T133" i="2" s="1"/>
  <c r="J132" i="2"/>
  <c r="J133" i="2" s="1"/>
  <c r="AN132" i="2"/>
  <c r="AN133" i="2" s="1"/>
  <c r="C132" i="2"/>
  <c r="C133" i="2" s="1"/>
  <c r="J5" i="4"/>
  <c r="AL132" i="2"/>
  <c r="AL133" i="2" s="1"/>
  <c r="K25" i="4"/>
  <c r="K21" i="4"/>
  <c r="K14" i="4"/>
  <c r="K24" i="4"/>
  <c r="K132" i="2"/>
  <c r="K133" i="2" s="1"/>
  <c r="AK132" i="2"/>
  <c r="AK133" i="2" s="1"/>
  <c r="P132" i="2"/>
  <c r="P133" i="2" s="1"/>
  <c r="H132" i="2"/>
  <c r="H133" i="2" s="1"/>
  <c r="AO132" i="2"/>
  <c r="AO133" i="2" s="1"/>
  <c r="K19" i="4"/>
  <c r="K23" i="4"/>
  <c r="K18" i="4"/>
  <c r="K13" i="4"/>
  <c r="I5" i="4"/>
  <c r="K20" i="4"/>
  <c r="BI7" i="2"/>
  <c r="K69" i="11" l="1"/>
  <c r="L69" i="11" s="1"/>
  <c r="K68" i="5"/>
  <c r="L68" i="5" s="1"/>
  <c r="C54" i="11"/>
  <c r="M54" i="11" s="1"/>
  <c r="N54" i="11" s="1"/>
  <c r="M5" i="4"/>
  <c r="N5" i="4" s="1"/>
  <c r="M85" i="4"/>
  <c r="N85" i="4" s="1"/>
  <c r="M69" i="4"/>
  <c r="N69" i="4" s="1"/>
  <c r="M37" i="4"/>
  <c r="N37" i="4" s="1"/>
  <c r="M13" i="4"/>
  <c r="N13" i="4" s="1"/>
  <c r="H28" i="4"/>
  <c r="H55" i="4"/>
  <c r="M55" i="4" s="1"/>
  <c r="N55" i="4" s="1"/>
  <c r="M53" i="4"/>
  <c r="N53" i="4" s="1"/>
  <c r="O85" i="4"/>
  <c r="O5" i="4"/>
  <c r="O55" i="4"/>
  <c r="G14" i="4"/>
  <c r="G96" i="4"/>
  <c r="G94" i="4"/>
  <c r="G97" i="4"/>
  <c r="G95" i="4"/>
  <c r="G93" i="4"/>
  <c r="G117" i="4"/>
  <c r="G116" i="4"/>
  <c r="G115" i="4"/>
  <c r="G111" i="4"/>
  <c r="G110" i="4"/>
  <c r="G109" i="4"/>
  <c r="G100" i="4"/>
  <c r="G98" i="4"/>
  <c r="G104" i="4"/>
  <c r="G103" i="4"/>
  <c r="G101" i="4"/>
  <c r="G92" i="4"/>
  <c r="G112" i="4"/>
  <c r="G102" i="4"/>
  <c r="G105" i="4"/>
  <c r="G99" i="4"/>
  <c r="G118" i="4"/>
  <c r="K69" i="4"/>
  <c r="L69" i="4" s="1"/>
  <c r="O69" i="4"/>
  <c r="O37" i="4"/>
  <c r="L80" i="4"/>
  <c r="L19" i="4"/>
  <c r="L24" i="4"/>
  <c r="L53" i="4"/>
  <c r="L35" i="4"/>
  <c r="L36" i="4"/>
  <c r="L20" i="4"/>
  <c r="L14" i="4"/>
  <c r="L83" i="4"/>
  <c r="L81" i="4"/>
  <c r="L21" i="4"/>
  <c r="L34" i="4"/>
  <c r="L22" i="4"/>
  <c r="L82" i="4"/>
  <c r="L16" i="4"/>
  <c r="L13" i="4"/>
  <c r="L25" i="4"/>
  <c r="L68" i="4"/>
  <c r="L57" i="4"/>
  <c r="L23" i="4"/>
  <c r="L18" i="4"/>
  <c r="L54" i="4"/>
  <c r="L17" i="4"/>
  <c r="O5" i="11"/>
  <c r="BI130" i="2"/>
  <c r="BI131" i="2" s="1"/>
  <c r="G77" i="11"/>
  <c r="G81" i="11"/>
  <c r="G91" i="11"/>
  <c r="C5" i="11"/>
  <c r="M5" i="11" s="1"/>
  <c r="N5" i="11" s="1"/>
  <c r="BI128" i="2"/>
  <c r="BI132" i="2" s="1"/>
  <c r="BI133" i="2" s="1"/>
  <c r="D83" i="5"/>
  <c r="K83" i="5" s="1"/>
  <c r="L83" i="5" s="1"/>
  <c r="K55" i="4"/>
  <c r="I87" i="4"/>
  <c r="K77" i="5"/>
  <c r="L77" i="5" s="1"/>
  <c r="O37" i="11"/>
  <c r="G16" i="11"/>
  <c r="G35" i="11"/>
  <c r="G13" i="11"/>
  <c r="G22" i="11"/>
  <c r="G69" i="11"/>
  <c r="G19" i="11"/>
  <c r="G36" i="11"/>
  <c r="G82" i="11"/>
  <c r="G27" i="11"/>
  <c r="G96" i="11"/>
  <c r="G64" i="11"/>
  <c r="G106" i="11"/>
  <c r="G100" i="11"/>
  <c r="G95" i="11"/>
  <c r="G90" i="11"/>
  <c r="G102" i="11"/>
  <c r="G107" i="11"/>
  <c r="G61" i="11"/>
  <c r="G63" i="11"/>
  <c r="G48" i="11"/>
  <c r="G52" i="11"/>
  <c r="G17" i="11"/>
  <c r="G26" i="11"/>
  <c r="G79" i="11"/>
  <c r="G14" i="11"/>
  <c r="G23" i="11"/>
  <c r="G78" i="11"/>
  <c r="G49" i="11"/>
  <c r="G74" i="11"/>
  <c r="G42" i="11"/>
  <c r="G114" i="11"/>
  <c r="G98" i="11"/>
  <c r="G93" i="11"/>
  <c r="G113" i="11"/>
  <c r="G99" i="11"/>
  <c r="G73" i="11"/>
  <c r="G115" i="11"/>
  <c r="G44" i="11"/>
  <c r="G60" i="11"/>
  <c r="F6" i="11"/>
  <c r="G6" i="11" s="1"/>
  <c r="G45" i="11"/>
  <c r="G94" i="11"/>
  <c r="G112" i="11"/>
  <c r="G97" i="11"/>
  <c r="G108" i="11"/>
  <c r="G47" i="11"/>
  <c r="G67" i="11"/>
  <c r="G43" i="11"/>
  <c r="G89" i="11"/>
  <c r="G72" i="11"/>
  <c r="G109" i="11"/>
  <c r="G101" i="11"/>
  <c r="G92" i="11"/>
  <c r="G62" i="11"/>
  <c r="G46" i="11"/>
  <c r="G54" i="11"/>
  <c r="G56" i="11"/>
  <c r="G20" i="11"/>
  <c r="G18" i="11"/>
  <c r="G24" i="11"/>
  <c r="G68" i="11"/>
  <c r="G21" i="11"/>
  <c r="G53" i="11"/>
  <c r="G25" i="11"/>
  <c r="G80" i="11"/>
  <c r="G34" i="11"/>
  <c r="G6" i="5"/>
  <c r="H6" i="5" s="1"/>
  <c r="R5" i="11"/>
  <c r="BI134" i="2"/>
  <c r="G83" i="11"/>
  <c r="K5" i="11"/>
  <c r="L5" i="11" s="1"/>
  <c r="G37" i="11"/>
  <c r="F85" i="11"/>
  <c r="G85" i="11" s="1"/>
  <c r="H95" i="5"/>
  <c r="H91" i="5"/>
  <c r="K37" i="11"/>
  <c r="L37" i="11" s="1"/>
  <c r="H85" i="11"/>
  <c r="K85" i="11" s="1"/>
  <c r="L85" i="11" s="1"/>
  <c r="M35" i="11"/>
  <c r="N35" i="11" s="1"/>
  <c r="M22" i="11"/>
  <c r="N22" i="11" s="1"/>
  <c r="M79" i="11"/>
  <c r="N79" i="11" s="1"/>
  <c r="C83" i="11"/>
  <c r="M77" i="11"/>
  <c r="N77" i="11" s="1"/>
  <c r="M16" i="11"/>
  <c r="N16" i="11" s="1"/>
  <c r="F28" i="11"/>
  <c r="G5" i="11"/>
  <c r="M81" i="11"/>
  <c r="N81" i="11" s="1"/>
  <c r="M36" i="11"/>
  <c r="N36" i="11" s="1"/>
  <c r="M80" i="11"/>
  <c r="N80" i="11" s="1"/>
  <c r="M26" i="11"/>
  <c r="N26" i="11" s="1"/>
  <c r="M17" i="11"/>
  <c r="N17" i="11" s="1"/>
  <c r="C69" i="11"/>
  <c r="M68" i="11"/>
  <c r="N68" i="11" s="1"/>
  <c r="M78" i="11"/>
  <c r="N78" i="11" s="1"/>
  <c r="M15" i="11"/>
  <c r="N15" i="11" s="1"/>
  <c r="C28" i="11"/>
  <c r="M28" i="11" s="1"/>
  <c r="N28" i="11" s="1"/>
  <c r="C37" i="11"/>
  <c r="H98" i="5"/>
  <c r="H93" i="5"/>
  <c r="H94" i="5"/>
  <c r="H99" i="5"/>
  <c r="H100" i="5"/>
  <c r="H97" i="5"/>
  <c r="H90" i="5"/>
  <c r="H102" i="5"/>
  <c r="H101" i="5"/>
  <c r="H89" i="5"/>
  <c r="H96" i="5"/>
  <c r="H92" i="5"/>
  <c r="H15" i="5"/>
  <c r="H112" i="5"/>
  <c r="H106" i="5"/>
  <c r="H113" i="5"/>
  <c r="H107" i="5"/>
  <c r="H114" i="5"/>
  <c r="H108" i="5"/>
  <c r="H109" i="5"/>
  <c r="H115" i="5"/>
  <c r="M5" i="5"/>
  <c r="M37" i="5"/>
  <c r="AD132" i="2"/>
  <c r="AD133" i="2" s="1"/>
  <c r="M54" i="5"/>
  <c r="D37" i="5"/>
  <c r="K37" i="5" s="1"/>
  <c r="L37" i="5" s="1"/>
  <c r="G74" i="4"/>
  <c r="K19" i="5"/>
  <c r="L19" i="5" s="1"/>
  <c r="D54" i="5"/>
  <c r="K54" i="5" s="1"/>
  <c r="L54" i="5" s="1"/>
  <c r="K18" i="5"/>
  <c r="L18" i="5" s="1"/>
  <c r="K23" i="5"/>
  <c r="L23" i="5" s="1"/>
  <c r="D28" i="5"/>
  <c r="K28" i="5" s="1"/>
  <c r="L28" i="5" s="1"/>
  <c r="D5" i="5"/>
  <c r="K20" i="5"/>
  <c r="L20" i="5" s="1"/>
  <c r="K24" i="5"/>
  <c r="L24" i="5" s="1"/>
  <c r="K21" i="5"/>
  <c r="L21" i="5" s="1"/>
  <c r="K25" i="5"/>
  <c r="L25" i="5" s="1"/>
  <c r="K14" i="5"/>
  <c r="L14" i="5" s="1"/>
  <c r="J87" i="4"/>
  <c r="K85" i="4"/>
  <c r="I85" i="5"/>
  <c r="K69" i="5"/>
  <c r="L69" i="5" s="1"/>
  <c r="G17" i="4"/>
  <c r="G85" i="5"/>
  <c r="H85" i="5" s="1"/>
  <c r="G20" i="4"/>
  <c r="G67" i="4"/>
  <c r="G18" i="4"/>
  <c r="G43" i="4"/>
  <c r="G13" i="4"/>
  <c r="G36" i="4"/>
  <c r="G5" i="4"/>
  <c r="G53" i="4"/>
  <c r="G73" i="4"/>
  <c r="G84" i="4"/>
  <c r="G60" i="4"/>
  <c r="G21" i="4"/>
  <c r="G27" i="4"/>
  <c r="G16" i="4"/>
  <c r="G19" i="4"/>
  <c r="G49" i="4"/>
  <c r="G37" i="4"/>
  <c r="G79" i="4"/>
  <c r="G83" i="4"/>
  <c r="G72" i="4"/>
  <c r="G35" i="4"/>
  <c r="G64" i="4"/>
  <c r="G24" i="4"/>
  <c r="G26" i="4"/>
  <c r="G22" i="4"/>
  <c r="G50" i="4"/>
  <c r="G46" i="4"/>
  <c r="G45" i="4"/>
  <c r="G63" i="4"/>
  <c r="G57" i="4"/>
  <c r="G54" i="4"/>
  <c r="G82" i="4"/>
  <c r="G61" i="4"/>
  <c r="F6" i="4"/>
  <c r="G6" i="4" s="1"/>
  <c r="G23" i="4"/>
  <c r="G15" i="4"/>
  <c r="G25" i="4"/>
  <c r="G42" i="4"/>
  <c r="G47" i="4"/>
  <c r="G48" i="4"/>
  <c r="G34" i="4"/>
  <c r="G81" i="4"/>
  <c r="G80" i="4"/>
  <c r="G69" i="4"/>
  <c r="G68" i="4"/>
  <c r="G85" i="4"/>
  <c r="G62" i="4"/>
  <c r="G55" i="4"/>
  <c r="F87" i="4"/>
  <c r="G87" i="4" s="1"/>
  <c r="H22" i="5"/>
  <c r="H23" i="5"/>
  <c r="H21" i="5"/>
  <c r="H18" i="5"/>
  <c r="H16" i="5"/>
  <c r="H14" i="5"/>
  <c r="H17" i="5"/>
  <c r="H25" i="5"/>
  <c r="H19" i="5"/>
  <c r="H81" i="5"/>
  <c r="H44" i="5"/>
  <c r="H56" i="5"/>
  <c r="H36" i="5"/>
  <c r="H61" i="5"/>
  <c r="H27" i="5"/>
  <c r="H72" i="5"/>
  <c r="H53" i="5"/>
  <c r="H77" i="5"/>
  <c r="H42" i="5"/>
  <c r="H73" i="5"/>
  <c r="H46" i="5"/>
  <c r="H45" i="5"/>
  <c r="H62" i="5"/>
  <c r="H35" i="5"/>
  <c r="H34" i="5"/>
  <c r="H43" i="5"/>
  <c r="H47" i="5"/>
  <c r="H80" i="5"/>
  <c r="H63" i="5"/>
  <c r="H67" i="5"/>
  <c r="H78" i="5"/>
  <c r="H82" i="5"/>
  <c r="H48" i="5"/>
  <c r="H79" i="5"/>
  <c r="H64" i="5"/>
  <c r="H37" i="5"/>
  <c r="H68" i="5"/>
  <c r="H52" i="5"/>
  <c r="H74" i="5"/>
  <c r="H83" i="5"/>
  <c r="H49" i="5"/>
  <c r="H69" i="5"/>
  <c r="H54" i="5"/>
  <c r="H13" i="5"/>
  <c r="H5" i="5"/>
  <c r="G28" i="5"/>
  <c r="H26" i="5"/>
  <c r="H24" i="5"/>
  <c r="H20" i="5"/>
  <c r="BK7" i="2"/>
  <c r="BM7" i="2" s="1"/>
  <c r="BI11" i="2"/>
  <c r="BI12" i="2" s="1"/>
  <c r="BK129" i="2"/>
  <c r="H87" i="4" l="1"/>
  <c r="M87" i="4" s="1"/>
  <c r="N87" i="4" s="1"/>
  <c r="O87" i="4"/>
  <c r="L55" i="4"/>
  <c r="L85" i="4"/>
  <c r="K87" i="4"/>
  <c r="L87" i="4" s="1"/>
  <c r="G7" i="11"/>
  <c r="G28" i="11"/>
  <c r="R85" i="11"/>
  <c r="I7" i="11"/>
  <c r="J109" i="11" s="1"/>
  <c r="BM129" i="2"/>
  <c r="BM134" i="2" s="1"/>
  <c r="O85" i="11"/>
  <c r="C85" i="11"/>
  <c r="M37" i="11"/>
  <c r="N37" i="11" s="1"/>
  <c r="M69" i="11"/>
  <c r="N69" i="11" s="1"/>
  <c r="M83" i="11"/>
  <c r="N83" i="11" s="1"/>
  <c r="I7" i="5"/>
  <c r="BK134" i="2"/>
  <c r="D85" i="5"/>
  <c r="K85" i="5" s="1"/>
  <c r="L85" i="5" s="1"/>
  <c r="M85" i="5"/>
  <c r="K5" i="5"/>
  <c r="L5" i="5" s="1"/>
  <c r="G7" i="4"/>
  <c r="G28" i="4"/>
  <c r="H28" i="5"/>
  <c r="H7" i="5"/>
  <c r="BK128" i="2"/>
  <c r="H7" i="4" s="1"/>
  <c r="BK11" i="2"/>
  <c r="J7" i="4"/>
  <c r="O7" i="4" s="1"/>
  <c r="K5" i="4"/>
  <c r="M7" i="4" l="1"/>
  <c r="N7" i="4" s="1"/>
  <c r="H6" i="4"/>
  <c r="L5" i="4"/>
  <c r="J63" i="11"/>
  <c r="J78" i="11"/>
  <c r="J56" i="11"/>
  <c r="J48" i="11"/>
  <c r="J73" i="11"/>
  <c r="J20" i="11"/>
  <c r="J35" i="11"/>
  <c r="J114" i="11"/>
  <c r="J17" i="11"/>
  <c r="J37" i="11"/>
  <c r="J80" i="11"/>
  <c r="J96" i="11"/>
  <c r="J77" i="11"/>
  <c r="J19" i="11"/>
  <c r="J69" i="11"/>
  <c r="J95" i="11"/>
  <c r="J52" i="11"/>
  <c r="J64" i="11"/>
  <c r="J47" i="11"/>
  <c r="J7" i="11"/>
  <c r="J54" i="11"/>
  <c r="J68" i="11"/>
  <c r="J36" i="11"/>
  <c r="J62" i="11"/>
  <c r="J27" i="11"/>
  <c r="J89" i="11"/>
  <c r="J79" i="11"/>
  <c r="J16" i="11"/>
  <c r="J25" i="11"/>
  <c r="J82" i="11"/>
  <c r="J107" i="11"/>
  <c r="J91" i="11"/>
  <c r="J23" i="11"/>
  <c r="J42" i="11"/>
  <c r="J94" i="11"/>
  <c r="J108" i="11"/>
  <c r="J85" i="11"/>
  <c r="J24" i="11"/>
  <c r="J34" i="11"/>
  <c r="J18" i="11"/>
  <c r="J60" i="11"/>
  <c r="J112" i="11"/>
  <c r="J102" i="11"/>
  <c r="J83" i="11"/>
  <c r="J15" i="11"/>
  <c r="J81" i="11"/>
  <c r="J49" i="11"/>
  <c r="J44" i="11"/>
  <c r="J90" i="11"/>
  <c r="J93" i="11"/>
  <c r="J28" i="11"/>
  <c r="J5" i="11"/>
  <c r="J26" i="11"/>
  <c r="J13" i="11"/>
  <c r="J14" i="11"/>
  <c r="J22" i="11"/>
  <c r="J53" i="11"/>
  <c r="J21" i="11"/>
  <c r="J74" i="11"/>
  <c r="J67" i="11"/>
  <c r="J61" i="11"/>
  <c r="J46" i="11"/>
  <c r="O7" i="11"/>
  <c r="J97" i="11"/>
  <c r="J113" i="11"/>
  <c r="J106" i="11"/>
  <c r="I6" i="11"/>
  <c r="Q6" i="11" s="1"/>
  <c r="R6" i="11" s="1"/>
  <c r="J115" i="11"/>
  <c r="J72" i="11"/>
  <c r="J45" i="11"/>
  <c r="J43" i="11"/>
  <c r="J100" i="11"/>
  <c r="J101" i="11"/>
  <c r="J92" i="11"/>
  <c r="J99" i="11"/>
  <c r="J98" i="11"/>
  <c r="BK12" i="2"/>
  <c r="BM11" i="2"/>
  <c r="BM12" i="2" s="1"/>
  <c r="C7" i="11"/>
  <c r="D97" i="11" s="1"/>
  <c r="BM128" i="2"/>
  <c r="J91" i="5"/>
  <c r="J95" i="5"/>
  <c r="M85" i="11"/>
  <c r="N85" i="11" s="1"/>
  <c r="J100" i="5"/>
  <c r="J98" i="5"/>
  <c r="J93" i="5"/>
  <c r="J89" i="5"/>
  <c r="J96" i="5"/>
  <c r="J101" i="5"/>
  <c r="J90" i="5"/>
  <c r="J99" i="5"/>
  <c r="J94" i="5"/>
  <c r="J97" i="5"/>
  <c r="J102" i="5"/>
  <c r="J92" i="5"/>
  <c r="J45" i="5"/>
  <c r="J68" i="5"/>
  <c r="J80" i="5"/>
  <c r="J35" i="5"/>
  <c r="J23" i="5"/>
  <c r="J42" i="5"/>
  <c r="J69" i="5"/>
  <c r="J22" i="5"/>
  <c r="J16" i="5"/>
  <c r="J25" i="5"/>
  <c r="J64" i="5"/>
  <c r="J36" i="5"/>
  <c r="J77" i="5"/>
  <c r="J13" i="5"/>
  <c r="J19" i="5"/>
  <c r="J46" i="5"/>
  <c r="J54" i="5"/>
  <c r="J56" i="5"/>
  <c r="J15" i="5"/>
  <c r="J14" i="5"/>
  <c r="J74" i="5"/>
  <c r="M7" i="5"/>
  <c r="J106" i="5"/>
  <c r="J113" i="5"/>
  <c r="J114" i="5"/>
  <c r="J112" i="5"/>
  <c r="J107" i="5"/>
  <c r="J108" i="5"/>
  <c r="J109" i="5"/>
  <c r="J115" i="5"/>
  <c r="J60" i="5"/>
  <c r="J37" i="5"/>
  <c r="J28" i="5"/>
  <c r="J34" i="5"/>
  <c r="J53" i="5"/>
  <c r="J17" i="5"/>
  <c r="J78" i="5"/>
  <c r="J5" i="5"/>
  <c r="J20" i="5"/>
  <c r="J18" i="5"/>
  <c r="J49" i="5"/>
  <c r="J63" i="5"/>
  <c r="J61" i="5"/>
  <c r="J43" i="5"/>
  <c r="J27" i="5"/>
  <c r="J72" i="5"/>
  <c r="J67" i="5"/>
  <c r="J44" i="5"/>
  <c r="I6" i="5"/>
  <c r="M6" i="5" s="1"/>
  <c r="J83" i="5"/>
  <c r="J85" i="5"/>
  <c r="J52" i="5"/>
  <c r="J79" i="5"/>
  <c r="J26" i="5"/>
  <c r="J81" i="5"/>
  <c r="J21" i="5"/>
  <c r="J24" i="5"/>
  <c r="J82" i="5"/>
  <c r="J73" i="5"/>
  <c r="J62" i="5"/>
  <c r="J47" i="5"/>
  <c r="J48" i="5"/>
  <c r="J7" i="5"/>
  <c r="D7" i="5"/>
  <c r="J6" i="4"/>
  <c r="O6" i="4" s="1"/>
  <c r="BK132" i="2"/>
  <c r="M6" i="4" l="1"/>
  <c r="N6" i="4" s="1"/>
  <c r="O6" i="11"/>
  <c r="Q7" i="11"/>
  <c r="R7" i="11" s="1"/>
  <c r="J6" i="11"/>
  <c r="D56" i="11"/>
  <c r="D100" i="11"/>
  <c r="D68" i="11"/>
  <c r="D64" i="11"/>
  <c r="D112" i="11"/>
  <c r="D36" i="11"/>
  <c r="D45" i="11"/>
  <c r="D78" i="11"/>
  <c r="D16" i="11"/>
  <c r="D21" i="11"/>
  <c r="D47" i="11"/>
  <c r="D91" i="11"/>
  <c r="D19" i="11"/>
  <c r="D69" i="11"/>
  <c r="D37" i="11"/>
  <c r="D5" i="11"/>
  <c r="D13" i="11"/>
  <c r="D82" i="11"/>
  <c r="D74" i="11"/>
  <c r="D106" i="11"/>
  <c r="D15" i="11"/>
  <c r="D54" i="11"/>
  <c r="D81" i="11"/>
  <c r="D34" i="11"/>
  <c r="D24" i="11"/>
  <c r="D42" i="11"/>
  <c r="D67" i="11"/>
  <c r="D73" i="11"/>
  <c r="D90" i="11"/>
  <c r="D98" i="11"/>
  <c r="D95" i="11"/>
  <c r="D99" i="11"/>
  <c r="BK133" i="2"/>
  <c r="BM132" i="2"/>
  <c r="BM133" i="2" s="1"/>
  <c r="D46" i="11"/>
  <c r="D96" i="11"/>
  <c r="D115" i="11"/>
  <c r="D113" i="11"/>
  <c r="D102" i="11"/>
  <c r="M7" i="11"/>
  <c r="N7" i="11" s="1"/>
  <c r="D17" i="11"/>
  <c r="D25" i="11"/>
  <c r="D63" i="11"/>
  <c r="D93" i="11"/>
  <c r="D101" i="11"/>
  <c r="D22" i="11"/>
  <c r="D18" i="11"/>
  <c r="D72" i="11"/>
  <c r="D92" i="11"/>
  <c r="D114" i="11"/>
  <c r="D83" i="11"/>
  <c r="D79" i="11"/>
  <c r="D77" i="11"/>
  <c r="D53" i="11"/>
  <c r="D62" i="11"/>
  <c r="D48" i="11"/>
  <c r="D109" i="11"/>
  <c r="C6" i="11"/>
  <c r="D26" i="11"/>
  <c r="D20" i="11"/>
  <c r="D14" i="11"/>
  <c r="D61" i="11"/>
  <c r="D60" i="11"/>
  <c r="D89" i="11"/>
  <c r="D94" i="11"/>
  <c r="D85" i="11"/>
  <c r="D35" i="11"/>
  <c r="D80" i="11"/>
  <c r="D23" i="11"/>
  <c r="D52" i="11"/>
  <c r="D49" i="11"/>
  <c r="D44" i="11"/>
  <c r="D43" i="11"/>
  <c r="D27" i="11"/>
  <c r="D107" i="11"/>
  <c r="D108" i="11"/>
  <c r="E91" i="5"/>
  <c r="E95" i="5"/>
  <c r="E100" i="5"/>
  <c r="E98" i="5"/>
  <c r="E93" i="5"/>
  <c r="E89" i="5"/>
  <c r="E92" i="5"/>
  <c r="E94" i="5"/>
  <c r="E97" i="5"/>
  <c r="E101" i="5"/>
  <c r="E90" i="5"/>
  <c r="E99" i="5"/>
  <c r="E96" i="5"/>
  <c r="E102" i="5"/>
  <c r="E112" i="5"/>
  <c r="E113" i="5"/>
  <c r="E106" i="5"/>
  <c r="E114" i="5"/>
  <c r="E107" i="5"/>
  <c r="E115" i="5"/>
  <c r="E108" i="5"/>
  <c r="E109" i="5"/>
  <c r="J6" i="5"/>
  <c r="D6" i="5"/>
  <c r="E27" i="5"/>
  <c r="E43" i="5"/>
  <c r="E62" i="5"/>
  <c r="E44" i="5"/>
  <c r="E72" i="5"/>
  <c r="E48" i="5"/>
  <c r="E61" i="5"/>
  <c r="E67" i="5"/>
  <c r="E63" i="5"/>
  <c r="E45" i="5"/>
  <c r="E60" i="5"/>
  <c r="E73" i="5"/>
  <c r="E47" i="5"/>
  <c r="E46" i="5"/>
  <c r="E74" i="5"/>
  <c r="E64" i="5"/>
  <c r="E42" i="5"/>
  <c r="E49" i="5"/>
  <c r="E82" i="5"/>
  <c r="E13" i="5"/>
  <c r="E22" i="5"/>
  <c r="E77" i="5"/>
  <c r="E15" i="5"/>
  <c r="E79" i="5"/>
  <c r="E26" i="5"/>
  <c r="E36" i="5"/>
  <c r="E68" i="5"/>
  <c r="E34" i="5"/>
  <c r="E78" i="5"/>
  <c r="E35" i="5"/>
  <c r="E16" i="5"/>
  <c r="E17" i="5"/>
  <c r="E80" i="5"/>
  <c r="E81" i="5"/>
  <c r="E69" i="5"/>
  <c r="E19" i="5"/>
  <c r="E52" i="5"/>
  <c r="E18" i="5"/>
  <c r="E23" i="5"/>
  <c r="E83" i="5"/>
  <c r="E20" i="5"/>
  <c r="E24" i="5"/>
  <c r="E37" i="5"/>
  <c r="E21" i="5"/>
  <c r="E25" i="5"/>
  <c r="E14" i="5"/>
  <c r="E56" i="5"/>
  <c r="E53" i="5"/>
  <c r="E54" i="5"/>
  <c r="K7" i="5"/>
  <c r="L7" i="5" s="1"/>
  <c r="E5" i="5"/>
  <c r="E85" i="5"/>
  <c r="D87" i="4"/>
  <c r="D28" i="11" l="1"/>
  <c r="D6" i="11"/>
  <c r="D7" i="11" s="1"/>
  <c r="M6" i="11"/>
  <c r="N6" i="11" s="1"/>
  <c r="D7" i="4"/>
  <c r="D28" i="4"/>
  <c r="E6" i="5"/>
  <c r="E7" i="5" s="1"/>
  <c r="K6" i="5"/>
  <c r="L6" i="5" s="1"/>
  <c r="E28" i="5"/>
  <c r="K37" i="4"/>
  <c r="L37" i="4" l="1"/>
  <c r="K26" i="4"/>
  <c r="J28" i="4"/>
  <c r="O28" i="4" l="1"/>
  <c r="M28" i="4"/>
  <c r="N28" i="4" s="1"/>
  <c r="L26" i="4"/>
  <c r="K28" i="4"/>
  <c r="L28" i="4" s="1"/>
  <c r="BI119" i="2"/>
  <c r="BI120" i="2" s="1"/>
  <c r="BK119" i="2" l="1"/>
  <c r="BM119" i="2" s="1"/>
  <c r="BK127" i="2"/>
  <c r="I7" i="4" s="1"/>
  <c r="I6" i="4" l="1"/>
  <c r="K6" i="4" s="1"/>
  <c r="L6" i="4" s="1"/>
  <c r="J117" i="4"/>
  <c r="J116" i="4"/>
  <c r="J115" i="4"/>
  <c r="J111" i="4"/>
  <c r="J110" i="4"/>
  <c r="J109" i="4"/>
  <c r="J97" i="4"/>
  <c r="J100" i="4"/>
  <c r="J92" i="4"/>
  <c r="J96" i="4"/>
  <c r="J94" i="4"/>
  <c r="J98" i="4"/>
  <c r="J104" i="4"/>
  <c r="J103" i="4"/>
  <c r="J101" i="4"/>
  <c r="J93" i="4"/>
  <c r="J118" i="4"/>
  <c r="J95" i="4"/>
  <c r="J102" i="4"/>
  <c r="J99" i="4"/>
  <c r="J112" i="4"/>
  <c r="J105" i="4"/>
  <c r="BK120" i="2"/>
  <c r="BM127" i="2"/>
  <c r="K7" i="4"/>
  <c r="H7" i="11"/>
  <c r="K7" i="11" s="1"/>
  <c r="L7" i="11" s="1"/>
  <c r="BK130" i="2"/>
  <c r="BM130" i="2" s="1"/>
  <c r="BM120" i="2"/>
  <c r="L7" i="4" l="1"/>
  <c r="H6" i="11"/>
  <c r="K6" i="11" s="1"/>
  <c r="L6" i="11" s="1"/>
  <c r="BM131" i="2"/>
  <c r="BK131" i="2"/>
</calcChain>
</file>

<file path=xl/sharedStrings.xml><?xml version="1.0" encoding="utf-8"?>
<sst xmlns="http://schemas.openxmlformats.org/spreadsheetml/2006/main" count="1611" uniqueCount="334">
  <si>
    <t>PU</t>
  </si>
  <si>
    <t>'Grant - 03'</t>
  </si>
  <si>
    <t>'Grant - 04'</t>
  </si>
  <si>
    <t>'Grant - 05'</t>
  </si>
  <si>
    <t>'Grant - 06'</t>
  </si>
  <si>
    <t>'Grant - 07'</t>
  </si>
  <si>
    <t>'Grant - 08'</t>
  </si>
  <si>
    <t>'Grant - 09'</t>
  </si>
  <si>
    <t>'Grant - 10'</t>
  </si>
  <si>
    <t>'Grant - 11'</t>
  </si>
  <si>
    <t>'Grant - 12'</t>
  </si>
  <si>
    <t>'Grant - 13'</t>
  </si>
  <si>
    <t>'Grant - 14'</t>
  </si>
  <si>
    <t>'TOTAL'</t>
  </si>
  <si>
    <t>PU - 01</t>
  </si>
  <si>
    <t/>
  </si>
  <si>
    <t>PU - 02</t>
  </si>
  <si>
    <t>PU - 03</t>
  </si>
  <si>
    <t>PU - 04</t>
  </si>
  <si>
    <t>PU - 07</t>
  </si>
  <si>
    <t>PU - 08</t>
  </si>
  <si>
    <t>PU - 10</t>
  </si>
  <si>
    <t>PU - 11</t>
  </si>
  <si>
    <t>PU - 12</t>
  </si>
  <si>
    <t>PU - 13</t>
  </si>
  <si>
    <t>PU - 14</t>
  </si>
  <si>
    <t>PU - 15</t>
  </si>
  <si>
    <t>PU - 16</t>
  </si>
  <si>
    <t>PU - 18</t>
  </si>
  <si>
    <t>PU - 19</t>
  </si>
  <si>
    <t>PU - 20</t>
  </si>
  <si>
    <t>PU - 21</t>
  </si>
  <si>
    <t>PU - 22</t>
  </si>
  <si>
    <t>PU - 24</t>
  </si>
  <si>
    <t>10</t>
  </si>
  <si>
    <t>PU - 25</t>
  </si>
  <si>
    <t>PU - 26</t>
  </si>
  <si>
    <t>PU - 27</t>
  </si>
  <si>
    <t>PU - 28</t>
  </si>
  <si>
    <t>PU - 29</t>
  </si>
  <si>
    <t>PU - 30</t>
  </si>
  <si>
    <t>PU - 31</t>
  </si>
  <si>
    <t>12</t>
  </si>
  <si>
    <t>PU - 32</t>
  </si>
  <si>
    <t>PU - 33</t>
  </si>
  <si>
    <t>PU - 34</t>
  </si>
  <si>
    <t>PU - 35</t>
  </si>
  <si>
    <t>PU - 36</t>
  </si>
  <si>
    <t>PU - 39</t>
  </si>
  <si>
    <t>PU - 41</t>
  </si>
  <si>
    <t>PU - 42</t>
  </si>
  <si>
    <t>PU - 43</t>
  </si>
  <si>
    <t>PU - 44</t>
  </si>
  <si>
    <t>PU - 50</t>
  </si>
  <si>
    <t>PU - 51</t>
  </si>
  <si>
    <t>PU - 52</t>
  </si>
  <si>
    <t>PU - 53</t>
  </si>
  <si>
    <t>PU - 60</t>
  </si>
  <si>
    <t>PU - 61</t>
  </si>
  <si>
    <t>PU - 63</t>
  </si>
  <si>
    <t>PU - 64</t>
  </si>
  <si>
    <t>PU - 72</t>
  </si>
  <si>
    <t>PU - 73</t>
  </si>
  <si>
    <t>PU - 75</t>
  </si>
  <si>
    <t>PU - 98</t>
  </si>
  <si>
    <t>PU - 99</t>
  </si>
  <si>
    <t>TOTAL GROSS</t>
  </si>
  <si>
    <t>TOTAL CREDITS</t>
  </si>
  <si>
    <t>TOTAL NET</t>
  </si>
  <si>
    <t>Figure in thousand</t>
  </si>
  <si>
    <t>Pay</t>
  </si>
  <si>
    <t>DA</t>
  </si>
  <si>
    <t>PLB</t>
  </si>
  <si>
    <t>HRA</t>
  </si>
  <si>
    <t>TPA</t>
  </si>
  <si>
    <t>NPS</t>
  </si>
  <si>
    <t>W/CL</t>
  </si>
  <si>
    <t>KMA</t>
  </si>
  <si>
    <t>OT</t>
  </si>
  <si>
    <t>NDA</t>
  </si>
  <si>
    <t>OA</t>
  </si>
  <si>
    <t>F&amp;H</t>
  </si>
  <si>
    <t>CTG</t>
  </si>
  <si>
    <t>TE</t>
  </si>
  <si>
    <t>TE AIR</t>
  </si>
  <si>
    <t>LE</t>
  </si>
  <si>
    <t>CEA</t>
  </si>
  <si>
    <t>Medical 
Rembrs.</t>
  </si>
  <si>
    <t>WPOH</t>
  </si>
  <si>
    <t>ATD</t>
  </si>
  <si>
    <t>ATF</t>
  </si>
  <si>
    <t>Arrear
Pay</t>
  </si>
  <si>
    <t>Arrear
 DA</t>
  </si>
  <si>
    <t>Arrear
 Oths</t>
  </si>
  <si>
    <t>Total
 staff cost</t>
  </si>
  <si>
    <t>Office
 Exp.</t>
  </si>
  <si>
    <t>Rental</t>
  </si>
  <si>
    <t>Advt.</t>
  </si>
  <si>
    <t>Water
&amp;Elec.</t>
  </si>
  <si>
    <t>Rental
 officr equip.</t>
  </si>
  <si>
    <t>Print
&amp;. Stat.</t>
  </si>
  <si>
    <t>MSTK</t>
  </si>
  <si>
    <t>MDPR</t>
  </si>
  <si>
    <t>RRES</t>
  </si>
  <si>
    <t>CEE</t>
  </si>
  <si>
    <t>Fuel</t>
  </si>
  <si>
    <t>CP</t>
  </si>
  <si>
    <t>TrDC</t>
  </si>
  <si>
    <t>POH
 Mat.</t>
  </si>
  <si>
    <t>ED</t>
  </si>
  <si>
    <t>CD</t>
  </si>
  <si>
    <t>ST</t>
  </si>
  <si>
    <t>VAT</t>
  </si>
  <si>
    <t>Custom duty paid</t>
  </si>
  <si>
    <t>COST
COMP.</t>
  </si>
  <si>
    <t>Comp
station.</t>
  </si>
  <si>
    <t>CPL</t>
  </si>
  <si>
    <t>FFS</t>
  </si>
  <si>
    <t>GTKM</t>
  </si>
  <si>
    <t>FRW
POH</t>
  </si>
  <si>
    <t>FRM
POH</t>
  </si>
  <si>
    <t>CGST</t>
  </si>
  <si>
    <t>SGST</t>
  </si>
  <si>
    <t>UTGST</t>
  </si>
  <si>
    <t>IGST</t>
  </si>
  <si>
    <t>Other 
Exp.</t>
  </si>
  <si>
    <t>GROSS</t>
  </si>
  <si>
    <t>CREDIT</t>
  </si>
  <si>
    <t>NET</t>
  </si>
  <si>
    <t>Particular</t>
  </si>
  <si>
    <t>TOTAL</t>
  </si>
  <si>
    <t>03</t>
  </si>
  <si>
    <t>AC-BP</t>
  </si>
  <si>
    <t>% var.over BP</t>
  </si>
  <si>
    <t xml:space="preserve">AC- Coppy </t>
  </si>
  <si>
    <t>% var. over coppy</t>
  </si>
  <si>
    <t>04</t>
  </si>
  <si>
    <t>05</t>
  </si>
  <si>
    <t>06</t>
  </si>
  <si>
    <t>07</t>
  </si>
  <si>
    <t>08</t>
  </si>
  <si>
    <t>09</t>
  </si>
  <si>
    <t>11</t>
  </si>
  <si>
    <t>13</t>
  </si>
  <si>
    <t>Other than Staff Cost</t>
  </si>
  <si>
    <t>Absolute</t>
  </si>
  <si>
    <t>Percentage</t>
  </si>
  <si>
    <t>Variation over COPPY</t>
  </si>
  <si>
    <t>Staff Cost</t>
  </si>
  <si>
    <t>Total</t>
  </si>
  <si>
    <t>Fig. in Crore</t>
  </si>
  <si>
    <t>Particulars</t>
  </si>
  <si>
    <t>Pay (PU-01)</t>
  </si>
  <si>
    <t>DA (PU-02)</t>
  </si>
  <si>
    <t>NPS (PU-08)</t>
  </si>
  <si>
    <t>KMA (PU-10)</t>
  </si>
  <si>
    <t>OTA (PU-11)</t>
  </si>
  <si>
    <t>NDA (PU-12)</t>
  </si>
  <si>
    <t>TE (PU-16)</t>
  </si>
  <si>
    <t>CEA (PU-25)</t>
  </si>
  <si>
    <t>Med. Reimb. (PU-26)</t>
  </si>
  <si>
    <t>Stock Purchase (PU-27)</t>
  </si>
  <si>
    <t>Direct Purchase (PU-28)</t>
  </si>
  <si>
    <t>Contractual Payments (PU-32)</t>
  </si>
  <si>
    <t>FUEL FOR TRACTION</t>
  </si>
  <si>
    <t>DIESELTRACTION</t>
  </si>
  <si>
    <t>Fuel from Stock (PU-60)</t>
  </si>
  <si>
    <t>GTKM Debits (PU-61)</t>
  </si>
  <si>
    <t>Excise Duty (PU-36)</t>
  </si>
  <si>
    <t>VAT (PU-41)</t>
  </si>
  <si>
    <t>Electric Traction (PU-30)</t>
  </si>
  <si>
    <t>Total OWE</t>
  </si>
  <si>
    <t>STAFF COST (Main Primary Units)</t>
  </si>
  <si>
    <t>% of Total OWE COPPY</t>
  </si>
  <si>
    <t>PLB (PU-03)</t>
  </si>
  <si>
    <t>HRA (PU-04)</t>
  </si>
  <si>
    <t>Transport Allowance (PU-07)</t>
  </si>
  <si>
    <t>POH Wage Foreign (PU-63)</t>
  </si>
  <si>
    <t>POH Wage Home (PU-34)</t>
  </si>
  <si>
    <t>Other Allowances (PU-13)</t>
  </si>
  <si>
    <t>OTHER THAN STAFF COST (Main Primary Units)</t>
  </si>
  <si>
    <t>Office Exp. (PU-18 &amp; 19)</t>
  </si>
  <si>
    <t>Advertizement Exp. (PU-21)</t>
  </si>
  <si>
    <t>Printing &amp; Stationry (PU-24)</t>
  </si>
  <si>
    <t>STORES</t>
  </si>
  <si>
    <t>Stock Purchase (PU-27) (Other than D-10 HSD Traction)</t>
  </si>
  <si>
    <t>FUEL (NON-TRACTION)</t>
  </si>
  <si>
    <t>Electric. Office (D-08, PU-30)</t>
  </si>
  <si>
    <t>Electric. Colony (D-11, PU-30)</t>
  </si>
  <si>
    <t>HSD Civil (D-04, PU-31)</t>
  </si>
  <si>
    <t>HSD GEN. Sets (D-08, PU-31)</t>
  </si>
  <si>
    <t>LEASE CHARGES &amp; DEBITS</t>
  </si>
  <si>
    <t>IRFA, IRFC, IRCA (D-09, PU-33)</t>
  </si>
  <si>
    <t>Other Debits (PU-33)</t>
  </si>
  <si>
    <t>LOCO (D-05, PU-35 &amp; 64)</t>
  </si>
  <si>
    <t>POH (Other than Wages)</t>
  </si>
  <si>
    <t>C &amp; W (D-06, PU-35 &amp; 64)</t>
  </si>
  <si>
    <t>OTHERS</t>
  </si>
  <si>
    <t>Comp. Consumables (PU-51)</t>
  </si>
  <si>
    <t>Comp. Hard/Software (PU-50)</t>
  </si>
  <si>
    <t>CGST (PU-72)</t>
  </si>
  <si>
    <t>SGST (PU-73)</t>
  </si>
  <si>
    <t>IGST (PU-75)</t>
  </si>
  <si>
    <t>Misc. Expenses (PU-99)</t>
  </si>
  <si>
    <t>TOTAL OTHER THAN STAFF (MAIN PUs)</t>
  </si>
  <si>
    <t>% of Total OWE</t>
  </si>
  <si>
    <t>% of Total SL 2020-21</t>
  </si>
  <si>
    <t>Variation over BP</t>
  </si>
  <si>
    <t xml:space="preserve">Demand </t>
  </si>
  <si>
    <t>Remarks for exacess</t>
  </si>
  <si>
    <t>% SL Utilization</t>
  </si>
  <si>
    <t>BP to end of 09-2020</t>
  </si>
  <si>
    <t>Actuals upto Sep' 20</t>
  </si>
  <si>
    <t>P U Wise  expenditure   to   end   of Sep-20 on SL</t>
  </si>
  <si>
    <t>Revised SL 2 2020-21</t>
  </si>
  <si>
    <t>BAL. SL FOR 6 MONTH</t>
  </si>
  <si>
    <t>IRFC 09-780</t>
  </si>
  <si>
    <t>IRFA 09-750</t>
  </si>
  <si>
    <t>IRCA 09-740</t>
  </si>
  <si>
    <t>EXP. ON CLEANLINESS</t>
  </si>
  <si>
    <t>08-590</t>
  </si>
  <si>
    <t>09-280</t>
  </si>
  <si>
    <t>11-310</t>
  </si>
  <si>
    <t>NCR :  SMH wise Report (fig. in '000s)</t>
  </si>
  <si>
    <t>Stage wise report for the year 2020-2021</t>
  </si>
  <si>
    <t>AU</t>
  </si>
  <si>
    <t>SMH</t>
  </si>
  <si>
    <t>BEA 
2020-2021</t>
  </si>
  <si>
    <t>BG 
2020-2021</t>
  </si>
  <si>
    <t>RB_RES 
2020-2021</t>
  </si>
  <si>
    <t>BG_SL 
2020-2021</t>
  </si>
  <si>
    <t>REA 
2020-2021</t>
  </si>
  <si>
    <t>RG 
2020-2021</t>
  </si>
  <si>
    <t>BEA 
2021-2022</t>
  </si>
  <si>
    <t>BP 
 UPTO 
DEC 2020</t>
  </si>
  <si>
    <t>COPPY 
 UPTO 
NOV 2019</t>
  </si>
  <si>
    <t>ACTUALS 
 UPTO 
NOV 2020</t>
  </si>
  <si>
    <t>COPPY 
 UPTO 
DEC 2019</t>
  </si>
  <si>
    <t>ACTUALS 
 UPTO 
DEC 2020</t>
  </si>
  <si>
    <t>ACTUALS 
2019-2020</t>
  </si>
  <si>
    <t>ACTUALS 
2020-2021 
 TILL DATE</t>
  </si>
  <si>
    <t>32 - NCR</t>
  </si>
  <si>
    <t>SMH - 01</t>
  </si>
  <si>
    <t>SMH - 02</t>
  </si>
  <si>
    <t>SMH - 03</t>
  </si>
  <si>
    <t>SMH - 04</t>
  </si>
  <si>
    <t>SMH - 05</t>
  </si>
  <si>
    <t>SMH - 06</t>
  </si>
  <si>
    <t>SMH - 07</t>
  </si>
  <si>
    <t>SMH - 08</t>
  </si>
  <si>
    <t>SMH - 09</t>
  </si>
  <si>
    <t>SMH - 10</t>
  </si>
  <si>
    <t>SMH - 11</t>
  </si>
  <si>
    <t>SMH - 10N</t>
  </si>
  <si>
    <t>POH Activities</t>
  </si>
  <si>
    <t>PU-34  D-5</t>
  </si>
  <si>
    <t>PU-34 D-6</t>
  </si>
  <si>
    <t>PU-34 TOTAL  (POH/W/HOME)</t>
  </si>
  <si>
    <t>PU-35 D-5</t>
  </si>
  <si>
    <t>PU-35 D-6</t>
  </si>
  <si>
    <t>PU-35 TOTAL (POH/M/HOME)</t>
  </si>
  <si>
    <t>PU-63  D-5</t>
  </si>
  <si>
    <t>PU-63 D-6</t>
  </si>
  <si>
    <t>PU-63  TOTAL (POH/W/F)</t>
  </si>
  <si>
    <t>PU-64  D-5</t>
  </si>
  <si>
    <t>PU-64 D-6</t>
  </si>
  <si>
    <t>PU-34 D-7</t>
  </si>
  <si>
    <t>PU-35 D-7</t>
  </si>
  <si>
    <t>Remarks for Excess</t>
  </si>
  <si>
    <t>One time expenditure.</t>
  </si>
  <si>
    <t>Rg is less than last year actuals. Allowance like NPA, washing Allowance not related to train operations are likely to remain at last year level. Allowances pertain mainly to D -4 Engg., D -5 Mechaanical, D- 8 (Operating), D 11 (Medical), D- 12 (RPF)</t>
  </si>
  <si>
    <t>RG is sufficient to meet expenditure. Children Education allowance is disbursed mainly during first two quarters of financial year. (Demand  11)</t>
  </si>
  <si>
    <t>RG is 28% less than last year actuals, hence excess utilization of RG. However, expenditure crossed RG due to more debits received from HQ for stock purchase of Elec/Loco Shed, Elec/Gen, Elec/TRD, S&amp;T, Mech/DSL Shed, Engineering &amp; Operating departments as indents already placed in previous years.</t>
  </si>
  <si>
    <t>Excess mainly in D 5, 9, &amp; 12.</t>
  </si>
  <si>
    <t>Track maintenance activities are increased due to easily availability of blocks. Hence, excess expenditre is incurred.</t>
  </si>
  <si>
    <t>RG is 14% less than last year actuals, hence excess utilization of RG.Further, Debits of POH of last FY received in current FY &amp; also more POH due in the current cycle. General escalation in material cost also contributed in excess expenditure.</t>
  </si>
  <si>
    <t>This expenditure is related to GST paid on stock purchses (PU-27), direct purchases (PU-28) and contractual payments (PU-32).</t>
  </si>
  <si>
    <t>RG is 21% less than last year actuals, hence excess utilization of RG. No effect of COVID-19 on this expenditure, however expenditure is 14% less than COPPY.</t>
  </si>
  <si>
    <t>Excess is mainly due to increased IRCA debits. Expenditure under this head is more than COPPY by 16%.</t>
  </si>
  <si>
    <t>Utilization is high since against projected BE of Rs. 50.29 crore for PU-18 to 24, RG is only Rs. 20.17 crore. However, expenditure is 40.67% less than COPPY and incurred only on essential office equipments and advertizing. Mainly in D4, D 7,D 8 &amp; D 11.</t>
  </si>
  <si>
    <t>ORDINARY WORKING EXPENSES PU WISE (Zonal)</t>
  </si>
  <si>
    <t>Extra Fund needed</t>
  </si>
  <si>
    <t>Arrear of Rs. 1.36 (JHS) crore pertaining to last year was paid in current year.RG is 57% less than last year actuals, hence some excess utilization is seen. However, expenditure is 52% less than last year</t>
  </si>
  <si>
    <t>Arrear of Rs. 10.57 crore(5.00 ALD &amp; 5.57 JHS) pertaining to last year was paid in current year. Also rate of KMA is increased 100%. If we deduct arrear amount, RG utilization comes to 71%. Excess mainlyin D -8 on account of operating staff.</t>
  </si>
  <si>
    <t>Utilization is high due to arrear payment of Rs. 2.68 crore(JHS) pertaining to last year. Also NDA for freight trains and night patrolling by engineering &amp; TRD staff is continueing even though normal train operations are not fully restored. RG is also less by 14% in comparison to last year actuals. Excess mainly in D - 4 (Engg. Staff ) and D -8 Operating Staff.</t>
  </si>
  <si>
    <t>Arrear of Rs. 4.00 crore (AGC) pertaining to last year was paid in current year.RG is less by 15% in comparison to last year actuals and expenditure is also less than last year by 19%. Some excess is mainly due to payment of pending liability  of last year of Rs. 4 crore approx. by AGC division.</t>
  </si>
  <si>
    <t xml:space="preserve">RG is 12% less than last year actuals, hence excess utilization of RG. Utilization is high since pending liability of approx.. Rs. 26.18 crore (ALD-13.76,JHS-8.42,AGC-4.00) pertaining to last year was cleared in this financial year. Expenditure is incurred only on essential track maintenance (which has increased since blocks are available due to less train services), essential cleanliness activities at stations etc. </t>
  </si>
  <si>
    <t>Arrear of Rs. 9.35crore (JHS)pertaining to last year was paid in current year.RG is less by 8% in comparison to last year actuals. Further, Debits of POH of last FY received in current FY &amp; also more POH due in the current cycle. Demand 5 &amp; 6.</t>
  </si>
  <si>
    <t>Arrear of Rs. 3.40 (JHS) crore pertaining to last year was paid in current year.RG is less by 21% in comparison to last year actuals. Debits of POH of Track machines for last FY received in current FY &amp; also no. of track machines undergoing POH increased as compared to last year as 2 more CPOH units commissioned in this FY.</t>
  </si>
  <si>
    <t>Arrear of Rs. (1.70 CroreJHS under PU 35 &amp; 8.23 Croreunder PU 64 JHS)crore pertaining to last year was paid in current year. RG is 23% less than last year actuals, hence excess utilization of RG. Further, Debits of POH of last FY received in current FY &amp; also more POH due in the current cycle. General escalation in material cost also contributed in excess expenditure.</t>
  </si>
  <si>
    <t xml:space="preserve">CEA </t>
  </si>
  <si>
    <t xml:space="preserve">Arrear of Rs. 11.45 crore( ALD-2.5,AGC-2.5, JHS-6.45) pertaining to last year was paid in current year.Utilization is high, however in comparison to last year expenditure is less by 19%. RG is also less by 29% in comparison  to last year actuals. Excess is mainly due to payment of pending liability of Rs. 6.45 crore of last year in JHS division. Mainly prtainining to D 4 (Engg. Staff ) </t>
  </si>
  <si>
    <t>PLB-99.13</t>
  </si>
  <si>
    <t>CEA-84.55</t>
  </si>
  <si>
    <t xml:space="preserve">C/F Liabilities </t>
  </si>
  <si>
    <t>PU-64 TOTAL (POH/M/F)</t>
  </si>
  <si>
    <t>% FG Utilization</t>
  </si>
  <si>
    <t>AC - FG</t>
  </si>
  <si>
    <t>Actual-FG</t>
  </si>
  <si>
    <t>% of Total FG 2020-21</t>
  </si>
  <si>
    <t xml:space="preserve">OBG(SL) 2021-22 </t>
  </si>
  <si>
    <t>% of Total OBG(SL) 2020-21</t>
  </si>
  <si>
    <t>Actuals 2020-21</t>
  </si>
  <si>
    <t>Actual upto Apr'20</t>
  </si>
  <si>
    <t>Actual Upto Apr'21</t>
  </si>
  <si>
    <t>LTC</t>
  </si>
  <si>
    <t>OBG (SL)Utilization</t>
  </si>
  <si>
    <t>OBG  SL 2020-21</t>
  </si>
  <si>
    <t>% of Total OBG SL2020-21</t>
  </si>
  <si>
    <t>% of Total OBG SL 2020-21</t>
  </si>
  <si>
    <t>% of Total OBG  SL 2020-21</t>
  </si>
  <si>
    <t>Actual upto April'20</t>
  </si>
  <si>
    <t>Actual Upto April'21</t>
  </si>
  <si>
    <t>OBG SL 2020-21</t>
  </si>
  <si>
    <t>OBG SL Utilization</t>
  </si>
  <si>
    <t>% of Total OBG SL2021-22</t>
  </si>
  <si>
    <t>BP to end APR'21</t>
  </si>
  <si>
    <t>OBG (SL) Utilization</t>
  </si>
  <si>
    <t>Others</t>
  </si>
  <si>
    <t>% of Total OWE 2020-21</t>
  </si>
  <si>
    <t xml:space="preserve"> </t>
  </si>
  <si>
    <t>PU - 74</t>
  </si>
  <si>
    <t>PU - 38</t>
  </si>
  <si>
    <t>Adjustments (PU-33)</t>
  </si>
  <si>
    <t>FINANCE REGISTER - GRANT WISE AND PU WISE SUMMARY FROM MONTH :APRIL    20 TO SEPTEMBER20</t>
  </si>
  <si>
    <t>Report generated on : 29.09.2021 at 12:18:53 PM</t>
  </si>
  <si>
    <t>Actual upto Sep'20</t>
  </si>
  <si>
    <t>Actual Upto Sep'21</t>
  </si>
  <si>
    <t>P U Wise  expenditure   to   end   of Sep-21 on OBG(SL) ZONAL</t>
  </si>
  <si>
    <t>BP to end  Sep-21</t>
  </si>
  <si>
    <t>Actuals upto Sep' 21</t>
  </si>
  <si>
    <t>ORDINARY WORKING EXPENSES PU WISE ZONAL SEP-21</t>
  </si>
  <si>
    <t>FINANCE REGISTER - GRANT WISE AND PU WISE SUMMARY FROM MONTH :APRIL    21 TO SEPTEMBER21</t>
  </si>
  <si>
    <t>Report generated on : 06.10.2021 at 03:59:13 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</si>
</sst>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
  </numFmts>
  <fonts count="28" x14ac:knownFonts="1">
    <font>
      <sz val="11"/>
      <color theme="1"/>
      <name val="Calibri"/>
      <family val="2"/>
      <scheme val="minor"/>
    </font>
    <font>
      <sz val="11"/>
      <color theme="1"/>
      <name val="Calibri"/>
      <family val="2"/>
      <scheme val="minor"/>
    </font>
    <font>
      <b/>
      <sz val="12"/>
      <color theme="1"/>
      <name val="Arial"/>
      <family val="2"/>
    </font>
    <font>
      <b/>
      <sz val="12"/>
      <color rgb="FFFF0000"/>
      <name val="Arial"/>
      <family val="2"/>
    </font>
    <font>
      <b/>
      <sz val="12"/>
      <name val="Arial"/>
      <family val="2"/>
    </font>
    <font>
      <b/>
      <sz val="11"/>
      <color theme="1"/>
      <name val="Calibri"/>
      <family val="2"/>
      <scheme val="minor"/>
    </font>
    <font>
      <b/>
      <sz val="11"/>
      <name val="Calibri"/>
      <family val="2"/>
      <scheme val="minor"/>
    </font>
    <font>
      <sz val="11"/>
      <name val="Calibri"/>
      <family val="2"/>
      <scheme val="minor"/>
    </font>
    <font>
      <sz val="11"/>
      <color rgb="FFFF0000"/>
      <name val="Calibri"/>
      <family val="2"/>
      <scheme val="minor"/>
    </font>
    <font>
      <sz val="12"/>
      <color theme="1"/>
      <name val="Arial"/>
      <family val="2"/>
    </font>
    <font>
      <sz val="12"/>
      <name val="Arial"/>
      <family val="2"/>
    </font>
    <font>
      <b/>
      <sz val="12"/>
      <color rgb="FF0070C0"/>
      <name val="Arial"/>
      <family val="2"/>
    </font>
    <font>
      <sz val="11"/>
      <color rgb="FF0070C0"/>
      <name val="Calibri"/>
      <family val="2"/>
      <scheme val="minor"/>
    </font>
    <font>
      <b/>
      <sz val="12"/>
      <color rgb="FF002060"/>
      <name val="Arial"/>
      <family val="2"/>
    </font>
    <font>
      <sz val="11"/>
      <color rgb="FF002060"/>
      <name val="Calibri"/>
      <family val="2"/>
      <scheme val="minor"/>
    </font>
    <font>
      <sz val="12"/>
      <color theme="1"/>
      <name val="Calibri"/>
      <family val="2"/>
      <scheme val="minor"/>
    </font>
    <font>
      <b/>
      <sz val="11"/>
      <color theme="1"/>
      <name val="Arial"/>
      <family val="2"/>
    </font>
    <font>
      <b/>
      <sz val="10"/>
      <name val="Arial"/>
      <family val="2"/>
    </font>
    <font>
      <sz val="11"/>
      <color theme="1"/>
      <name val="Calibri"/>
      <family val="2"/>
    </font>
    <font>
      <sz val="12"/>
      <color rgb="FFFF0000"/>
      <name val="Calibri"/>
      <family val="2"/>
      <scheme val="minor"/>
    </font>
    <font>
      <b/>
      <sz val="11"/>
      <color rgb="FF000000"/>
      <name val="Calibri"/>
      <family val="2"/>
    </font>
    <font>
      <sz val="12"/>
      <color theme="1"/>
      <name val="Calibri"/>
      <family val="2"/>
    </font>
    <font>
      <sz val="11"/>
      <color rgb="FF000000"/>
      <name val="Calibri"/>
      <family val="2"/>
    </font>
    <font>
      <b/>
      <i/>
      <sz val="10"/>
      <name val="Arial"/>
    </font>
    <font>
      <sz val="12"/>
      <name val="Calibri"/>
      <family val="2"/>
      <scheme val="minor"/>
    </font>
    <font>
      <b/>
      <sz val="12"/>
      <color rgb="FF00B0F0"/>
      <name val="Arial"/>
      <family val="2"/>
    </font>
    <font>
      <sz val="11"/>
      <color rgb="FF00B0F0"/>
      <name val="Calibri"/>
      <family val="2"/>
      <scheme val="minor"/>
    </font>
    <font>
      <b/>
      <sz val="11"/>
      <color rgb="FFFF0000"/>
      <name val="Calibri"/>
      <family val="2"/>
      <scheme val="minor"/>
    </font>
  </fonts>
  <fills count="5">
    <fill>
      <patternFill patternType="none"/>
    </fill>
    <fill>
      <patternFill patternType="gray125"/>
    </fill>
    <fill>
      <patternFill patternType="solid">
        <fgColor rgb="FFFFC000"/>
        <bgColor indexed="64"/>
      </patternFill>
    </fill>
    <fill>
      <patternFill patternType="solid">
        <fgColor rgb="FF00B0F0"/>
        <bgColor indexed="64"/>
      </patternFill>
    </fill>
    <fill>
      <patternFill patternType="solid">
        <fgColor rgb="FFFFFF00"/>
        <bgColor indexed="64"/>
      </patternFill>
    </fill>
  </fills>
  <borders count="14">
    <border>
      <left/>
      <right/>
      <top/>
      <bottom/>
      <diagonal/>
    </border>
    <border>
      <left style="thin">
        <color indexed="8"/>
      </left>
      <right style="thin">
        <color indexed="8"/>
      </right>
      <top style="thin">
        <color indexed="8"/>
      </top>
      <bottom style="thin">
        <color indexed="8"/>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8"/>
      </left>
      <right/>
      <top style="thin">
        <color indexed="8"/>
      </top>
      <bottom style="thin">
        <color indexed="8"/>
      </bottom>
      <diagonal/>
    </border>
    <border>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330">
    <xf numFmtId="0" fontId="0" fillId="0" borderId="0" xfId="0"/>
    <xf numFmtId="0" fontId="2" fillId="0" borderId="0" xfId="0" applyFont="1"/>
    <xf numFmtId="0" fontId="3" fillId="0" borderId="0" xfId="0" applyFont="1"/>
    <xf numFmtId="0" fontId="2" fillId="0" borderId="3" xfId="0" applyFont="1" applyBorder="1" applyAlignment="1">
      <alignment horizontal="center" vertical="center" wrapText="1"/>
    </xf>
    <xf numFmtId="0" fontId="3" fillId="0" borderId="3" xfId="0" applyFont="1" applyBorder="1" applyAlignment="1">
      <alignment horizontal="center" vertical="center" wrapText="1"/>
    </xf>
    <xf numFmtId="0" fontId="2" fillId="0" borderId="3" xfId="0" applyFont="1" applyBorder="1"/>
    <xf numFmtId="0" fontId="3" fillId="0" borderId="3" xfId="0" applyFont="1" applyBorder="1"/>
    <xf numFmtId="0" fontId="3" fillId="0" borderId="3" xfId="0" applyFont="1" applyBorder="1" applyAlignment="1">
      <alignment horizontal="right"/>
    </xf>
    <xf numFmtId="1" fontId="4" fillId="0" borderId="3" xfId="0" applyNumberFormat="1" applyFont="1" applyBorder="1" applyAlignment="1">
      <alignment horizontal="center" vertical="center"/>
    </xf>
    <xf numFmtId="1" fontId="4" fillId="0" borderId="3" xfId="0" applyNumberFormat="1" applyFont="1" applyBorder="1"/>
    <xf numFmtId="1" fontId="3" fillId="0" borderId="3" xfId="0" applyNumberFormat="1" applyFont="1" applyBorder="1"/>
    <xf numFmtId="1" fontId="2" fillId="0" borderId="3" xfId="0" applyNumberFormat="1" applyFont="1" applyBorder="1"/>
    <xf numFmtId="1" fontId="4" fillId="0" borderId="3" xfId="0" applyNumberFormat="1" applyFont="1" applyBorder="1" applyAlignment="1">
      <alignment horizontal="left"/>
    </xf>
    <xf numFmtId="164" fontId="2" fillId="0" borderId="3" xfId="1" applyNumberFormat="1" applyFont="1" applyBorder="1"/>
    <xf numFmtId="164" fontId="3" fillId="0" borderId="3" xfId="1" applyNumberFormat="1" applyFont="1" applyBorder="1"/>
    <xf numFmtId="0" fontId="4" fillId="0" borderId="3" xfId="0" applyFont="1" applyBorder="1" applyAlignment="1">
      <alignment horizontal="center" vertical="center"/>
    </xf>
    <xf numFmtId="0" fontId="4" fillId="0" borderId="3" xfId="0" applyFont="1" applyBorder="1"/>
    <xf numFmtId="0" fontId="3" fillId="0" borderId="3" xfId="0" applyFont="1" applyBorder="1" applyAlignment="1">
      <alignment horizontal="left" wrapText="1"/>
    </xf>
    <xf numFmtId="0" fontId="5" fillId="0" borderId="3" xfId="0" applyFont="1" applyBorder="1" applyAlignment="1">
      <alignment horizontal="left" vertical="top" wrapText="1"/>
    </xf>
    <xf numFmtId="0" fontId="6" fillId="0" borderId="3" xfId="0" applyFont="1" applyBorder="1" applyAlignment="1">
      <alignment horizontal="left" vertical="top" wrapText="1"/>
    </xf>
    <xf numFmtId="0" fontId="7" fillId="0" borderId="3" xfId="0" applyFont="1" applyBorder="1"/>
    <xf numFmtId="2" fontId="7" fillId="0" borderId="3" xfId="0" applyNumberFormat="1" applyFont="1" applyBorder="1" applyAlignment="1">
      <alignment horizontal="right"/>
    </xf>
    <xf numFmtId="2" fontId="0" fillId="0" borderId="3" xfId="0" applyNumberFormat="1" applyBorder="1"/>
    <xf numFmtId="0" fontId="0" fillId="0" borderId="3" xfId="0" applyBorder="1"/>
    <xf numFmtId="164" fontId="0" fillId="0" borderId="3" xfId="1" applyNumberFormat="1" applyFont="1" applyBorder="1"/>
    <xf numFmtId="0" fontId="5" fillId="0" borderId="3" xfId="0" applyFont="1" applyBorder="1"/>
    <xf numFmtId="2" fontId="5" fillId="0" borderId="3" xfId="0" applyNumberFormat="1" applyFont="1" applyBorder="1"/>
    <xf numFmtId="0" fontId="6" fillId="0" borderId="3" xfId="0" applyFont="1" applyBorder="1"/>
    <xf numFmtId="0" fontId="0" fillId="0" borderId="1" xfId="0" applyBorder="1" applyAlignment="1">
      <alignment horizontal="right" vertical="top" wrapText="1"/>
    </xf>
    <xf numFmtId="0" fontId="0" fillId="0" borderId="1" xfId="0" applyNumberFormat="1" applyBorder="1" applyAlignment="1">
      <alignment horizontal="right" vertical="top" wrapText="1"/>
    </xf>
    <xf numFmtId="1" fontId="0" fillId="0" borderId="0" xfId="0" applyNumberFormat="1"/>
    <xf numFmtId="0" fontId="0" fillId="0" borderId="0" xfId="0" applyBorder="1"/>
    <xf numFmtId="0" fontId="7" fillId="0" borderId="0" xfId="0" applyFont="1" applyBorder="1"/>
    <xf numFmtId="2" fontId="7" fillId="0" borderId="0" xfId="0" applyNumberFormat="1" applyFont="1" applyBorder="1" applyAlignment="1">
      <alignment horizontal="right"/>
    </xf>
    <xf numFmtId="2" fontId="0" fillId="0" borderId="0" xfId="0" applyNumberFormat="1" applyBorder="1"/>
    <xf numFmtId="164" fontId="0" fillId="0" borderId="0" xfId="1" applyNumberFormat="1" applyFont="1" applyBorder="1"/>
    <xf numFmtId="0" fontId="5" fillId="0" borderId="0" xfId="0" applyFont="1"/>
    <xf numFmtId="1" fontId="9" fillId="0" borderId="3" xfId="0" applyNumberFormat="1" applyFont="1" applyBorder="1"/>
    <xf numFmtId="1" fontId="10" fillId="0" borderId="3" xfId="0" applyNumberFormat="1" applyFont="1" applyBorder="1" applyAlignment="1">
      <alignment horizontal="right"/>
    </xf>
    <xf numFmtId="0" fontId="4" fillId="0" borderId="3" xfId="0" applyFont="1" applyBorder="1" applyAlignment="1">
      <alignment horizontal="center" vertical="center" wrapText="1"/>
    </xf>
    <xf numFmtId="0" fontId="4" fillId="0" borderId="3" xfId="0" applyFont="1" applyBorder="1" applyAlignment="1">
      <alignment horizontal="right"/>
    </xf>
    <xf numFmtId="0" fontId="8" fillId="0" borderId="0" xfId="0" applyFont="1"/>
    <xf numFmtId="0" fontId="11" fillId="0" borderId="0" xfId="0" applyFont="1"/>
    <xf numFmtId="0" fontId="11" fillId="0" borderId="3" xfId="0" applyFont="1" applyBorder="1" applyAlignment="1">
      <alignment horizontal="center" vertical="center" wrapText="1"/>
    </xf>
    <xf numFmtId="0" fontId="11" fillId="0" borderId="3" xfId="0" applyFont="1" applyBorder="1"/>
    <xf numFmtId="0" fontId="12" fillId="0" borderId="0" xfId="0" applyFont="1"/>
    <xf numFmtId="0" fontId="13" fillId="0" borderId="0" xfId="0" applyFont="1"/>
    <xf numFmtId="0" fontId="13" fillId="0" borderId="3" xfId="0" applyFont="1" applyBorder="1" applyAlignment="1">
      <alignment horizontal="center" vertical="center" wrapText="1"/>
    </xf>
    <xf numFmtId="0" fontId="13" fillId="0" borderId="3" xfId="0" applyFont="1" applyBorder="1"/>
    <xf numFmtId="1" fontId="13" fillId="0" borderId="3" xfId="0" applyNumberFormat="1" applyFont="1" applyBorder="1"/>
    <xf numFmtId="164" fontId="13" fillId="0" borderId="3" xfId="1" applyNumberFormat="1" applyFont="1" applyBorder="1"/>
    <xf numFmtId="0" fontId="14" fillId="0" borderId="0" xfId="0" applyFont="1"/>
    <xf numFmtId="10" fontId="0" fillId="0" borderId="3" xfId="1" applyNumberFormat="1" applyFont="1" applyBorder="1"/>
    <xf numFmtId="2" fontId="6" fillId="0" borderId="3" xfId="0" applyNumberFormat="1" applyFont="1" applyBorder="1" applyAlignment="1">
      <alignment horizontal="right"/>
    </xf>
    <xf numFmtId="164" fontId="5" fillId="0" borderId="3" xfId="1" applyNumberFormat="1" applyFont="1" applyBorder="1"/>
    <xf numFmtId="10" fontId="5" fillId="0" borderId="3" xfId="1" applyNumberFormat="1" applyFont="1" applyBorder="1"/>
    <xf numFmtId="0" fontId="0" fillId="0" borderId="3" xfId="0" applyFont="1" applyBorder="1"/>
    <xf numFmtId="0" fontId="7" fillId="0" borderId="3" xfId="0" applyFont="1" applyBorder="1" applyAlignment="1">
      <alignment horizontal="right"/>
    </xf>
    <xf numFmtId="0" fontId="7" fillId="0" borderId="3" xfId="0" applyFont="1" applyFill="1" applyBorder="1" applyAlignment="1">
      <alignment horizontal="right"/>
    </xf>
    <xf numFmtId="0" fontId="6" fillId="0" borderId="3" xfId="0" applyFont="1" applyFill="1" applyBorder="1"/>
    <xf numFmtId="0" fontId="6" fillId="0" borderId="3" xfId="0" applyFont="1" applyFill="1" applyBorder="1" applyAlignment="1">
      <alignment horizontal="left"/>
    </xf>
    <xf numFmtId="0" fontId="6" fillId="2" borderId="3" xfId="0" applyFont="1" applyFill="1" applyBorder="1"/>
    <xf numFmtId="0" fontId="6" fillId="2" borderId="0" xfId="0" applyFont="1" applyFill="1" applyBorder="1"/>
    <xf numFmtId="0" fontId="0" fillId="2" borderId="0" xfId="0" applyFill="1"/>
    <xf numFmtId="0" fontId="6" fillId="2" borderId="3" xfId="0" applyFont="1" applyFill="1" applyBorder="1" applyAlignment="1">
      <alignment horizontal="left" vertical="top" wrapText="1"/>
    </xf>
    <xf numFmtId="0" fontId="5" fillId="2" borderId="3" xfId="0" applyFont="1" applyFill="1" applyBorder="1" applyAlignment="1">
      <alignment horizontal="left" vertical="top" wrapText="1"/>
    </xf>
    <xf numFmtId="164" fontId="7" fillId="0" borderId="3" xfId="1" applyNumberFormat="1" applyFont="1" applyBorder="1" applyAlignment="1">
      <alignment horizontal="right"/>
    </xf>
    <xf numFmtId="164" fontId="6" fillId="0" borderId="3" xfId="1" applyNumberFormat="1" applyFont="1" applyBorder="1" applyAlignment="1">
      <alignment horizontal="right"/>
    </xf>
    <xf numFmtId="2" fontId="0" fillId="0" borderId="0" xfId="0" applyNumberFormat="1"/>
    <xf numFmtId="0" fontId="0" fillId="0" borderId="0" xfId="0" applyAlignment="1">
      <alignment wrapText="1"/>
    </xf>
    <xf numFmtId="2" fontId="7" fillId="0" borderId="3" xfId="0" applyNumberFormat="1" applyFont="1" applyBorder="1" applyAlignment="1">
      <alignment horizontal="right" wrapText="1"/>
    </xf>
    <xf numFmtId="2" fontId="6" fillId="0" borderId="3" xfId="0" applyNumberFormat="1" applyFont="1" applyBorder="1" applyAlignment="1">
      <alignment horizontal="right" wrapText="1"/>
    </xf>
    <xf numFmtId="2" fontId="7" fillId="0" borderId="0" xfId="0" applyNumberFormat="1" applyFont="1" applyBorder="1" applyAlignment="1">
      <alignment horizontal="right" wrapText="1"/>
    </xf>
    <xf numFmtId="0" fontId="0" fillId="2" borderId="0" xfId="0" applyFill="1" applyAlignment="1">
      <alignment wrapText="1"/>
    </xf>
    <xf numFmtId="2" fontId="5" fillId="0" borderId="3" xfId="0" applyNumberFormat="1" applyFont="1" applyBorder="1" applyAlignment="1">
      <alignment wrapText="1"/>
    </xf>
    <xf numFmtId="0" fontId="5" fillId="3" borderId="0" xfId="0" applyFont="1" applyFill="1"/>
    <xf numFmtId="0" fontId="0" fillId="3" borderId="0" xfId="0" applyFill="1" applyAlignment="1">
      <alignment wrapText="1"/>
    </xf>
    <xf numFmtId="0" fontId="0" fillId="3" borderId="0" xfId="0" applyFill="1"/>
    <xf numFmtId="0" fontId="6" fillId="3" borderId="3" xfId="0" applyFont="1" applyFill="1" applyBorder="1"/>
    <xf numFmtId="0" fontId="6" fillId="3" borderId="3" xfId="0" applyFont="1" applyFill="1" applyBorder="1" applyAlignment="1">
      <alignment horizontal="left" vertical="top" wrapText="1"/>
    </xf>
    <xf numFmtId="0" fontId="5" fillId="3" borderId="3" xfId="0" applyFont="1" applyFill="1" applyBorder="1" applyAlignment="1">
      <alignment horizontal="left" vertical="top" wrapText="1"/>
    </xf>
    <xf numFmtId="0" fontId="7" fillId="0" borderId="3" xfId="0" applyFont="1" applyBorder="1" applyAlignment="1">
      <alignment wrapText="1"/>
    </xf>
    <xf numFmtId="0" fontId="0" fillId="0" borderId="0" xfId="0" applyFill="1"/>
    <xf numFmtId="0" fontId="0" fillId="0" borderId="0" xfId="0" applyFill="1" applyAlignment="1">
      <alignment wrapText="1"/>
    </xf>
    <xf numFmtId="0" fontId="0" fillId="0" borderId="3" xfId="0" applyFont="1" applyFill="1" applyBorder="1" applyAlignment="1">
      <alignment wrapText="1"/>
    </xf>
    <xf numFmtId="10" fontId="7" fillId="0" borderId="3" xfId="1" applyNumberFormat="1" applyFont="1" applyBorder="1" applyAlignment="1">
      <alignment horizontal="right"/>
    </xf>
    <xf numFmtId="10" fontId="6" fillId="0" borderId="3" xfId="1" applyNumberFormat="1" applyFont="1" applyBorder="1" applyAlignment="1">
      <alignment horizontal="right"/>
    </xf>
    <xf numFmtId="0" fontId="0" fillId="0" borderId="3" xfId="0" applyFont="1" applyFill="1" applyBorder="1"/>
    <xf numFmtId="0" fontId="5" fillId="0" borderId="4" xfId="0" applyFont="1" applyBorder="1"/>
    <xf numFmtId="2" fontId="5" fillId="0" borderId="4" xfId="0" applyNumberFormat="1" applyFont="1" applyBorder="1" applyAlignment="1">
      <alignment wrapText="1"/>
    </xf>
    <xf numFmtId="164" fontId="5" fillId="0" borderId="4" xfId="1" applyNumberFormat="1" applyFont="1" applyBorder="1"/>
    <xf numFmtId="2" fontId="5" fillId="0" borderId="4" xfId="0" applyNumberFormat="1" applyFont="1" applyBorder="1"/>
    <xf numFmtId="10" fontId="0" fillId="0" borderId="0" xfId="1" applyNumberFormat="1" applyFont="1" applyBorder="1"/>
    <xf numFmtId="0" fontId="5" fillId="3" borderId="3" xfId="0" applyFont="1" applyFill="1" applyBorder="1" applyAlignment="1">
      <alignment wrapText="1"/>
    </xf>
    <xf numFmtId="164" fontId="1" fillId="0" borderId="3" xfId="1" applyNumberFormat="1" applyFont="1" applyBorder="1"/>
    <xf numFmtId="1" fontId="10" fillId="0" borderId="3" xfId="0" applyNumberFormat="1" applyFont="1" applyFill="1" applyBorder="1" applyAlignment="1">
      <alignment horizontal="right"/>
    </xf>
    <xf numFmtId="1" fontId="9" fillId="0" borderId="3" xfId="0" applyNumberFormat="1" applyFont="1" applyFill="1" applyBorder="1"/>
    <xf numFmtId="0" fontId="5" fillId="0" borderId="6" xfId="0" applyFont="1" applyFill="1" applyBorder="1" applyAlignment="1"/>
    <xf numFmtId="0" fontId="5" fillId="0" borderId="5" xfId="0" applyFont="1" applyFill="1" applyBorder="1" applyAlignment="1"/>
    <xf numFmtId="0" fontId="0" fillId="0" borderId="0" xfId="0" applyFont="1"/>
    <xf numFmtId="10" fontId="0" fillId="0" borderId="0" xfId="1" applyNumberFormat="1" applyFont="1"/>
    <xf numFmtId="10" fontId="5" fillId="0" borderId="6" xfId="1" applyNumberFormat="1" applyFont="1" applyBorder="1"/>
    <xf numFmtId="10" fontId="5" fillId="0" borderId="5" xfId="1" applyNumberFormat="1" applyFont="1" applyBorder="1"/>
    <xf numFmtId="2" fontId="6" fillId="0" borderId="3" xfId="0" applyNumberFormat="1" applyFont="1" applyFill="1" applyBorder="1"/>
    <xf numFmtId="2" fontId="6" fillId="0" borderId="3" xfId="0" applyNumberFormat="1" applyFont="1" applyBorder="1"/>
    <xf numFmtId="2" fontId="7" fillId="0" borderId="3" xfId="0" applyNumberFormat="1" applyFont="1" applyBorder="1"/>
    <xf numFmtId="2" fontId="0" fillId="0" borderId="3" xfId="0" applyNumberFormat="1" applyFont="1" applyBorder="1"/>
    <xf numFmtId="2" fontId="0" fillId="0" borderId="3" xfId="0" applyNumberFormat="1" applyFont="1" applyFill="1" applyBorder="1" applyAlignment="1">
      <alignment wrapText="1"/>
    </xf>
    <xf numFmtId="2" fontId="7" fillId="0" borderId="3" xfId="0" applyNumberFormat="1" applyFont="1" applyFill="1" applyBorder="1" applyAlignment="1">
      <alignment horizontal="right"/>
    </xf>
    <xf numFmtId="2" fontId="7" fillId="0" borderId="3" xfId="0" applyNumberFormat="1" applyFont="1" applyBorder="1" applyAlignment="1">
      <alignment wrapText="1"/>
    </xf>
    <xf numFmtId="2" fontId="6" fillId="3" borderId="3" xfId="0" applyNumberFormat="1" applyFont="1" applyFill="1" applyBorder="1"/>
    <xf numFmtId="2" fontId="0" fillId="0" borderId="3" xfId="0" applyNumberFormat="1" applyFont="1" applyFill="1" applyBorder="1"/>
    <xf numFmtId="2" fontId="5" fillId="3" borderId="3" xfId="0" applyNumberFormat="1" applyFont="1" applyFill="1" applyBorder="1" applyAlignment="1">
      <alignment wrapText="1"/>
    </xf>
    <xf numFmtId="2" fontId="6" fillId="0" borderId="4" xfId="0" applyNumberFormat="1" applyFont="1" applyBorder="1" applyAlignment="1">
      <alignment horizontal="right" wrapText="1"/>
    </xf>
    <xf numFmtId="10" fontId="6" fillId="0" borderId="4" xfId="1" applyNumberFormat="1" applyFont="1" applyBorder="1" applyAlignment="1">
      <alignment horizontal="right"/>
    </xf>
    <xf numFmtId="2" fontId="6" fillId="0" borderId="4" xfId="0" applyNumberFormat="1" applyFont="1" applyBorder="1" applyAlignment="1">
      <alignment horizontal="right"/>
    </xf>
    <xf numFmtId="0" fontId="6" fillId="0" borderId="0" xfId="0" applyFont="1" applyFill="1" applyBorder="1"/>
    <xf numFmtId="2" fontId="6" fillId="0" borderId="4" xfId="0" applyNumberFormat="1" applyFont="1" applyFill="1" applyBorder="1"/>
    <xf numFmtId="0" fontId="0" fillId="0" borderId="0" xfId="0" applyFont="1" applyAlignment="1">
      <alignment wrapText="1"/>
    </xf>
    <xf numFmtId="0" fontId="2" fillId="0" borderId="0" xfId="0" applyFont="1" applyAlignment="1">
      <alignment horizontal="center"/>
    </xf>
    <xf numFmtId="0" fontId="15" fillId="0" borderId="3" xfId="0" applyFont="1" applyBorder="1"/>
    <xf numFmtId="1" fontId="3" fillId="0" borderId="3" xfId="0" applyNumberFormat="1" applyFont="1" applyFill="1" applyBorder="1"/>
    <xf numFmtId="0" fontId="3" fillId="0" borderId="3" xfId="0" applyFont="1" applyFill="1" applyBorder="1"/>
    <xf numFmtId="1" fontId="4" fillId="0" borderId="3" xfId="0" applyNumberFormat="1" applyFont="1" applyFill="1" applyBorder="1" applyAlignment="1">
      <alignment horizontal="right"/>
    </xf>
    <xf numFmtId="1" fontId="11" fillId="0" borderId="3" xfId="0" applyNumberFormat="1" applyFont="1" applyFill="1" applyBorder="1"/>
    <xf numFmtId="1" fontId="11" fillId="0" borderId="3" xfId="0" applyNumberFormat="1" applyFont="1" applyBorder="1" applyAlignment="1">
      <alignment horizontal="right"/>
    </xf>
    <xf numFmtId="10" fontId="2" fillId="0" borderId="3" xfId="1" applyNumberFormat="1" applyFont="1" applyBorder="1"/>
    <xf numFmtId="0" fontId="9" fillId="0" borderId="3" xfId="0" applyFont="1" applyBorder="1"/>
    <xf numFmtId="0" fontId="2" fillId="0" borderId="3" xfId="0" applyFont="1" applyBorder="1" applyAlignment="1">
      <alignment horizontal="center"/>
    </xf>
    <xf numFmtId="0" fontId="4" fillId="0" borderId="3" xfId="0" applyFont="1" applyBorder="1" applyAlignment="1">
      <alignment horizontal="center"/>
    </xf>
    <xf numFmtId="0" fontId="0" fillId="0" borderId="0" xfId="0" applyAlignment="1">
      <alignment horizontal="center"/>
    </xf>
    <xf numFmtId="0" fontId="2" fillId="0" borderId="0" xfId="0" applyFont="1" applyAlignment="1">
      <alignment horizontal="center"/>
    </xf>
    <xf numFmtId="0" fontId="16" fillId="0" borderId="3" xfId="0" applyFont="1" applyBorder="1"/>
    <xf numFmtId="0" fontId="5" fillId="3" borderId="3" xfId="0" applyFont="1" applyFill="1" applyBorder="1"/>
    <xf numFmtId="0" fontId="3" fillId="0" borderId="3" xfId="0" applyFont="1" applyBorder="1" applyAlignment="1">
      <alignment horizontal="center"/>
    </xf>
    <xf numFmtId="0" fontId="13" fillId="0" borderId="3" xfId="0" applyFont="1" applyBorder="1" applyAlignment="1">
      <alignment horizontal="center"/>
    </xf>
    <xf numFmtId="1" fontId="15" fillId="0" borderId="3" xfId="0" applyNumberFormat="1" applyFont="1" applyBorder="1"/>
    <xf numFmtId="0" fontId="7" fillId="0" borderId="0" xfId="0" applyFont="1" applyAlignment="1">
      <alignment wrapText="1"/>
    </xf>
    <xf numFmtId="0" fontId="0" fillId="0" borderId="0" xfId="0" applyBorder="1" applyAlignment="1">
      <alignment wrapText="1"/>
    </xf>
    <xf numFmtId="2" fontId="6" fillId="0" borderId="3" xfId="0" applyNumberFormat="1" applyFont="1" applyBorder="1" applyAlignment="1">
      <alignment wrapText="1"/>
    </xf>
    <xf numFmtId="0" fontId="17" fillId="0" borderId="1" xfId="0" applyFont="1" applyBorder="1" applyAlignment="1">
      <alignment horizontal="center" vertical="top" wrapText="1"/>
    </xf>
    <xf numFmtId="0" fontId="17" fillId="0" borderId="0" xfId="0" applyFont="1" applyFill="1" applyBorder="1" applyAlignment="1">
      <alignment horizontal="center" vertical="top" wrapText="1"/>
    </xf>
    <xf numFmtId="0" fontId="0" fillId="0" borderId="1" xfId="0" applyBorder="1" applyAlignment="1">
      <alignment horizontal="left" vertical="top"/>
    </xf>
    <xf numFmtId="0" fontId="0" fillId="0" borderId="1" xfId="0" applyBorder="1" applyAlignment="1">
      <alignment horizontal="right" vertical="top"/>
    </xf>
    <xf numFmtId="0" fontId="17" fillId="4" borderId="1" xfId="0" applyFont="1" applyFill="1" applyBorder="1" applyAlignment="1">
      <alignment horizontal="center" vertical="top" wrapText="1"/>
    </xf>
    <xf numFmtId="0" fontId="0" fillId="4" borderId="1" xfId="0" applyFill="1" applyBorder="1" applyAlignment="1">
      <alignment horizontal="right" vertical="top"/>
    </xf>
    <xf numFmtId="0" fontId="6" fillId="0" borderId="3" xfId="0" applyFont="1" applyBorder="1" applyAlignment="1">
      <alignment wrapText="1"/>
    </xf>
    <xf numFmtId="0" fontId="18" fillId="0" borderId="0" xfId="0" applyFont="1"/>
    <xf numFmtId="0" fontId="0" fillId="0" borderId="3" xfId="0" applyBorder="1" applyAlignment="1">
      <alignment wrapText="1"/>
    </xf>
    <xf numFmtId="2" fontId="0" fillId="0" borderId="3" xfId="0" applyNumberFormat="1" applyBorder="1" applyAlignment="1">
      <alignment wrapText="1"/>
    </xf>
    <xf numFmtId="0" fontId="5" fillId="0" borderId="3" xfId="0" applyFont="1" applyFill="1" applyBorder="1"/>
    <xf numFmtId="0" fontId="19" fillId="0" borderId="3" xfId="0" applyFont="1" applyBorder="1"/>
    <xf numFmtId="0" fontId="5" fillId="3" borderId="4" xfId="0" applyFont="1" applyFill="1" applyBorder="1" applyAlignment="1">
      <alignment horizontal="center" wrapText="1"/>
    </xf>
    <xf numFmtId="0" fontId="5" fillId="3" borderId="5" xfId="0" applyFont="1" applyFill="1" applyBorder="1" applyAlignment="1">
      <alignment horizontal="center" wrapText="1"/>
    </xf>
    <xf numFmtId="0" fontId="0" fillId="0" borderId="0" xfId="0"/>
    <xf numFmtId="0" fontId="20" fillId="0" borderId="0" xfId="0" applyFont="1"/>
    <xf numFmtId="0" fontId="18" fillId="0" borderId="3" xfId="0" applyFont="1" applyBorder="1"/>
    <xf numFmtId="0" fontId="18" fillId="0" borderId="3" xfId="0" applyFont="1" applyBorder="1" applyAlignment="1">
      <alignment wrapText="1"/>
    </xf>
    <xf numFmtId="0" fontId="18" fillId="0" borderId="10" xfId="0" applyFont="1" applyBorder="1"/>
    <xf numFmtId="0" fontId="20" fillId="0" borderId="11" xfId="0" applyFont="1" applyBorder="1"/>
    <xf numFmtId="0" fontId="18" fillId="0" borderId="0" xfId="0" applyFont="1" applyAlignment="1">
      <alignment wrapText="1"/>
    </xf>
    <xf numFmtId="0" fontId="20" fillId="0" borderId="3" xfId="0" applyFont="1" applyBorder="1"/>
    <xf numFmtId="164" fontId="4" fillId="0" borderId="3" xfId="1" applyNumberFormat="1" applyFont="1" applyBorder="1"/>
    <xf numFmtId="0" fontId="20" fillId="0" borderId="0" xfId="0" applyFont="1" applyBorder="1" applyAlignment="1">
      <alignment horizontal="center"/>
    </xf>
    <xf numFmtId="2" fontId="21" fillId="0" borderId="0" xfId="0" applyNumberFormat="1" applyFont="1" applyBorder="1"/>
    <xf numFmtId="2" fontId="18" fillId="0" borderId="0" xfId="0" applyNumberFormat="1" applyFont="1"/>
    <xf numFmtId="2" fontId="20" fillId="0" borderId="0" xfId="0" applyNumberFormat="1" applyFont="1" applyBorder="1" applyAlignment="1">
      <alignment horizontal="center"/>
    </xf>
    <xf numFmtId="2" fontId="18" fillId="0" borderId="0" xfId="0" applyNumberFormat="1" applyFont="1" applyAlignment="1">
      <alignment wrapText="1"/>
    </xf>
    <xf numFmtId="2" fontId="8" fillId="0" borderId="0" xfId="0" applyNumberFormat="1" applyFont="1"/>
    <xf numFmtId="0" fontId="17" fillId="0" borderId="12" xfId="0" applyFont="1" applyBorder="1" applyAlignment="1">
      <alignment horizontal="center" vertical="top" wrapText="1"/>
    </xf>
    <xf numFmtId="0" fontId="17" fillId="0" borderId="3" xfId="0" applyFont="1" applyFill="1" applyBorder="1" applyAlignment="1">
      <alignment horizontal="center" vertical="top" wrapText="1"/>
    </xf>
    <xf numFmtId="0" fontId="0" fillId="0" borderId="3" xfId="0" applyFill="1" applyBorder="1" applyAlignment="1">
      <alignment horizontal="right" vertical="top"/>
    </xf>
    <xf numFmtId="0" fontId="8" fillId="0" borderId="1" xfId="0" applyFont="1" applyBorder="1" applyAlignment="1">
      <alignment horizontal="right" vertical="top"/>
    </xf>
    <xf numFmtId="0" fontId="8" fillId="0" borderId="12" xfId="0" applyFont="1" applyBorder="1" applyAlignment="1">
      <alignment horizontal="right" vertical="top"/>
    </xf>
    <xf numFmtId="0" fontId="18" fillId="0" borderId="0" xfId="0" applyFont="1" applyAlignment="1">
      <alignment horizontal="right"/>
    </xf>
    <xf numFmtId="0" fontId="22" fillId="0" borderId="0" xfId="0" applyFont="1" applyAlignment="1">
      <alignment horizontal="right"/>
    </xf>
    <xf numFmtId="0" fontId="4" fillId="0" borderId="0" xfId="0" applyFont="1"/>
    <xf numFmtId="10" fontId="4" fillId="0" borderId="3" xfId="1" applyNumberFormat="1" applyFont="1" applyBorder="1"/>
    <xf numFmtId="0" fontId="7" fillId="0" borderId="0" xfId="0" applyFont="1"/>
    <xf numFmtId="0" fontId="0" fillId="0" borderId="0" xfId="0"/>
    <xf numFmtId="0" fontId="0" fillId="0" borderId="0" xfId="0"/>
    <xf numFmtId="1" fontId="2" fillId="0" borderId="0" xfId="0" applyNumberFormat="1" applyFont="1" applyBorder="1"/>
    <xf numFmtId="1" fontId="4" fillId="0" borderId="3" xfId="0" applyNumberFormat="1" applyFont="1" applyBorder="1" applyAlignment="1">
      <alignment horizontal="left" wrapText="1"/>
    </xf>
    <xf numFmtId="0" fontId="0" fillId="0" borderId="0" xfId="0"/>
    <xf numFmtId="0" fontId="0" fillId="0" borderId="0" xfId="0"/>
    <xf numFmtId="164" fontId="7" fillId="0" borderId="3" xfId="1" applyNumberFormat="1" applyFont="1" applyBorder="1"/>
    <xf numFmtId="10" fontId="7" fillId="0" borderId="3" xfId="1" applyNumberFormat="1" applyFont="1" applyBorder="1"/>
    <xf numFmtId="164" fontId="6" fillId="0" borderId="3" xfId="1" applyNumberFormat="1" applyFont="1" applyBorder="1"/>
    <xf numFmtId="10" fontId="6" fillId="0" borderId="3" xfId="1" applyNumberFormat="1" applyFont="1" applyBorder="1"/>
    <xf numFmtId="0" fontId="24" fillId="0" borderId="3" xfId="0" applyFont="1" applyBorder="1"/>
    <xf numFmtId="0" fontId="3" fillId="0" borderId="0" xfId="0" applyFont="1" applyBorder="1"/>
    <xf numFmtId="0" fontId="0" fillId="0" borderId="0" xfId="0" applyFill="1" applyBorder="1"/>
    <xf numFmtId="0" fontId="7" fillId="0" borderId="0" xfId="0" applyFont="1" applyFill="1" applyBorder="1"/>
    <xf numFmtId="10" fontId="7" fillId="0" borderId="0" xfId="1" applyNumberFormat="1" applyFont="1" applyFill="1" applyBorder="1"/>
    <xf numFmtId="10" fontId="6" fillId="0" borderId="0" xfId="1" applyNumberFormat="1" applyFont="1" applyFill="1" applyBorder="1"/>
    <xf numFmtId="2" fontId="6" fillId="0" borderId="0" xfId="0" applyNumberFormat="1" applyFont="1" applyFill="1" applyBorder="1"/>
    <xf numFmtId="0" fontId="6" fillId="0" borderId="0" xfId="0" applyFont="1" applyFill="1" applyBorder="1" applyAlignment="1">
      <alignment wrapText="1"/>
    </xf>
    <xf numFmtId="10" fontId="6" fillId="3" borderId="3" xfId="1" applyNumberFormat="1" applyFont="1" applyFill="1" applyBorder="1" applyAlignment="1">
      <alignment horizontal="right"/>
    </xf>
    <xf numFmtId="2" fontId="5" fillId="3" borderId="3" xfId="0" applyNumberFormat="1" applyFont="1" applyFill="1" applyBorder="1"/>
    <xf numFmtId="164" fontId="5" fillId="3" borderId="3" xfId="1" applyNumberFormat="1" applyFont="1" applyFill="1" applyBorder="1"/>
    <xf numFmtId="10" fontId="5" fillId="3" borderId="3" xfId="1" applyNumberFormat="1" applyFont="1" applyFill="1" applyBorder="1"/>
    <xf numFmtId="0" fontId="5" fillId="0" borderId="0" xfId="0" applyFont="1" applyFill="1" applyBorder="1" applyAlignment="1">
      <alignment wrapText="1"/>
    </xf>
    <xf numFmtId="0" fontId="6" fillId="3" borderId="8" xfId="0" applyFont="1" applyFill="1" applyBorder="1"/>
    <xf numFmtId="2" fontId="6" fillId="3" borderId="13" xfId="0" applyNumberFormat="1" applyFont="1" applyFill="1" applyBorder="1" applyAlignment="1">
      <alignment horizontal="right" wrapText="1"/>
    </xf>
    <xf numFmtId="0" fontId="5" fillId="2" borderId="3" xfId="0" applyFont="1" applyFill="1" applyBorder="1"/>
    <xf numFmtId="2" fontId="5" fillId="2" borderId="3" xfId="0" applyNumberFormat="1" applyFont="1" applyFill="1" applyBorder="1"/>
    <xf numFmtId="2" fontId="5" fillId="2" borderId="3" xfId="0" applyNumberFormat="1" applyFont="1" applyFill="1" applyBorder="1" applyAlignment="1">
      <alignment wrapText="1"/>
    </xf>
    <xf numFmtId="164" fontId="5" fillId="2" borderId="3" xfId="1" applyNumberFormat="1" applyFont="1" applyFill="1" applyBorder="1"/>
    <xf numFmtId="10" fontId="5" fillId="2" borderId="3" xfId="1" applyNumberFormat="1" applyFont="1" applyFill="1" applyBorder="1"/>
    <xf numFmtId="0" fontId="5" fillId="0" borderId="0" xfId="0" applyFont="1" applyBorder="1"/>
    <xf numFmtId="2" fontId="5" fillId="0" borderId="0" xfId="0" applyNumberFormat="1" applyFont="1" applyBorder="1"/>
    <xf numFmtId="2" fontId="5" fillId="0" borderId="0" xfId="0" applyNumberFormat="1" applyFont="1" applyBorder="1" applyAlignment="1">
      <alignment wrapText="1"/>
    </xf>
    <xf numFmtId="10" fontId="6" fillId="0" borderId="0" xfId="1" applyNumberFormat="1" applyFont="1" applyBorder="1" applyAlignment="1">
      <alignment horizontal="right"/>
    </xf>
    <xf numFmtId="164" fontId="5" fillId="0" borderId="0" xfId="1" applyNumberFormat="1" applyFont="1" applyBorder="1"/>
    <xf numFmtId="10" fontId="5" fillId="0" borderId="0" xfId="1" applyNumberFormat="1" applyFont="1" applyBorder="1"/>
    <xf numFmtId="10" fontId="3" fillId="0" borderId="3" xfId="1" applyNumberFormat="1" applyFont="1" applyBorder="1"/>
    <xf numFmtId="0" fontId="3" fillId="0" borderId="8" xfId="0" applyFont="1" applyBorder="1"/>
    <xf numFmtId="1" fontId="8" fillId="0" borderId="0" xfId="0" applyNumberFormat="1" applyFont="1"/>
    <xf numFmtId="1" fontId="7" fillId="0" borderId="3" xfId="0" applyNumberFormat="1" applyFont="1" applyBorder="1" applyAlignment="1">
      <alignment wrapText="1"/>
    </xf>
    <xf numFmtId="0" fontId="25" fillId="0" borderId="0" xfId="0" applyFont="1"/>
    <xf numFmtId="0" fontId="25" fillId="0" borderId="3" xfId="0" applyFont="1" applyBorder="1" applyAlignment="1">
      <alignment horizontal="center" vertical="center" wrapText="1"/>
    </xf>
    <xf numFmtId="0" fontId="25" fillId="0" borderId="3" xfId="0" applyFont="1" applyBorder="1" applyAlignment="1">
      <alignment horizontal="center"/>
    </xf>
    <xf numFmtId="1" fontId="25" fillId="0" borderId="3" xfId="0" applyNumberFormat="1" applyFont="1" applyBorder="1" applyAlignment="1">
      <alignment horizontal="right"/>
    </xf>
    <xf numFmtId="1" fontId="25" fillId="0" borderId="3" xfId="0" applyNumberFormat="1" applyFont="1" applyBorder="1"/>
    <xf numFmtId="164" fontId="25" fillId="0" borderId="3" xfId="1" applyNumberFormat="1" applyFont="1" applyBorder="1"/>
    <xf numFmtId="10" fontId="25" fillId="0" borderId="3" xfId="1" applyNumberFormat="1" applyFont="1" applyBorder="1"/>
    <xf numFmtId="0" fontId="25" fillId="0" borderId="3" xfId="0" applyFont="1" applyBorder="1"/>
    <xf numFmtId="1" fontId="25" fillId="0" borderId="3" xfId="0" applyNumberFormat="1" applyFont="1" applyFill="1" applyBorder="1" applyAlignment="1">
      <alignment horizontal="right"/>
    </xf>
    <xf numFmtId="0" fontId="26" fillId="0" borderId="0" xfId="0" applyFont="1"/>
    <xf numFmtId="1" fontId="25" fillId="0" borderId="3" xfId="0" applyNumberFormat="1" applyFont="1" applyFill="1" applyBorder="1"/>
    <xf numFmtId="0" fontId="25" fillId="0" borderId="3" xfId="0" applyFont="1" applyBorder="1" applyAlignment="1">
      <alignment horizontal="left" wrapText="1"/>
    </xf>
    <xf numFmtId="0" fontId="8" fillId="3" borderId="0" xfId="0" applyFont="1" applyFill="1"/>
    <xf numFmtId="0" fontId="27" fillId="3" borderId="3" xfId="0" applyFont="1" applyFill="1" applyBorder="1"/>
    <xf numFmtId="0" fontId="27" fillId="3" borderId="3" xfId="0" applyFont="1" applyFill="1" applyBorder="1" applyAlignment="1">
      <alignment horizontal="left" vertical="top" wrapText="1"/>
    </xf>
    <xf numFmtId="0" fontId="8" fillId="0" borderId="3" xfId="0" applyFont="1" applyBorder="1"/>
    <xf numFmtId="164" fontId="8" fillId="0" borderId="3" xfId="1" applyNumberFormat="1" applyFont="1" applyBorder="1"/>
    <xf numFmtId="2" fontId="8" fillId="0" borderId="3" xfId="0" applyNumberFormat="1" applyFont="1" applyBorder="1" applyAlignment="1">
      <alignment wrapText="1"/>
    </xf>
    <xf numFmtId="2" fontId="8" fillId="0" borderId="3" xfId="0" applyNumberFormat="1" applyFont="1" applyBorder="1"/>
    <xf numFmtId="10" fontId="8" fillId="0" borderId="3" xfId="1" applyNumberFormat="1" applyFont="1" applyBorder="1"/>
    <xf numFmtId="0" fontId="8" fillId="0" borderId="3" xfId="0" applyFont="1" applyBorder="1" applyAlignment="1">
      <alignment wrapText="1"/>
    </xf>
    <xf numFmtId="0" fontId="8" fillId="0" borderId="3" xfId="0" applyFont="1" applyFill="1" applyBorder="1"/>
    <xf numFmtId="0" fontId="27" fillId="0" borderId="3" xfId="0" applyFont="1" applyBorder="1"/>
    <xf numFmtId="2" fontId="27" fillId="0" borderId="3" xfId="0" applyNumberFormat="1" applyFont="1" applyBorder="1" applyAlignment="1">
      <alignment wrapText="1"/>
    </xf>
    <xf numFmtId="164" fontId="27" fillId="0" borderId="3" xfId="1" applyNumberFormat="1" applyFont="1" applyBorder="1"/>
    <xf numFmtId="2" fontId="27" fillId="0" borderId="3" xfId="0" applyNumberFormat="1" applyFont="1" applyBorder="1"/>
    <xf numFmtId="10" fontId="27" fillId="0" borderId="3" xfId="1" applyNumberFormat="1" applyFont="1" applyBorder="1"/>
    <xf numFmtId="0" fontId="8" fillId="3" borderId="3" xfId="0" applyFont="1" applyFill="1" applyBorder="1"/>
    <xf numFmtId="10" fontId="8" fillId="0" borderId="3" xfId="1" applyNumberFormat="1" applyFont="1" applyBorder="1" applyAlignment="1">
      <alignment horizontal="right"/>
    </xf>
    <xf numFmtId="0" fontId="27" fillId="0" borderId="3" xfId="0" applyFont="1" applyFill="1" applyBorder="1"/>
    <xf numFmtId="10" fontId="27" fillId="0" borderId="3" xfId="1" applyNumberFormat="1" applyFont="1" applyBorder="1" applyAlignment="1">
      <alignment horizontal="right"/>
    </xf>
    <xf numFmtId="0" fontId="8" fillId="0" borderId="0" xfId="0" applyFont="1" applyAlignment="1">
      <alignment wrapText="1"/>
    </xf>
    <xf numFmtId="0" fontId="27" fillId="0" borderId="3" xfId="0" applyFont="1" applyBorder="1" applyAlignment="1">
      <alignment wrapText="1"/>
    </xf>
    <xf numFmtId="0" fontId="7" fillId="3" borderId="0" xfId="0" applyFont="1" applyFill="1"/>
    <xf numFmtId="165" fontId="7" fillId="0" borderId="1" xfId="0" applyNumberFormat="1" applyFont="1" applyBorder="1" applyAlignment="1">
      <alignment horizontal="right" vertical="top"/>
    </xf>
    <xf numFmtId="0" fontId="7" fillId="0" borderId="3" xfId="0" applyFont="1" applyFill="1" applyBorder="1"/>
    <xf numFmtId="0" fontId="7" fillId="0" borderId="0" xfId="0" applyFont="1" applyBorder="1" applyAlignment="1">
      <alignment wrapText="1"/>
    </xf>
    <xf numFmtId="0" fontId="0" fillId="0" borderId="0" xfId="0"/>
    <xf numFmtId="0" fontId="23" fillId="0" borderId="1" xfId="0" applyFont="1" applyBorder="1" applyAlignment="1">
      <alignment horizontal="center" vertical="top"/>
    </xf>
    <xf numFmtId="0" fontId="0" fillId="0" borderId="0" xfId="0"/>
    <xf numFmtId="0" fontId="0" fillId="0" borderId="0" xfId="0" applyAlignment="1">
      <alignment horizontal="right"/>
    </xf>
    <xf numFmtId="164" fontId="6" fillId="3" borderId="3" xfId="1" applyNumberFormat="1" applyFont="1" applyFill="1" applyBorder="1" applyAlignment="1">
      <alignment horizontal="right"/>
    </xf>
    <xf numFmtId="0" fontId="23" fillId="0" borderId="1" xfId="0" applyFont="1" applyBorder="1" applyAlignment="1">
      <alignment horizontal="center" vertical="top"/>
    </xf>
    <xf numFmtId="0" fontId="0" fillId="0" borderId="0" xfId="0"/>
    <xf numFmtId="0" fontId="23" fillId="0" borderId="1" xfId="0" applyFont="1" applyBorder="1" applyAlignment="1">
      <alignment horizontal="center" vertical="top"/>
    </xf>
    <xf numFmtId="0" fontId="0" fillId="0" borderId="0" xfId="0"/>
    <xf numFmtId="0" fontId="2" fillId="0" borderId="0" xfId="0" applyFont="1" applyAlignment="1">
      <alignment horizontal="center"/>
    </xf>
    <xf numFmtId="0" fontId="2" fillId="0" borderId="2" xfId="0" applyFont="1" applyBorder="1" applyAlignment="1">
      <alignment horizontal="center"/>
    </xf>
    <xf numFmtId="0" fontId="5" fillId="3" borderId="3" xfId="0" applyFont="1" applyFill="1" applyBorder="1" applyAlignment="1">
      <alignment horizontal="center"/>
    </xf>
    <xf numFmtId="0" fontId="5" fillId="3" borderId="3" xfId="0" applyFont="1" applyFill="1" applyBorder="1" applyAlignment="1">
      <alignment horizontal="center" wrapText="1"/>
    </xf>
    <xf numFmtId="1" fontId="5" fillId="3" borderId="3" xfId="0" applyNumberFormat="1" applyFont="1" applyFill="1" applyBorder="1" applyAlignment="1">
      <alignment horizontal="center" wrapText="1"/>
    </xf>
    <xf numFmtId="0" fontId="6" fillId="3" borderId="4" xfId="0" applyFont="1" applyFill="1" applyBorder="1" applyAlignment="1">
      <alignment horizontal="left"/>
    </xf>
    <xf numFmtId="0" fontId="6" fillId="3" borderId="5" xfId="0" applyFont="1" applyFill="1" applyBorder="1" applyAlignment="1">
      <alignment horizontal="left"/>
    </xf>
    <xf numFmtId="0" fontId="5" fillId="3" borderId="3" xfId="0" applyFont="1" applyFill="1" applyBorder="1" applyAlignment="1">
      <alignment horizontal="left"/>
    </xf>
    <xf numFmtId="0" fontId="6" fillId="3" borderId="4" xfId="0" applyFont="1" applyFill="1" applyBorder="1" applyAlignment="1">
      <alignment horizontal="center" wrapText="1"/>
    </xf>
    <xf numFmtId="0" fontId="6" fillId="3" borderId="5" xfId="0" applyFont="1" applyFill="1" applyBorder="1" applyAlignment="1">
      <alignment horizontal="center" wrapText="1"/>
    </xf>
    <xf numFmtId="0" fontId="6" fillId="3" borderId="3" xfId="0" applyFont="1" applyFill="1" applyBorder="1" applyAlignment="1">
      <alignment horizontal="center"/>
    </xf>
    <xf numFmtId="0" fontId="6" fillId="3" borderId="3" xfId="0" applyFont="1" applyFill="1" applyBorder="1" applyAlignment="1">
      <alignment horizontal="center" wrapText="1"/>
    </xf>
    <xf numFmtId="1" fontId="6" fillId="3" borderId="4" xfId="0" applyNumberFormat="1" applyFont="1" applyFill="1" applyBorder="1" applyAlignment="1">
      <alignment horizontal="center" wrapText="1"/>
    </xf>
    <xf numFmtId="1" fontId="6" fillId="3" borderId="5" xfId="0" applyNumberFormat="1" applyFont="1" applyFill="1" applyBorder="1" applyAlignment="1">
      <alignment horizontal="center" wrapText="1"/>
    </xf>
    <xf numFmtId="0" fontId="5" fillId="0" borderId="3" xfId="0" applyFont="1" applyBorder="1" applyAlignment="1">
      <alignment horizontal="center" wrapText="1"/>
    </xf>
    <xf numFmtId="0" fontId="5" fillId="2" borderId="3" xfId="0" applyFont="1" applyFill="1" applyBorder="1" applyAlignment="1">
      <alignment horizontal="center" wrapText="1"/>
    </xf>
    <xf numFmtId="0" fontId="0" fillId="0" borderId="4" xfId="0" applyBorder="1" applyAlignment="1">
      <alignment horizontal="center"/>
    </xf>
    <xf numFmtId="0" fontId="0" fillId="0" borderId="6" xfId="0" applyBorder="1" applyAlignment="1">
      <alignment horizontal="center"/>
    </xf>
    <xf numFmtId="0" fontId="0" fillId="0" borderId="5" xfId="0" applyBorder="1" applyAlignment="1">
      <alignment horizontal="center"/>
    </xf>
    <xf numFmtId="2" fontId="7" fillId="0" borderId="4" xfId="0" applyNumberFormat="1" applyFont="1" applyBorder="1" applyAlignment="1">
      <alignment horizontal="center"/>
    </xf>
    <xf numFmtId="2" fontId="7" fillId="0" borderId="6" xfId="0" applyNumberFormat="1" applyFont="1" applyBorder="1" applyAlignment="1">
      <alignment horizontal="center"/>
    </xf>
    <xf numFmtId="2" fontId="7" fillId="0" borderId="5" xfId="0" applyNumberFormat="1" applyFont="1" applyBorder="1" applyAlignment="1">
      <alignment horizontal="center"/>
    </xf>
    <xf numFmtId="1" fontId="5" fillId="2" borderId="4" xfId="0" applyNumberFormat="1" applyFont="1" applyFill="1" applyBorder="1" applyAlignment="1">
      <alignment horizontal="center" wrapText="1"/>
    </xf>
    <xf numFmtId="0" fontId="5" fillId="2" borderId="5" xfId="0" applyFont="1" applyFill="1" applyBorder="1" applyAlignment="1">
      <alignment horizontal="center" wrapText="1"/>
    </xf>
    <xf numFmtId="1" fontId="5" fillId="3" borderId="4" xfId="0" applyNumberFormat="1" applyFont="1" applyFill="1" applyBorder="1" applyAlignment="1">
      <alignment horizontal="center" wrapText="1"/>
    </xf>
    <xf numFmtId="0" fontId="5" fillId="3" borderId="5" xfId="0" applyFont="1" applyFill="1" applyBorder="1" applyAlignment="1">
      <alignment horizontal="center" wrapText="1"/>
    </xf>
    <xf numFmtId="0" fontId="5" fillId="3" borderId="4" xfId="0" applyFont="1" applyFill="1" applyBorder="1" applyAlignment="1">
      <alignment horizontal="center" wrapText="1"/>
    </xf>
    <xf numFmtId="0" fontId="5" fillId="0" borderId="4" xfId="0" applyFont="1" applyFill="1" applyBorder="1" applyAlignment="1">
      <alignment horizontal="center"/>
    </xf>
    <xf numFmtId="0" fontId="5" fillId="0" borderId="6" xfId="0" applyFont="1" applyFill="1" applyBorder="1" applyAlignment="1">
      <alignment horizontal="center"/>
    </xf>
    <xf numFmtId="0" fontId="5" fillId="0" borderId="5" xfId="0" applyFont="1" applyFill="1" applyBorder="1" applyAlignment="1">
      <alignment horizontal="center"/>
    </xf>
    <xf numFmtId="0" fontId="5" fillId="2" borderId="3" xfId="0" applyFont="1" applyFill="1" applyBorder="1" applyAlignment="1">
      <alignment horizontal="center"/>
    </xf>
    <xf numFmtId="0" fontId="5" fillId="3" borderId="4" xfId="0" applyFont="1" applyFill="1" applyBorder="1" applyAlignment="1">
      <alignment horizontal="left"/>
    </xf>
    <xf numFmtId="0" fontId="5" fillId="3" borderId="5" xfId="0" applyFont="1" applyFill="1" applyBorder="1" applyAlignment="1">
      <alignment horizontal="left"/>
    </xf>
    <xf numFmtId="0" fontId="5" fillId="2" borderId="4" xfId="0" applyFont="1" applyFill="1" applyBorder="1" applyAlignment="1">
      <alignment horizontal="center" wrapText="1"/>
    </xf>
    <xf numFmtId="0" fontId="5" fillId="0" borderId="4" xfId="0" applyFont="1" applyBorder="1" applyAlignment="1">
      <alignment horizontal="center"/>
    </xf>
    <xf numFmtId="0" fontId="5" fillId="0" borderId="5" xfId="0" applyFont="1" applyBorder="1" applyAlignment="1">
      <alignment horizontal="center"/>
    </xf>
    <xf numFmtId="0" fontId="5" fillId="2" borderId="4" xfId="0" applyFont="1" applyFill="1" applyBorder="1" applyAlignment="1">
      <alignment horizontal="left"/>
    </xf>
    <xf numFmtId="0" fontId="5" fillId="2" borderId="5" xfId="0" applyFont="1" applyFill="1" applyBorder="1" applyAlignment="1">
      <alignment horizontal="left"/>
    </xf>
    <xf numFmtId="0" fontId="5" fillId="0" borderId="4" xfId="0" applyFont="1" applyBorder="1" applyAlignment="1">
      <alignment horizontal="center" wrapText="1"/>
    </xf>
    <xf numFmtId="0" fontId="5" fillId="0" borderId="5" xfId="0" applyFont="1" applyBorder="1" applyAlignment="1">
      <alignment horizontal="center" wrapText="1"/>
    </xf>
    <xf numFmtId="1" fontId="5" fillId="0" borderId="4" xfId="0" applyNumberFormat="1" applyFont="1" applyBorder="1" applyAlignment="1">
      <alignment horizontal="center" wrapText="1"/>
    </xf>
    <xf numFmtId="0" fontId="5" fillId="0" borderId="3" xfId="0" applyFont="1" applyBorder="1" applyAlignment="1">
      <alignment horizontal="center"/>
    </xf>
    <xf numFmtId="0" fontId="27" fillId="3" borderId="3" xfId="0" applyFont="1" applyFill="1" applyBorder="1" applyAlignment="1">
      <alignment horizontal="center" wrapText="1"/>
    </xf>
    <xf numFmtId="0" fontId="27" fillId="3" borderId="4" xfId="0" applyFont="1" applyFill="1" applyBorder="1" applyAlignment="1">
      <alignment horizontal="center" wrapText="1"/>
    </xf>
    <xf numFmtId="0" fontId="27" fillId="3" borderId="5" xfId="0" applyFont="1" applyFill="1" applyBorder="1" applyAlignment="1">
      <alignment horizontal="center" wrapText="1"/>
    </xf>
    <xf numFmtId="1" fontId="27" fillId="3" borderId="4" xfId="0" applyNumberFormat="1" applyFont="1" applyFill="1" applyBorder="1" applyAlignment="1">
      <alignment horizontal="center" wrapText="1"/>
    </xf>
    <xf numFmtId="1" fontId="27" fillId="3" borderId="4" xfId="0" applyNumberFormat="1" applyFont="1" applyFill="1" applyBorder="1" applyAlignment="1">
      <alignment horizontal="center"/>
    </xf>
    <xf numFmtId="0" fontId="27" fillId="3" borderId="5" xfId="0" applyFont="1" applyFill="1" applyBorder="1" applyAlignment="1">
      <alignment horizontal="center"/>
    </xf>
    <xf numFmtId="0" fontId="27" fillId="3" borderId="3" xfId="0" applyFont="1" applyFill="1" applyBorder="1" applyAlignment="1">
      <alignment horizontal="center"/>
    </xf>
    <xf numFmtId="0" fontId="5" fillId="0" borderId="7" xfId="0" applyFont="1" applyBorder="1" applyAlignment="1">
      <alignment horizontal="center"/>
    </xf>
    <xf numFmtId="1" fontId="5" fillId="3" borderId="4" xfId="0" applyNumberFormat="1" applyFont="1" applyFill="1" applyBorder="1" applyAlignment="1">
      <alignment horizontal="center"/>
    </xf>
    <xf numFmtId="0" fontId="5" fillId="3" borderId="5" xfId="0" applyFont="1" applyFill="1" applyBorder="1" applyAlignment="1">
      <alignment horizontal="center"/>
    </xf>
    <xf numFmtId="0" fontId="0" fillId="0" borderId="7" xfId="0" applyBorder="1" applyAlignment="1">
      <alignment horizontal="left" wrapText="1"/>
    </xf>
    <xf numFmtId="1" fontId="5" fillId="0" borderId="4" xfId="0" applyNumberFormat="1" applyFont="1" applyBorder="1" applyAlignment="1">
      <alignment horizontal="center"/>
    </xf>
    <xf numFmtId="1" fontId="5" fillId="2" borderId="4" xfId="0" applyNumberFormat="1" applyFont="1" applyFill="1" applyBorder="1" applyAlignment="1">
      <alignment horizontal="center"/>
    </xf>
    <xf numFmtId="0" fontId="5" fillId="2" borderId="5" xfId="0" applyFont="1" applyFill="1" applyBorder="1" applyAlignment="1">
      <alignment horizontal="center"/>
    </xf>
    <xf numFmtId="1" fontId="27" fillId="3" borderId="5" xfId="0" applyNumberFormat="1" applyFont="1" applyFill="1" applyBorder="1" applyAlignment="1">
      <alignment horizontal="center" wrapText="1"/>
    </xf>
    <xf numFmtId="0" fontId="17" fillId="0" borderId="1" xfId="0" applyFont="1" applyBorder="1" applyAlignment="1">
      <alignment horizontal="center" vertical="top" wrapText="1"/>
    </xf>
    <xf numFmtId="1" fontId="5" fillId="3" borderId="5" xfId="0" applyNumberFormat="1" applyFont="1" applyFill="1" applyBorder="1" applyAlignment="1">
      <alignment horizontal="center" wrapText="1"/>
    </xf>
    <xf numFmtId="0" fontId="20" fillId="0" borderId="3" xfId="0" applyFont="1" applyBorder="1" applyAlignment="1">
      <alignment horizontal="center"/>
    </xf>
    <xf numFmtId="0" fontId="20" fillId="0" borderId="9" xfId="0" applyFont="1" applyBorder="1" applyAlignment="1">
      <alignment horizontal="center"/>
    </xf>
    <xf numFmtId="0" fontId="20" fillId="0" borderId="10" xfId="0" applyFont="1" applyBorder="1" applyAlignment="1">
      <alignment horizontal="center"/>
    </xf>
    <xf numFmtId="0" fontId="18" fillId="0" borderId="4" xfId="0" applyFont="1" applyBorder="1" applyAlignment="1">
      <alignment horizontal="left" wrapText="1"/>
    </xf>
    <xf numFmtId="0" fontId="18" fillId="0" borderId="6" xfId="0" applyFont="1" applyBorder="1" applyAlignment="1">
      <alignment horizontal="left" wrapText="1"/>
    </xf>
    <xf numFmtId="0" fontId="18" fillId="0" borderId="5" xfId="0" applyFont="1" applyBorder="1" applyAlignment="1">
      <alignment horizontal="left" wrapText="1"/>
    </xf>
  </cellXfs>
  <cellStyles count="2">
    <cellStyle name="Normal" xfId="0" builtinId="0"/>
    <cellStyle name="Percent" xfId="1" builtinId="5"/>
  </cellStyles>
  <dxfs count="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C18" sqref="C18"/>
    </sheetView>
  </sheetViews>
  <sheetFormatPr defaultRowHeight="15" x14ac:dyDescent="0.2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A18"/>
  <sheetViews>
    <sheetView workbookViewId="0">
      <selection activeCell="Y12" sqref="Y12"/>
    </sheetView>
  </sheetViews>
  <sheetFormatPr defaultRowHeight="15" x14ac:dyDescent="0.25"/>
  <cols>
    <col min="5" max="5" width="0" hidden="1" customWidth="1"/>
    <col min="9" max="9" width="10.42578125" customWidth="1"/>
    <col min="17" max="17" width="10.7109375" customWidth="1"/>
  </cols>
  <sheetData>
    <row r="1" spans="1:27" x14ac:dyDescent="0.25">
      <c r="A1" s="322" t="s">
        <v>223</v>
      </c>
      <c r="B1" s="264"/>
      <c r="C1" s="264"/>
      <c r="D1" s="264"/>
      <c r="E1" s="264"/>
      <c r="F1" s="264"/>
      <c r="G1" s="264"/>
      <c r="H1" s="264"/>
      <c r="I1" s="264"/>
      <c r="J1" s="264"/>
      <c r="K1" s="264"/>
      <c r="L1" s="264"/>
      <c r="M1" s="264"/>
      <c r="N1" s="264"/>
      <c r="O1" s="264"/>
      <c r="P1" s="264"/>
    </row>
    <row r="3" spans="1:27" x14ac:dyDescent="0.25">
      <c r="A3" s="322" t="s">
        <v>224</v>
      </c>
      <c r="B3" s="264"/>
      <c r="C3" s="264"/>
      <c r="D3" s="264"/>
      <c r="E3" s="264"/>
      <c r="F3" s="264"/>
      <c r="G3" s="264"/>
      <c r="H3" s="264"/>
      <c r="I3" s="264"/>
      <c r="J3" s="264"/>
      <c r="K3" s="264"/>
      <c r="L3" s="264"/>
      <c r="M3" s="264"/>
      <c r="N3" s="264"/>
      <c r="O3" s="264"/>
      <c r="P3" s="264"/>
    </row>
    <row r="5" spans="1:27" ht="76.5" x14ac:dyDescent="0.25">
      <c r="A5" s="140" t="s">
        <v>225</v>
      </c>
      <c r="B5" s="140" t="s">
        <v>226</v>
      </c>
      <c r="C5" s="140" t="s">
        <v>227</v>
      </c>
      <c r="D5" s="140" t="s">
        <v>228</v>
      </c>
      <c r="E5" s="140" t="s">
        <v>229</v>
      </c>
      <c r="F5" s="140" t="s">
        <v>230</v>
      </c>
      <c r="G5" s="140" t="s">
        <v>231</v>
      </c>
      <c r="H5" s="144" t="s">
        <v>232</v>
      </c>
      <c r="I5" s="140" t="s">
        <v>233</v>
      </c>
      <c r="J5" s="140" t="s">
        <v>234</v>
      </c>
      <c r="K5" s="140" t="s">
        <v>235</v>
      </c>
      <c r="L5" s="140" t="s">
        <v>236</v>
      </c>
      <c r="M5" s="140" t="s">
        <v>237</v>
      </c>
      <c r="N5" s="140" t="s">
        <v>238</v>
      </c>
      <c r="O5" s="140" t="s">
        <v>239</v>
      </c>
      <c r="P5" s="169" t="s">
        <v>240</v>
      </c>
      <c r="Q5" s="170" t="s">
        <v>72</v>
      </c>
      <c r="R5" s="170" t="s">
        <v>290</v>
      </c>
      <c r="S5" s="141"/>
      <c r="T5" s="141"/>
      <c r="U5" s="141"/>
      <c r="V5" s="141"/>
      <c r="X5" s="141"/>
      <c r="Y5" s="141"/>
      <c r="Z5" s="141"/>
      <c r="AA5" s="141"/>
    </row>
    <row r="6" spans="1:27" x14ac:dyDescent="0.25">
      <c r="A6" s="142" t="s">
        <v>241</v>
      </c>
      <c r="B6" s="142" t="s">
        <v>242</v>
      </c>
      <c r="C6" s="143">
        <v>4657889</v>
      </c>
      <c r="D6" s="143">
        <v>4310000</v>
      </c>
      <c r="E6" s="143">
        <v>547001</v>
      </c>
      <c r="F6" s="143">
        <v>3762999</v>
      </c>
      <c r="G6" s="143">
        <v>4162093</v>
      </c>
      <c r="H6" s="145">
        <v>3980000</v>
      </c>
      <c r="I6" s="143">
        <v>4821984</v>
      </c>
      <c r="J6" s="172">
        <v>2626052</v>
      </c>
      <c r="K6" s="172">
        <v>2717930</v>
      </c>
      <c r="L6" s="172">
        <v>2733189</v>
      </c>
      <c r="M6" s="172">
        <v>3036567</v>
      </c>
      <c r="N6" s="172">
        <v>3037918</v>
      </c>
      <c r="O6" s="143">
        <v>3792777</v>
      </c>
      <c r="P6" s="173">
        <v>3038051</v>
      </c>
      <c r="Q6" s="22">
        <v>72522</v>
      </c>
      <c r="R6" s="23"/>
      <c r="S6" s="30"/>
      <c r="T6" s="30"/>
      <c r="U6" s="30"/>
      <c r="V6" s="30"/>
      <c r="X6" s="30"/>
      <c r="Y6" s="30"/>
      <c r="Z6" s="30"/>
      <c r="AA6" s="30"/>
    </row>
    <row r="7" spans="1:27" x14ac:dyDescent="0.25">
      <c r="A7" s="142" t="s">
        <v>241</v>
      </c>
      <c r="B7" s="142" t="s">
        <v>243</v>
      </c>
      <c r="C7" s="143">
        <v>9898884</v>
      </c>
      <c r="D7" s="143">
        <v>10040000</v>
      </c>
      <c r="E7" s="143">
        <v>1671788</v>
      </c>
      <c r="F7" s="143">
        <v>8368212</v>
      </c>
      <c r="G7" s="143">
        <v>9411581</v>
      </c>
      <c r="H7" s="145">
        <v>8790000</v>
      </c>
      <c r="I7" s="143">
        <v>10962562</v>
      </c>
      <c r="J7" s="172">
        <v>5910673</v>
      </c>
      <c r="K7" s="172">
        <v>6349150</v>
      </c>
      <c r="L7" s="172">
        <v>6545058</v>
      </c>
      <c r="M7" s="172">
        <v>7141085</v>
      </c>
      <c r="N7" s="172">
        <v>7190755</v>
      </c>
      <c r="O7" s="143">
        <v>9334835</v>
      </c>
      <c r="P7" s="173">
        <v>7190755</v>
      </c>
      <c r="Q7" s="22">
        <v>272940</v>
      </c>
      <c r="R7" s="23"/>
      <c r="S7" s="30"/>
      <c r="T7" s="30"/>
      <c r="U7" s="30"/>
      <c r="V7" s="30"/>
      <c r="X7" s="30"/>
      <c r="Y7" s="30"/>
      <c r="Z7" s="30"/>
      <c r="AA7" s="30"/>
    </row>
    <row r="8" spans="1:27" x14ac:dyDescent="0.25">
      <c r="A8" s="142" t="s">
        <v>241</v>
      </c>
      <c r="B8" s="142" t="s">
        <v>244</v>
      </c>
      <c r="C8" s="143">
        <v>3778499</v>
      </c>
      <c r="D8" s="143">
        <v>2720000</v>
      </c>
      <c r="E8" s="143">
        <v>402610</v>
      </c>
      <c r="F8" s="143">
        <v>2317390</v>
      </c>
      <c r="G8" s="143">
        <v>2540447</v>
      </c>
      <c r="H8" s="145">
        <v>2390000</v>
      </c>
      <c r="I8" s="143">
        <v>3498456</v>
      </c>
      <c r="J8" s="172">
        <v>1602580</v>
      </c>
      <c r="K8" s="172">
        <v>1700321</v>
      </c>
      <c r="L8" s="172">
        <v>1873559</v>
      </c>
      <c r="M8" s="172">
        <v>2005467</v>
      </c>
      <c r="N8" s="172">
        <v>1977649</v>
      </c>
      <c r="O8" s="143">
        <v>2526071</v>
      </c>
      <c r="P8" s="173">
        <v>1977649</v>
      </c>
      <c r="Q8" s="22">
        <v>50198</v>
      </c>
      <c r="R8" s="23"/>
      <c r="S8" s="30"/>
      <c r="T8" s="30"/>
      <c r="U8" s="30"/>
      <c r="V8" s="30"/>
      <c r="X8" s="30"/>
      <c r="Y8" s="30"/>
      <c r="Z8" s="30"/>
      <c r="AA8" s="30"/>
    </row>
    <row r="9" spans="1:27" x14ac:dyDescent="0.25">
      <c r="A9" s="142" t="s">
        <v>241</v>
      </c>
      <c r="B9" s="142" t="s">
        <v>245</v>
      </c>
      <c r="C9" s="143">
        <v>6093566</v>
      </c>
      <c r="D9" s="143">
        <v>5580000</v>
      </c>
      <c r="E9" s="143">
        <v>967983</v>
      </c>
      <c r="F9" s="143">
        <v>4612017</v>
      </c>
      <c r="G9" s="143">
        <v>4949135</v>
      </c>
      <c r="H9" s="145">
        <v>4820000</v>
      </c>
      <c r="I9" s="143">
        <v>5698040</v>
      </c>
      <c r="J9" s="172">
        <v>3259468</v>
      </c>
      <c r="K9" s="172">
        <v>3148900</v>
      </c>
      <c r="L9" s="172">
        <v>3375771</v>
      </c>
      <c r="M9" s="172">
        <v>3688586</v>
      </c>
      <c r="N9" s="172">
        <v>3543787</v>
      </c>
      <c r="O9" s="143">
        <v>4820572</v>
      </c>
      <c r="P9" s="173">
        <v>3543787</v>
      </c>
      <c r="Q9" s="22">
        <v>65243</v>
      </c>
      <c r="R9" s="23"/>
      <c r="S9" s="30"/>
      <c r="T9" s="30"/>
      <c r="U9" s="30"/>
      <c r="V9" s="30"/>
      <c r="X9" s="30"/>
      <c r="Y9" s="30"/>
      <c r="Z9" s="30"/>
      <c r="AA9" s="30"/>
    </row>
    <row r="10" spans="1:27" x14ac:dyDescent="0.25">
      <c r="A10" s="142" t="s">
        <v>241</v>
      </c>
      <c r="B10" s="142" t="s">
        <v>246</v>
      </c>
      <c r="C10" s="143">
        <v>6921196</v>
      </c>
      <c r="D10" s="143">
        <v>6430000</v>
      </c>
      <c r="E10" s="143">
        <v>1222221</v>
      </c>
      <c r="F10" s="143">
        <v>5207779</v>
      </c>
      <c r="G10" s="143">
        <v>5738604</v>
      </c>
      <c r="H10" s="145">
        <v>5390000</v>
      </c>
      <c r="I10" s="143">
        <v>7093900</v>
      </c>
      <c r="J10" s="172">
        <v>3662624</v>
      </c>
      <c r="K10" s="172">
        <v>3943431</v>
      </c>
      <c r="L10" s="172">
        <v>3859338</v>
      </c>
      <c r="M10" s="172">
        <v>4420358</v>
      </c>
      <c r="N10" s="172">
        <v>4278070</v>
      </c>
      <c r="O10" s="143">
        <v>5695696</v>
      </c>
      <c r="P10" s="173">
        <v>4278070</v>
      </c>
      <c r="Q10" s="22">
        <v>118272</v>
      </c>
      <c r="R10" s="23"/>
      <c r="S10" s="30"/>
      <c r="T10" s="30"/>
      <c r="U10" s="30"/>
      <c r="V10" s="30"/>
      <c r="X10" s="30"/>
      <c r="Y10" s="30"/>
      <c r="Z10" s="30"/>
      <c r="AA10" s="30"/>
    </row>
    <row r="11" spans="1:27" x14ac:dyDescent="0.25">
      <c r="A11" s="142" t="s">
        <v>241</v>
      </c>
      <c r="B11" s="142" t="s">
        <v>247</v>
      </c>
      <c r="C11" s="143">
        <v>11360408</v>
      </c>
      <c r="D11" s="143">
        <v>11050000</v>
      </c>
      <c r="E11" s="143">
        <v>2239418</v>
      </c>
      <c r="F11" s="143">
        <v>8810582</v>
      </c>
      <c r="G11" s="143">
        <v>9819352</v>
      </c>
      <c r="H11" s="145">
        <v>9620000</v>
      </c>
      <c r="I11" s="143">
        <v>12138236</v>
      </c>
      <c r="J11" s="172">
        <v>6217455</v>
      </c>
      <c r="K11" s="172">
        <v>8103136</v>
      </c>
      <c r="L11" s="172">
        <v>6779016</v>
      </c>
      <c r="M11" s="172">
        <v>8845083</v>
      </c>
      <c r="N11" s="172">
        <v>7542912</v>
      </c>
      <c r="O11" s="143">
        <v>11287807</v>
      </c>
      <c r="P11" s="173">
        <v>7542912</v>
      </c>
      <c r="Q11" s="22">
        <v>127709</v>
      </c>
      <c r="R11" s="23"/>
      <c r="S11" s="30"/>
      <c r="T11" s="30"/>
      <c r="U11" s="30"/>
      <c r="V11" s="30"/>
      <c r="X11" s="30"/>
      <c r="Y11" s="30"/>
      <c r="Z11" s="30"/>
      <c r="AA11" s="30"/>
    </row>
    <row r="12" spans="1:27" x14ac:dyDescent="0.25">
      <c r="A12" s="142" t="s">
        <v>241</v>
      </c>
      <c r="B12" s="142" t="s">
        <v>248</v>
      </c>
      <c r="C12" s="143">
        <v>26891557</v>
      </c>
      <c r="D12" s="143">
        <v>27780000</v>
      </c>
      <c r="E12" s="143">
        <v>1690102</v>
      </c>
      <c r="F12" s="143">
        <v>26089898</v>
      </c>
      <c r="G12" s="143">
        <v>26851626</v>
      </c>
      <c r="H12" s="145">
        <v>24300000</v>
      </c>
      <c r="I12" s="143">
        <v>28761730</v>
      </c>
      <c r="J12" s="172">
        <v>19992824</v>
      </c>
      <c r="K12" s="172">
        <v>18243784</v>
      </c>
      <c r="L12" s="172">
        <v>19432641</v>
      </c>
      <c r="M12" s="172">
        <v>19758335</v>
      </c>
      <c r="N12" s="172">
        <v>20184752</v>
      </c>
      <c r="O12" s="143">
        <v>24801378</v>
      </c>
      <c r="P12" s="173">
        <v>20184752</v>
      </c>
      <c r="Q12" s="22">
        <v>224042</v>
      </c>
      <c r="R12" s="23"/>
      <c r="S12" s="30"/>
      <c r="T12" s="30"/>
      <c r="U12" s="30"/>
      <c r="V12" s="30"/>
      <c r="X12" s="30"/>
      <c r="Y12" s="30"/>
      <c r="Z12" s="30"/>
      <c r="AA12" s="30"/>
    </row>
    <row r="13" spans="1:27" x14ac:dyDescent="0.25">
      <c r="A13" s="142" t="s">
        <v>241</v>
      </c>
      <c r="B13" s="142" t="s">
        <v>249</v>
      </c>
      <c r="C13" s="143">
        <v>19760498</v>
      </c>
      <c r="D13" s="143">
        <v>15300000</v>
      </c>
      <c r="E13" s="143">
        <v>6665820</v>
      </c>
      <c r="F13" s="143">
        <v>8634180</v>
      </c>
      <c r="G13" s="143">
        <v>10533483</v>
      </c>
      <c r="H13" s="145">
        <v>9030000</v>
      </c>
      <c r="I13" s="143">
        <v>14547312</v>
      </c>
      <c r="J13" s="172">
        <v>7258992</v>
      </c>
      <c r="K13" s="172">
        <v>9873789</v>
      </c>
      <c r="L13" s="172">
        <v>5877990</v>
      </c>
      <c r="M13" s="172">
        <v>11211875</v>
      </c>
      <c r="N13" s="172">
        <v>6085462</v>
      </c>
      <c r="O13" s="143">
        <v>14752133</v>
      </c>
      <c r="P13" s="173">
        <v>6085462</v>
      </c>
      <c r="Q13" s="22">
        <v>546</v>
      </c>
      <c r="R13" s="23"/>
      <c r="S13" s="30"/>
      <c r="T13" s="30"/>
      <c r="U13" s="30"/>
      <c r="V13" s="30"/>
      <c r="X13" s="30"/>
      <c r="Y13" s="30"/>
      <c r="Z13" s="30"/>
      <c r="AA13" s="30"/>
    </row>
    <row r="14" spans="1:27" x14ac:dyDescent="0.25">
      <c r="A14" s="142" t="s">
        <v>241</v>
      </c>
      <c r="B14" s="142" t="s">
        <v>250</v>
      </c>
      <c r="C14" s="143">
        <v>4747401</v>
      </c>
      <c r="D14" s="143">
        <v>4360000</v>
      </c>
      <c r="E14" s="143">
        <v>630837</v>
      </c>
      <c r="F14" s="143">
        <v>3729163</v>
      </c>
      <c r="G14" s="143">
        <v>4207011</v>
      </c>
      <c r="H14" s="145">
        <v>3740000</v>
      </c>
      <c r="I14" s="143">
        <v>4777515</v>
      </c>
      <c r="J14" s="172">
        <v>2730785</v>
      </c>
      <c r="K14" s="172">
        <v>2902050</v>
      </c>
      <c r="L14" s="172">
        <v>2850911</v>
      </c>
      <c r="M14" s="172">
        <v>3215292</v>
      </c>
      <c r="N14" s="172">
        <v>3110586</v>
      </c>
      <c r="O14" s="143">
        <v>3879626</v>
      </c>
      <c r="P14" s="173">
        <v>3111162</v>
      </c>
      <c r="Q14" s="22">
        <v>36634</v>
      </c>
      <c r="R14" s="171">
        <v>845474</v>
      </c>
      <c r="S14" s="30"/>
      <c r="T14" s="30"/>
      <c r="U14" s="30"/>
      <c r="V14" s="30"/>
      <c r="X14" s="30"/>
      <c r="Y14" s="30"/>
      <c r="Z14" s="30"/>
      <c r="AA14" s="30"/>
    </row>
    <row r="15" spans="1:27" x14ac:dyDescent="0.25">
      <c r="A15" s="142" t="s">
        <v>241</v>
      </c>
      <c r="B15" s="142" t="s">
        <v>251</v>
      </c>
      <c r="C15" s="143">
        <v>5041185</v>
      </c>
      <c r="D15" s="143">
        <v>4200157</v>
      </c>
      <c r="E15" s="143">
        <v>983885</v>
      </c>
      <c r="F15" s="143">
        <v>3216272</v>
      </c>
      <c r="G15" s="143">
        <v>3547805</v>
      </c>
      <c r="H15" s="145">
        <v>3430000</v>
      </c>
      <c r="I15" s="143">
        <v>4917933</v>
      </c>
      <c r="J15" s="172">
        <v>2228845</v>
      </c>
      <c r="K15" s="172">
        <v>2736049</v>
      </c>
      <c r="L15" s="172">
        <v>2753891</v>
      </c>
      <c r="M15" s="172">
        <v>2982440</v>
      </c>
      <c r="N15" s="172">
        <v>3238961</v>
      </c>
      <c r="O15" s="143">
        <v>3942646</v>
      </c>
      <c r="P15" s="173">
        <v>3238961</v>
      </c>
      <c r="Q15" s="22">
        <v>23170</v>
      </c>
      <c r="R15" s="23"/>
      <c r="S15" s="30"/>
      <c r="T15" s="30"/>
      <c r="U15" s="30"/>
      <c r="V15" s="30"/>
      <c r="X15" s="30"/>
      <c r="Y15" s="30"/>
      <c r="Z15" s="30"/>
      <c r="AA15" s="30"/>
    </row>
    <row r="16" spans="1:27" x14ac:dyDescent="0.25">
      <c r="A16" s="142" t="s">
        <v>241</v>
      </c>
      <c r="B16" s="142" t="s">
        <v>252</v>
      </c>
      <c r="C16" s="143">
        <v>2946670</v>
      </c>
      <c r="D16" s="143">
        <v>2947000</v>
      </c>
      <c r="E16" s="143">
        <v>239683</v>
      </c>
      <c r="F16" s="143">
        <v>2707317</v>
      </c>
      <c r="G16" s="143">
        <v>2690645</v>
      </c>
      <c r="H16" s="145">
        <v>2730000</v>
      </c>
      <c r="I16" s="143">
        <v>2977544</v>
      </c>
      <c r="J16" s="172">
        <v>2065535</v>
      </c>
      <c r="K16" s="172">
        <v>1555583</v>
      </c>
      <c r="L16" s="172">
        <v>1850369</v>
      </c>
      <c r="M16" s="172">
        <v>1749122</v>
      </c>
      <c r="N16" s="172">
        <v>2061716</v>
      </c>
      <c r="O16" s="143">
        <v>2144457</v>
      </c>
      <c r="P16" s="173">
        <v>2061716</v>
      </c>
      <c r="Q16" s="22">
        <v>0</v>
      </c>
      <c r="R16" s="23"/>
      <c r="S16" s="30"/>
      <c r="T16" s="30"/>
      <c r="U16" s="30"/>
      <c r="V16" s="30"/>
      <c r="X16" s="30"/>
      <c r="Y16" s="30"/>
      <c r="Z16" s="30"/>
      <c r="AA16" s="30"/>
    </row>
    <row r="17" spans="1:27" x14ac:dyDescent="0.25">
      <c r="A17" s="142" t="s">
        <v>241</v>
      </c>
      <c r="B17" s="142" t="s">
        <v>253</v>
      </c>
      <c r="C17" s="143">
        <v>-70157</v>
      </c>
      <c r="D17" s="143">
        <v>-70157</v>
      </c>
      <c r="E17" s="143">
        <v>0</v>
      </c>
      <c r="F17" s="143">
        <v>-70157</v>
      </c>
      <c r="G17" s="143">
        <v>-53057</v>
      </c>
      <c r="H17" s="145">
        <v>0</v>
      </c>
      <c r="I17" s="143">
        <v>-53457</v>
      </c>
      <c r="J17" s="172">
        <v>-70157</v>
      </c>
      <c r="K17" s="172">
        <v>2815405</v>
      </c>
      <c r="L17" s="172">
        <v>3004791</v>
      </c>
      <c r="M17" s="172">
        <v>2879163</v>
      </c>
      <c r="N17" s="172">
        <v>3044441</v>
      </c>
      <c r="O17" s="143">
        <v>73130</v>
      </c>
      <c r="P17" s="173">
        <v>3044441</v>
      </c>
      <c r="Q17" s="22">
        <v>0</v>
      </c>
      <c r="R17" s="23"/>
      <c r="S17" s="30"/>
      <c r="T17" s="30"/>
      <c r="U17" s="30"/>
      <c r="V17" s="30"/>
      <c r="X17" s="30"/>
      <c r="Y17" s="30"/>
      <c r="Z17" s="30"/>
      <c r="AA17" s="30"/>
    </row>
    <row r="18" spans="1:27" x14ac:dyDescent="0.25">
      <c r="A18" s="142" t="s">
        <v>241</v>
      </c>
      <c r="B18" s="142" t="s">
        <v>130</v>
      </c>
      <c r="C18" s="143">
        <v>102027596</v>
      </c>
      <c r="D18" s="143">
        <v>94647000</v>
      </c>
      <c r="E18" s="143">
        <v>17261348</v>
      </c>
      <c r="F18" s="143">
        <v>77385652</v>
      </c>
      <c r="G18" s="143">
        <v>84398725</v>
      </c>
      <c r="H18" s="145">
        <v>78220000</v>
      </c>
      <c r="I18" s="143">
        <v>100141755</v>
      </c>
      <c r="J18" s="172">
        <v>57485676</v>
      </c>
      <c r="K18" s="172">
        <v>64089529</v>
      </c>
      <c r="L18" s="172">
        <v>60936526</v>
      </c>
      <c r="M18" s="172">
        <v>70933373</v>
      </c>
      <c r="N18" s="172">
        <v>65297007</v>
      </c>
      <c r="O18" s="143">
        <v>87051130</v>
      </c>
      <c r="P18" s="173">
        <v>65297717</v>
      </c>
      <c r="Q18" s="22">
        <v>991276</v>
      </c>
      <c r="R18" s="23">
        <f>SUM(R6:R17)</f>
        <v>845474</v>
      </c>
      <c r="S18" s="30"/>
      <c r="T18" s="30"/>
      <c r="U18" s="30"/>
      <c r="V18" s="30"/>
      <c r="X18" s="30"/>
      <c r="Y18" s="30"/>
      <c r="Z18" s="30"/>
      <c r="AA18" s="30"/>
    </row>
  </sheetData>
  <mergeCells count="2">
    <mergeCell ref="A1:P1"/>
    <mergeCell ref="A3:P3"/>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S121"/>
  <sheetViews>
    <sheetView view="pageBreakPreview" topLeftCell="A85" zoomScale="98" zoomScaleSheetLayoutView="98" workbookViewId="0">
      <selection activeCell="P99" sqref="P99"/>
    </sheetView>
  </sheetViews>
  <sheetFormatPr defaultColWidth="9.140625" defaultRowHeight="15" x14ac:dyDescent="0.25"/>
  <cols>
    <col min="1" max="1" width="27" style="154" customWidth="1"/>
    <col min="2" max="2" width="10" style="154" customWidth="1"/>
    <col min="3" max="3" width="11.7109375" style="69" customWidth="1"/>
    <col min="4" max="4" width="11.7109375" style="154" customWidth="1"/>
    <col min="5" max="5" width="2" style="154" hidden="1" customWidth="1"/>
    <col min="6" max="6" width="17.28515625" style="154" customWidth="1"/>
    <col min="7" max="7" width="13.42578125" style="154" customWidth="1"/>
    <col min="8" max="8" width="10.7109375" style="154" customWidth="1"/>
    <col min="9" max="9" width="11.7109375" style="154" customWidth="1"/>
    <col min="10" max="12" width="10.7109375" style="154" customWidth="1"/>
    <col min="13" max="13" width="11.28515625" style="154" customWidth="1"/>
    <col min="14" max="14" width="11.5703125" style="154" customWidth="1"/>
    <col min="15" max="15" width="11.140625" style="154" customWidth="1"/>
    <col min="16" max="16" width="98.28515625" style="147" customWidth="1"/>
    <col min="17" max="17" width="12.140625" style="147" customWidth="1"/>
    <col min="18" max="18" width="10.28515625" style="154" customWidth="1"/>
    <col min="19" max="16384" width="9.140625" style="154"/>
  </cols>
  <sheetData>
    <row r="1" spans="1:19" x14ac:dyDescent="0.25">
      <c r="A1" s="36" t="s">
        <v>280</v>
      </c>
      <c r="B1" s="36"/>
    </row>
    <row r="2" spans="1:19" x14ac:dyDescent="0.25">
      <c r="M2" s="36" t="s">
        <v>150</v>
      </c>
      <c r="P2" s="174" t="s">
        <v>292</v>
      </c>
    </row>
    <row r="3" spans="1:19" s="36" customFormat="1" ht="15" customHeight="1" x14ac:dyDescent="0.25">
      <c r="A3" s="299" t="s">
        <v>151</v>
      </c>
      <c r="B3" s="303" t="s">
        <v>302</v>
      </c>
      <c r="C3" s="305" t="str">
        <f>'PU Wise OWE'!$B$7</f>
        <v>Actuals upto Sep' 20</v>
      </c>
      <c r="D3" s="303" t="s">
        <v>173</v>
      </c>
      <c r="E3" s="303"/>
      <c r="F3" s="305" t="str">
        <f>'PU Wise OWE'!$B$5</f>
        <v xml:space="preserve">OBG(SL) 2021-22 </v>
      </c>
      <c r="G3" s="303" t="s">
        <v>308</v>
      </c>
      <c r="H3" s="303" t="s">
        <v>316</v>
      </c>
      <c r="I3" s="305" t="str">
        <f>'PU Wise OWE'!B8</f>
        <v>Actuals upto Sep' 21</v>
      </c>
      <c r="J3" s="303" t="s">
        <v>205</v>
      </c>
      <c r="K3" s="306" t="s">
        <v>207</v>
      </c>
      <c r="L3" s="306"/>
      <c r="M3" s="306" t="s">
        <v>147</v>
      </c>
      <c r="N3" s="306"/>
      <c r="O3" s="279" t="s">
        <v>314</v>
      </c>
      <c r="P3" s="175" t="s">
        <v>293</v>
      </c>
      <c r="Q3" s="155"/>
    </row>
    <row r="4" spans="1:19" ht="15.6" customHeight="1" x14ac:dyDescent="0.25">
      <c r="A4" s="300"/>
      <c r="B4" s="304"/>
      <c r="C4" s="304"/>
      <c r="D4" s="304"/>
      <c r="E4" s="304"/>
      <c r="F4" s="304"/>
      <c r="G4" s="304"/>
      <c r="H4" s="304"/>
      <c r="I4" s="304"/>
      <c r="J4" s="304"/>
      <c r="K4" s="19" t="s">
        <v>145</v>
      </c>
      <c r="L4" s="18" t="s">
        <v>146</v>
      </c>
      <c r="M4" s="19" t="s">
        <v>145</v>
      </c>
      <c r="N4" s="18" t="s">
        <v>146</v>
      </c>
      <c r="O4" s="279"/>
      <c r="P4" s="174" t="s">
        <v>294</v>
      </c>
      <c r="R4" s="69" t="s">
        <v>281</v>
      </c>
    </row>
    <row r="5" spans="1:19" ht="15.75" x14ac:dyDescent="0.25">
      <c r="A5" s="61" t="s">
        <v>148</v>
      </c>
      <c r="B5" s="103">
        <v>4575.6000000000004</v>
      </c>
      <c r="C5" s="70">
        <f>ROUND('PU Wise OWE'!$AD$128/10000,2)</f>
        <v>2277.75</v>
      </c>
      <c r="D5" s="66">
        <f>C5/C7</f>
        <v>0.55432655802815256</v>
      </c>
      <c r="E5" s="66"/>
      <c r="F5" s="22">
        <f>ROUND('PU Wise OWE'!$AD$126/10000,2)</f>
        <v>4962.2700000000004</v>
      </c>
      <c r="G5" s="66">
        <f>F5/F7</f>
        <v>0.59996010155966639</v>
      </c>
      <c r="H5" s="23">
        <f>ROUND('PU Wise OWE'!$AD$127/10000,2)</f>
        <v>2495.5</v>
      </c>
      <c r="I5" s="23">
        <f>ROUND('PU Wise OWE'!$AD$129/10000,2)</f>
        <v>2490.42</v>
      </c>
      <c r="J5" s="24">
        <f>I5/$I$7</f>
        <v>0.50851361422781249</v>
      </c>
      <c r="K5" s="22">
        <f>H5-I5</f>
        <v>5.0799999999999272</v>
      </c>
      <c r="L5" s="24">
        <f>K5/I5</f>
        <v>2.0398165771235081E-3</v>
      </c>
      <c r="M5" s="22">
        <f>I5-C5</f>
        <v>212.67000000000007</v>
      </c>
      <c r="N5" s="52">
        <f>M5/C5</f>
        <v>9.3368455712874582E-2</v>
      </c>
      <c r="O5" s="52">
        <f>I5/F5</f>
        <v>0.50187111946750174</v>
      </c>
      <c r="P5" s="147">
        <f>10.57+1.36+2.68+11.45+3.4+9.35</f>
        <v>38.809999999999995</v>
      </c>
      <c r="Q5" s="164">
        <f>Q28+I5-I28</f>
        <v>3072.8399999999997</v>
      </c>
      <c r="R5" s="68">
        <f>Q5-F5</f>
        <v>-1889.4300000000007</v>
      </c>
      <c r="S5" s="68"/>
    </row>
    <row r="6" spans="1:19" ht="15.75" x14ac:dyDescent="0.25">
      <c r="A6" s="78" t="s">
        <v>144</v>
      </c>
      <c r="B6" s="103">
        <v>3242.41</v>
      </c>
      <c r="C6" s="70">
        <f>C7-C5</f>
        <v>1831.29</v>
      </c>
      <c r="D6" s="66">
        <f>C6/C7</f>
        <v>0.44567344197184744</v>
      </c>
      <c r="E6" s="66"/>
      <c r="F6" s="21">
        <f t="shared" ref="F6:I6" si="0">F7-F5</f>
        <v>3308.7299999999996</v>
      </c>
      <c r="G6" s="66">
        <f>F6/F7</f>
        <v>0.40003989844033366</v>
      </c>
      <c r="H6" s="21">
        <f t="shared" si="0"/>
        <v>2049.7200000000003</v>
      </c>
      <c r="I6" s="21">
        <f t="shared" si="0"/>
        <v>2407.0299999999997</v>
      </c>
      <c r="J6" s="24">
        <f t="shared" ref="J6:J7" si="1">I6/$I$7</f>
        <v>0.49148638577218751</v>
      </c>
      <c r="K6" s="22">
        <f t="shared" ref="K6:K7" si="2">H6-I6</f>
        <v>-357.30999999999949</v>
      </c>
      <c r="L6" s="24">
        <f t="shared" ref="L6:L7" si="3">K6/I6</f>
        <v>-0.14844434842939205</v>
      </c>
      <c r="M6" s="22">
        <f>I6-C6</f>
        <v>575.73999999999978</v>
      </c>
      <c r="N6" s="52">
        <f>M6/C6</f>
        <v>0.31439040239394078</v>
      </c>
      <c r="O6" s="52">
        <f>I6/F6</f>
        <v>0.7274785189483578</v>
      </c>
      <c r="P6" s="147">
        <f>26.18+9.93</f>
        <v>36.11</v>
      </c>
      <c r="Q6" s="164">
        <f>Q85+I6-I85</f>
        <v>2816.4639999999995</v>
      </c>
      <c r="R6" s="68">
        <f>Q6-F6</f>
        <v>-492.26600000000008</v>
      </c>
      <c r="S6" s="68"/>
    </row>
    <row r="7" spans="1:19" x14ac:dyDescent="0.25">
      <c r="A7" s="27" t="s">
        <v>171</v>
      </c>
      <c r="B7" s="104">
        <f>SUM(B5:B6)</f>
        <v>7818.01</v>
      </c>
      <c r="C7" s="71">
        <f>ROUND('PU Wise OWE'!BK128/10000,2)</f>
        <v>4109.04</v>
      </c>
      <c r="D7" s="67">
        <f>SUM(D5:D6)</f>
        <v>1</v>
      </c>
      <c r="E7" s="67"/>
      <c r="F7" s="26">
        <f>ROUND('PU Wise OWE'!BK126/10000,2)</f>
        <v>8271</v>
      </c>
      <c r="G7" s="67">
        <f>SUM(G5:G6)</f>
        <v>1</v>
      </c>
      <c r="H7" s="25">
        <f>ROUND('PU Wise OWE'!BK127/10000,2)</f>
        <v>4545.22</v>
      </c>
      <c r="I7" s="25">
        <f>ROUND('PU Wise OWE'!BK129/10000,2)</f>
        <v>4897.45</v>
      </c>
      <c r="J7" s="54">
        <f t="shared" si="1"/>
        <v>1</v>
      </c>
      <c r="K7" s="26">
        <f t="shared" si="2"/>
        <v>-352.22999999999956</v>
      </c>
      <c r="L7" s="54">
        <f t="shared" si="3"/>
        <v>-7.1921101797874323E-2</v>
      </c>
      <c r="M7" s="26">
        <f>I7-C7</f>
        <v>788.40999999999985</v>
      </c>
      <c r="N7" s="55">
        <f>M7/C7</f>
        <v>0.1918720674415435</v>
      </c>
      <c r="O7" s="52">
        <f>I7/F7</f>
        <v>0.59212308064321117</v>
      </c>
      <c r="Q7" s="68">
        <f>SUM(Q5:Q6)</f>
        <v>5889.3039999999992</v>
      </c>
      <c r="R7" s="68">
        <f>Q7-F7</f>
        <v>-2381.6960000000008</v>
      </c>
      <c r="S7" s="68"/>
    </row>
    <row r="8" spans="1:19" x14ac:dyDescent="0.25">
      <c r="A8" s="32"/>
      <c r="B8" s="32"/>
      <c r="C8" s="72"/>
      <c r="D8" s="33"/>
      <c r="E8" s="33"/>
      <c r="F8" s="34"/>
      <c r="G8" s="34"/>
      <c r="H8" s="34"/>
      <c r="I8" s="31"/>
      <c r="J8" s="31"/>
      <c r="K8" s="31"/>
      <c r="L8" s="31"/>
      <c r="M8" s="34"/>
      <c r="N8" s="31"/>
    </row>
    <row r="9" spans="1:19" ht="14.45" customHeight="1" x14ac:dyDescent="0.25">
      <c r="C9" s="72"/>
      <c r="D9" s="33"/>
      <c r="E9" s="33"/>
      <c r="F9" s="34"/>
      <c r="G9" s="34"/>
      <c r="H9" s="34"/>
      <c r="I9" s="31"/>
      <c r="J9" s="31"/>
      <c r="K9" s="31"/>
      <c r="L9" s="31"/>
      <c r="M9" s="34"/>
      <c r="N9" s="31"/>
    </row>
    <row r="10" spans="1:19" x14ac:dyDescent="0.25">
      <c r="A10" s="62" t="s">
        <v>172</v>
      </c>
      <c r="B10" s="62"/>
      <c r="C10" s="73"/>
      <c r="D10" s="63"/>
      <c r="E10" s="63"/>
      <c r="F10" s="63"/>
      <c r="G10" s="63"/>
      <c r="H10" s="63"/>
      <c r="I10" s="63"/>
      <c r="J10" s="63"/>
      <c r="K10" s="63"/>
      <c r="L10" s="63"/>
      <c r="M10" s="36" t="s">
        <v>150</v>
      </c>
    </row>
    <row r="11" spans="1:19" ht="15" customHeight="1" x14ac:dyDescent="0.25">
      <c r="A11" s="298"/>
      <c r="B11" s="298" t="s">
        <v>302</v>
      </c>
      <c r="C11" s="287" t="str">
        <f>'PU Wise OWE'!$B$7</f>
        <v>Actuals upto Sep' 20</v>
      </c>
      <c r="D11" s="298" t="s">
        <v>173</v>
      </c>
      <c r="E11" s="298"/>
      <c r="F11" s="319" t="str">
        <f>'PU Wise OWE'!$B$5</f>
        <v xml:space="preserve">OBG(SL) 2021-22 </v>
      </c>
      <c r="G11" s="298" t="s">
        <v>309</v>
      </c>
      <c r="H11" s="298" t="s">
        <v>316</v>
      </c>
      <c r="I11" s="287" t="str">
        <f>'PU Wise OWE'!B8</f>
        <v>Actuals upto Sep' 21</v>
      </c>
      <c r="J11" s="298" t="s">
        <v>205</v>
      </c>
      <c r="K11" s="295" t="s">
        <v>207</v>
      </c>
      <c r="L11" s="295"/>
      <c r="M11" s="295" t="s">
        <v>147</v>
      </c>
      <c r="N11" s="295"/>
      <c r="O11" s="280" t="s">
        <v>314</v>
      </c>
      <c r="P11" s="324" t="s">
        <v>268</v>
      </c>
      <c r="Q11" s="163"/>
    </row>
    <row r="12" spans="1:19" ht="17.25" customHeight="1" x14ac:dyDescent="0.25">
      <c r="A12" s="288"/>
      <c r="B12" s="288"/>
      <c r="C12" s="288"/>
      <c r="D12" s="288"/>
      <c r="E12" s="288"/>
      <c r="F12" s="320"/>
      <c r="G12" s="288"/>
      <c r="H12" s="288"/>
      <c r="I12" s="288"/>
      <c r="J12" s="288"/>
      <c r="K12" s="64" t="s">
        <v>145</v>
      </c>
      <c r="L12" s="65" t="s">
        <v>146</v>
      </c>
      <c r="M12" s="64" t="s">
        <v>145</v>
      </c>
      <c r="N12" s="65" t="s">
        <v>146</v>
      </c>
      <c r="O12" s="280"/>
      <c r="P12" s="324"/>
      <c r="Q12" s="163"/>
    </row>
    <row r="13" spans="1:19" ht="15.75" x14ac:dyDescent="0.25">
      <c r="A13" s="20" t="s">
        <v>152</v>
      </c>
      <c r="B13" s="105">
        <v>2522.8000000000002</v>
      </c>
      <c r="C13" s="70">
        <f>ROUND('PU Wise OWE'!$C$128/10000,2)</f>
        <v>1257.6400000000001</v>
      </c>
      <c r="D13" s="66">
        <f>C13/$C$7</f>
        <v>0.30606662383427763</v>
      </c>
      <c r="E13" s="21"/>
      <c r="F13" s="22">
        <f>ROUND('PU Wise OWE'!$C$126/10000,2)</f>
        <v>2509.4499999999998</v>
      </c>
      <c r="G13" s="24">
        <f>F13/$F$7</f>
        <v>0.30340345786482892</v>
      </c>
      <c r="H13" s="23">
        <f>ROUND('PU Wise OWE'!$C$127/10000,2)</f>
        <v>1304.9100000000001</v>
      </c>
      <c r="I13" s="23">
        <f>ROUND('PU Wise OWE'!$C$129/10000,2)</f>
        <v>1290.1199999999999</v>
      </c>
      <c r="J13" s="24">
        <f>I13/$I$7</f>
        <v>0.26342688541996345</v>
      </c>
      <c r="K13" s="22">
        <f>H13-I13</f>
        <v>14.790000000000191</v>
      </c>
      <c r="L13" s="24">
        <f>K13/I13</f>
        <v>1.1464049855827513E-2</v>
      </c>
      <c r="M13" s="22">
        <f t="shared" ref="M13:M28" si="4">I13-C13</f>
        <v>32.479999999999791</v>
      </c>
      <c r="N13" s="52">
        <f t="shared" ref="N13:N28" si="5">M13/C13</f>
        <v>2.5826150567729866E-2</v>
      </c>
      <c r="O13" s="52">
        <f>I13/F13</f>
        <v>0.51410468429337108</v>
      </c>
      <c r="P13" s="156"/>
      <c r="Q13" s="164">
        <f>(I13/10)*12</f>
        <v>1548.144</v>
      </c>
      <c r="R13" s="168">
        <f t="shared" ref="R13:R27" si="6">Q13-F13</f>
        <v>-961.30599999999981</v>
      </c>
    </row>
    <row r="14" spans="1:19" ht="15.75" x14ac:dyDescent="0.25">
      <c r="A14" s="20" t="s">
        <v>153</v>
      </c>
      <c r="B14" s="105">
        <v>441.91</v>
      </c>
      <c r="C14" s="70">
        <f>ROUND('PU Wise OWE'!$D$128/10000,2)</f>
        <v>220.47</v>
      </c>
      <c r="D14" s="66">
        <f t="shared" ref="D14:D27" si="7">C14/$C$7</f>
        <v>5.3654868290403598E-2</v>
      </c>
      <c r="E14" s="21"/>
      <c r="F14" s="22">
        <f>ROUND('PU Wise OWE'!$D$126/10000,2)</f>
        <v>755.98</v>
      </c>
      <c r="G14" s="24">
        <f t="shared" ref="G14:G27" si="8">F14/$F$7</f>
        <v>9.1401281586265259E-2</v>
      </c>
      <c r="H14" s="23">
        <f>ROUND('PU Wise OWE'!$D$127/10000,2)</f>
        <v>338.39</v>
      </c>
      <c r="I14" s="23">
        <f>ROUND('PU Wise OWE'!$D$129/10000,2)</f>
        <v>301.83</v>
      </c>
      <c r="J14" s="24">
        <f t="shared" ref="J14:J28" si="9">I14/$I$7</f>
        <v>6.1630031955405361E-2</v>
      </c>
      <c r="K14" s="22">
        <f t="shared" ref="K14:K28" si="10">H14-I14</f>
        <v>36.56</v>
      </c>
      <c r="L14" s="24">
        <f t="shared" ref="L14:L28" si="11">K14/I14</f>
        <v>0.12112778716496042</v>
      </c>
      <c r="M14" s="22">
        <f t="shared" si="4"/>
        <v>81.359999999999985</v>
      </c>
      <c r="N14" s="52">
        <f t="shared" si="5"/>
        <v>0.36902979997278534</v>
      </c>
      <c r="O14" s="52">
        <f t="shared" ref="O14:O27" si="12">I14/F14</f>
        <v>0.3992565940897907</v>
      </c>
      <c r="P14" s="156"/>
      <c r="Q14" s="164">
        <f>(I14/10)*12</f>
        <v>362.19600000000003</v>
      </c>
      <c r="R14" s="68">
        <f t="shared" si="6"/>
        <v>-393.78399999999999</v>
      </c>
    </row>
    <row r="15" spans="1:19" ht="15.75" x14ac:dyDescent="0.25">
      <c r="A15" s="23" t="s">
        <v>174</v>
      </c>
      <c r="B15" s="22">
        <v>98.2</v>
      </c>
      <c r="C15" s="70">
        <f>ROUND('PU Wise OWE'!$E$128/10000,2)</f>
        <v>0.79</v>
      </c>
      <c r="D15" s="66">
        <f t="shared" si="7"/>
        <v>1.9225901913829023E-4</v>
      </c>
      <c r="E15" s="21"/>
      <c r="F15" s="22">
        <f>ROUND('PU Wise OWE'!$E$126/10000,2)</f>
        <v>99.13</v>
      </c>
      <c r="G15" s="24">
        <f t="shared" si="8"/>
        <v>1.1985249667512996E-2</v>
      </c>
      <c r="H15" s="23">
        <f>ROUND('PU Wise OWE'!$E$127/10000,2)</f>
        <v>0</v>
      </c>
      <c r="I15" s="23">
        <f>ROUND('PU Wise OWE'!$E$129/10000,2)</f>
        <v>0.39</v>
      </c>
      <c r="J15" s="24">
        <f t="shared" si="9"/>
        <v>7.9633278542915202E-5</v>
      </c>
      <c r="K15" s="22">
        <f t="shared" si="10"/>
        <v>-0.39</v>
      </c>
      <c r="L15" s="24">
        <f t="shared" si="11"/>
        <v>-1</v>
      </c>
      <c r="M15" s="22">
        <f t="shared" si="4"/>
        <v>-0.4</v>
      </c>
      <c r="N15" s="52">
        <f t="shared" si="5"/>
        <v>-0.50632911392405067</v>
      </c>
      <c r="O15" s="52">
        <f t="shared" si="12"/>
        <v>3.9342277817007972E-3</v>
      </c>
      <c r="P15" s="156" t="s">
        <v>269</v>
      </c>
      <c r="Q15" s="164">
        <f>F15</f>
        <v>99.13</v>
      </c>
      <c r="R15" s="68">
        <f t="shared" si="6"/>
        <v>0</v>
      </c>
    </row>
    <row r="16" spans="1:19" ht="15.75" x14ac:dyDescent="0.25">
      <c r="A16" s="23" t="s">
        <v>175</v>
      </c>
      <c r="B16" s="22">
        <v>264.85000000000002</v>
      </c>
      <c r="C16" s="70">
        <f>ROUND('PU Wise OWE'!$F$128/10000,2)</f>
        <v>132.22999999999999</v>
      </c>
      <c r="D16" s="66">
        <f t="shared" si="7"/>
        <v>3.2180265950197608E-2</v>
      </c>
      <c r="E16" s="21"/>
      <c r="F16" s="22">
        <f>ROUND('PU Wise OWE'!$F$126/10000,2)</f>
        <v>286.05</v>
      </c>
      <c r="G16" s="24">
        <f t="shared" si="8"/>
        <v>3.4584693507435621E-2</v>
      </c>
      <c r="H16" s="23">
        <f>ROUND('PU Wise OWE'!$F$127/10000,2)</f>
        <v>148.74</v>
      </c>
      <c r="I16" s="23">
        <f>ROUND('PU Wise OWE'!$F$129/10000,2)</f>
        <v>145.6</v>
      </c>
      <c r="J16" s="24">
        <f t="shared" si="9"/>
        <v>2.9729757322688337E-2</v>
      </c>
      <c r="K16" s="22">
        <f t="shared" si="10"/>
        <v>3.1400000000000148</v>
      </c>
      <c r="L16" s="24">
        <f t="shared" si="11"/>
        <v>2.156593406593417E-2</v>
      </c>
      <c r="M16" s="22">
        <f t="shared" si="4"/>
        <v>13.370000000000005</v>
      </c>
      <c r="N16" s="52">
        <f t="shared" si="5"/>
        <v>0.10111169931180523</v>
      </c>
      <c r="O16" s="52">
        <f t="shared" si="12"/>
        <v>0.50900192274077949</v>
      </c>
      <c r="P16" s="156"/>
      <c r="Q16" s="164">
        <f>(I16/10)*12</f>
        <v>174.71999999999997</v>
      </c>
      <c r="R16" s="68">
        <f t="shared" si="6"/>
        <v>-111.33000000000004</v>
      </c>
    </row>
    <row r="17" spans="1:18" ht="15.75" x14ac:dyDescent="0.25">
      <c r="A17" s="23" t="s">
        <v>176</v>
      </c>
      <c r="B17" s="22">
        <v>134.78</v>
      </c>
      <c r="C17" s="70">
        <f>ROUND('PU Wise OWE'!$G$128/10000,2)</f>
        <v>67.55</v>
      </c>
      <c r="D17" s="66">
        <f t="shared" si="7"/>
        <v>1.6439362965558865E-2</v>
      </c>
      <c r="E17" s="21"/>
      <c r="F17" s="22">
        <f>ROUND('PU Wise OWE'!$G$126/10000,2)</f>
        <v>148.21</v>
      </c>
      <c r="G17" s="24">
        <f t="shared" si="8"/>
        <v>1.7919235884415428E-2</v>
      </c>
      <c r="H17" s="23">
        <f>ROUND('PU Wise OWE'!$G$127/10000,2)</f>
        <v>77.069999999999993</v>
      </c>
      <c r="I17" s="23">
        <f>ROUND('PU Wise OWE'!$G$129/10000,2)</f>
        <v>73.09</v>
      </c>
      <c r="J17" s="24">
        <f t="shared" si="9"/>
        <v>1.4924093150517107E-2</v>
      </c>
      <c r="K17" s="22">
        <f t="shared" si="10"/>
        <v>3.9799999999999898</v>
      </c>
      <c r="L17" s="24">
        <f t="shared" si="11"/>
        <v>5.4453413599671492E-2</v>
      </c>
      <c r="M17" s="22">
        <f t="shared" si="4"/>
        <v>5.5400000000000063</v>
      </c>
      <c r="N17" s="52">
        <f t="shared" si="5"/>
        <v>8.2013323464100757E-2</v>
      </c>
      <c r="O17" s="52">
        <f t="shared" si="12"/>
        <v>0.4931516092031577</v>
      </c>
      <c r="P17" s="156"/>
      <c r="Q17" s="164">
        <f>(I17/10)*12</f>
        <v>87.707999999999998</v>
      </c>
      <c r="R17" s="68">
        <f t="shared" si="6"/>
        <v>-60.50200000000001</v>
      </c>
    </row>
    <row r="18" spans="1:18" ht="15.75" x14ac:dyDescent="0.25">
      <c r="A18" s="20" t="s">
        <v>154</v>
      </c>
      <c r="B18" s="105">
        <v>247.05</v>
      </c>
      <c r="C18" s="70">
        <f>ROUND('PU Wise OWE'!$H$128/10000,2)</f>
        <v>142.21</v>
      </c>
      <c r="D18" s="66">
        <f t="shared" si="7"/>
        <v>3.4609057103362345E-2</v>
      </c>
      <c r="E18" s="21"/>
      <c r="F18" s="22">
        <f>ROUND('PU Wise OWE'!$H$126/10000,2)</f>
        <v>289.98</v>
      </c>
      <c r="G18" s="24">
        <f t="shared" si="8"/>
        <v>3.5059847660500548E-2</v>
      </c>
      <c r="H18" s="23">
        <f>ROUND('PU Wise OWE'!$H$127/10000,2)</f>
        <v>150.79</v>
      </c>
      <c r="I18" s="23">
        <f>ROUND('PU Wise OWE'!$H$129/10000,2)</f>
        <v>157.33000000000001</v>
      </c>
      <c r="J18" s="24">
        <f t="shared" si="9"/>
        <v>3.2124881315786794E-2</v>
      </c>
      <c r="K18" s="22">
        <f t="shared" si="10"/>
        <v>-6.5400000000000205</v>
      </c>
      <c r="L18" s="24">
        <f t="shared" si="11"/>
        <v>-4.1568677302485348E-2</v>
      </c>
      <c r="M18" s="22">
        <f t="shared" si="4"/>
        <v>15.120000000000005</v>
      </c>
      <c r="N18" s="52">
        <f t="shared" si="5"/>
        <v>0.10632163701568106</v>
      </c>
      <c r="O18" s="52">
        <f t="shared" si="12"/>
        <v>0.54255465894199606</v>
      </c>
      <c r="P18" s="156"/>
      <c r="Q18" s="164">
        <f>(I18/10)*12</f>
        <v>188.79599999999999</v>
      </c>
      <c r="R18" s="68">
        <f t="shared" si="6"/>
        <v>-101.18400000000003</v>
      </c>
    </row>
    <row r="19" spans="1:18" ht="72" customHeight="1" x14ac:dyDescent="0.25">
      <c r="A19" s="56" t="s">
        <v>155</v>
      </c>
      <c r="B19" s="106">
        <v>188.24</v>
      </c>
      <c r="C19" s="70">
        <f>ROUND('PU Wise OWE'!$J$128/10000,2)</f>
        <v>87.38</v>
      </c>
      <c r="D19" s="66">
        <f t="shared" si="7"/>
        <v>2.1265307711776957E-2</v>
      </c>
      <c r="E19" s="21"/>
      <c r="F19" s="22">
        <f>ROUND('PU Wise OWE'!$J$126/10000,2)</f>
        <v>198.27</v>
      </c>
      <c r="G19" s="24">
        <f t="shared" si="8"/>
        <v>2.397170837867247E-2</v>
      </c>
      <c r="H19" s="23">
        <f>ROUND('PU Wise OWE'!$J$127/10000,2)</f>
        <v>103.1</v>
      </c>
      <c r="I19" s="23">
        <f>ROUND('PU Wise OWE'!$J$129/10000,2)</f>
        <v>112.92</v>
      </c>
      <c r="J19" s="24">
        <f t="shared" si="9"/>
        <v>2.3056896956579444E-2</v>
      </c>
      <c r="K19" s="22">
        <f t="shared" si="10"/>
        <v>-9.8200000000000074</v>
      </c>
      <c r="L19" s="24">
        <f t="shared" si="11"/>
        <v>-8.6964222458377677E-2</v>
      </c>
      <c r="M19" s="22">
        <f t="shared" si="4"/>
        <v>25.540000000000006</v>
      </c>
      <c r="N19" s="52">
        <f t="shared" si="5"/>
        <v>0.29228656443122003</v>
      </c>
      <c r="O19" s="52">
        <f t="shared" si="12"/>
        <v>0.56952640338931759</v>
      </c>
      <c r="P19" s="157" t="s">
        <v>283</v>
      </c>
      <c r="Q19" s="164">
        <f>(I19-10.57)/10*2+I19</f>
        <v>133.38999999999999</v>
      </c>
      <c r="R19" s="168">
        <f t="shared" si="6"/>
        <v>-64.880000000000024</v>
      </c>
    </row>
    <row r="20" spans="1:18" ht="48" customHeight="1" x14ac:dyDescent="0.25">
      <c r="A20" s="20" t="s">
        <v>156</v>
      </c>
      <c r="B20" s="105">
        <v>12.03</v>
      </c>
      <c r="C20" s="70">
        <f>ROUND('PU Wise OWE'!$K$128/10000,2)</f>
        <v>3.48</v>
      </c>
      <c r="D20" s="66">
        <f t="shared" si="7"/>
        <v>8.4691314759651891E-4</v>
      </c>
      <c r="E20" s="21"/>
      <c r="F20" s="22">
        <f>ROUND('PU Wise OWE'!$K$126/10000,2)</f>
        <v>11.75</v>
      </c>
      <c r="G20" s="24">
        <f t="shared" si="8"/>
        <v>1.4206262846088744E-3</v>
      </c>
      <c r="H20" s="23">
        <f>ROUND('PU Wise OWE'!$K$127/10000,2)</f>
        <v>6.11</v>
      </c>
      <c r="I20" s="23">
        <f>ROUND('PU Wise OWE'!$K$129/10000,2)</f>
        <v>0.95</v>
      </c>
      <c r="J20" s="24">
        <f t="shared" si="9"/>
        <v>1.9397849901479341E-4</v>
      </c>
      <c r="K20" s="22">
        <f t="shared" si="10"/>
        <v>5.16</v>
      </c>
      <c r="L20" s="24">
        <f t="shared" si="11"/>
        <v>5.4315789473684211</v>
      </c>
      <c r="M20" s="22">
        <f t="shared" si="4"/>
        <v>-2.5300000000000002</v>
      </c>
      <c r="N20" s="52">
        <f t="shared" si="5"/>
        <v>-0.72701149425287359</v>
      </c>
      <c r="O20" s="52">
        <f t="shared" si="12"/>
        <v>8.0851063829787226E-2</v>
      </c>
      <c r="P20" s="157" t="s">
        <v>282</v>
      </c>
      <c r="Q20" s="164">
        <f>(I20-1.36)/10*2+I20</f>
        <v>0.86799999999999988</v>
      </c>
      <c r="R20" s="68">
        <f t="shared" si="6"/>
        <v>-10.882</v>
      </c>
    </row>
    <row r="21" spans="1:18" ht="60" x14ac:dyDescent="0.25">
      <c r="A21" s="20" t="s">
        <v>157</v>
      </c>
      <c r="B21" s="105">
        <v>48.93</v>
      </c>
      <c r="C21" s="70">
        <f>ROUND('PU Wise OWE'!$L$128/10000,2)</f>
        <v>29.82</v>
      </c>
      <c r="D21" s="66">
        <f t="shared" si="7"/>
        <v>7.2571695578529296E-3</v>
      </c>
      <c r="E21" s="21"/>
      <c r="F21" s="22">
        <f>ROUND('PU Wise OWE'!$L$126/10000,2)</f>
        <v>52.98</v>
      </c>
      <c r="G21" s="24">
        <f t="shared" si="8"/>
        <v>6.4055132390279284E-3</v>
      </c>
      <c r="H21" s="23">
        <f>ROUND('PU Wise OWE'!$L$127/10000,2)</f>
        <v>27.55</v>
      </c>
      <c r="I21" s="23">
        <f>ROUND('PU Wise OWE'!$L$129/10000,2)</f>
        <v>19.89</v>
      </c>
      <c r="J21" s="24">
        <f t="shared" si="9"/>
        <v>4.0612972056886746E-3</v>
      </c>
      <c r="K21" s="22">
        <f t="shared" si="10"/>
        <v>7.66</v>
      </c>
      <c r="L21" s="24">
        <f t="shared" si="11"/>
        <v>0.3851181498240322</v>
      </c>
      <c r="M21" s="22">
        <f t="shared" si="4"/>
        <v>-9.93</v>
      </c>
      <c r="N21" s="52">
        <f t="shared" si="5"/>
        <v>-0.33299798792756535</v>
      </c>
      <c r="O21" s="52">
        <f t="shared" si="12"/>
        <v>0.37542468856172145</v>
      </c>
      <c r="P21" s="157" t="s">
        <v>284</v>
      </c>
      <c r="Q21" s="164">
        <f>(I21-2.68)/10*2+I21</f>
        <v>23.332000000000001</v>
      </c>
      <c r="R21" s="68">
        <f t="shared" si="6"/>
        <v>-29.647999999999996</v>
      </c>
    </row>
    <row r="22" spans="1:18" ht="45" x14ac:dyDescent="0.25">
      <c r="A22" s="20" t="s">
        <v>179</v>
      </c>
      <c r="B22" s="105">
        <v>120.4</v>
      </c>
      <c r="C22" s="70">
        <f>ROUND('PU Wise OWE'!$M$128/10000,2)</f>
        <v>73.23</v>
      </c>
      <c r="D22" s="66">
        <f t="shared" si="7"/>
        <v>1.782168097657847E-2</v>
      </c>
      <c r="E22" s="21"/>
      <c r="F22" s="22">
        <f>ROUND('PU Wise OWE'!$M$126/10000,2)</f>
        <v>149.94999999999999</v>
      </c>
      <c r="G22" s="24">
        <f t="shared" si="8"/>
        <v>1.8129609478902187E-2</v>
      </c>
      <c r="H22" s="23">
        <f>ROUND('PU Wise OWE'!$M$127/10000,2)</f>
        <v>77.97</v>
      </c>
      <c r="I22" s="23">
        <f>ROUND('PU Wise OWE'!$M$129/10000,2)</f>
        <v>79.34</v>
      </c>
      <c r="J22" s="24">
        <f t="shared" si="9"/>
        <v>1.6200267486140747E-2</v>
      </c>
      <c r="K22" s="22">
        <f t="shared" si="10"/>
        <v>-1.3700000000000045</v>
      </c>
      <c r="L22" s="24">
        <f t="shared" si="11"/>
        <v>-1.7267456516259196E-2</v>
      </c>
      <c r="M22" s="22">
        <f t="shared" si="4"/>
        <v>6.1099999999999994</v>
      </c>
      <c r="N22" s="52">
        <f t="shared" si="5"/>
        <v>8.3435750375529139E-2</v>
      </c>
      <c r="O22" s="52">
        <f t="shared" si="12"/>
        <v>0.52910970323441153</v>
      </c>
      <c r="P22" s="157" t="s">
        <v>270</v>
      </c>
      <c r="Q22" s="164">
        <f>(I22/10)*12</f>
        <v>95.207999999999998</v>
      </c>
      <c r="R22" s="68">
        <f t="shared" si="6"/>
        <v>-54.74199999999999</v>
      </c>
    </row>
    <row r="23" spans="1:18" ht="60" x14ac:dyDescent="0.25">
      <c r="A23" s="56" t="s">
        <v>158</v>
      </c>
      <c r="B23" s="106">
        <v>88.73</v>
      </c>
      <c r="C23" s="70">
        <f>ROUND('PU Wise OWE'!$P$128/10000,2)</f>
        <v>54.11</v>
      </c>
      <c r="D23" s="66">
        <f t="shared" si="7"/>
        <v>1.3168525981737827E-2</v>
      </c>
      <c r="E23" s="21"/>
      <c r="F23" s="22">
        <f>ROUND('PU Wise OWE'!$P$126/10000,2)</f>
        <v>92.29</v>
      </c>
      <c r="G23" s="24">
        <f t="shared" si="8"/>
        <v>1.1158263813323662E-2</v>
      </c>
      <c r="H23" s="23">
        <f>ROUND('PU Wise OWE'!$P$127/10000,2)</f>
        <v>47.99</v>
      </c>
      <c r="I23" s="23">
        <f>ROUND('PU Wise OWE'!$P$129/10000,2)</f>
        <v>58.5</v>
      </c>
      <c r="J23" s="24">
        <f t="shared" si="9"/>
        <v>1.194499178143728E-2</v>
      </c>
      <c r="K23" s="22">
        <f t="shared" si="10"/>
        <v>-10.509999999999998</v>
      </c>
      <c r="L23" s="24">
        <f t="shared" si="11"/>
        <v>-0.17965811965811962</v>
      </c>
      <c r="M23" s="22">
        <f t="shared" si="4"/>
        <v>4.3900000000000006</v>
      </c>
      <c r="N23" s="52">
        <f t="shared" si="5"/>
        <v>8.1131029384586967E-2</v>
      </c>
      <c r="O23" s="52">
        <f t="shared" si="12"/>
        <v>0.63387149203597348</v>
      </c>
      <c r="P23" s="157" t="s">
        <v>291</v>
      </c>
      <c r="Q23" s="164">
        <f>(I23-11.45)/10*2+I23</f>
        <v>67.91</v>
      </c>
      <c r="R23" s="168">
        <f t="shared" si="6"/>
        <v>-24.38000000000001</v>
      </c>
    </row>
    <row r="24" spans="1:18" ht="34.15" customHeight="1" x14ac:dyDescent="0.25">
      <c r="A24" s="56" t="s">
        <v>159</v>
      </c>
      <c r="B24" s="106">
        <v>81.78</v>
      </c>
      <c r="C24" s="70">
        <f>ROUND('PU Wise OWE'!$S$128/10000,2)</f>
        <v>69.89</v>
      </c>
      <c r="D24" s="66">
        <f t="shared" si="7"/>
        <v>1.700883904756342E-2</v>
      </c>
      <c r="E24" s="21"/>
      <c r="F24" s="22">
        <f>ROUND('PU Wise OWE'!$S$126/10000,2)</f>
        <v>89.03</v>
      </c>
      <c r="G24" s="24">
        <f t="shared" si="8"/>
        <v>1.0764115584572603E-2</v>
      </c>
      <c r="H24" s="23">
        <f>ROUND('PU Wise OWE'!$S$127/10000,2)</f>
        <v>67.66</v>
      </c>
      <c r="I24" s="23">
        <f>ROUND('PU Wise OWE'!$S$129/10000,2)</f>
        <v>75.849999999999994</v>
      </c>
      <c r="J24" s="24">
        <f t="shared" si="9"/>
        <v>1.5487651737128506E-2</v>
      </c>
      <c r="K24" s="22">
        <f t="shared" si="10"/>
        <v>-8.1899999999999977</v>
      </c>
      <c r="L24" s="24">
        <f t="shared" si="11"/>
        <v>-0.10797626895187869</v>
      </c>
      <c r="M24" s="22">
        <f t="shared" si="4"/>
        <v>5.9599999999999937</v>
      </c>
      <c r="N24" s="52">
        <f t="shared" si="5"/>
        <v>8.5276863642867268E-2</v>
      </c>
      <c r="O24" s="52">
        <f t="shared" si="12"/>
        <v>0.85196001347860262</v>
      </c>
      <c r="P24" s="157" t="s">
        <v>271</v>
      </c>
      <c r="Q24" s="164">
        <f>F24</f>
        <v>89.03</v>
      </c>
      <c r="R24" s="68">
        <f t="shared" si="6"/>
        <v>0</v>
      </c>
    </row>
    <row r="25" spans="1:18" ht="28.9" customHeight="1" x14ac:dyDescent="0.25">
      <c r="A25" s="56" t="s">
        <v>160</v>
      </c>
      <c r="B25" s="106">
        <v>90.5</v>
      </c>
      <c r="C25" s="70">
        <f>ROUND('PU Wise OWE'!$T$128/10000,2)</f>
        <v>45.36</v>
      </c>
      <c r="D25" s="66">
        <f t="shared" si="7"/>
        <v>1.1039074820396004E-2</v>
      </c>
      <c r="E25" s="21"/>
      <c r="F25" s="22">
        <f>ROUND('PU Wise OWE'!$T$126/10000,2)</f>
        <v>83.15</v>
      </c>
      <c r="G25" s="24">
        <f t="shared" si="8"/>
        <v>1.0053197920444928E-2</v>
      </c>
      <c r="H25" s="22">
        <f>ROUND('PU Wise OWE'!$T$127/10000,2)</f>
        <v>43.24</v>
      </c>
      <c r="I25" s="23">
        <f>ROUND('PU Wise OWE'!$T$129/10000,2)</f>
        <v>61.26</v>
      </c>
      <c r="J25" s="24">
        <f t="shared" si="9"/>
        <v>1.2508550368048679E-2</v>
      </c>
      <c r="K25" s="22">
        <f t="shared" si="10"/>
        <v>-18.019999999999996</v>
      </c>
      <c r="L25" s="24">
        <f t="shared" si="11"/>
        <v>-0.29415605615409723</v>
      </c>
      <c r="M25" s="22">
        <f t="shared" si="4"/>
        <v>15.899999999999999</v>
      </c>
      <c r="N25" s="52">
        <f t="shared" si="5"/>
        <v>0.35052910052910052</v>
      </c>
      <c r="O25" s="52">
        <f t="shared" si="12"/>
        <v>0.73674082982561628</v>
      </c>
      <c r="P25" s="157" t="s">
        <v>285</v>
      </c>
      <c r="Q25" s="164">
        <f>(I25-4)/10*2+I25</f>
        <v>72.712000000000003</v>
      </c>
      <c r="R25" s="68">
        <f t="shared" si="6"/>
        <v>-10.438000000000002</v>
      </c>
    </row>
    <row r="26" spans="1:18" ht="42.6" customHeight="1" x14ac:dyDescent="0.25">
      <c r="A26" s="56" t="s">
        <v>178</v>
      </c>
      <c r="B26" s="106">
        <v>41.07</v>
      </c>
      <c r="C26" s="70">
        <f>ROUND('PU Wise OWE'!$V$128/10000,2)</f>
        <v>25.01</v>
      </c>
      <c r="D26" s="66">
        <f t="shared" si="7"/>
        <v>6.0865798337324537E-3</v>
      </c>
      <c r="E26" s="22"/>
      <c r="F26" s="22">
        <f>ROUND('PU Wise OWE'!$V$126/10000,2)</f>
        <v>34.5</v>
      </c>
      <c r="G26" s="24">
        <f t="shared" si="8"/>
        <v>4.1712005803409506E-3</v>
      </c>
      <c r="H26" s="22">
        <f>ROUND('PU Wise OWE'!$V$127/10000,2)</f>
        <v>17.940000000000001</v>
      </c>
      <c r="I26" s="23">
        <f>ROUND('PU Wise OWE'!$V$129/10000,2)</f>
        <v>25.48</v>
      </c>
      <c r="J26" s="24">
        <f t="shared" si="9"/>
        <v>5.2027075314704596E-3</v>
      </c>
      <c r="K26" s="22">
        <f t="shared" si="10"/>
        <v>-7.5399999999999991</v>
      </c>
      <c r="L26" s="24">
        <f t="shared" si="11"/>
        <v>-0.29591836734693872</v>
      </c>
      <c r="M26" s="22">
        <f t="shared" si="4"/>
        <v>0.46999999999999886</v>
      </c>
      <c r="N26" s="52">
        <f t="shared" si="5"/>
        <v>1.8792483006797235E-2</v>
      </c>
      <c r="O26" s="52">
        <f t="shared" si="12"/>
        <v>0.73855072463768112</v>
      </c>
      <c r="P26" s="157" t="s">
        <v>288</v>
      </c>
      <c r="Q26" s="164">
        <f>(I26-3.4)/10*2+I26</f>
        <v>29.896000000000001</v>
      </c>
      <c r="R26" s="68">
        <f t="shared" si="6"/>
        <v>-4.6039999999999992</v>
      </c>
    </row>
    <row r="27" spans="1:18" ht="60" customHeight="1" x14ac:dyDescent="0.25">
      <c r="A27" s="56" t="s">
        <v>177</v>
      </c>
      <c r="B27" s="106">
        <v>169.78</v>
      </c>
      <c r="C27" s="70">
        <f>ROUND('PU Wise OWE'!$AC$128/10000,2)</f>
        <v>60.27</v>
      </c>
      <c r="D27" s="66">
        <f t="shared" si="7"/>
        <v>1.466765959932247E-2</v>
      </c>
      <c r="E27" s="22"/>
      <c r="F27" s="22">
        <f>ROUND('PU Wise OWE'!$AC$126/10000,2)</f>
        <v>133.18</v>
      </c>
      <c r="G27" s="24">
        <f t="shared" si="8"/>
        <v>1.6102043283762545E-2</v>
      </c>
      <c r="H27" s="23">
        <f>ROUND('PU Wise OWE'!$AC$127/10000,2)</f>
        <v>69.25</v>
      </c>
      <c r="I27" s="23">
        <f>ROUND('PU Wise OWE'!$AC$129/10000,2)</f>
        <v>69</v>
      </c>
      <c r="J27" s="24">
        <f t="shared" si="9"/>
        <v>1.4088964665284996E-2</v>
      </c>
      <c r="K27" s="22">
        <f t="shared" si="10"/>
        <v>0.25</v>
      </c>
      <c r="L27" s="24">
        <f t="shared" si="11"/>
        <v>3.6231884057971015E-3</v>
      </c>
      <c r="M27" s="22">
        <f t="shared" si="4"/>
        <v>8.7299999999999969</v>
      </c>
      <c r="N27" s="52">
        <f t="shared" si="5"/>
        <v>0.14484818317570924</v>
      </c>
      <c r="O27" s="52">
        <f t="shared" si="12"/>
        <v>0.51809581018170892</v>
      </c>
      <c r="P27" s="157" t="s">
        <v>287</v>
      </c>
      <c r="Q27" s="164">
        <f>(I27-9.35)/10*2+I27</f>
        <v>80.930000000000007</v>
      </c>
      <c r="R27" s="68">
        <f t="shared" si="6"/>
        <v>-52.25</v>
      </c>
    </row>
    <row r="28" spans="1:18" x14ac:dyDescent="0.25">
      <c r="A28" s="25" t="s">
        <v>149</v>
      </c>
      <c r="B28" s="26">
        <f>SUM(B13:B27)</f>
        <v>4551.0499999999993</v>
      </c>
      <c r="C28" s="74">
        <f>SUM(C13:C27)</f>
        <v>2269.44</v>
      </c>
      <c r="D28" s="54">
        <f>SUM(D13:D27)</f>
        <v>0.55230418783949553</v>
      </c>
      <c r="E28" s="26"/>
      <c r="F28" s="26">
        <f>F5</f>
        <v>4962.2700000000004</v>
      </c>
      <c r="G28" s="54">
        <f t="shared" ref="G28:I28" si="13">SUM(G13:G27)</f>
        <v>0.59653004473461491</v>
      </c>
      <c r="H28" s="26">
        <f>SUM(H13:H27)</f>
        <v>2480.7099999999996</v>
      </c>
      <c r="I28" s="26">
        <f t="shared" si="13"/>
        <v>2471.5499999999997</v>
      </c>
      <c r="J28" s="54">
        <f t="shared" si="9"/>
        <v>0.50466058867369745</v>
      </c>
      <c r="K28" s="26">
        <f t="shared" si="10"/>
        <v>9.1599999999998545</v>
      </c>
      <c r="L28" s="54">
        <f t="shared" si="11"/>
        <v>3.7061762861361719E-3</v>
      </c>
      <c r="M28" s="26">
        <f t="shared" si="4"/>
        <v>202.10999999999967</v>
      </c>
      <c r="N28" s="55">
        <f t="shared" si="5"/>
        <v>8.9057212351945705E-2</v>
      </c>
      <c r="Q28" s="74">
        <f>SUM(Q13:Q27)</f>
        <v>3053.97</v>
      </c>
      <c r="R28" s="74">
        <f>SUM(R13:R27)</f>
        <v>-1879.9299999999998</v>
      </c>
    </row>
    <row r="29" spans="1:18" x14ac:dyDescent="0.25">
      <c r="I29" s="68"/>
      <c r="J29" s="68"/>
      <c r="K29" s="68"/>
      <c r="L29" s="68"/>
      <c r="Q29" s="165"/>
    </row>
    <row r="30" spans="1:18" x14ac:dyDescent="0.25">
      <c r="Q30" s="165"/>
    </row>
    <row r="31" spans="1:18" x14ac:dyDescent="0.25">
      <c r="A31" s="75" t="s">
        <v>180</v>
      </c>
      <c r="B31" s="75"/>
      <c r="C31" s="76"/>
      <c r="D31" s="77"/>
      <c r="M31" s="154" t="s">
        <v>150</v>
      </c>
      <c r="Q31" s="165"/>
    </row>
    <row r="32" spans="1:18" ht="15" customHeight="1" x14ac:dyDescent="0.25">
      <c r="A32" s="268"/>
      <c r="B32" s="291" t="s">
        <v>302</v>
      </c>
      <c r="C32" s="289" t="str">
        <f>'PU Wise OWE'!$B$7</f>
        <v>Actuals upto Sep' 20</v>
      </c>
      <c r="D32" s="291" t="s">
        <v>173</v>
      </c>
      <c r="E32" s="291"/>
      <c r="F32" s="315" t="str">
        <f>'PU Wise OWE'!$B$5</f>
        <v xml:space="preserve">OBG(SL) 2021-22 </v>
      </c>
      <c r="G32" s="291" t="s">
        <v>309</v>
      </c>
      <c r="H32" s="291" t="s">
        <v>316</v>
      </c>
      <c r="I32" s="289" t="str">
        <f>'PU Wise OWE'!B8</f>
        <v>Actuals upto Sep' 21</v>
      </c>
      <c r="J32" s="291" t="s">
        <v>205</v>
      </c>
      <c r="K32" s="267" t="s">
        <v>207</v>
      </c>
      <c r="L32" s="267"/>
      <c r="M32" s="267" t="s">
        <v>147</v>
      </c>
      <c r="N32" s="267"/>
      <c r="O32" s="268" t="s">
        <v>314</v>
      </c>
      <c r="P32" s="324" t="s">
        <v>268</v>
      </c>
      <c r="Q32" s="166"/>
    </row>
    <row r="33" spans="1:18" ht="17.25" customHeight="1" x14ac:dyDescent="0.25">
      <c r="A33" s="268"/>
      <c r="B33" s="290"/>
      <c r="C33" s="290"/>
      <c r="D33" s="290"/>
      <c r="E33" s="290"/>
      <c r="F33" s="316"/>
      <c r="G33" s="290"/>
      <c r="H33" s="290"/>
      <c r="I33" s="290"/>
      <c r="J33" s="290"/>
      <c r="K33" s="79" t="s">
        <v>145</v>
      </c>
      <c r="L33" s="80" t="s">
        <v>146</v>
      </c>
      <c r="M33" s="79" t="s">
        <v>145</v>
      </c>
      <c r="N33" s="80" t="s">
        <v>146</v>
      </c>
      <c r="O33" s="268"/>
      <c r="P33" s="324"/>
      <c r="Q33" s="166"/>
    </row>
    <row r="34" spans="1:18" ht="15" customHeight="1" x14ac:dyDescent="0.25">
      <c r="A34" s="84" t="s">
        <v>181</v>
      </c>
      <c r="B34" s="107">
        <v>10.44</v>
      </c>
      <c r="C34" s="70">
        <f>ROUND(('PU Wise OWE'!$AE$128+'PU Wise OWE'!$AF$128)/10000,2)</f>
        <v>5.65</v>
      </c>
      <c r="D34" s="85">
        <f>C34/$C$7</f>
        <v>1.3750170356092908E-3</v>
      </c>
      <c r="E34" s="21"/>
      <c r="F34" s="22">
        <f>ROUND(('PU Wise OWE'!$AE$126+'PU Wise OWE'!$AF$126)/10000,2)</f>
        <v>9.56</v>
      </c>
      <c r="G34" s="24">
        <f t="shared" ref="G34:G37" si="14">F34/$F$7</f>
        <v>1.1558457260307097E-3</v>
      </c>
      <c r="H34" s="23">
        <f>ROUND(('PU Wise OWE'!$AE$127+'PU Wise OWE'!$AF$127)/10000,2)</f>
        <v>4.97</v>
      </c>
      <c r="I34" s="23">
        <f>ROUND(('PU Wise OWE'!$AE$129+'PU Wise OWE'!$AF$129)/10000,2)</f>
        <v>3.83</v>
      </c>
      <c r="J34" s="24">
        <f t="shared" ref="J34:J37" si="15">I34/$I$7</f>
        <v>7.8203963287016719E-4</v>
      </c>
      <c r="K34" s="22">
        <f t="shared" ref="K34" si="16">H34-I34</f>
        <v>1.1399999999999997</v>
      </c>
      <c r="L34" s="24">
        <f t="shared" ref="L34" si="17">K34/I34</f>
        <v>0.2976501305483028</v>
      </c>
      <c r="M34" s="22">
        <f>I34-C34</f>
        <v>-1.8200000000000003</v>
      </c>
      <c r="N34" s="52">
        <f>M34/C34</f>
        <v>-0.32212389380530976</v>
      </c>
      <c r="O34" s="52">
        <f t="shared" ref="O34:O37" si="18">I34/F34</f>
        <v>0.40062761506276151</v>
      </c>
      <c r="P34" s="327" t="s">
        <v>279</v>
      </c>
      <c r="Q34" s="164">
        <f>(I34/10)*12</f>
        <v>4.5960000000000001</v>
      </c>
      <c r="R34" s="68">
        <f>Q34-F34</f>
        <v>-4.9640000000000004</v>
      </c>
    </row>
    <row r="35" spans="1:18" ht="16.5" customHeight="1" x14ac:dyDescent="0.25">
      <c r="A35" s="84" t="s">
        <v>182</v>
      </c>
      <c r="B35" s="107">
        <v>21.76</v>
      </c>
      <c r="C35" s="70">
        <f>ROUND('PU Wise OWE'!$AG$128/10000,2)</f>
        <v>11.37</v>
      </c>
      <c r="D35" s="85">
        <f t="shared" ref="D35:D37" si="19">C35/$C$7</f>
        <v>2.767069680509316E-3</v>
      </c>
      <c r="E35" s="21"/>
      <c r="F35" s="22">
        <f>ROUND('PU Wise OWE'!$AG$126/10000,2)</f>
        <v>7.15</v>
      </c>
      <c r="G35" s="24">
        <f t="shared" si="14"/>
        <v>8.6446620723008101E-4</v>
      </c>
      <c r="H35" s="23">
        <f>ROUND('PU Wise OWE'!$AG$127/10000,2)</f>
        <v>3.76</v>
      </c>
      <c r="I35" s="23">
        <f>ROUND('PU Wise OWE'!$AG$129/10000,2)</f>
        <v>8.74</v>
      </c>
      <c r="J35" s="24">
        <f t="shared" si="15"/>
        <v>1.7846021909360995E-3</v>
      </c>
      <c r="K35" s="22">
        <f t="shared" ref="K35:K37" si="20">H35-I35</f>
        <v>-4.9800000000000004</v>
      </c>
      <c r="L35" s="24">
        <f t="shared" ref="L35:L37" si="21">K35/I35</f>
        <v>-0.56979405034324948</v>
      </c>
      <c r="M35" s="22">
        <f>I35-C35</f>
        <v>-2.629999999999999</v>
      </c>
      <c r="N35" s="52">
        <f>M35/C35</f>
        <v>-0.23131046613896211</v>
      </c>
      <c r="O35" s="52">
        <f t="shared" si="18"/>
        <v>1.2223776223776224</v>
      </c>
      <c r="P35" s="328"/>
      <c r="Q35" s="164">
        <f>(I35/10)*12+6</f>
        <v>16.488</v>
      </c>
      <c r="R35" s="168">
        <f>Q35-F35</f>
        <v>9.3379999999999992</v>
      </c>
    </row>
    <row r="36" spans="1:18" ht="15.75" customHeight="1" x14ac:dyDescent="0.25">
      <c r="A36" s="84" t="s">
        <v>183</v>
      </c>
      <c r="B36" s="107">
        <v>2.4700000000000002</v>
      </c>
      <c r="C36" s="70">
        <f>ROUND('PU Wise OWE'!$AJ$128/10000,2)</f>
        <v>1.3</v>
      </c>
      <c r="D36" s="85">
        <f t="shared" si="19"/>
        <v>3.1637560111364213E-4</v>
      </c>
      <c r="E36" s="21"/>
      <c r="F36" s="22">
        <f>ROUND('PU Wise OWE'!$AJ$126/10000,2)</f>
        <v>2.23</v>
      </c>
      <c r="G36" s="24">
        <f t="shared" si="14"/>
        <v>2.6961673316406725E-4</v>
      </c>
      <c r="H36" s="23">
        <f>ROUND('PU Wise OWE'!$AJ$127/10000,2)</f>
        <v>1.1599999999999999</v>
      </c>
      <c r="I36" s="23">
        <f>ROUND('PU Wise OWE'!$AJ$129/10000,2)</f>
        <v>1.17</v>
      </c>
      <c r="J36" s="24">
        <f t="shared" si="15"/>
        <v>2.3889983562874558E-4</v>
      </c>
      <c r="K36" s="22">
        <f t="shared" si="20"/>
        <v>-1.0000000000000009E-2</v>
      </c>
      <c r="L36" s="24">
        <f t="shared" si="21"/>
        <v>-8.5470085470085548E-3</v>
      </c>
      <c r="M36" s="22">
        <f>I36-C36</f>
        <v>-0.13000000000000012</v>
      </c>
      <c r="N36" s="52">
        <f>M36/C36</f>
        <v>-0.10000000000000009</v>
      </c>
      <c r="O36" s="52">
        <f t="shared" si="18"/>
        <v>0.5246636771300448</v>
      </c>
      <c r="P36" s="328"/>
      <c r="Q36" s="164">
        <f>(I36/10)*12</f>
        <v>1.4039999999999999</v>
      </c>
      <c r="R36" s="68">
        <f>Q36-F36</f>
        <v>-0.82600000000000007</v>
      </c>
    </row>
    <row r="37" spans="1:18" x14ac:dyDescent="0.25">
      <c r="A37" s="25" t="s">
        <v>149</v>
      </c>
      <c r="B37" s="26">
        <v>34.619999999999997</v>
      </c>
      <c r="C37" s="74">
        <f>SUM(C34:C36)</f>
        <v>18.32</v>
      </c>
      <c r="D37" s="86">
        <f t="shared" si="19"/>
        <v>4.458462317232249E-3</v>
      </c>
      <c r="E37" s="26"/>
      <c r="F37" s="74">
        <f t="shared" ref="F37:I37" si="22">SUM(F34:F36)</f>
        <v>18.940000000000001</v>
      </c>
      <c r="G37" s="54">
        <f t="shared" si="14"/>
        <v>2.2899286664248581E-3</v>
      </c>
      <c r="H37" s="74">
        <f t="shared" si="22"/>
        <v>9.89</v>
      </c>
      <c r="I37" s="74">
        <f t="shared" si="22"/>
        <v>13.74</v>
      </c>
      <c r="J37" s="54">
        <f t="shared" si="15"/>
        <v>2.8055416594350122E-3</v>
      </c>
      <c r="K37" s="26">
        <f t="shared" si="20"/>
        <v>-3.8499999999999996</v>
      </c>
      <c r="L37" s="54">
        <f t="shared" si="21"/>
        <v>-0.28020378457059675</v>
      </c>
      <c r="M37" s="26">
        <f>I37-C37</f>
        <v>-4.58</v>
      </c>
      <c r="N37" s="55">
        <f>M37/C37</f>
        <v>-0.25</v>
      </c>
      <c r="O37" s="52">
        <f t="shared" si="18"/>
        <v>0.72544878563885951</v>
      </c>
      <c r="P37" s="329"/>
      <c r="Q37" s="74">
        <f>SUM(Q34:Q36)</f>
        <v>22.488</v>
      </c>
      <c r="R37" s="74">
        <f>SUM(R34:R36)</f>
        <v>3.5479999999999987</v>
      </c>
    </row>
    <row r="38" spans="1:18" x14ac:dyDescent="0.25">
      <c r="Q38" s="165"/>
    </row>
    <row r="39" spans="1:18" ht="15.75" thickBot="1" x14ac:dyDescent="0.3">
      <c r="A39" s="82"/>
      <c r="B39" s="82"/>
      <c r="C39" s="83"/>
      <c r="D39" s="82"/>
      <c r="M39" s="154" t="s">
        <v>150</v>
      </c>
      <c r="Q39" s="165"/>
    </row>
    <row r="40" spans="1:18" ht="15" customHeight="1" x14ac:dyDescent="0.25">
      <c r="A40" s="268" t="s">
        <v>164</v>
      </c>
      <c r="B40" s="291" t="s">
        <v>302</v>
      </c>
      <c r="C40" s="289" t="str">
        <f>'PU Wise OWE'!$B$7</f>
        <v>Actuals upto Sep' 20</v>
      </c>
      <c r="D40" s="291" t="s">
        <v>173</v>
      </c>
      <c r="E40" s="291"/>
      <c r="F40" s="315" t="str">
        <f>'PU Wise OWE'!$B$5</f>
        <v xml:space="preserve">OBG(SL) 2021-22 </v>
      </c>
      <c r="G40" s="291" t="s">
        <v>309</v>
      </c>
      <c r="H40" s="291" t="s">
        <v>316</v>
      </c>
      <c r="I40" s="289" t="str">
        <f>'PU Wise OWE'!B8</f>
        <v>Actuals upto Sep' 21</v>
      </c>
      <c r="J40" s="291" t="s">
        <v>205</v>
      </c>
      <c r="K40" s="267" t="s">
        <v>207</v>
      </c>
      <c r="L40" s="267"/>
      <c r="M40" s="267" t="s">
        <v>147</v>
      </c>
      <c r="N40" s="267"/>
      <c r="O40" s="268" t="s">
        <v>314</v>
      </c>
      <c r="P40" s="325" t="s">
        <v>268</v>
      </c>
      <c r="Q40" s="166"/>
    </row>
    <row r="41" spans="1:18" ht="30" x14ac:dyDescent="0.25">
      <c r="A41" s="268"/>
      <c r="B41" s="290"/>
      <c r="C41" s="290"/>
      <c r="D41" s="290"/>
      <c r="E41" s="290"/>
      <c r="F41" s="316"/>
      <c r="G41" s="290"/>
      <c r="H41" s="290"/>
      <c r="I41" s="290"/>
      <c r="J41" s="290"/>
      <c r="K41" s="79" t="s">
        <v>145</v>
      </c>
      <c r="L41" s="80" t="s">
        <v>146</v>
      </c>
      <c r="M41" s="79" t="s">
        <v>145</v>
      </c>
      <c r="N41" s="80" t="s">
        <v>146</v>
      </c>
      <c r="O41" s="268"/>
      <c r="P41" s="326"/>
      <c r="Q41" s="166"/>
    </row>
    <row r="42" spans="1:18" ht="15.75" x14ac:dyDescent="0.25">
      <c r="A42" s="27" t="s">
        <v>165</v>
      </c>
      <c r="B42" s="104">
        <v>273.47000000000003</v>
      </c>
      <c r="C42" s="70">
        <f>SUM(C43:C47)</f>
        <v>139.13999999999999</v>
      </c>
      <c r="D42" s="85">
        <f t="shared" ref="D42:D49" si="23">C42/$C$7</f>
        <v>3.3861923953040121E-2</v>
      </c>
      <c r="E42" s="97"/>
      <c r="F42" s="21">
        <f>SUM(F43:F47)</f>
        <v>213.87</v>
      </c>
      <c r="G42" s="24">
        <f t="shared" ref="G42:G49" si="24">F42/$F$7</f>
        <v>2.5857816467174465E-2</v>
      </c>
      <c r="H42" s="21">
        <f>SUM(H43:H47)</f>
        <v>111.21</v>
      </c>
      <c r="I42" s="21">
        <f>SUM(I43:I47)</f>
        <v>232.98</v>
      </c>
      <c r="J42" s="24">
        <f t="shared" ref="J42:J49" si="25">I42/$I$7</f>
        <v>4.7571695474175335E-2</v>
      </c>
      <c r="K42" s="22">
        <f>H42-I42</f>
        <v>-121.77</v>
      </c>
      <c r="L42" s="24">
        <f>K42/I42</f>
        <v>-0.52266288951841355</v>
      </c>
      <c r="M42" s="22">
        <f t="shared" ref="M42:M49" si="26">I42-C42</f>
        <v>93.84</v>
      </c>
      <c r="N42" s="52">
        <f t="shared" ref="N42:N49" si="27">M42/C42</f>
        <v>0.67442863303147915</v>
      </c>
      <c r="O42" s="52">
        <f t="shared" ref="O42:O49" si="28">I42/F42</f>
        <v>1.0893533454902511</v>
      </c>
      <c r="P42" s="158"/>
      <c r="Q42" s="164">
        <v>266.16000000000003</v>
      </c>
      <c r="R42" s="68">
        <f t="shared" ref="R42:R48" si="29">Q42-F42</f>
        <v>52.29000000000002</v>
      </c>
    </row>
    <row r="43" spans="1:18" ht="15.75" x14ac:dyDescent="0.25">
      <c r="A43" s="57" t="s">
        <v>161</v>
      </c>
      <c r="B43" s="21">
        <v>19.690000000000001</v>
      </c>
      <c r="C43" s="70">
        <f>ROUND('PU Wise OWE'!$AK$84/10000,2)</f>
        <v>6.21</v>
      </c>
      <c r="D43" s="85">
        <f t="shared" si="23"/>
        <v>1.5113019099351674E-3</v>
      </c>
      <c r="E43" s="97"/>
      <c r="F43" s="21">
        <f>ROUND('PU Wise OWE'!$AK$82/10000,2)</f>
        <v>14.25</v>
      </c>
      <c r="G43" s="24">
        <f t="shared" si="24"/>
        <v>1.7228871962277838E-3</v>
      </c>
      <c r="H43" s="21">
        <f>ROUND('PU Wise OWE'!$AK$83/10000,2)</f>
        <v>7.41</v>
      </c>
      <c r="I43" s="21">
        <f>ROUND('PU Wise OWE'!$AK$85/10000,2)</f>
        <v>22.51</v>
      </c>
      <c r="J43" s="24">
        <f t="shared" si="25"/>
        <v>4.5962694871821055E-3</v>
      </c>
      <c r="K43" s="22">
        <f t="shared" ref="K43:K49" si="30">H43-I43</f>
        <v>-15.100000000000001</v>
      </c>
      <c r="L43" s="24">
        <f t="shared" ref="L43:L49" si="31">K43/I43</f>
        <v>-0.67081297201243895</v>
      </c>
      <c r="M43" s="22">
        <f t="shared" si="26"/>
        <v>16.3</v>
      </c>
      <c r="N43" s="52">
        <f t="shared" si="27"/>
        <v>2.6247987117552336</v>
      </c>
      <c r="O43" s="52">
        <f t="shared" si="28"/>
        <v>1.5796491228070177</v>
      </c>
      <c r="P43" s="158"/>
      <c r="Q43" s="164">
        <f>(I43/10)*12</f>
        <v>27.012000000000004</v>
      </c>
      <c r="R43" s="68">
        <f t="shared" si="29"/>
        <v>12.762000000000004</v>
      </c>
    </row>
    <row r="44" spans="1:18" ht="15.75" x14ac:dyDescent="0.25">
      <c r="A44" s="58" t="s">
        <v>168</v>
      </c>
      <c r="B44" s="108">
        <v>114.4</v>
      </c>
      <c r="C44" s="70">
        <f>ROUND('PU Wise OWE'!$AR$84/10000,2)</f>
        <v>58.56</v>
      </c>
      <c r="D44" s="85">
        <f t="shared" si="23"/>
        <v>1.4251504000934525E-2</v>
      </c>
      <c r="E44" s="97"/>
      <c r="F44" s="21">
        <f>ROUND('PU Wise OWE'!$AR$82/10000,2)</f>
        <v>78.95</v>
      </c>
      <c r="G44" s="24">
        <f t="shared" si="24"/>
        <v>9.5453995889251599E-3</v>
      </c>
      <c r="H44" s="21">
        <f>ROUND('PU Wise OWE'!$AR$83/10000,2)</f>
        <v>41.05</v>
      </c>
      <c r="I44" s="21">
        <f>ROUND('PU Wise OWE'!$AR$85/10000,2)</f>
        <v>16.96</v>
      </c>
      <c r="J44" s="24">
        <f t="shared" si="25"/>
        <v>3.4630266771483124E-3</v>
      </c>
      <c r="K44" s="22">
        <f t="shared" si="30"/>
        <v>24.089999999999996</v>
      </c>
      <c r="L44" s="24">
        <f t="shared" si="31"/>
        <v>1.4204009433962261</v>
      </c>
      <c r="M44" s="22">
        <f t="shared" si="26"/>
        <v>-41.6</v>
      </c>
      <c r="N44" s="52">
        <f t="shared" si="27"/>
        <v>-0.7103825136612022</v>
      </c>
      <c r="O44" s="52">
        <f t="shared" si="28"/>
        <v>0.21481950601646613</v>
      </c>
      <c r="P44" s="158"/>
      <c r="Q44" s="164">
        <f>(I44/10)*12</f>
        <v>20.352000000000004</v>
      </c>
      <c r="R44" s="68">
        <f t="shared" si="29"/>
        <v>-58.597999999999999</v>
      </c>
    </row>
    <row r="45" spans="1:18" ht="15.75" x14ac:dyDescent="0.25">
      <c r="A45" s="58" t="s">
        <v>169</v>
      </c>
      <c r="B45" s="108">
        <v>46.69</v>
      </c>
      <c r="C45" s="70">
        <f>ROUND('PU Wise OWE'!$AU$84/10000,2)</f>
        <v>22.21</v>
      </c>
      <c r="D45" s="85">
        <f t="shared" si="23"/>
        <v>5.4051554621030702E-3</v>
      </c>
      <c r="E45" s="97"/>
      <c r="F45" s="21">
        <f>ROUND('PU Wise OWE'!$AU$82/10000,2)</f>
        <v>34.83</v>
      </c>
      <c r="G45" s="24">
        <f t="shared" si="24"/>
        <v>4.2110990206746463E-3</v>
      </c>
      <c r="H45" s="21">
        <f>ROUND('PU Wise OWE'!$AU$83/10000,2)</f>
        <v>18.11</v>
      </c>
      <c r="I45" s="21">
        <f>ROUND('PU Wise OWE'!$AU$85/10000,2)</f>
        <v>7.52</v>
      </c>
      <c r="J45" s="24">
        <f t="shared" si="25"/>
        <v>1.5354929606223647E-3</v>
      </c>
      <c r="K45" s="22">
        <f t="shared" si="30"/>
        <v>10.59</v>
      </c>
      <c r="L45" s="24">
        <f t="shared" si="31"/>
        <v>1.4082446808510638</v>
      </c>
      <c r="M45" s="22">
        <f t="shared" si="26"/>
        <v>-14.690000000000001</v>
      </c>
      <c r="N45" s="52">
        <f t="shared" si="27"/>
        <v>-0.66141377757766773</v>
      </c>
      <c r="O45" s="52">
        <f t="shared" si="28"/>
        <v>0.21590582830892907</v>
      </c>
      <c r="P45" s="158"/>
      <c r="Q45" s="164">
        <f>(I45/10)*12</f>
        <v>9.0240000000000009</v>
      </c>
      <c r="R45" s="68">
        <f t="shared" si="29"/>
        <v>-25.805999999999997</v>
      </c>
    </row>
    <row r="46" spans="1:18" ht="15.75" x14ac:dyDescent="0.25">
      <c r="A46" s="57" t="s">
        <v>166</v>
      </c>
      <c r="B46" s="21">
        <v>54.55</v>
      </c>
      <c r="C46" s="70">
        <f>ROUND('PU Wise OWE'!$AZ$84/10000,2)</f>
        <v>15.54</v>
      </c>
      <c r="D46" s="85">
        <f t="shared" si="23"/>
        <v>3.7819052625430757E-3</v>
      </c>
      <c r="E46" s="97"/>
      <c r="F46" s="21">
        <f>ROUND('PU Wise OWE'!$AZ$82/10000,2)</f>
        <v>31.73</v>
      </c>
      <c r="G46" s="24">
        <f t="shared" si="24"/>
        <v>3.8362954902671988E-3</v>
      </c>
      <c r="H46" s="21">
        <f>ROUND('PU Wise OWE'!$AZ$83/10000,2)</f>
        <v>16.5</v>
      </c>
      <c r="I46" s="21">
        <f>ROUND('PU Wise OWE'!$AZ$85/10000,2)</f>
        <v>56.43</v>
      </c>
      <c r="J46" s="24">
        <f t="shared" si="25"/>
        <v>1.1522322841478728E-2</v>
      </c>
      <c r="K46" s="22">
        <f t="shared" si="30"/>
        <v>-39.93</v>
      </c>
      <c r="L46" s="24">
        <f t="shared" si="31"/>
        <v>-0.70760233918128657</v>
      </c>
      <c r="M46" s="22">
        <f t="shared" si="26"/>
        <v>40.89</v>
      </c>
      <c r="N46" s="52">
        <f t="shared" si="27"/>
        <v>2.6312741312741315</v>
      </c>
      <c r="O46" s="52">
        <f t="shared" si="28"/>
        <v>1.778443113772455</v>
      </c>
      <c r="P46" s="158"/>
      <c r="Q46" s="164">
        <f>(I46/10)*12</f>
        <v>67.715999999999994</v>
      </c>
      <c r="R46" s="168">
        <f t="shared" si="29"/>
        <v>35.98599999999999</v>
      </c>
    </row>
    <row r="47" spans="1:18" ht="15.75" x14ac:dyDescent="0.25">
      <c r="A47" s="58" t="s">
        <v>167</v>
      </c>
      <c r="B47" s="108">
        <v>38.14</v>
      </c>
      <c r="C47" s="70">
        <f>ROUND('PU Wise OWE'!$BA$84/10000,2)</f>
        <v>36.619999999999997</v>
      </c>
      <c r="D47" s="85">
        <f t="shared" si="23"/>
        <v>8.9120573175242874E-3</v>
      </c>
      <c r="E47" s="97"/>
      <c r="F47" s="21">
        <f>ROUND('PU Wise OWE'!$BA$82/10000,2)</f>
        <v>54.11</v>
      </c>
      <c r="G47" s="24">
        <f t="shared" si="24"/>
        <v>6.5421351710796757E-3</v>
      </c>
      <c r="H47" s="21">
        <f>ROUND('PU Wise OWE'!$BA$83/10000,2)</f>
        <v>28.14</v>
      </c>
      <c r="I47" s="21">
        <f>ROUND('PU Wise OWE'!$BA$85/10000,2)</f>
        <v>129.56</v>
      </c>
      <c r="J47" s="24">
        <f t="shared" si="25"/>
        <v>2.6454583507743826E-2</v>
      </c>
      <c r="K47" s="22">
        <f t="shared" si="30"/>
        <v>-101.42</v>
      </c>
      <c r="L47" s="24">
        <f t="shared" si="31"/>
        <v>-0.78280333436245753</v>
      </c>
      <c r="M47" s="22">
        <f t="shared" si="26"/>
        <v>92.94</v>
      </c>
      <c r="N47" s="52">
        <f t="shared" si="27"/>
        <v>2.5379574003276897</v>
      </c>
      <c r="O47" s="52">
        <f t="shared" si="28"/>
        <v>2.3943818148216596</v>
      </c>
      <c r="P47" s="158"/>
      <c r="Q47" s="164">
        <f>(I47/10)*12</f>
        <v>155.47199999999998</v>
      </c>
      <c r="R47" s="68">
        <f t="shared" si="29"/>
        <v>101.36199999999998</v>
      </c>
    </row>
    <row r="48" spans="1:18" ht="15.75" x14ac:dyDescent="0.25">
      <c r="A48" s="59" t="s">
        <v>170</v>
      </c>
      <c r="B48" s="103">
        <v>663.48</v>
      </c>
      <c r="C48" s="70">
        <f>ROUND('PU Wise OWE'!$AM$84/10000,2)-ROUND('PU Wise OWE'!$BJ$84/10000,2)</f>
        <v>312.14999999999998</v>
      </c>
      <c r="D48" s="85">
        <f t="shared" si="23"/>
        <v>7.5966649144325674E-2</v>
      </c>
      <c r="E48" s="97"/>
      <c r="F48" s="21">
        <f>ROUND('PU Wise OWE'!$AM$82/10000,2)-ROUND('PU Wise OWE'!$BJ$82/10000,2)</f>
        <v>637.38</v>
      </c>
      <c r="G48" s="24">
        <f t="shared" si="24"/>
        <v>7.7062023939064195E-2</v>
      </c>
      <c r="H48" s="21">
        <f>ROUND('PU Wise OWE'!$AM$83/10000,2)-ROUND('PU Wise OWE'!$BJ$83/10000,2)</f>
        <v>332.39</v>
      </c>
      <c r="I48" s="21">
        <f>ROUND('PU Wise OWE'!$AM$85/10000,2)-ROUND('PU Wise OWE'!$BJ$85/10000,2)</f>
        <v>476.18</v>
      </c>
      <c r="J48" s="24">
        <f t="shared" si="25"/>
        <v>9.7230191221962456E-2</v>
      </c>
      <c r="K48" s="22">
        <f t="shared" si="30"/>
        <v>-143.79000000000002</v>
      </c>
      <c r="L48" s="24">
        <f t="shared" si="31"/>
        <v>-0.30196564324415143</v>
      </c>
      <c r="M48" s="22">
        <f t="shared" si="26"/>
        <v>164.03000000000003</v>
      </c>
      <c r="N48" s="52">
        <f t="shared" si="27"/>
        <v>0.52548454268781053</v>
      </c>
      <c r="O48" s="52">
        <f t="shared" si="28"/>
        <v>0.74708964824751323</v>
      </c>
      <c r="P48" s="158"/>
      <c r="Q48" s="164">
        <v>670.28</v>
      </c>
      <c r="R48" s="68">
        <f t="shared" si="29"/>
        <v>32.899999999999977</v>
      </c>
    </row>
    <row r="49" spans="1:18" s="36" customFormat="1" ht="15.75" thickBot="1" x14ac:dyDescent="0.3">
      <c r="A49" s="60" t="s">
        <v>130</v>
      </c>
      <c r="B49" s="74">
        <f>B42+B48</f>
        <v>936.95</v>
      </c>
      <c r="C49" s="74">
        <f>C42+C48</f>
        <v>451.28999999999996</v>
      </c>
      <c r="D49" s="86">
        <f t="shared" si="23"/>
        <v>0.10982857309736579</v>
      </c>
      <c r="E49" s="98"/>
      <c r="F49" s="26">
        <f>F42+F48</f>
        <v>851.25</v>
      </c>
      <c r="G49" s="54">
        <f t="shared" si="24"/>
        <v>0.10291984040623867</v>
      </c>
      <c r="H49" s="26">
        <f>H42+H48</f>
        <v>443.59999999999997</v>
      </c>
      <c r="I49" s="26">
        <f>I42+I48</f>
        <v>709.16</v>
      </c>
      <c r="J49" s="54">
        <f t="shared" si="25"/>
        <v>0.14480188669613778</v>
      </c>
      <c r="K49" s="26">
        <f t="shared" si="30"/>
        <v>-265.56</v>
      </c>
      <c r="L49" s="54">
        <f t="shared" si="31"/>
        <v>-0.37447120536973322</v>
      </c>
      <c r="M49" s="26">
        <f t="shared" si="26"/>
        <v>257.87</v>
      </c>
      <c r="N49" s="55">
        <f t="shared" si="27"/>
        <v>0.57140641272795767</v>
      </c>
      <c r="O49" s="52">
        <f t="shared" si="28"/>
        <v>0.83308076358296623</v>
      </c>
      <c r="P49" s="159"/>
      <c r="Q49" s="74">
        <f>Q42+Q48</f>
        <v>936.44</v>
      </c>
      <c r="R49" s="74">
        <f>R42+R48</f>
        <v>85.19</v>
      </c>
    </row>
    <row r="50" spans="1:18" x14ac:dyDescent="0.25">
      <c r="Q50" s="165"/>
    </row>
    <row r="51" spans="1:18" x14ac:dyDescent="0.25">
      <c r="A51" s="75" t="s">
        <v>184</v>
      </c>
      <c r="B51" s="75"/>
      <c r="Q51" s="165"/>
    </row>
    <row r="52" spans="1:18" ht="30" customHeight="1" x14ac:dyDescent="0.25">
      <c r="A52" s="81" t="s">
        <v>185</v>
      </c>
      <c r="B52" s="109">
        <v>188.88</v>
      </c>
      <c r="C52" s="70">
        <f>ROUND('PU Wise OWE'!$AK$128/10000,2)-C43</f>
        <v>80.210000000000008</v>
      </c>
      <c r="D52" s="85">
        <f t="shared" ref="D52:D56" si="32">C52/$C$7</f>
        <v>1.9520374588711722E-2</v>
      </c>
      <c r="E52" s="284"/>
      <c r="F52" s="22">
        <f>ROUND('PU Wise OWE'!$AK$126/10000,2)-F43</f>
        <v>121.82</v>
      </c>
      <c r="G52" s="24">
        <f t="shared" ref="G52:G54" si="33">F52/$F$7</f>
        <v>1.4728569701366219E-2</v>
      </c>
      <c r="H52" s="22">
        <f>ROUND('PU Wise OWE'!$AK$127/10000,2)-H43</f>
        <v>63.350000000000009</v>
      </c>
      <c r="I52" s="22">
        <f>ROUND('PU Wise OWE'!$AK$129/10000,2)-I43</f>
        <v>65.5</v>
      </c>
      <c r="J52" s="24">
        <f t="shared" ref="J52:J56" si="34">I52/$I$7</f>
        <v>1.3374307037335756E-2</v>
      </c>
      <c r="K52" s="22">
        <f>H52-I52</f>
        <v>-2.1499999999999915</v>
      </c>
      <c r="L52" s="24">
        <f>K52/I52</f>
        <v>-3.2824427480915901E-2</v>
      </c>
      <c r="M52" s="22">
        <f>I52-C52</f>
        <v>-14.710000000000008</v>
      </c>
      <c r="N52" s="52">
        <f>M52/C52</f>
        <v>-0.18339359182146872</v>
      </c>
      <c r="O52" s="52">
        <f t="shared" ref="O52:O54" si="35">I52/F52</f>
        <v>0.53767854211131183</v>
      </c>
      <c r="P52" s="157" t="s">
        <v>272</v>
      </c>
      <c r="Q52" s="164">
        <f>(I52/10)*12</f>
        <v>78.599999999999994</v>
      </c>
      <c r="R52" s="168">
        <f>Q52-F52</f>
        <v>-43.22</v>
      </c>
    </row>
    <row r="53" spans="1:18" ht="15.75" x14ac:dyDescent="0.25">
      <c r="A53" s="20" t="s">
        <v>162</v>
      </c>
      <c r="B53" s="105">
        <v>121.46</v>
      </c>
      <c r="C53" s="70">
        <f>ROUND('PU Wise OWE'!$AL$128/10000,2)</f>
        <v>65.569999999999993</v>
      </c>
      <c r="D53" s="85">
        <f t="shared" si="32"/>
        <v>1.5957498588478086E-2</v>
      </c>
      <c r="E53" s="285"/>
      <c r="F53" s="22">
        <f>ROUND('PU Wise OWE'!$AL$126/10000,2)</f>
        <v>109.58</v>
      </c>
      <c r="G53" s="24">
        <f t="shared" si="33"/>
        <v>1.3248700278080039E-2</v>
      </c>
      <c r="H53" s="23">
        <f>ROUND('PU Wise OWE'!$AL$127/10000,2)</f>
        <v>56.98</v>
      </c>
      <c r="I53" s="23">
        <f>ROUND('PU Wise OWE'!$AL$129/10000,2)</f>
        <v>46.04</v>
      </c>
      <c r="J53" s="24">
        <f t="shared" si="34"/>
        <v>9.400810625937988E-3</v>
      </c>
      <c r="K53" s="22">
        <f t="shared" ref="K53:K54" si="36">H53-I53</f>
        <v>10.939999999999998</v>
      </c>
      <c r="L53" s="24">
        <f t="shared" ref="L53:L54" si="37">K53/I53</f>
        <v>0.23761946133796694</v>
      </c>
      <c r="M53" s="22">
        <f>I53-C53</f>
        <v>-19.529999999999994</v>
      </c>
      <c r="N53" s="52">
        <f>M53/C53</f>
        <v>-0.29784962635351525</v>
      </c>
      <c r="O53" s="52">
        <f t="shared" si="35"/>
        <v>0.42014966234714363</v>
      </c>
      <c r="P53" s="156" t="s">
        <v>273</v>
      </c>
      <c r="Q53" s="164">
        <f>(I53/10)*12</f>
        <v>55.248000000000005</v>
      </c>
      <c r="R53" s="68">
        <f>Q53-F53</f>
        <v>-54.331999999999994</v>
      </c>
    </row>
    <row r="54" spans="1:18" s="36" customFormat="1" x14ac:dyDescent="0.25">
      <c r="A54" s="25" t="s">
        <v>130</v>
      </c>
      <c r="B54" s="26">
        <f>SUM(B52:B53)</f>
        <v>310.33999999999997</v>
      </c>
      <c r="C54" s="74">
        <f>SUM(C52:C53)</f>
        <v>145.78</v>
      </c>
      <c r="D54" s="86">
        <f t="shared" si="32"/>
        <v>3.5477873177189805E-2</v>
      </c>
      <c r="E54" s="286"/>
      <c r="F54" s="74">
        <f t="shared" ref="F54:I54" si="38">SUM(F52:F53)</f>
        <v>231.39999999999998</v>
      </c>
      <c r="G54" s="54">
        <f t="shared" si="33"/>
        <v>2.7977269979446256E-2</v>
      </c>
      <c r="H54" s="74">
        <f t="shared" si="38"/>
        <v>120.33000000000001</v>
      </c>
      <c r="I54" s="74">
        <f t="shared" si="38"/>
        <v>111.53999999999999</v>
      </c>
      <c r="J54" s="54">
        <f t="shared" si="34"/>
        <v>2.2775117663273742E-2</v>
      </c>
      <c r="K54" s="26">
        <f t="shared" si="36"/>
        <v>8.7900000000000205</v>
      </c>
      <c r="L54" s="54">
        <f t="shared" si="37"/>
        <v>7.8805809575040534E-2</v>
      </c>
      <c r="M54" s="26">
        <f>I54-C54</f>
        <v>-34.240000000000009</v>
      </c>
      <c r="N54" s="102">
        <f>M54/C54</f>
        <v>-0.23487446837700651</v>
      </c>
      <c r="O54" s="52">
        <f t="shared" si="35"/>
        <v>0.48202247191011238</v>
      </c>
      <c r="P54" s="155"/>
      <c r="Q54" s="74">
        <f>SUM(Q52:Q53)</f>
        <v>133.84800000000001</v>
      </c>
      <c r="R54" s="74">
        <f>SUM(R52:R53)</f>
        <v>-97.551999999999992</v>
      </c>
    </row>
    <row r="55" spans="1:18" x14ac:dyDescent="0.25">
      <c r="Q55" s="165"/>
    </row>
    <row r="56" spans="1:18" s="36" customFormat="1" ht="38.450000000000003" customHeight="1" x14ac:dyDescent="0.25">
      <c r="A56" s="78" t="s">
        <v>163</v>
      </c>
      <c r="B56" s="110">
        <v>348.19</v>
      </c>
      <c r="C56" s="71">
        <f>ROUND('PU Wise OWE'!$AO$128/10000,2)</f>
        <v>186.04</v>
      </c>
      <c r="D56" s="86">
        <f t="shared" si="32"/>
        <v>4.5275782177832291E-2</v>
      </c>
      <c r="E56" s="53"/>
      <c r="F56" s="26">
        <f>ROUND('PU Wise OWE'!$AO$126/10000,2)</f>
        <v>304.54000000000002</v>
      </c>
      <c r="G56" s="54">
        <f t="shared" ref="G56" si="39">F56/$F$7</f>
        <v>3.6820215209769074E-2</v>
      </c>
      <c r="H56" s="25">
        <f>ROUND('PU Wise OWE'!$AO$127/10000,2)</f>
        <v>158.36000000000001</v>
      </c>
      <c r="I56" s="25">
        <f>ROUND('PU Wise OWE'!$AO$129/10000,2)</f>
        <v>171.42</v>
      </c>
      <c r="J56" s="54">
        <f t="shared" si="34"/>
        <v>3.5001888738016719E-2</v>
      </c>
      <c r="K56" s="26">
        <f>H56-I56</f>
        <v>-13.059999999999974</v>
      </c>
      <c r="L56" s="54">
        <f>K56/I56</f>
        <v>-7.618714269046771E-2</v>
      </c>
      <c r="M56" s="26">
        <f>I56-C56</f>
        <v>-14.620000000000005</v>
      </c>
      <c r="N56" s="55">
        <f>M56/C56</f>
        <v>-7.8585250483766966E-2</v>
      </c>
      <c r="O56" s="52">
        <f t="shared" ref="O56" si="40">I56/F56</f>
        <v>0.56288172325474484</v>
      </c>
      <c r="P56" s="157" t="s">
        <v>286</v>
      </c>
      <c r="Q56" s="164">
        <f>(I56-26.18)/10*2+I56</f>
        <v>200.46799999999999</v>
      </c>
      <c r="R56" s="168">
        <f>Q56-F56</f>
        <v>-104.07200000000003</v>
      </c>
    </row>
    <row r="57" spans="1:18" s="36" customFormat="1" x14ac:dyDescent="0.25">
      <c r="A57" s="116"/>
      <c r="B57" s="117"/>
      <c r="C57" s="113"/>
      <c r="D57" s="114"/>
      <c r="E57" s="115"/>
      <c r="F57" s="91"/>
      <c r="G57" s="90"/>
      <c r="H57" s="90"/>
      <c r="I57" s="88"/>
      <c r="J57" s="90"/>
      <c r="K57" s="90"/>
      <c r="L57" s="90"/>
      <c r="M57" s="26"/>
      <c r="N57" s="55"/>
      <c r="O57" s="100"/>
      <c r="P57" s="160"/>
      <c r="Q57" s="167"/>
    </row>
    <row r="58" spans="1:18" x14ac:dyDescent="0.25">
      <c r="B58" s="291" t="s">
        <v>302</v>
      </c>
      <c r="C58" s="289" t="str">
        <f>'PU Wise OWE'!$B$7</f>
        <v>Actuals upto Sep' 20</v>
      </c>
      <c r="D58" s="291" t="s">
        <v>173</v>
      </c>
      <c r="E58" s="291"/>
      <c r="F58" s="315" t="str">
        <f>'PU Wise OWE'!$B$5</f>
        <v xml:space="preserve">OBG(SL) 2021-22 </v>
      </c>
      <c r="G58" s="291" t="s">
        <v>309</v>
      </c>
      <c r="H58" s="291" t="s">
        <v>316</v>
      </c>
      <c r="I58" s="289" t="str">
        <f>'PU Wise OWE'!B8</f>
        <v>Actuals upto Sep' 21</v>
      </c>
      <c r="J58" s="291" t="s">
        <v>205</v>
      </c>
      <c r="K58" s="267" t="s">
        <v>207</v>
      </c>
      <c r="L58" s="267"/>
      <c r="M58" s="267" t="s">
        <v>147</v>
      </c>
      <c r="N58" s="267"/>
      <c r="O58" s="268" t="s">
        <v>314</v>
      </c>
      <c r="P58" s="324" t="s">
        <v>268</v>
      </c>
      <c r="Q58" s="166"/>
    </row>
    <row r="59" spans="1:18" ht="30" x14ac:dyDescent="0.25">
      <c r="A59" s="75" t="s">
        <v>186</v>
      </c>
      <c r="B59" s="290"/>
      <c r="C59" s="290"/>
      <c r="D59" s="290"/>
      <c r="E59" s="290"/>
      <c r="F59" s="316"/>
      <c r="G59" s="290"/>
      <c r="H59" s="290"/>
      <c r="I59" s="290"/>
      <c r="J59" s="290"/>
      <c r="K59" s="79" t="s">
        <v>145</v>
      </c>
      <c r="L59" s="80" t="s">
        <v>146</v>
      </c>
      <c r="M59" s="79" t="s">
        <v>145</v>
      </c>
      <c r="N59" s="80" t="s">
        <v>146</v>
      </c>
      <c r="O59" s="268"/>
      <c r="P59" s="324"/>
      <c r="Q59" s="166"/>
    </row>
    <row r="60" spans="1:18" ht="15.75" x14ac:dyDescent="0.25">
      <c r="A60" s="23" t="s">
        <v>187</v>
      </c>
      <c r="B60" s="22">
        <v>80.099999999999994</v>
      </c>
      <c r="C60" s="70">
        <f>ROUND('PU Wise OWE'!$AM$62/10000,2)</f>
        <v>40.020000000000003</v>
      </c>
      <c r="D60" s="85">
        <f t="shared" ref="D60:D64" si="41">C60/$C$7</f>
        <v>9.739501197359968E-3</v>
      </c>
      <c r="E60" s="281"/>
      <c r="F60" s="22">
        <f>ROUND('PU Wise OWE'!$AM$60/10000,2)</f>
        <v>67.81</v>
      </c>
      <c r="G60" s="24">
        <f t="shared" ref="G60:G64" si="42">F60/$F$7</f>
        <v>8.1985249667512992E-3</v>
      </c>
      <c r="H60" s="23">
        <f>ROUND('PU Wise OWE'!$AM$61/10000,2)</f>
        <v>35.26</v>
      </c>
      <c r="I60" s="23">
        <f>ROUND('PU Wise OWE'!$AM$63/10000,2)</f>
        <v>44.29</v>
      </c>
      <c r="J60" s="94">
        <f t="shared" ref="J60:J64" si="43">I60/$I$7</f>
        <v>9.0434818119633689E-3</v>
      </c>
      <c r="K60" s="22">
        <f>H60-I60</f>
        <v>-9.0300000000000011</v>
      </c>
      <c r="L60" s="24">
        <f>K60/I60</f>
        <v>-0.20388349514563109</v>
      </c>
      <c r="M60" s="22">
        <f>I60-C60</f>
        <v>4.269999999999996</v>
      </c>
      <c r="N60" s="52">
        <f>M60/C60</f>
        <v>0.10669665167416281</v>
      </c>
      <c r="O60" s="52">
        <f t="shared" ref="O60:O64" si="44">I60/F60</f>
        <v>0.65314850317062378</v>
      </c>
      <c r="P60" s="157"/>
      <c r="Q60" s="164">
        <f>(I60/10)*12</f>
        <v>53.148000000000003</v>
      </c>
      <c r="R60" s="68">
        <f>Q60-F60</f>
        <v>-14.661999999999999</v>
      </c>
    </row>
    <row r="61" spans="1:18" ht="46.15" customHeight="1" x14ac:dyDescent="0.25">
      <c r="A61" s="23" t="s">
        <v>188</v>
      </c>
      <c r="B61" s="22">
        <v>21.26</v>
      </c>
      <c r="C61" s="70">
        <f>ROUND('PU Wise OWE'!$AM$95/10000,2)</f>
        <v>8.6999999999999993</v>
      </c>
      <c r="D61" s="85">
        <f t="shared" si="41"/>
        <v>2.1172828689912972E-3</v>
      </c>
      <c r="E61" s="282"/>
      <c r="F61" s="22">
        <f>ROUND('PU Wise OWE'!$AM$93/10000,2)</f>
        <v>16.309999999999999</v>
      </c>
      <c r="G61" s="24">
        <f t="shared" si="42"/>
        <v>1.9719501874017652E-3</v>
      </c>
      <c r="H61" s="23">
        <f>ROUND('PU Wise OWE'!$AM$94/10000,2)</f>
        <v>8.48</v>
      </c>
      <c r="I61" s="23">
        <f>ROUND('PU Wise OWE'!$AM$96/10000,2)</f>
        <v>7.22</v>
      </c>
      <c r="J61" s="94">
        <f t="shared" si="43"/>
        <v>1.47423659251243E-3</v>
      </c>
      <c r="K61" s="22">
        <f t="shared" ref="K61:K64" si="45">H61-I61</f>
        <v>1.2600000000000007</v>
      </c>
      <c r="L61" s="24">
        <f t="shared" ref="L61:L64" si="46">K61/I61</f>
        <v>0.17451523545706382</v>
      </c>
      <c r="M61" s="22">
        <f>I61-C61</f>
        <v>-1.4799999999999995</v>
      </c>
      <c r="N61" s="52">
        <f>M61/C61</f>
        <v>-0.1701149425287356</v>
      </c>
      <c r="O61" s="52">
        <f t="shared" si="44"/>
        <v>0.44267320662170451</v>
      </c>
      <c r="P61" s="157" t="s">
        <v>277</v>
      </c>
      <c r="Q61" s="164">
        <f>(I61/10)*12</f>
        <v>8.6639999999999997</v>
      </c>
      <c r="R61" s="68">
        <f>Q61-F61</f>
        <v>-7.645999999999999</v>
      </c>
    </row>
    <row r="62" spans="1:18" ht="43.15" customHeight="1" x14ac:dyDescent="0.25">
      <c r="A62" s="23" t="s">
        <v>189</v>
      </c>
      <c r="B62" s="22">
        <v>9.89</v>
      </c>
      <c r="C62" s="70">
        <f>ROUND('PU Wise OWE'!$AN$18/10000,2)</f>
        <v>8.02</v>
      </c>
      <c r="D62" s="85">
        <f t="shared" si="41"/>
        <v>1.9517940930241613E-3</v>
      </c>
      <c r="E62" s="282"/>
      <c r="F62" s="22">
        <f>ROUND('PU Wise OWE'!$AN$16/10000,2)</f>
        <v>10.1</v>
      </c>
      <c r="G62" s="24">
        <f>F62/$F$7</f>
        <v>1.2211340829403942E-3</v>
      </c>
      <c r="H62" s="23">
        <f>ROUND('PU Wise OWE'!$AN$17/10000,2)</f>
        <v>5.25</v>
      </c>
      <c r="I62" s="23">
        <f>ROUND('PU Wise OWE'!$AN$19/10000,2)</f>
        <v>8.92</v>
      </c>
      <c r="J62" s="94">
        <f t="shared" si="43"/>
        <v>1.8213560118020603E-3</v>
      </c>
      <c r="K62" s="22">
        <f t="shared" si="45"/>
        <v>-3.67</v>
      </c>
      <c r="L62" s="24">
        <f t="shared" si="46"/>
        <v>-0.41143497757847536</v>
      </c>
      <c r="M62" s="22">
        <f>I62-C62</f>
        <v>0.90000000000000036</v>
      </c>
      <c r="N62" s="52">
        <f>M62/C62</f>
        <v>0.11221945137157112</v>
      </c>
      <c r="O62" s="52">
        <f t="shared" si="44"/>
        <v>0.88316831683168318</v>
      </c>
      <c r="P62" s="157" t="s">
        <v>274</v>
      </c>
      <c r="Q62" s="164">
        <f>(I62/10)*12</f>
        <v>10.704000000000001</v>
      </c>
      <c r="R62" s="68">
        <f>Q62-F62</f>
        <v>0.60400000000000098</v>
      </c>
    </row>
    <row r="63" spans="1:18" ht="15.75" x14ac:dyDescent="0.25">
      <c r="A63" s="23" t="s">
        <v>190</v>
      </c>
      <c r="B63" s="22">
        <v>1.64</v>
      </c>
      <c r="C63" s="70">
        <f>ROUND('PU Wise OWE'!$AN$62/10000,2)</f>
        <v>2.17</v>
      </c>
      <c r="D63" s="85">
        <f t="shared" si="41"/>
        <v>5.2810388801277186E-4</v>
      </c>
      <c r="E63" s="282"/>
      <c r="F63" s="22">
        <f>ROUND('PU Wise OWE'!$AN$60/10000,2)</f>
        <v>1.46</v>
      </c>
      <c r="G63" s="24">
        <f>F63/$F$7</f>
        <v>1.7652037238544312E-4</v>
      </c>
      <c r="H63" s="23">
        <f>ROUND('PU Wise OWE'!$AN$61/10000,2)</f>
        <v>0.76</v>
      </c>
      <c r="I63" s="23">
        <f>ROUND('PU Wise OWE'!$AN$63/10000,2)</f>
        <v>1.85</v>
      </c>
      <c r="J63" s="94">
        <f t="shared" si="43"/>
        <v>3.7774760334459775E-4</v>
      </c>
      <c r="K63" s="22">
        <f t="shared" si="45"/>
        <v>-1.0900000000000001</v>
      </c>
      <c r="L63" s="24">
        <f t="shared" si="46"/>
        <v>-0.58918918918918917</v>
      </c>
      <c r="M63" s="22">
        <f>I63-C63</f>
        <v>-0.31999999999999984</v>
      </c>
      <c r="N63" s="52">
        <f>M63/C63</f>
        <v>-0.14746543778801838</v>
      </c>
      <c r="O63" s="52">
        <f t="shared" si="44"/>
        <v>1.2671232876712331</v>
      </c>
      <c r="P63" s="156"/>
      <c r="Q63" s="164">
        <f>(I63/10)*12</f>
        <v>2.2199999999999998</v>
      </c>
      <c r="R63" s="68">
        <f>Q63-F63</f>
        <v>0.75999999999999979</v>
      </c>
    </row>
    <row r="64" spans="1:18" s="36" customFormat="1" x14ac:dyDescent="0.25">
      <c r="A64" s="25" t="s">
        <v>130</v>
      </c>
      <c r="B64" s="26">
        <f>SUM(B60:B63)</f>
        <v>112.89</v>
      </c>
      <c r="C64" s="74">
        <f>SUM(C60:C63)</f>
        <v>58.91</v>
      </c>
      <c r="D64" s="86">
        <f t="shared" si="41"/>
        <v>1.4336682047388197E-2</v>
      </c>
      <c r="E64" s="283"/>
      <c r="F64" s="26">
        <f>SUM(F60:F63)</f>
        <v>95.679999999999993</v>
      </c>
      <c r="G64" s="54">
        <f t="shared" si="42"/>
        <v>1.1568129609478901E-2</v>
      </c>
      <c r="H64" s="26">
        <f>SUM(H60:H63)</f>
        <v>49.749999999999993</v>
      </c>
      <c r="I64" s="26">
        <f>SUM(I60:I63)</f>
        <v>62.28</v>
      </c>
      <c r="J64" s="54">
        <f t="shared" si="43"/>
        <v>1.2716822019622457E-2</v>
      </c>
      <c r="K64" s="26">
        <f t="shared" si="45"/>
        <v>-12.530000000000008</v>
      </c>
      <c r="L64" s="54">
        <f t="shared" si="46"/>
        <v>-0.20118818240205535</v>
      </c>
      <c r="M64" s="26">
        <f>I64-C64</f>
        <v>3.3700000000000045</v>
      </c>
      <c r="N64" s="55">
        <f>M64/C64</f>
        <v>5.7205907316245197E-2</v>
      </c>
      <c r="O64" s="52">
        <f t="shared" si="44"/>
        <v>0.65091973244147161</v>
      </c>
      <c r="P64" s="155"/>
      <c r="Q64" s="74">
        <f>SUM(Q60:Q63)</f>
        <v>74.736000000000004</v>
      </c>
      <c r="R64" s="74">
        <f>SUM(R60:R63)</f>
        <v>-20.944000000000003</v>
      </c>
    </row>
    <row r="65" spans="1:18" x14ac:dyDescent="0.25">
      <c r="Q65" s="165"/>
    </row>
    <row r="66" spans="1:18" x14ac:dyDescent="0.25">
      <c r="A66" s="75" t="s">
        <v>191</v>
      </c>
      <c r="B66" s="75"/>
      <c r="Q66" s="165"/>
    </row>
    <row r="67" spans="1:18" ht="27.6" customHeight="1" x14ac:dyDescent="0.25">
      <c r="A67" s="23" t="s">
        <v>192</v>
      </c>
      <c r="B67" s="22">
        <v>1117.51</v>
      </c>
      <c r="C67" s="70">
        <f>ROUND('PU Wise OWE'!$AP$73/10000,2)</f>
        <v>777.68</v>
      </c>
      <c r="D67" s="85">
        <f t="shared" ref="D67:D69" si="47">C67/$C$7</f>
        <v>0.18926075190312092</v>
      </c>
      <c r="E67" s="23"/>
      <c r="F67" s="22">
        <f>ROUND('PU Wise OWE'!$AP$71/10000,2)</f>
        <v>1543.31</v>
      </c>
      <c r="G67" s="24">
        <f t="shared" ref="G67:G69" si="48">F67/$F$7</f>
        <v>0.18659291500423164</v>
      </c>
      <c r="H67" s="23">
        <f>ROUND('PU Wise OWE'!$AP$72/10000,2)</f>
        <v>1127.24</v>
      </c>
      <c r="I67" s="23">
        <f>ROUND('PU Wise OWE'!$AP$74/10000,2)</f>
        <v>1061.8800000000001</v>
      </c>
      <c r="J67" s="94">
        <f t="shared" ref="J67:J69" si="49">I67/$I$7</f>
        <v>0.21682304056192511</v>
      </c>
      <c r="K67" s="22">
        <f>H67-I67</f>
        <v>65.3599999999999</v>
      </c>
      <c r="L67" s="24">
        <f>K67/I67</f>
        <v>6.155121105962999E-2</v>
      </c>
      <c r="M67" s="22">
        <f>I67-C67</f>
        <v>284.20000000000016</v>
      </c>
      <c r="N67" s="52">
        <f>M67/C67</f>
        <v>0.36544594177553774</v>
      </c>
      <c r="O67" s="52">
        <f t="shared" ref="O67:O68" si="50">I67/F67</f>
        <v>0.68805359908249164</v>
      </c>
      <c r="P67" s="157" t="s">
        <v>278</v>
      </c>
      <c r="Q67" s="164">
        <f>(I67-256.76-544.78)/10*2+I67</f>
        <v>1113.9480000000001</v>
      </c>
      <c r="R67" s="68">
        <f>Q67-F67</f>
        <v>-429.36199999999985</v>
      </c>
    </row>
    <row r="68" spans="1:18" ht="15.75" x14ac:dyDescent="0.25">
      <c r="A68" s="87" t="s">
        <v>193</v>
      </c>
      <c r="B68" s="111">
        <v>38.520000000000003</v>
      </c>
      <c r="C68" s="70">
        <f>ROUND('PU Wise OWE'!$AP$128/10000,2)-C67</f>
        <v>26</v>
      </c>
      <c r="D68" s="85">
        <f t="shared" si="47"/>
        <v>6.327512022272842E-3</v>
      </c>
      <c r="E68" s="23"/>
      <c r="F68" s="22">
        <f>ROUND('PU Wise OWE'!$AP$126/10000,2)-F67</f>
        <v>35.230000000000018</v>
      </c>
      <c r="G68" s="24">
        <f t="shared" si="48"/>
        <v>4.2594607665336738E-3</v>
      </c>
      <c r="H68" s="23">
        <f>ROUND('PU Wise OWE'!$AP$127/10000,2)-H67</f>
        <v>18.319999999999936</v>
      </c>
      <c r="I68" s="23">
        <f>ROUND('PU Wise OWE'!$AP$129/10000,2)-I67</f>
        <v>92.279999999999973</v>
      </c>
      <c r="J68" s="94">
        <f t="shared" si="49"/>
        <v>1.884245883061593E-2</v>
      </c>
      <c r="K68" s="22">
        <f t="shared" ref="K68:K69" si="51">H68-I68</f>
        <v>-73.960000000000036</v>
      </c>
      <c r="L68" s="24">
        <f t="shared" ref="L68:L69" si="52">K68/I68</f>
        <v>-0.80147377546597376</v>
      </c>
      <c r="M68" s="22">
        <f>I68-C68</f>
        <v>66.279999999999973</v>
      </c>
      <c r="N68" s="52">
        <f>M68/C68</f>
        <v>2.5492307692307681</v>
      </c>
      <c r="O68" s="52">
        <f t="shared" si="50"/>
        <v>2.6193585012773184</v>
      </c>
      <c r="P68" s="156"/>
      <c r="Q68" s="164">
        <f>(I68/10)*12</f>
        <v>110.73599999999998</v>
      </c>
      <c r="R68" s="68">
        <f>Q68-F68</f>
        <v>75.505999999999958</v>
      </c>
    </row>
    <row r="69" spans="1:18" s="36" customFormat="1" x14ac:dyDescent="0.25">
      <c r="A69" s="25" t="s">
        <v>130</v>
      </c>
      <c r="B69" s="26">
        <f>SUM(B67:B68)</f>
        <v>1156.03</v>
      </c>
      <c r="C69" s="74">
        <f>SUM(C67:C68)</f>
        <v>803.68</v>
      </c>
      <c r="D69" s="86">
        <f t="shared" si="47"/>
        <v>0.19558826392539375</v>
      </c>
      <c r="E69" s="88"/>
      <c r="F69" s="89">
        <f>SUM(F67:F68)</f>
        <v>1578.54</v>
      </c>
      <c r="G69" s="90">
        <f t="shared" si="48"/>
        <v>0.19085237577076533</v>
      </c>
      <c r="H69" s="89">
        <f>SUM(H67:H68)</f>
        <v>1145.56</v>
      </c>
      <c r="I69" s="89">
        <f>SUM(I67:I68)</f>
        <v>1154.1600000000001</v>
      </c>
      <c r="J69" s="54">
        <f t="shared" si="49"/>
        <v>0.23566549939254103</v>
      </c>
      <c r="K69" s="22">
        <f t="shared" si="51"/>
        <v>-8.6000000000001364</v>
      </c>
      <c r="L69" s="24">
        <f t="shared" si="52"/>
        <v>-7.4513065779442502E-3</v>
      </c>
      <c r="M69" s="91">
        <f>I69-C69</f>
        <v>350.48000000000013</v>
      </c>
      <c r="N69" s="101">
        <f>M69/C69</f>
        <v>0.43609396774835774</v>
      </c>
      <c r="P69" s="161"/>
      <c r="Q69" s="74">
        <f>SUM(Q67:Q68)</f>
        <v>1224.684</v>
      </c>
      <c r="R69" s="74">
        <f>SUM(R67:R68)</f>
        <v>-353.85599999999988</v>
      </c>
    </row>
    <row r="70" spans="1:18" x14ac:dyDescent="0.25">
      <c r="E70" s="31"/>
      <c r="F70" s="34"/>
      <c r="G70" s="34"/>
      <c r="H70" s="34"/>
      <c r="I70" s="31"/>
      <c r="J70" s="31"/>
      <c r="K70" s="31"/>
      <c r="L70" s="31"/>
      <c r="M70" s="34"/>
      <c r="N70" s="92"/>
      <c r="Q70" s="165"/>
    </row>
    <row r="71" spans="1:18" x14ac:dyDescent="0.25">
      <c r="A71" s="75" t="s">
        <v>195</v>
      </c>
      <c r="B71" s="75"/>
      <c r="E71" s="31"/>
      <c r="F71" s="34"/>
      <c r="G71" s="34"/>
      <c r="H71" s="34"/>
      <c r="I71" s="31"/>
      <c r="J71" s="31"/>
      <c r="K71" s="31"/>
      <c r="L71" s="31"/>
      <c r="M71" s="34"/>
      <c r="N71" s="92"/>
      <c r="Q71" s="165"/>
    </row>
    <row r="72" spans="1:18" ht="38.450000000000003" customHeight="1" x14ac:dyDescent="0.25">
      <c r="A72" s="23" t="s">
        <v>194</v>
      </c>
      <c r="B72" s="22">
        <v>12.31</v>
      </c>
      <c r="C72" s="70">
        <f>ROUND('PU Wise OWE'!$AQ$29/10000,2)+ROUND('PU Wise OWE'!$BB$29/10000,2)</f>
        <v>14.14</v>
      </c>
      <c r="D72" s="85">
        <f t="shared" ref="D72:D74" si="53">C72/$C$7</f>
        <v>3.4411930767283844E-3</v>
      </c>
      <c r="E72" s="23"/>
      <c r="F72" s="70">
        <f>ROUND('PU Wise OWE'!$AQ$27/10000,2)+ROUND('PU Wise OWE'!$BB$27/10000,2)</f>
        <v>11.17</v>
      </c>
      <c r="G72" s="24">
        <f t="shared" ref="G72:G74" si="54">F72/$F$7</f>
        <v>1.3505017531132873E-3</v>
      </c>
      <c r="H72" s="70">
        <f>ROUND('PU Wise OWE'!$AQ$28/10000,2)+ROUND('PU Wise OWE'!$BB$28/10000,2)</f>
        <v>5.81</v>
      </c>
      <c r="I72" s="70">
        <f>ROUND('PU Wise OWE'!$AQ$30/10000,2)+ROUND('PU Wise OWE'!$BB$30/10000,2)</f>
        <v>13.5</v>
      </c>
      <c r="J72" s="94">
        <f t="shared" ref="J72:J74" si="55">I72/$I$7</f>
        <v>2.7565365649470644E-3</v>
      </c>
      <c r="K72" s="22">
        <f>H72-I72</f>
        <v>-7.69</v>
      </c>
      <c r="L72" s="24">
        <f>K72/I72</f>
        <v>-0.56962962962962971</v>
      </c>
      <c r="M72" s="22">
        <f>I72-C72</f>
        <v>-0.64000000000000057</v>
      </c>
      <c r="N72" s="52">
        <f>M72/C72</f>
        <v>-4.5261669024045298E-2</v>
      </c>
      <c r="O72" s="52">
        <f t="shared" ref="O72:O73" si="56">I72/F72</f>
        <v>1.2085944494180842</v>
      </c>
      <c r="P72" s="157" t="s">
        <v>289</v>
      </c>
      <c r="Q72" s="164">
        <f>(I72/10)*12</f>
        <v>16.200000000000003</v>
      </c>
      <c r="R72" s="68">
        <f>Q72-F72</f>
        <v>5.0300000000000029</v>
      </c>
    </row>
    <row r="73" spans="1:18" ht="52.9" customHeight="1" x14ac:dyDescent="0.25">
      <c r="A73" s="23" t="s">
        <v>196</v>
      </c>
      <c r="B73" s="22">
        <v>114.52</v>
      </c>
      <c r="C73" s="70">
        <f>ROUND('PU Wise OWE'!$AQ$40/10000,2)+ROUND('PU Wise OWE'!$BB$40/10000,2)</f>
        <v>39.75</v>
      </c>
      <c r="D73" s="85">
        <f t="shared" si="53"/>
        <v>9.6737924186671344E-3</v>
      </c>
      <c r="E73" s="23"/>
      <c r="F73" s="70">
        <f>ROUND('PU Wise OWE'!$AQ$38/10000,2)+ROUND('PU Wise OWE'!$BB$38/10000,2)</f>
        <v>79.58</v>
      </c>
      <c r="G73" s="24">
        <f t="shared" si="54"/>
        <v>9.6215693386531246E-3</v>
      </c>
      <c r="H73" s="70">
        <f>ROUND('PU Wise OWE'!$AQ$39/10000,2)+ROUND('PU Wise OWE'!$BB$39/10000,2)</f>
        <v>41.39</v>
      </c>
      <c r="I73" s="70">
        <f>ROUND('PU Wise OWE'!$AQ$41/10000,2)+ROUND('PU Wise OWE'!$BB$41/10000,2)</f>
        <v>71.95</v>
      </c>
      <c r="J73" s="94">
        <f t="shared" si="55"/>
        <v>1.4691318951699355E-2</v>
      </c>
      <c r="K73" s="22">
        <f t="shared" ref="K73:K74" si="57">H73-I73</f>
        <v>-30.560000000000002</v>
      </c>
      <c r="L73" s="24">
        <f t="shared" ref="L73:L74" si="58">K73/I73</f>
        <v>-0.42473940236275193</v>
      </c>
      <c r="M73" s="22">
        <f>I73-C73</f>
        <v>32.200000000000003</v>
      </c>
      <c r="N73" s="52">
        <f>M73/C73</f>
        <v>0.81006289308176105</v>
      </c>
      <c r="O73" s="52">
        <f t="shared" si="56"/>
        <v>0.90412163860266404</v>
      </c>
      <c r="P73" s="157" t="s">
        <v>275</v>
      </c>
      <c r="Q73" s="164">
        <f>(I73/10)*12</f>
        <v>86.34</v>
      </c>
      <c r="R73" s="68">
        <f>Q73-F73</f>
        <v>6.7600000000000051</v>
      </c>
    </row>
    <row r="74" spans="1:18" s="36" customFormat="1" x14ac:dyDescent="0.25">
      <c r="A74" s="25" t="s">
        <v>130</v>
      </c>
      <c r="B74" s="26">
        <v>126.83</v>
      </c>
      <c r="C74" s="74">
        <f>SUM(C72:C73)</f>
        <v>53.89</v>
      </c>
      <c r="D74" s="86">
        <f t="shared" si="53"/>
        <v>1.3114985495395519E-2</v>
      </c>
      <c r="E74" s="25"/>
      <c r="F74" s="74">
        <f>SUM(F72:F73)</f>
        <v>90.75</v>
      </c>
      <c r="G74" s="54">
        <f t="shared" si="54"/>
        <v>1.0972071091766412E-2</v>
      </c>
      <c r="H74" s="74">
        <f t="shared" ref="H74:I74" si="59">SUM(H72:H73)</f>
        <v>47.2</v>
      </c>
      <c r="I74" s="74">
        <f t="shared" si="59"/>
        <v>85.45</v>
      </c>
      <c r="J74" s="54">
        <f t="shared" si="55"/>
        <v>1.7447855516646418E-2</v>
      </c>
      <c r="K74" s="26">
        <f t="shared" si="57"/>
        <v>-38.25</v>
      </c>
      <c r="L74" s="54">
        <f t="shared" si="58"/>
        <v>-0.44763019309537738</v>
      </c>
      <c r="M74" s="26">
        <f>I74-C74</f>
        <v>31.560000000000002</v>
      </c>
      <c r="N74" s="55">
        <f>M74/C74</f>
        <v>0.58563740953794774</v>
      </c>
      <c r="P74" s="161"/>
      <c r="Q74" s="74">
        <f>SUM(Q72:Q73)</f>
        <v>102.54</v>
      </c>
      <c r="R74" s="74">
        <f>SUM(R72:R73)</f>
        <v>11.790000000000008</v>
      </c>
    </row>
    <row r="75" spans="1:18" x14ac:dyDescent="0.25">
      <c r="D75" s="31"/>
      <c r="E75" s="31"/>
      <c r="F75" s="34"/>
      <c r="G75" s="34"/>
      <c r="H75" s="34"/>
      <c r="I75" s="31"/>
      <c r="J75" s="31"/>
      <c r="K75" s="31"/>
      <c r="L75" s="31"/>
      <c r="M75" s="34"/>
      <c r="N75" s="92"/>
      <c r="Q75" s="165"/>
    </row>
    <row r="76" spans="1:18" x14ac:dyDescent="0.25">
      <c r="A76" s="75" t="s">
        <v>197</v>
      </c>
      <c r="B76" s="75"/>
      <c r="D76" s="31"/>
      <c r="E76" s="31"/>
      <c r="F76" s="34"/>
      <c r="G76" s="34"/>
      <c r="H76" s="34"/>
      <c r="I76" s="31"/>
      <c r="J76" s="31"/>
      <c r="K76" s="31"/>
      <c r="L76" s="31"/>
      <c r="M76" s="34"/>
      <c r="N76" s="92"/>
      <c r="Q76" s="165"/>
    </row>
    <row r="77" spans="1:18" ht="15.75" x14ac:dyDescent="0.25">
      <c r="A77" s="23" t="s">
        <v>199</v>
      </c>
      <c r="B77" s="22">
        <v>2</v>
      </c>
      <c r="C77" s="70">
        <f>ROUND('PU Wise OWE'!$AW$128/10000,2)</f>
        <v>0.86</v>
      </c>
      <c r="D77" s="85">
        <f t="shared" ref="D77:D83" si="60">C77/$C$7</f>
        <v>2.0929462842902478E-4</v>
      </c>
      <c r="E77" s="23"/>
      <c r="F77" s="22">
        <f>ROUND('PU Wise OWE'!$AW$126/10000,2)</f>
        <v>2.65</v>
      </c>
      <c r="G77" s="24">
        <f t="shared" ref="G77:G83" si="61">F77/$F$7</f>
        <v>3.20396566316044E-4</v>
      </c>
      <c r="H77" s="23">
        <f>ROUND('PU Wise OWE'!$AW$127/10000,2)</f>
        <v>1.38</v>
      </c>
      <c r="I77" s="23">
        <f>ROUND('PU Wise OWE'!$AW$129/10000,2)</f>
        <v>0.78</v>
      </c>
      <c r="J77" s="94">
        <f t="shared" ref="J77:J85" si="62">I77/$I$7</f>
        <v>1.592665570858304E-4</v>
      </c>
      <c r="K77" s="22">
        <f>H77-I77</f>
        <v>0.59999999999999987</v>
      </c>
      <c r="L77" s="24">
        <f>K77/I77</f>
        <v>0.76923076923076905</v>
      </c>
      <c r="M77" s="22">
        <f t="shared" ref="M77:M83" si="63">I77-C77</f>
        <v>-7.999999999999996E-2</v>
      </c>
      <c r="N77" s="52">
        <f t="shared" ref="N77:N83" si="64">M77/C77</f>
        <v>-9.3023255813953445E-2</v>
      </c>
      <c r="O77" s="52">
        <f t="shared" ref="O77:O82" si="65">I77/F77</f>
        <v>0.29433962264150948</v>
      </c>
      <c r="P77" s="156"/>
      <c r="Q77" s="164">
        <f t="shared" ref="Q77:Q82" si="66">(I77/10)*12</f>
        <v>0.93599999999999994</v>
      </c>
      <c r="R77" s="68">
        <f t="shared" ref="R77:R82" si="67">Q77-F77</f>
        <v>-1.714</v>
      </c>
    </row>
    <row r="78" spans="1:18" ht="15.75" x14ac:dyDescent="0.25">
      <c r="A78" s="23" t="s">
        <v>198</v>
      </c>
      <c r="B78" s="22">
        <v>1.66</v>
      </c>
      <c r="C78" s="70">
        <f>ROUND('PU Wise OWE'!$AX$128/10000,2)</f>
        <v>0.81</v>
      </c>
      <c r="D78" s="85">
        <f t="shared" si="60"/>
        <v>1.9712633607850009E-4</v>
      </c>
      <c r="E78" s="23"/>
      <c r="F78" s="22">
        <f>ROUND('PU Wise OWE'!$AW$126/10000,2)</f>
        <v>2.65</v>
      </c>
      <c r="G78" s="24">
        <f t="shared" si="61"/>
        <v>3.20396566316044E-4</v>
      </c>
      <c r="H78" s="23">
        <f>ROUND('PU Wise OWE'!$AX$127/10000,2)</f>
        <v>0.94</v>
      </c>
      <c r="I78" s="23">
        <f>ROUND('PU Wise OWE'!$AX$129/10000,2)</f>
        <v>0.93</v>
      </c>
      <c r="J78" s="94">
        <f t="shared" si="62"/>
        <v>1.8989474114079779E-4</v>
      </c>
      <c r="K78" s="22">
        <f t="shared" ref="K78:K83" si="68">H78-I78</f>
        <v>9.9999999999998979E-3</v>
      </c>
      <c r="L78" s="24">
        <f t="shared" ref="L78:L83" si="69">K78/I78</f>
        <v>1.0752688172042901E-2</v>
      </c>
      <c r="M78" s="22">
        <f t="shared" si="63"/>
        <v>0.12</v>
      </c>
      <c r="N78" s="52">
        <f t="shared" si="64"/>
        <v>0.14814814814814814</v>
      </c>
      <c r="O78" s="52">
        <f t="shared" si="65"/>
        <v>0.35094339622641513</v>
      </c>
      <c r="P78" s="156"/>
      <c r="Q78" s="164">
        <f t="shared" si="66"/>
        <v>1.1160000000000001</v>
      </c>
      <c r="R78" s="68">
        <f t="shared" si="67"/>
        <v>-1.5339999999999998</v>
      </c>
    </row>
    <row r="79" spans="1:18" ht="34.15" customHeight="1" x14ac:dyDescent="0.25">
      <c r="A79" s="23" t="s">
        <v>200</v>
      </c>
      <c r="B79" s="22">
        <v>16.940000000000001</v>
      </c>
      <c r="C79" s="70">
        <f>ROUND('PU Wise OWE'!$BC$128/10000,2)</f>
        <v>9.2200000000000006</v>
      </c>
      <c r="D79" s="85">
        <f t="shared" si="60"/>
        <v>2.2438331094367541E-3</v>
      </c>
      <c r="E79" s="23"/>
      <c r="F79" s="22">
        <f>ROUND('PU Wise OWE'!$BC$126/10000,2)</f>
        <v>14.88</v>
      </c>
      <c r="G79" s="24">
        <f t="shared" si="61"/>
        <v>1.7990569459557491E-3</v>
      </c>
      <c r="H79" s="23">
        <f>ROUND('PU Wise OWE'!$BC$127/10000,2)</f>
        <v>7.74</v>
      </c>
      <c r="I79" s="23">
        <f>ROUND('PU Wise OWE'!$BC$129/10000,2)</f>
        <v>8.51</v>
      </c>
      <c r="J79" s="94">
        <f t="shared" si="62"/>
        <v>1.7376389753851495E-3</v>
      </c>
      <c r="K79" s="22">
        <f t="shared" si="68"/>
        <v>-0.76999999999999957</v>
      </c>
      <c r="L79" s="24">
        <f t="shared" si="69"/>
        <v>-9.0481786133960004E-2</v>
      </c>
      <c r="M79" s="22">
        <f t="shared" si="63"/>
        <v>-0.71000000000000085</v>
      </c>
      <c r="N79" s="52">
        <f t="shared" si="64"/>
        <v>-7.7006507592190979E-2</v>
      </c>
      <c r="O79" s="52">
        <f t="shared" si="65"/>
        <v>0.57190860215053763</v>
      </c>
      <c r="P79" s="157" t="s">
        <v>276</v>
      </c>
      <c r="Q79" s="164">
        <f t="shared" si="66"/>
        <v>10.212</v>
      </c>
      <c r="R79" s="68">
        <f t="shared" si="67"/>
        <v>-4.668000000000001</v>
      </c>
    </row>
    <row r="80" spans="1:18" ht="52.9" customHeight="1" x14ac:dyDescent="0.25">
      <c r="A80" s="23" t="s">
        <v>201</v>
      </c>
      <c r="B80" s="22">
        <v>16.95</v>
      </c>
      <c r="C80" s="70">
        <f>ROUND('PU Wise OWE'!$BD$128/10000,2)</f>
        <v>9.23</v>
      </c>
      <c r="D80" s="85">
        <f t="shared" si="60"/>
        <v>2.246266767906859E-3</v>
      </c>
      <c r="E80" s="23"/>
      <c r="F80" s="22">
        <f>ROUND('PU Wise OWE'!$BD$126/10000,2)</f>
        <v>14.88</v>
      </c>
      <c r="G80" s="24">
        <f t="shared" si="61"/>
        <v>1.7990569459557491E-3</v>
      </c>
      <c r="H80" s="23">
        <f>ROUND('PU Wise OWE'!$BD$127/10000,2)</f>
        <v>7.74</v>
      </c>
      <c r="I80" s="23">
        <f>ROUND('PU Wise OWE'!$BD$129/10000,2)</f>
        <v>8.48</v>
      </c>
      <c r="J80" s="94">
        <f t="shared" si="62"/>
        <v>1.7315133385741562E-3</v>
      </c>
      <c r="K80" s="22">
        <f t="shared" si="68"/>
        <v>-0.74000000000000021</v>
      </c>
      <c r="L80" s="24">
        <f t="shared" si="69"/>
        <v>-8.7264150943396249E-2</v>
      </c>
      <c r="M80" s="22">
        <f t="shared" si="63"/>
        <v>-0.75</v>
      </c>
      <c r="N80" s="52">
        <f t="shared" si="64"/>
        <v>-8.1256771397616459E-2</v>
      </c>
      <c r="O80" s="52">
        <f t="shared" si="65"/>
        <v>0.56989247311827962</v>
      </c>
      <c r="P80" s="157" t="s">
        <v>276</v>
      </c>
      <c r="Q80" s="164">
        <f t="shared" si="66"/>
        <v>10.176000000000002</v>
      </c>
      <c r="R80" s="68">
        <f t="shared" si="67"/>
        <v>-4.7039999999999988</v>
      </c>
    </row>
    <row r="81" spans="1:18" ht="43.9" customHeight="1" x14ac:dyDescent="0.25">
      <c r="A81" s="23" t="s">
        <v>202</v>
      </c>
      <c r="B81" s="22">
        <v>17.329999999999998</v>
      </c>
      <c r="C81" s="70">
        <f>ROUND('PU Wise OWE'!$BF$128/10000,2)</f>
        <v>8.69</v>
      </c>
      <c r="D81" s="85">
        <f t="shared" si="60"/>
        <v>2.1148492105211923E-3</v>
      </c>
      <c r="E81" s="23"/>
      <c r="F81" s="22">
        <f>ROUND('PU Wise OWE'!$BF$126/10000,2)</f>
        <v>12.96</v>
      </c>
      <c r="G81" s="24">
        <f t="shared" si="61"/>
        <v>1.5669205658324266E-3</v>
      </c>
      <c r="H81" s="23">
        <f>ROUND('PU Wise OWE'!$BF$127/10000,2)</f>
        <v>6.74</v>
      </c>
      <c r="I81" s="23">
        <f>ROUND('PU Wise OWE'!$BF$129/10000,2)</f>
        <v>8.26</v>
      </c>
      <c r="J81" s="94">
        <f t="shared" si="62"/>
        <v>1.6865920019602037E-3</v>
      </c>
      <c r="K81" s="22">
        <f t="shared" si="68"/>
        <v>-1.5199999999999996</v>
      </c>
      <c r="L81" s="24">
        <f t="shared" si="69"/>
        <v>-0.18401937046004838</v>
      </c>
      <c r="M81" s="22">
        <f t="shared" si="63"/>
        <v>-0.42999999999999972</v>
      </c>
      <c r="N81" s="52">
        <f t="shared" si="64"/>
        <v>-4.9482163406214009E-2</v>
      </c>
      <c r="O81" s="52">
        <f t="shared" si="65"/>
        <v>0.63734567901234562</v>
      </c>
      <c r="P81" s="157" t="s">
        <v>276</v>
      </c>
      <c r="Q81" s="164">
        <f t="shared" si="66"/>
        <v>9.911999999999999</v>
      </c>
      <c r="R81" s="68">
        <f t="shared" si="67"/>
        <v>-3.0480000000000018</v>
      </c>
    </row>
    <row r="82" spans="1:18" ht="15.75" x14ac:dyDescent="0.25">
      <c r="A82" s="23" t="s">
        <v>203</v>
      </c>
      <c r="B82" s="22">
        <v>166.71</v>
      </c>
      <c r="C82" s="70">
        <f>ROUND('PU Wise OWE'!$BG$128/10000,2)-ROUND('PU Wise OWE'!$BG$117/10000,2)</f>
        <v>85.5300000000002</v>
      </c>
      <c r="D82" s="85">
        <f t="shared" si="60"/>
        <v>2.0815080894807596E-2</v>
      </c>
      <c r="E82" s="23"/>
      <c r="F82" s="22">
        <f>ROUND('PU Wise OWE'!$BG$126/10000,2)-ROUND('PU Wise OWE'!$BG$115/10000,2)</f>
        <v>127.09000000000015</v>
      </c>
      <c r="G82" s="24">
        <f t="shared" si="61"/>
        <v>1.5365735703058898E-2</v>
      </c>
      <c r="H82" s="23">
        <f>ROUND('PU Wise OWE'!$BG$127/10000,2)-ROUND('PU Wise OWE'!$BG$116/10000,2)</f>
        <v>67.72</v>
      </c>
      <c r="I82" s="23">
        <f>ROUND('PU Wise OWE'!$BG$129/10000,2)-ROUND('PU Wise OWE'!$BG$118/10000,2)</f>
        <v>82.940000000000055</v>
      </c>
      <c r="J82" s="94">
        <f t="shared" si="62"/>
        <v>1.6935343903459976E-2</v>
      </c>
      <c r="K82" s="22">
        <f t="shared" si="68"/>
        <v>-15.220000000000056</v>
      </c>
      <c r="L82" s="24">
        <f t="shared" si="69"/>
        <v>-0.18350614902339096</v>
      </c>
      <c r="M82" s="22">
        <f t="shared" si="63"/>
        <v>-2.5900000000001455</v>
      </c>
      <c r="N82" s="52">
        <f t="shared" si="64"/>
        <v>-3.0281772477494907E-2</v>
      </c>
      <c r="O82" s="52">
        <f t="shared" si="65"/>
        <v>0.65260838775670749</v>
      </c>
      <c r="P82" s="157"/>
      <c r="Q82" s="164">
        <f t="shared" si="66"/>
        <v>99.528000000000077</v>
      </c>
      <c r="R82" s="168">
        <f t="shared" si="67"/>
        <v>-27.562000000000069</v>
      </c>
    </row>
    <row r="83" spans="1:18" s="36" customFormat="1" x14ac:dyDescent="0.25">
      <c r="A83" s="25" t="s">
        <v>130</v>
      </c>
      <c r="B83" s="26">
        <f>SUM(B77:B82)</f>
        <v>221.59</v>
      </c>
      <c r="C83" s="74">
        <f>SUM(C77:C82)</f>
        <v>114.3400000000002</v>
      </c>
      <c r="D83" s="86">
        <f t="shared" si="60"/>
        <v>2.7826450947179927E-2</v>
      </c>
      <c r="E83" s="25"/>
      <c r="F83" s="74">
        <f>SUM(F77:F82)</f>
        <v>175.11000000000016</v>
      </c>
      <c r="G83" s="54">
        <f t="shared" si="61"/>
        <v>2.1171563293434913E-2</v>
      </c>
      <c r="H83" s="74">
        <f>SUM(H77:H82)</f>
        <v>92.259999999999991</v>
      </c>
      <c r="I83" s="74">
        <f>SUM(I77:I82)</f>
        <v>109.90000000000006</v>
      </c>
      <c r="J83" s="54">
        <f t="shared" si="62"/>
        <v>2.2440249517606113E-2</v>
      </c>
      <c r="K83" s="26">
        <f t="shared" si="68"/>
        <v>-17.640000000000072</v>
      </c>
      <c r="L83" s="54">
        <f t="shared" si="69"/>
        <v>-0.16050955414012794</v>
      </c>
      <c r="M83" s="26">
        <f t="shared" si="63"/>
        <v>-4.4400000000001398</v>
      </c>
      <c r="N83" s="55">
        <f t="shared" si="64"/>
        <v>-3.8831555011370755E-2</v>
      </c>
      <c r="O83" s="25"/>
      <c r="P83" s="155"/>
      <c r="Q83" s="74">
        <f>SUM(Q77:Q82)</f>
        <v>131.88000000000008</v>
      </c>
      <c r="R83" s="74">
        <f>SUM(R77:R82)</f>
        <v>-43.230000000000068</v>
      </c>
    </row>
    <row r="84" spans="1:18" x14ac:dyDescent="0.25">
      <c r="Q84" s="165"/>
    </row>
    <row r="85" spans="1:18" s="36" customFormat="1" ht="30" x14ac:dyDescent="0.25">
      <c r="A85" s="93" t="s">
        <v>204</v>
      </c>
      <c r="B85" s="112">
        <v>5247.44</v>
      </c>
      <c r="C85" s="74">
        <f>C37+C49+C54+C56+C64+C69+C74+C83</f>
        <v>1832.2500000000002</v>
      </c>
      <c r="D85" s="86">
        <f t="shared" ref="D85" si="70">C85/$C$7</f>
        <v>0.44590707318497758</v>
      </c>
      <c r="E85" s="25"/>
      <c r="F85" s="74">
        <f>F37+F49+F54+F56+F64+F69+F74+F83</f>
        <v>3346.2100000000005</v>
      </c>
      <c r="G85" s="54">
        <f t="shared" ref="G85" si="71">F85/$F$7</f>
        <v>0.40457139402732445</v>
      </c>
      <c r="H85" s="74">
        <f>H37+H49+H54+H56+H64+H69+H74+H83</f>
        <v>2066.9499999999998</v>
      </c>
      <c r="I85" s="74">
        <f>I37+I49+I54+I56+I64+I69+I74+I83</f>
        <v>2417.65</v>
      </c>
      <c r="J85" s="54">
        <f t="shared" si="62"/>
        <v>0.49365486120327928</v>
      </c>
      <c r="K85" s="26">
        <f t="shared" ref="K85" si="72">H85-I85</f>
        <v>-350.70000000000027</v>
      </c>
      <c r="L85" s="54">
        <f t="shared" ref="L85" si="73">K85/I85</f>
        <v>-0.14505821769073285</v>
      </c>
      <c r="M85" s="26">
        <f>I85-C85</f>
        <v>585.39999999999986</v>
      </c>
      <c r="N85" s="55">
        <f>M85/C85</f>
        <v>0.31949788511393085</v>
      </c>
      <c r="O85" s="52">
        <f t="shared" ref="O85" si="74">I85/F85</f>
        <v>0.7225039671748037</v>
      </c>
      <c r="P85" s="155"/>
      <c r="Q85" s="74">
        <f>Q37+Q49+Q54+Q56+Q64+Q69+Q74+Q83</f>
        <v>2827.0840000000003</v>
      </c>
      <c r="R85" s="168">
        <f>Q85-F85</f>
        <v>-519.1260000000002</v>
      </c>
    </row>
    <row r="86" spans="1:18" x14ac:dyDescent="0.25">
      <c r="Q86" s="165"/>
    </row>
    <row r="87" spans="1:18" s="147" customFormat="1" x14ac:dyDescent="0.25">
      <c r="A87" s="77"/>
      <c r="B87" s="291" t="s">
        <v>302</v>
      </c>
      <c r="C87" s="289" t="s">
        <v>311</v>
      </c>
      <c r="D87" s="291" t="s">
        <v>173</v>
      </c>
      <c r="E87" s="291"/>
      <c r="F87" s="315" t="s">
        <v>313</v>
      </c>
      <c r="G87" s="291" t="s">
        <v>315</v>
      </c>
      <c r="H87" s="152"/>
      <c r="I87" s="289" t="s">
        <v>312</v>
      </c>
      <c r="J87" s="291" t="s">
        <v>205</v>
      </c>
      <c r="K87" s="152"/>
      <c r="L87" s="152"/>
      <c r="M87" s="267" t="s">
        <v>147</v>
      </c>
      <c r="N87" s="267"/>
      <c r="O87" s="268" t="s">
        <v>314</v>
      </c>
      <c r="Q87" s="165"/>
    </row>
    <row r="88" spans="1:18" s="147" customFormat="1" x14ac:dyDescent="0.25">
      <c r="A88" s="133" t="s">
        <v>254</v>
      </c>
      <c r="B88" s="290"/>
      <c r="C88" s="290"/>
      <c r="D88" s="290"/>
      <c r="E88" s="290"/>
      <c r="F88" s="316"/>
      <c r="G88" s="290"/>
      <c r="H88" s="153"/>
      <c r="I88" s="323"/>
      <c r="J88" s="290"/>
      <c r="K88" s="153"/>
      <c r="L88" s="153"/>
      <c r="M88" s="79" t="s">
        <v>145</v>
      </c>
      <c r="N88" s="80" t="s">
        <v>146</v>
      </c>
      <c r="O88" s="268"/>
      <c r="Q88" s="165"/>
    </row>
    <row r="89" spans="1:18" s="147" customFormat="1" ht="15.75" x14ac:dyDescent="0.25">
      <c r="A89" s="23" t="s">
        <v>255</v>
      </c>
      <c r="B89" s="23">
        <v>0</v>
      </c>
      <c r="C89" s="148">
        <v>0</v>
      </c>
      <c r="D89" s="85">
        <f t="shared" ref="D89:D102" si="75">C89/$C$7</f>
        <v>0</v>
      </c>
      <c r="E89" s="23"/>
      <c r="F89" s="22">
        <v>0.69</v>
      </c>
      <c r="G89" s="24">
        <f t="shared" ref="G89:G102" si="76">F89/$F$7</f>
        <v>8.3424011606819001E-5</v>
      </c>
      <c r="H89" s="24"/>
      <c r="I89" s="23">
        <v>0</v>
      </c>
      <c r="J89" s="94">
        <f t="shared" ref="J89:J102" si="77">I89/$I$7</f>
        <v>0</v>
      </c>
      <c r="K89" s="94"/>
      <c r="L89" s="94"/>
      <c r="M89" s="22">
        <f>I89-C89</f>
        <v>0</v>
      </c>
      <c r="N89" s="52">
        <v>0</v>
      </c>
      <c r="O89" s="52">
        <f t="shared" ref="O89:O102" si="78">I89/F89</f>
        <v>0</v>
      </c>
      <c r="Q89" s="164"/>
    </row>
    <row r="90" spans="1:18" s="147" customFormat="1" ht="15.75" x14ac:dyDescent="0.25">
      <c r="A90" s="23" t="s">
        <v>256</v>
      </c>
      <c r="B90" s="23">
        <v>33.630000000000003</v>
      </c>
      <c r="C90" s="149">
        <v>1.86</v>
      </c>
      <c r="D90" s="85">
        <f t="shared" si="75"/>
        <v>4.5266047543951872E-4</v>
      </c>
      <c r="E90" s="23"/>
      <c r="F90" s="22">
        <v>33.28</v>
      </c>
      <c r="G90" s="24">
        <f t="shared" si="76"/>
        <v>4.0236972554709228E-3</v>
      </c>
      <c r="H90" s="24"/>
      <c r="I90" s="22">
        <v>2.77</v>
      </c>
      <c r="J90" s="94">
        <f t="shared" si="77"/>
        <v>5.6560046554839766E-4</v>
      </c>
      <c r="K90" s="94"/>
      <c r="L90" s="94"/>
      <c r="M90" s="22">
        <f t="shared" ref="M90:M102" si="79">I90-C90</f>
        <v>0.90999999999999992</v>
      </c>
      <c r="N90" s="52">
        <f t="shared" ref="N90:N102" si="80">M90/C90</f>
        <v>0.48924731182795694</v>
      </c>
      <c r="O90" s="52">
        <f t="shared" si="78"/>
        <v>8.3233173076923073E-2</v>
      </c>
      <c r="Q90" s="164"/>
    </row>
    <row r="91" spans="1:18" s="147" customFormat="1" ht="15.75" x14ac:dyDescent="0.25">
      <c r="A91" s="23" t="s">
        <v>266</v>
      </c>
      <c r="B91" s="23">
        <v>7.44</v>
      </c>
      <c r="C91" s="149">
        <v>0.04</v>
      </c>
      <c r="D91" s="85">
        <f t="shared" si="75"/>
        <v>9.7346338804197574E-6</v>
      </c>
      <c r="E91" s="23"/>
      <c r="F91" s="22">
        <v>0.53</v>
      </c>
      <c r="G91" s="24">
        <f t="shared" si="76"/>
        <v>6.4079313263208811E-5</v>
      </c>
      <c r="H91" s="24"/>
      <c r="I91" s="22">
        <v>0</v>
      </c>
      <c r="J91" s="94">
        <f t="shared" si="77"/>
        <v>0</v>
      </c>
      <c r="K91" s="94"/>
      <c r="L91" s="94"/>
      <c r="M91" s="22">
        <f t="shared" si="79"/>
        <v>-0.04</v>
      </c>
      <c r="N91" s="52">
        <f t="shared" si="80"/>
        <v>-1</v>
      </c>
      <c r="O91" s="52">
        <f t="shared" si="78"/>
        <v>0</v>
      </c>
      <c r="Q91" s="164"/>
    </row>
    <row r="92" spans="1:18" s="147" customFormat="1" ht="15.75" x14ac:dyDescent="0.25">
      <c r="A92" s="150" t="s">
        <v>257</v>
      </c>
      <c r="B92" s="25">
        <f>SUM(B89:B91)</f>
        <v>41.07</v>
      </c>
      <c r="C92" s="25">
        <f>SUM(C89:C91)</f>
        <v>1.9000000000000001</v>
      </c>
      <c r="D92" s="86">
        <f t="shared" si="75"/>
        <v>4.6239510931993851E-4</v>
      </c>
      <c r="E92" s="25">
        <f t="shared" ref="E92:F92" si="81">SUM(E89:E90)</f>
        <v>0</v>
      </c>
      <c r="F92" s="26">
        <f t="shared" si="81"/>
        <v>33.97</v>
      </c>
      <c r="G92" s="54">
        <f t="shared" si="76"/>
        <v>4.107121267077741E-3</v>
      </c>
      <c r="H92" s="54"/>
      <c r="I92" s="26">
        <f>SUM(I89:I91)</f>
        <v>2.77</v>
      </c>
      <c r="J92" s="54">
        <f t="shared" si="77"/>
        <v>5.6560046554839766E-4</v>
      </c>
      <c r="K92" s="54"/>
      <c r="L92" s="54"/>
      <c r="M92" s="26">
        <f t="shared" si="79"/>
        <v>0.86999999999999988</v>
      </c>
      <c r="N92" s="55">
        <f t="shared" si="80"/>
        <v>0.45789473684210519</v>
      </c>
      <c r="O92" s="55">
        <f t="shared" si="78"/>
        <v>8.1542537533117465E-2</v>
      </c>
      <c r="Q92" s="164"/>
    </row>
    <row r="93" spans="1:18" s="147" customFormat="1" ht="15.75" x14ac:dyDescent="0.25">
      <c r="A93" s="23" t="s">
        <v>258</v>
      </c>
      <c r="B93" s="25">
        <v>0</v>
      </c>
      <c r="C93" s="148">
        <v>0</v>
      </c>
      <c r="D93" s="85">
        <f t="shared" si="75"/>
        <v>0</v>
      </c>
      <c r="E93" s="23"/>
      <c r="F93" s="22">
        <v>0</v>
      </c>
      <c r="G93" s="24">
        <f t="shared" si="76"/>
        <v>0</v>
      </c>
      <c r="H93" s="24"/>
      <c r="I93" s="22">
        <v>0</v>
      </c>
      <c r="J93" s="94">
        <f t="shared" si="77"/>
        <v>0</v>
      </c>
      <c r="K93" s="94"/>
      <c r="L93" s="94"/>
      <c r="M93" s="22">
        <f t="shared" si="79"/>
        <v>0</v>
      </c>
      <c r="N93" s="52">
        <v>0</v>
      </c>
      <c r="O93" s="52">
        <v>0</v>
      </c>
      <c r="Q93" s="164"/>
    </row>
    <row r="94" spans="1:18" s="147" customFormat="1" ht="15.75" x14ac:dyDescent="0.25">
      <c r="A94" s="23" t="s">
        <v>259</v>
      </c>
      <c r="B94" s="25">
        <v>13.17</v>
      </c>
      <c r="C94" s="149">
        <v>0.17</v>
      </c>
      <c r="D94" s="85">
        <f t="shared" si="75"/>
        <v>4.137219399178397E-5</v>
      </c>
      <c r="E94" s="23"/>
      <c r="F94" s="22">
        <v>14.55</v>
      </c>
      <c r="G94" s="24">
        <f t="shared" si="76"/>
        <v>1.7591585056220529E-3</v>
      </c>
      <c r="H94" s="24"/>
      <c r="I94" s="22">
        <v>3.38</v>
      </c>
      <c r="J94" s="94">
        <f t="shared" si="77"/>
        <v>6.9015508070526498E-4</v>
      </c>
      <c r="K94" s="94"/>
      <c r="L94" s="94"/>
      <c r="M94" s="22">
        <f t="shared" si="79"/>
        <v>3.21</v>
      </c>
      <c r="N94" s="52">
        <f t="shared" si="80"/>
        <v>18.882352941176467</v>
      </c>
      <c r="O94" s="52">
        <f t="shared" si="78"/>
        <v>0.23230240549828177</v>
      </c>
      <c r="Q94" s="164"/>
    </row>
    <row r="95" spans="1:18" s="147" customFormat="1" ht="15.75" x14ac:dyDescent="0.25">
      <c r="A95" s="23" t="s">
        <v>267</v>
      </c>
      <c r="B95" s="25">
        <v>-0.3</v>
      </c>
      <c r="C95" s="149">
        <v>0</v>
      </c>
      <c r="D95" s="85">
        <f t="shared" si="75"/>
        <v>0</v>
      </c>
      <c r="E95" s="23"/>
      <c r="F95" s="22">
        <v>0.05</v>
      </c>
      <c r="G95" s="24">
        <f t="shared" si="76"/>
        <v>6.0452182323781894E-6</v>
      </c>
      <c r="H95" s="24"/>
      <c r="I95" s="22">
        <v>0</v>
      </c>
      <c r="J95" s="94">
        <f t="shared" si="77"/>
        <v>0</v>
      </c>
      <c r="K95" s="94"/>
      <c r="L95" s="94"/>
      <c r="M95" s="22">
        <f t="shared" si="79"/>
        <v>0</v>
      </c>
      <c r="N95" s="52">
        <v>0</v>
      </c>
      <c r="O95" s="52">
        <f t="shared" si="78"/>
        <v>0</v>
      </c>
      <c r="Q95" s="164"/>
    </row>
    <row r="96" spans="1:18" s="147" customFormat="1" ht="15.75" x14ac:dyDescent="0.25">
      <c r="A96" s="150" t="s">
        <v>260</v>
      </c>
      <c r="B96" s="25">
        <f>SUM(B93:B95)</f>
        <v>12.87</v>
      </c>
      <c r="C96" s="25">
        <f>SUM(C93:C95)</f>
        <v>0.17</v>
      </c>
      <c r="D96" s="86">
        <f t="shared" si="75"/>
        <v>4.137219399178397E-5</v>
      </c>
      <c r="E96" s="25">
        <f t="shared" ref="E96" si="82">SUM(E93:E94)</f>
        <v>0</v>
      </c>
      <c r="F96" s="26">
        <f>SUM(F93:F95)</f>
        <v>14.600000000000001</v>
      </c>
      <c r="G96" s="54">
        <f t="shared" si="76"/>
        <v>1.7652037238544314E-3</v>
      </c>
      <c r="H96" s="54"/>
      <c r="I96" s="26">
        <f>SUM(I93:I95)</f>
        <v>3.38</v>
      </c>
      <c r="J96" s="54">
        <f t="shared" si="77"/>
        <v>6.9015508070526498E-4</v>
      </c>
      <c r="K96" s="54"/>
      <c r="L96" s="54"/>
      <c r="M96" s="26">
        <f t="shared" si="79"/>
        <v>3.21</v>
      </c>
      <c r="N96" s="55">
        <f t="shared" si="80"/>
        <v>18.882352941176467</v>
      </c>
      <c r="O96" s="55">
        <f t="shared" si="78"/>
        <v>0.23150684931506846</v>
      </c>
      <c r="Q96" s="164"/>
    </row>
    <row r="97" spans="1:17" s="147" customFormat="1" ht="15.75" x14ac:dyDescent="0.25">
      <c r="A97" s="23" t="s">
        <v>261</v>
      </c>
      <c r="B97" s="26">
        <v>24.12</v>
      </c>
      <c r="C97" s="149">
        <v>1.61</v>
      </c>
      <c r="D97" s="85">
        <f t="shared" si="75"/>
        <v>3.9181901368689527E-4</v>
      </c>
      <c r="E97" s="23"/>
      <c r="F97" s="22">
        <v>17.600000000000001</v>
      </c>
      <c r="G97" s="24">
        <f t="shared" si="76"/>
        <v>2.1279168177971227E-3</v>
      </c>
      <c r="H97" s="24"/>
      <c r="I97" s="22">
        <v>0.15</v>
      </c>
      <c r="J97" s="94">
        <f t="shared" si="77"/>
        <v>3.0628184054967379E-5</v>
      </c>
      <c r="K97" s="94"/>
      <c r="L97" s="94"/>
      <c r="M97" s="22">
        <f t="shared" si="79"/>
        <v>-1.4600000000000002</v>
      </c>
      <c r="N97" s="52">
        <f t="shared" si="80"/>
        <v>-0.90683229813664601</v>
      </c>
      <c r="O97" s="52">
        <f t="shared" si="78"/>
        <v>8.5227272727272721E-3</v>
      </c>
      <c r="Q97" s="164"/>
    </row>
    <row r="98" spans="1:17" s="147" customFormat="1" ht="15.75" x14ac:dyDescent="0.25">
      <c r="A98" s="23" t="s">
        <v>262</v>
      </c>
      <c r="B98" s="25">
        <v>145.66</v>
      </c>
      <c r="C98" s="149">
        <v>4.3499999999999996</v>
      </c>
      <c r="D98" s="85">
        <f t="shared" si="75"/>
        <v>1.0586414344956486E-3</v>
      </c>
      <c r="E98" s="23"/>
      <c r="F98" s="22">
        <v>11.56</v>
      </c>
      <c r="G98" s="24">
        <f t="shared" si="76"/>
        <v>1.3976544553258373E-3</v>
      </c>
      <c r="H98" s="24"/>
      <c r="I98" s="22">
        <v>6.27</v>
      </c>
      <c r="J98" s="94">
        <f t="shared" si="77"/>
        <v>1.2802580934976365E-3</v>
      </c>
      <c r="K98" s="94"/>
      <c r="L98" s="94"/>
      <c r="M98" s="22">
        <f t="shared" si="79"/>
        <v>1.92</v>
      </c>
      <c r="N98" s="52">
        <f t="shared" si="80"/>
        <v>0.44137931034482758</v>
      </c>
      <c r="O98" s="52">
        <f t="shared" si="78"/>
        <v>0.54238754325259508</v>
      </c>
      <c r="Q98" s="164"/>
    </row>
    <row r="99" spans="1:17" s="147" customFormat="1" ht="15.75" x14ac:dyDescent="0.25">
      <c r="A99" s="150" t="s">
        <v>263</v>
      </c>
      <c r="B99" s="25">
        <f t="shared" ref="B99:I102" si="83">SUM(B97:B98)</f>
        <v>169.78</v>
      </c>
      <c r="C99" s="26">
        <f t="shared" si="83"/>
        <v>5.96</v>
      </c>
      <c r="D99" s="86">
        <f t="shared" si="75"/>
        <v>1.4504604481825438E-3</v>
      </c>
      <c r="E99" s="25">
        <f t="shared" si="83"/>
        <v>0</v>
      </c>
      <c r="F99" s="26">
        <f t="shared" si="83"/>
        <v>29.160000000000004</v>
      </c>
      <c r="G99" s="54">
        <f t="shared" si="76"/>
        <v>3.5255712731229604E-3</v>
      </c>
      <c r="H99" s="54"/>
      <c r="I99" s="26">
        <f t="shared" si="83"/>
        <v>6.42</v>
      </c>
      <c r="J99" s="54">
        <f t="shared" si="77"/>
        <v>1.310886277552604E-3</v>
      </c>
      <c r="K99" s="54"/>
      <c r="L99" s="54"/>
      <c r="M99" s="26">
        <f t="shared" si="79"/>
        <v>0.45999999999999996</v>
      </c>
      <c r="N99" s="55">
        <f t="shared" si="80"/>
        <v>7.7181208053691275E-2</v>
      </c>
      <c r="O99" s="55">
        <f t="shared" si="78"/>
        <v>0.22016460905349791</v>
      </c>
      <c r="Q99" s="164"/>
    </row>
    <row r="100" spans="1:17" s="147" customFormat="1" ht="15.75" x14ac:dyDescent="0.25">
      <c r="A100" s="23" t="s">
        <v>264</v>
      </c>
      <c r="B100" s="26">
        <v>12.31</v>
      </c>
      <c r="C100" s="149">
        <v>4.28</v>
      </c>
      <c r="D100" s="85">
        <f t="shared" si="75"/>
        <v>1.0416058252049141E-3</v>
      </c>
      <c r="E100" s="23"/>
      <c r="F100" s="22">
        <v>13.17</v>
      </c>
      <c r="G100" s="24">
        <f t="shared" si="76"/>
        <v>1.5923104824084149E-3</v>
      </c>
      <c r="H100" s="24"/>
      <c r="I100" s="22">
        <v>1.93</v>
      </c>
      <c r="J100" s="94">
        <f t="shared" si="77"/>
        <v>3.940826348405803E-4</v>
      </c>
      <c r="K100" s="94"/>
      <c r="L100" s="94"/>
      <c r="M100" s="22">
        <f t="shared" si="79"/>
        <v>-2.3500000000000005</v>
      </c>
      <c r="N100" s="52">
        <f t="shared" si="80"/>
        <v>-0.54906542056074781</v>
      </c>
      <c r="O100" s="52">
        <f t="shared" si="78"/>
        <v>0.14654517843583903</v>
      </c>
      <c r="Q100" s="164"/>
    </row>
    <row r="101" spans="1:17" s="147" customFormat="1" ht="15.75" x14ac:dyDescent="0.25">
      <c r="A101" s="23" t="s">
        <v>265</v>
      </c>
      <c r="B101" s="25">
        <v>101.34</v>
      </c>
      <c r="C101" s="149">
        <v>1.64</v>
      </c>
      <c r="D101" s="85">
        <f t="shared" si="75"/>
        <v>3.9911998909721003E-4</v>
      </c>
      <c r="E101" s="23"/>
      <c r="F101" s="22">
        <v>65.03</v>
      </c>
      <c r="G101" s="24">
        <f t="shared" si="76"/>
        <v>7.8624108330310732E-3</v>
      </c>
      <c r="H101" s="24"/>
      <c r="I101" s="22">
        <v>5.95</v>
      </c>
      <c r="J101" s="94">
        <f t="shared" si="77"/>
        <v>1.2149179675137061E-3</v>
      </c>
      <c r="K101" s="94"/>
      <c r="L101" s="94"/>
      <c r="M101" s="22">
        <f t="shared" si="79"/>
        <v>4.3100000000000005</v>
      </c>
      <c r="N101" s="52">
        <f t="shared" si="80"/>
        <v>2.6280487804878052</v>
      </c>
      <c r="O101" s="52">
        <f t="shared" si="78"/>
        <v>9.1496232508073191E-2</v>
      </c>
      <c r="Q101" s="164"/>
    </row>
    <row r="102" spans="1:17" s="147" customFormat="1" ht="15.75" x14ac:dyDescent="0.25">
      <c r="A102" s="150" t="s">
        <v>295</v>
      </c>
      <c r="B102" s="25">
        <f t="shared" si="83"/>
        <v>113.65</v>
      </c>
      <c r="C102" s="26">
        <f t="shared" si="83"/>
        <v>5.92</v>
      </c>
      <c r="D102" s="86">
        <f t="shared" si="75"/>
        <v>1.4407258143021241E-3</v>
      </c>
      <c r="E102" s="25">
        <f t="shared" si="83"/>
        <v>0</v>
      </c>
      <c r="F102" s="26">
        <f t="shared" si="83"/>
        <v>78.2</v>
      </c>
      <c r="G102" s="54">
        <f t="shared" si="76"/>
        <v>9.454721315439488E-3</v>
      </c>
      <c r="H102" s="54"/>
      <c r="I102" s="26">
        <f t="shared" si="83"/>
        <v>7.88</v>
      </c>
      <c r="J102" s="54">
        <f t="shared" si="77"/>
        <v>1.6090006023542864E-3</v>
      </c>
      <c r="K102" s="54"/>
      <c r="L102" s="54"/>
      <c r="M102" s="26">
        <f t="shared" si="79"/>
        <v>1.96</v>
      </c>
      <c r="N102" s="55">
        <f t="shared" si="80"/>
        <v>0.33108108108108109</v>
      </c>
      <c r="O102" s="55">
        <f t="shared" si="78"/>
        <v>0.10076726342710997</v>
      </c>
      <c r="Q102" s="164"/>
    </row>
    <row r="103" spans="1:17" x14ac:dyDescent="0.25">
      <c r="Q103" s="165"/>
    </row>
    <row r="104" spans="1:17" x14ac:dyDescent="0.25">
      <c r="A104" s="77"/>
      <c r="B104" s="291" t="s">
        <v>302</v>
      </c>
      <c r="C104" s="289" t="str">
        <f>'PU Wise OWE'!$B$7</f>
        <v>Actuals upto Sep' 20</v>
      </c>
      <c r="D104" s="291" t="s">
        <v>173</v>
      </c>
      <c r="E104" s="291"/>
      <c r="F104" s="315" t="str">
        <f>'PU Wise OWE'!$B$5</f>
        <v xml:space="preserve">OBG(SL) 2021-22 </v>
      </c>
      <c r="G104" s="291" t="s">
        <v>315</v>
      </c>
      <c r="H104" s="152"/>
      <c r="I104" s="289" t="str">
        <f>I40</f>
        <v>Actuals upto Sep' 21</v>
      </c>
      <c r="J104" s="291" t="s">
        <v>205</v>
      </c>
      <c r="K104" s="152"/>
      <c r="L104" s="152"/>
      <c r="M104" s="267" t="s">
        <v>147</v>
      </c>
      <c r="N104" s="267"/>
      <c r="O104" s="268" t="s">
        <v>314</v>
      </c>
      <c r="Q104" s="165"/>
    </row>
    <row r="105" spans="1:17" x14ac:dyDescent="0.25">
      <c r="A105" s="133" t="s">
        <v>191</v>
      </c>
      <c r="B105" s="290"/>
      <c r="C105" s="290"/>
      <c r="D105" s="290"/>
      <c r="E105" s="290"/>
      <c r="F105" s="316"/>
      <c r="G105" s="290"/>
      <c r="H105" s="153"/>
      <c r="I105" s="290"/>
      <c r="J105" s="290"/>
      <c r="K105" s="153"/>
      <c r="L105" s="153"/>
      <c r="M105" s="79" t="s">
        <v>145</v>
      </c>
      <c r="N105" s="80" t="s">
        <v>146</v>
      </c>
      <c r="O105" s="268"/>
      <c r="Q105" s="165"/>
    </row>
    <row r="106" spans="1:17" ht="15.75" x14ac:dyDescent="0.25">
      <c r="A106" s="23" t="s">
        <v>218</v>
      </c>
      <c r="B106" s="23">
        <v>305.92</v>
      </c>
      <c r="C106" s="109">
        <v>19.18</v>
      </c>
      <c r="D106" s="85">
        <f t="shared" ref="D106:D109" si="84">C106/$C$7</f>
        <v>4.6677569456612736E-3</v>
      </c>
      <c r="E106" s="23"/>
      <c r="F106" s="20">
        <v>115.89</v>
      </c>
      <c r="G106" s="24">
        <f t="shared" ref="G106:G109" si="85">F106/$F$7</f>
        <v>1.4011606819006166E-2</v>
      </c>
      <c r="H106" s="24"/>
      <c r="I106" s="105">
        <v>28.26</v>
      </c>
      <c r="J106" s="94">
        <f t="shared" ref="J106:J109" si="86">I106/$I$7</f>
        <v>5.7703498759558549E-3</v>
      </c>
      <c r="K106" s="94"/>
      <c r="L106" s="94"/>
      <c r="M106" s="22">
        <f>I106-C106</f>
        <v>9.0800000000000018</v>
      </c>
      <c r="N106" s="52">
        <f>M106/C106</f>
        <v>0.47340980187695525</v>
      </c>
      <c r="O106" s="52">
        <f t="shared" ref="O106:O109" si="87">I106/F106</f>
        <v>0.24385192855293814</v>
      </c>
      <c r="Q106" s="164"/>
    </row>
    <row r="107" spans="1:17" ht="15.75" x14ac:dyDescent="0.25">
      <c r="A107" s="23" t="s">
        <v>217</v>
      </c>
      <c r="B107" s="23">
        <v>266.58999999999997</v>
      </c>
      <c r="C107" s="81">
        <v>27.95</v>
      </c>
      <c r="D107" s="85">
        <f t="shared" si="84"/>
        <v>6.8020754239433052E-3</v>
      </c>
      <c r="E107" s="23"/>
      <c r="F107" s="105">
        <v>750</v>
      </c>
      <c r="G107" s="24">
        <f t="shared" si="85"/>
        <v>9.0678273485672839E-2</v>
      </c>
      <c r="H107" s="24"/>
      <c r="I107" s="105">
        <v>40.58</v>
      </c>
      <c r="J107" s="94">
        <f t="shared" si="86"/>
        <v>8.2859447263371761E-3</v>
      </c>
      <c r="K107" s="94"/>
      <c r="L107" s="94"/>
      <c r="M107" s="22">
        <f t="shared" ref="M107:M109" si="88">I107-C107</f>
        <v>12.629999999999999</v>
      </c>
      <c r="N107" s="52">
        <f t="shared" ref="N107:N109" si="89">M107/C107</f>
        <v>0.45187835420393557</v>
      </c>
      <c r="O107" s="52">
        <f t="shared" si="87"/>
        <v>5.4106666666666664E-2</v>
      </c>
      <c r="Q107" s="164"/>
    </row>
    <row r="108" spans="1:17" ht="15.75" x14ac:dyDescent="0.25">
      <c r="A108" s="87" t="s">
        <v>216</v>
      </c>
      <c r="B108" s="23">
        <v>544.78</v>
      </c>
      <c r="C108" s="81">
        <v>165.44</v>
      </c>
      <c r="D108" s="85">
        <f t="shared" si="84"/>
        <v>4.0262445729416119E-2</v>
      </c>
      <c r="E108" s="23"/>
      <c r="F108" s="105">
        <v>676.5</v>
      </c>
      <c r="G108" s="24">
        <f t="shared" si="85"/>
        <v>8.1791802684076889E-2</v>
      </c>
      <c r="H108" s="24"/>
      <c r="I108" s="20">
        <v>301.26</v>
      </c>
      <c r="J108" s="94">
        <f t="shared" si="86"/>
        <v>6.1513644855996488E-2</v>
      </c>
      <c r="K108" s="94"/>
      <c r="L108" s="94"/>
      <c r="M108" s="22">
        <f t="shared" si="88"/>
        <v>135.82</v>
      </c>
      <c r="N108" s="52">
        <f t="shared" si="89"/>
        <v>0.82096228239845259</v>
      </c>
      <c r="O108" s="52">
        <f t="shared" si="87"/>
        <v>0.44532150776053214</v>
      </c>
      <c r="Q108" s="164"/>
    </row>
    <row r="109" spans="1:17" ht="15.75" x14ac:dyDescent="0.25">
      <c r="A109" s="25" t="s">
        <v>130</v>
      </c>
      <c r="B109" s="25">
        <f>SUM(B106:B108)</f>
        <v>1117.29</v>
      </c>
      <c r="C109" s="139">
        <f>+C106+C107+C108</f>
        <v>212.57</v>
      </c>
      <c r="D109" s="86">
        <f t="shared" si="84"/>
        <v>5.1732278099020694E-2</v>
      </c>
      <c r="E109" s="25"/>
      <c r="F109" s="139">
        <f>+F106+F107+F108</f>
        <v>1542.3899999999999</v>
      </c>
      <c r="G109" s="54">
        <f t="shared" si="85"/>
        <v>0.18648168298875589</v>
      </c>
      <c r="H109" s="54"/>
      <c r="I109" s="104">
        <f>SUM(I106:I108)</f>
        <v>370.1</v>
      </c>
      <c r="J109" s="54">
        <f t="shared" si="86"/>
        <v>7.556993945828952E-2</v>
      </c>
      <c r="K109" s="54"/>
      <c r="L109" s="54"/>
      <c r="M109" s="26">
        <f t="shared" si="88"/>
        <v>157.53000000000003</v>
      </c>
      <c r="N109" s="55">
        <f t="shared" si="89"/>
        <v>0.74107352871995125</v>
      </c>
      <c r="O109" s="55">
        <f t="shared" si="87"/>
        <v>0.23995228184830039</v>
      </c>
      <c r="Q109" s="164"/>
    </row>
    <row r="110" spans="1:17" x14ac:dyDescent="0.25">
      <c r="C110" s="137"/>
      <c r="Q110" s="165"/>
    </row>
    <row r="111" spans="1:17" x14ac:dyDescent="0.25">
      <c r="A111" s="133" t="s">
        <v>219</v>
      </c>
      <c r="B111" s="23"/>
      <c r="C111" s="81"/>
      <c r="D111" s="23"/>
      <c r="E111" s="23"/>
      <c r="F111" s="23"/>
      <c r="G111" s="23"/>
      <c r="H111" s="23"/>
      <c r="I111" s="23"/>
      <c r="J111" s="23"/>
      <c r="K111" s="23"/>
      <c r="L111" s="23"/>
      <c r="M111" s="23"/>
      <c r="N111" s="23"/>
      <c r="O111" s="23"/>
      <c r="Q111" s="165"/>
    </row>
    <row r="112" spans="1:17" ht="15.75" x14ac:dyDescent="0.25">
      <c r="A112" s="23" t="s">
        <v>220</v>
      </c>
      <c r="B112" s="22">
        <v>28.69</v>
      </c>
      <c r="C112" s="109">
        <v>5.63</v>
      </c>
      <c r="D112" s="85">
        <f t="shared" ref="D112:D115" si="90">C112/$C$7</f>
        <v>1.3701497186690808E-3</v>
      </c>
      <c r="E112" s="23"/>
      <c r="F112" s="22">
        <v>27.91</v>
      </c>
      <c r="G112" s="24">
        <f t="shared" ref="G112:G115" si="91">F112/$F$7</f>
        <v>3.3744408173135049E-3</v>
      </c>
      <c r="H112" s="24"/>
      <c r="I112" s="23">
        <v>0.22</v>
      </c>
      <c r="J112" s="94">
        <f t="shared" ref="J112:J115" si="92">I112/$I$7</f>
        <v>4.4921336613952158E-5</v>
      </c>
      <c r="K112" s="94"/>
      <c r="L112" s="94"/>
      <c r="M112" s="22">
        <f>I112-C112</f>
        <v>-5.41</v>
      </c>
      <c r="N112" s="52">
        <f>M112/C112</f>
        <v>-0.96092362344582594</v>
      </c>
      <c r="O112" s="52">
        <f t="shared" ref="O112:O115" si="93">I112/F112</f>
        <v>7.8824793980652088E-3</v>
      </c>
      <c r="Q112" s="164"/>
    </row>
    <row r="113" spans="1:17" ht="15.75" x14ac:dyDescent="0.25">
      <c r="A113" s="23" t="s">
        <v>221</v>
      </c>
      <c r="B113" s="22">
        <v>38.6</v>
      </c>
      <c r="C113" s="81">
        <v>2.54</v>
      </c>
      <c r="D113" s="85">
        <f t="shared" si="90"/>
        <v>6.1814925140665463E-4</v>
      </c>
      <c r="E113" s="23"/>
      <c r="F113" s="23">
        <v>33.72</v>
      </c>
      <c r="G113" s="24">
        <f t="shared" si="91"/>
        <v>4.0768951759158501E-3</v>
      </c>
      <c r="H113" s="24"/>
      <c r="I113" s="22">
        <v>0.11</v>
      </c>
      <c r="J113" s="94">
        <f t="shared" si="92"/>
        <v>2.2460668306976079E-5</v>
      </c>
      <c r="K113" s="94"/>
      <c r="L113" s="94"/>
      <c r="M113" s="22">
        <f t="shared" ref="M113:M115" si="94">I113-C113</f>
        <v>-2.4300000000000002</v>
      </c>
      <c r="N113" s="52">
        <f t="shared" ref="N113:N115" si="95">M113/C113</f>
        <v>-0.95669291338582685</v>
      </c>
      <c r="O113" s="52">
        <f t="shared" si="93"/>
        <v>3.2621589561091344E-3</v>
      </c>
      <c r="Q113" s="164"/>
    </row>
    <row r="114" spans="1:17" ht="15.75" x14ac:dyDescent="0.25">
      <c r="A114" s="87" t="s">
        <v>222</v>
      </c>
      <c r="B114" s="23">
        <v>33.32</v>
      </c>
      <c r="C114" s="81">
        <v>2.81</v>
      </c>
      <c r="D114" s="85">
        <f t="shared" si="90"/>
        <v>6.8385803009948798E-4</v>
      </c>
      <c r="E114" s="23"/>
      <c r="F114" s="23">
        <v>33.19</v>
      </c>
      <c r="G114" s="24">
        <f t="shared" si="91"/>
        <v>4.0128158626526415E-3</v>
      </c>
      <c r="H114" s="24"/>
      <c r="I114" s="22">
        <v>3.03</v>
      </c>
      <c r="J114" s="94">
        <f t="shared" si="92"/>
        <v>6.1868931791034113E-4</v>
      </c>
      <c r="K114" s="94"/>
      <c r="L114" s="94"/>
      <c r="M114" s="22">
        <f t="shared" si="94"/>
        <v>0.21999999999999975</v>
      </c>
      <c r="N114" s="52">
        <f t="shared" si="95"/>
        <v>7.8291814946619132E-2</v>
      </c>
      <c r="O114" s="52">
        <f t="shared" si="93"/>
        <v>9.1292557999397408E-2</v>
      </c>
      <c r="Q114" s="164"/>
    </row>
    <row r="115" spans="1:17" ht="15.75" x14ac:dyDescent="0.25">
      <c r="A115" s="25" t="s">
        <v>130</v>
      </c>
      <c r="B115" s="26">
        <f>SUM(B112:B114)</f>
        <v>100.61000000000001</v>
      </c>
      <c r="C115" s="146">
        <f>SUM(C112:C114)</f>
        <v>10.98</v>
      </c>
      <c r="D115" s="86">
        <f t="shared" si="90"/>
        <v>2.6721570001752236E-3</v>
      </c>
      <c r="E115" s="25"/>
      <c r="F115" s="25">
        <f>SUM(F112:F114)</f>
        <v>94.82</v>
      </c>
      <c r="G115" s="54">
        <f t="shared" si="91"/>
        <v>1.1464151855881996E-2</v>
      </c>
      <c r="H115" s="54"/>
      <c r="I115" s="25">
        <f>SUM(I112:I114)</f>
        <v>3.36</v>
      </c>
      <c r="J115" s="54">
        <f t="shared" si="92"/>
        <v>6.8607132283126932E-4</v>
      </c>
      <c r="K115" s="54"/>
      <c r="L115" s="54"/>
      <c r="M115" s="26">
        <f t="shared" si="94"/>
        <v>-7.620000000000001</v>
      </c>
      <c r="N115" s="55">
        <f t="shared" si="95"/>
        <v>-0.69398907103825147</v>
      </c>
      <c r="O115" s="55">
        <f t="shared" si="93"/>
        <v>3.543556211769669E-2</v>
      </c>
      <c r="Q115" s="164"/>
    </row>
    <row r="118" spans="1:17" x14ac:dyDescent="0.25">
      <c r="B118" s="34"/>
      <c r="C118" s="138"/>
      <c r="D118" s="31"/>
      <c r="E118" s="31"/>
      <c r="F118" s="31"/>
    </row>
    <row r="119" spans="1:17" x14ac:dyDescent="0.25">
      <c r="B119" s="31"/>
      <c r="C119" s="138"/>
      <c r="D119" s="31"/>
      <c r="E119" s="31"/>
      <c r="F119" s="31"/>
    </row>
    <row r="120" spans="1:17" x14ac:dyDescent="0.25">
      <c r="B120" s="31"/>
      <c r="C120" s="138"/>
      <c r="D120" s="31"/>
      <c r="E120" s="31"/>
      <c r="F120" s="31"/>
    </row>
    <row r="121" spans="1:17" x14ac:dyDescent="0.25">
      <c r="B121" s="31"/>
      <c r="C121" s="138"/>
      <c r="D121" s="31"/>
      <c r="E121" s="31"/>
      <c r="F121" s="31"/>
    </row>
  </sheetData>
  <mergeCells count="91">
    <mergeCell ref="F3:F4"/>
    <mergeCell ref="G3:G4"/>
    <mergeCell ref="I3:I4"/>
    <mergeCell ref="J3:J4"/>
    <mergeCell ref="M3:N3"/>
    <mergeCell ref="H3:H4"/>
    <mergeCell ref="A3:A4"/>
    <mergeCell ref="B3:B4"/>
    <mergeCell ref="C3:C4"/>
    <mergeCell ref="D3:D4"/>
    <mergeCell ref="E3:E4"/>
    <mergeCell ref="P11:P12"/>
    <mergeCell ref="A11:A12"/>
    <mergeCell ref="B11:B12"/>
    <mergeCell ref="C11:C12"/>
    <mergeCell ref="D11:D12"/>
    <mergeCell ref="E11:E12"/>
    <mergeCell ref="F11:F12"/>
    <mergeCell ref="G11:G12"/>
    <mergeCell ref="I11:I12"/>
    <mergeCell ref="J11:J12"/>
    <mergeCell ref="M11:N11"/>
    <mergeCell ref="O11:O12"/>
    <mergeCell ref="H11:H12"/>
    <mergeCell ref="K11:L11"/>
    <mergeCell ref="P34:P37"/>
    <mergeCell ref="P32:P33"/>
    <mergeCell ref="A32:A33"/>
    <mergeCell ref="B32:B33"/>
    <mergeCell ref="C32:C33"/>
    <mergeCell ref="D32:D33"/>
    <mergeCell ref="E32:E33"/>
    <mergeCell ref="F32:F33"/>
    <mergeCell ref="G32:G33"/>
    <mergeCell ref="I32:I33"/>
    <mergeCell ref="J32:J33"/>
    <mergeCell ref="M32:N32"/>
    <mergeCell ref="O32:O33"/>
    <mergeCell ref="H32:H33"/>
    <mergeCell ref="K32:L32"/>
    <mergeCell ref="A40:A41"/>
    <mergeCell ref="B40:B41"/>
    <mergeCell ref="C40:C41"/>
    <mergeCell ref="D40:D41"/>
    <mergeCell ref="E40:E41"/>
    <mergeCell ref="P58:P59"/>
    <mergeCell ref="E60:E64"/>
    <mergeCell ref="M40:N40"/>
    <mergeCell ref="O40:O41"/>
    <mergeCell ref="P40:P41"/>
    <mergeCell ref="E52:E54"/>
    <mergeCell ref="G58:G59"/>
    <mergeCell ref="E58:E59"/>
    <mergeCell ref="F58:F59"/>
    <mergeCell ref="M58:N58"/>
    <mergeCell ref="H40:H41"/>
    <mergeCell ref="F40:F41"/>
    <mergeCell ref="G40:G41"/>
    <mergeCell ref="I40:I41"/>
    <mergeCell ref="J40:J41"/>
    <mergeCell ref="K58:L58"/>
    <mergeCell ref="G87:G88"/>
    <mergeCell ref="B104:B105"/>
    <mergeCell ref="C104:C105"/>
    <mergeCell ref="D104:D105"/>
    <mergeCell ref="E104:E105"/>
    <mergeCell ref="F104:F105"/>
    <mergeCell ref="B58:B59"/>
    <mergeCell ref="C58:C59"/>
    <mergeCell ref="D58:D59"/>
    <mergeCell ref="I104:I105"/>
    <mergeCell ref="J104:J105"/>
    <mergeCell ref="I87:I88"/>
    <mergeCell ref="J87:J88"/>
    <mergeCell ref="I58:I59"/>
    <mergeCell ref="J58:J59"/>
    <mergeCell ref="H58:H59"/>
    <mergeCell ref="G104:G105"/>
    <mergeCell ref="B87:B88"/>
    <mergeCell ref="C87:C88"/>
    <mergeCell ref="D87:D88"/>
    <mergeCell ref="E87:E88"/>
    <mergeCell ref="F87:F88"/>
    <mergeCell ref="M104:N104"/>
    <mergeCell ref="O104:O105"/>
    <mergeCell ref="K3:L3"/>
    <mergeCell ref="O87:O88"/>
    <mergeCell ref="O58:O59"/>
    <mergeCell ref="M87:N87"/>
    <mergeCell ref="O3:O4"/>
    <mergeCell ref="K40:L40"/>
  </mergeCells>
  <conditionalFormatting sqref="O13:O27">
    <cfRule type="cellIs" dxfId="2" priority="12" operator="greaterThan">
      <formula>0.42</formula>
    </cfRule>
  </conditionalFormatting>
  <conditionalFormatting sqref="O34:O37 O42:O49 O52:O54 O60:O64 O67:O68 O72:O73 O77:O82 O56 O106:O109 O112:O115">
    <cfRule type="cellIs" dxfId="1" priority="11" operator="greaterThan">
      <formula>0.5</formula>
    </cfRule>
  </conditionalFormatting>
  <conditionalFormatting sqref="O89:O102">
    <cfRule type="cellIs" dxfId="0" priority="1" operator="greaterThan">
      <formula>0.85</formula>
    </cfRule>
  </conditionalFormatting>
  <pageMargins left="0.2" right="0" top="0.25" bottom="0" header="0.3" footer="0"/>
  <pageSetup paperSize="9" scale="56" orientation="landscape" r:id="rId1"/>
  <rowBreaks count="2" manualBreakCount="2">
    <brk id="28" max="16383" man="1"/>
    <brk id="70"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G27" sqref="G27"/>
    </sheetView>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1"/>
  <sheetViews>
    <sheetView workbookViewId="0">
      <selection activeCell="J12" sqref="J12"/>
    </sheetView>
  </sheetViews>
  <sheetFormatPr defaultRowHeight="15" x14ac:dyDescent="0.25"/>
  <cols>
    <col min="1" max="1" width="14.7109375" style="258" customWidth="1"/>
    <col min="2" max="13" width="10.85546875" style="258" customWidth="1"/>
    <col min="14" max="14" width="9.28515625" style="258" customWidth="1"/>
    <col min="15" max="256" width="9.140625" style="258"/>
    <col min="257" max="257" width="14.7109375" style="258" customWidth="1"/>
    <col min="258" max="269" width="10.85546875" style="258" customWidth="1"/>
    <col min="270" max="270" width="9.28515625" style="258" customWidth="1"/>
    <col min="271" max="512" width="9.140625" style="258"/>
    <col min="513" max="513" width="14.7109375" style="258" customWidth="1"/>
    <col min="514" max="525" width="10.85546875" style="258" customWidth="1"/>
    <col min="526" max="526" width="9.28515625" style="258" customWidth="1"/>
    <col min="527" max="768" width="9.140625" style="258"/>
    <col min="769" max="769" width="14.7109375" style="258" customWidth="1"/>
    <col min="770" max="781" width="10.85546875" style="258" customWidth="1"/>
    <col min="782" max="782" width="9.28515625" style="258" customWidth="1"/>
    <col min="783" max="1024" width="9.140625" style="258"/>
    <col min="1025" max="1025" width="14.7109375" style="258" customWidth="1"/>
    <col min="1026" max="1037" width="10.85546875" style="258" customWidth="1"/>
    <col min="1038" max="1038" width="9.28515625" style="258" customWidth="1"/>
    <col min="1039" max="1280" width="9.140625" style="258"/>
    <col min="1281" max="1281" width="14.7109375" style="258" customWidth="1"/>
    <col min="1282" max="1293" width="10.85546875" style="258" customWidth="1"/>
    <col min="1294" max="1294" width="9.28515625" style="258" customWidth="1"/>
    <col min="1295" max="1536" width="9.140625" style="258"/>
    <col min="1537" max="1537" width="14.7109375" style="258" customWidth="1"/>
    <col min="1538" max="1549" width="10.85546875" style="258" customWidth="1"/>
    <col min="1550" max="1550" width="9.28515625" style="258" customWidth="1"/>
    <col min="1551" max="1792" width="9.140625" style="258"/>
    <col min="1793" max="1793" width="14.7109375" style="258" customWidth="1"/>
    <col min="1794" max="1805" width="10.85546875" style="258" customWidth="1"/>
    <col min="1806" max="1806" width="9.28515625" style="258" customWidth="1"/>
    <col min="1807" max="2048" width="9.140625" style="258"/>
    <col min="2049" max="2049" width="14.7109375" style="258" customWidth="1"/>
    <col min="2050" max="2061" width="10.85546875" style="258" customWidth="1"/>
    <col min="2062" max="2062" width="9.28515625" style="258" customWidth="1"/>
    <col min="2063" max="2304" width="9.140625" style="258"/>
    <col min="2305" max="2305" width="14.7109375" style="258" customWidth="1"/>
    <col min="2306" max="2317" width="10.85546875" style="258" customWidth="1"/>
    <col min="2318" max="2318" width="9.28515625" style="258" customWidth="1"/>
    <col min="2319" max="2560" width="9.140625" style="258"/>
    <col min="2561" max="2561" width="14.7109375" style="258" customWidth="1"/>
    <col min="2562" max="2573" width="10.85546875" style="258" customWidth="1"/>
    <col min="2574" max="2574" width="9.28515625" style="258" customWidth="1"/>
    <col min="2575" max="2816" width="9.140625" style="258"/>
    <col min="2817" max="2817" width="14.7109375" style="258" customWidth="1"/>
    <col min="2818" max="2829" width="10.85546875" style="258" customWidth="1"/>
    <col min="2830" max="2830" width="9.28515625" style="258" customWidth="1"/>
    <col min="2831" max="3072" width="9.140625" style="258"/>
    <col min="3073" max="3073" width="14.7109375" style="258" customWidth="1"/>
    <col min="3074" max="3085" width="10.85546875" style="258" customWidth="1"/>
    <col min="3086" max="3086" width="9.28515625" style="258" customWidth="1"/>
    <col min="3087" max="3328" width="9.140625" style="258"/>
    <col min="3329" max="3329" width="14.7109375" style="258" customWidth="1"/>
    <col min="3330" max="3341" width="10.85546875" style="258" customWidth="1"/>
    <col min="3342" max="3342" width="9.28515625" style="258" customWidth="1"/>
    <col min="3343" max="3584" width="9.140625" style="258"/>
    <col min="3585" max="3585" width="14.7109375" style="258" customWidth="1"/>
    <col min="3586" max="3597" width="10.85546875" style="258" customWidth="1"/>
    <col min="3598" max="3598" width="9.28515625" style="258" customWidth="1"/>
    <col min="3599" max="3840" width="9.140625" style="258"/>
    <col min="3841" max="3841" width="14.7109375" style="258" customWidth="1"/>
    <col min="3842" max="3853" width="10.85546875" style="258" customWidth="1"/>
    <col min="3854" max="3854" width="9.28515625" style="258" customWidth="1"/>
    <col min="3855" max="4096" width="9.140625" style="258"/>
    <col min="4097" max="4097" width="14.7109375" style="258" customWidth="1"/>
    <col min="4098" max="4109" width="10.85546875" style="258" customWidth="1"/>
    <col min="4110" max="4110" width="9.28515625" style="258" customWidth="1"/>
    <col min="4111" max="4352" width="9.140625" style="258"/>
    <col min="4353" max="4353" width="14.7109375" style="258" customWidth="1"/>
    <col min="4354" max="4365" width="10.85546875" style="258" customWidth="1"/>
    <col min="4366" max="4366" width="9.28515625" style="258" customWidth="1"/>
    <col min="4367" max="4608" width="9.140625" style="258"/>
    <col min="4609" max="4609" width="14.7109375" style="258" customWidth="1"/>
    <col min="4610" max="4621" width="10.85546875" style="258" customWidth="1"/>
    <col min="4622" max="4622" width="9.28515625" style="258" customWidth="1"/>
    <col min="4623" max="4864" width="9.140625" style="258"/>
    <col min="4865" max="4865" width="14.7109375" style="258" customWidth="1"/>
    <col min="4866" max="4877" width="10.85546875" style="258" customWidth="1"/>
    <col min="4878" max="4878" width="9.28515625" style="258" customWidth="1"/>
    <col min="4879" max="5120" width="9.140625" style="258"/>
    <col min="5121" max="5121" width="14.7109375" style="258" customWidth="1"/>
    <col min="5122" max="5133" width="10.85546875" style="258" customWidth="1"/>
    <col min="5134" max="5134" width="9.28515625" style="258" customWidth="1"/>
    <col min="5135" max="5376" width="9.140625" style="258"/>
    <col min="5377" max="5377" width="14.7109375" style="258" customWidth="1"/>
    <col min="5378" max="5389" width="10.85546875" style="258" customWidth="1"/>
    <col min="5390" max="5390" width="9.28515625" style="258" customWidth="1"/>
    <col min="5391" max="5632" width="9.140625" style="258"/>
    <col min="5633" max="5633" width="14.7109375" style="258" customWidth="1"/>
    <col min="5634" max="5645" width="10.85546875" style="258" customWidth="1"/>
    <col min="5646" max="5646" width="9.28515625" style="258" customWidth="1"/>
    <col min="5647" max="5888" width="9.140625" style="258"/>
    <col min="5889" max="5889" width="14.7109375" style="258" customWidth="1"/>
    <col min="5890" max="5901" width="10.85546875" style="258" customWidth="1"/>
    <col min="5902" max="5902" width="9.28515625" style="258" customWidth="1"/>
    <col min="5903" max="6144" width="9.140625" style="258"/>
    <col min="6145" max="6145" width="14.7109375" style="258" customWidth="1"/>
    <col min="6146" max="6157" width="10.85546875" style="258" customWidth="1"/>
    <col min="6158" max="6158" width="9.28515625" style="258" customWidth="1"/>
    <col min="6159" max="6400" width="9.140625" style="258"/>
    <col min="6401" max="6401" width="14.7109375" style="258" customWidth="1"/>
    <col min="6402" max="6413" width="10.85546875" style="258" customWidth="1"/>
    <col min="6414" max="6414" width="9.28515625" style="258" customWidth="1"/>
    <col min="6415" max="6656" width="9.140625" style="258"/>
    <col min="6657" max="6657" width="14.7109375" style="258" customWidth="1"/>
    <col min="6658" max="6669" width="10.85546875" style="258" customWidth="1"/>
    <col min="6670" max="6670" width="9.28515625" style="258" customWidth="1"/>
    <col min="6671" max="6912" width="9.140625" style="258"/>
    <col min="6913" max="6913" width="14.7109375" style="258" customWidth="1"/>
    <col min="6914" max="6925" width="10.85546875" style="258" customWidth="1"/>
    <col min="6926" max="6926" width="9.28515625" style="258" customWidth="1"/>
    <col min="6927" max="7168" width="9.140625" style="258"/>
    <col min="7169" max="7169" width="14.7109375" style="258" customWidth="1"/>
    <col min="7170" max="7181" width="10.85546875" style="258" customWidth="1"/>
    <col min="7182" max="7182" width="9.28515625" style="258" customWidth="1"/>
    <col min="7183" max="7424" width="9.140625" style="258"/>
    <col min="7425" max="7425" width="14.7109375" style="258" customWidth="1"/>
    <col min="7426" max="7437" width="10.85546875" style="258" customWidth="1"/>
    <col min="7438" max="7438" width="9.28515625" style="258" customWidth="1"/>
    <col min="7439" max="7680" width="9.140625" style="258"/>
    <col min="7681" max="7681" width="14.7109375" style="258" customWidth="1"/>
    <col min="7682" max="7693" width="10.85546875" style="258" customWidth="1"/>
    <col min="7694" max="7694" width="9.28515625" style="258" customWidth="1"/>
    <col min="7695" max="7936" width="9.140625" style="258"/>
    <col min="7937" max="7937" width="14.7109375" style="258" customWidth="1"/>
    <col min="7938" max="7949" width="10.85546875" style="258" customWidth="1"/>
    <col min="7950" max="7950" width="9.28515625" style="258" customWidth="1"/>
    <col min="7951" max="8192" width="9.140625" style="258"/>
    <col min="8193" max="8193" width="14.7109375" style="258" customWidth="1"/>
    <col min="8194" max="8205" width="10.85546875" style="258" customWidth="1"/>
    <col min="8206" max="8206" width="9.28515625" style="258" customWidth="1"/>
    <col min="8207" max="8448" width="9.140625" style="258"/>
    <col min="8449" max="8449" width="14.7109375" style="258" customWidth="1"/>
    <col min="8450" max="8461" width="10.85546875" style="258" customWidth="1"/>
    <col min="8462" max="8462" width="9.28515625" style="258" customWidth="1"/>
    <col min="8463" max="8704" width="9.140625" style="258"/>
    <col min="8705" max="8705" width="14.7109375" style="258" customWidth="1"/>
    <col min="8706" max="8717" width="10.85546875" style="258" customWidth="1"/>
    <col min="8718" max="8718" width="9.28515625" style="258" customWidth="1"/>
    <col min="8719" max="8960" width="9.140625" style="258"/>
    <col min="8961" max="8961" width="14.7109375" style="258" customWidth="1"/>
    <col min="8962" max="8973" width="10.85546875" style="258" customWidth="1"/>
    <col min="8974" max="8974" width="9.28515625" style="258" customWidth="1"/>
    <col min="8975" max="9216" width="9.140625" style="258"/>
    <col min="9217" max="9217" width="14.7109375" style="258" customWidth="1"/>
    <col min="9218" max="9229" width="10.85546875" style="258" customWidth="1"/>
    <col min="9230" max="9230" width="9.28515625" style="258" customWidth="1"/>
    <col min="9231" max="9472" width="9.140625" style="258"/>
    <col min="9473" max="9473" width="14.7109375" style="258" customWidth="1"/>
    <col min="9474" max="9485" width="10.85546875" style="258" customWidth="1"/>
    <col min="9486" max="9486" width="9.28515625" style="258" customWidth="1"/>
    <col min="9487" max="9728" width="9.140625" style="258"/>
    <col min="9729" max="9729" width="14.7109375" style="258" customWidth="1"/>
    <col min="9730" max="9741" width="10.85546875" style="258" customWidth="1"/>
    <col min="9742" max="9742" width="9.28515625" style="258" customWidth="1"/>
    <col min="9743" max="9984" width="9.140625" style="258"/>
    <col min="9985" max="9985" width="14.7109375" style="258" customWidth="1"/>
    <col min="9986" max="9997" width="10.85546875" style="258" customWidth="1"/>
    <col min="9998" max="9998" width="9.28515625" style="258" customWidth="1"/>
    <col min="9999" max="10240" width="9.140625" style="258"/>
    <col min="10241" max="10241" width="14.7109375" style="258" customWidth="1"/>
    <col min="10242" max="10253" width="10.85546875" style="258" customWidth="1"/>
    <col min="10254" max="10254" width="9.28515625" style="258" customWidth="1"/>
    <col min="10255" max="10496" width="9.140625" style="258"/>
    <col min="10497" max="10497" width="14.7109375" style="258" customWidth="1"/>
    <col min="10498" max="10509" width="10.85546875" style="258" customWidth="1"/>
    <col min="10510" max="10510" width="9.28515625" style="258" customWidth="1"/>
    <col min="10511" max="10752" width="9.140625" style="258"/>
    <col min="10753" max="10753" width="14.7109375" style="258" customWidth="1"/>
    <col min="10754" max="10765" width="10.85546875" style="258" customWidth="1"/>
    <col min="10766" max="10766" width="9.28515625" style="258" customWidth="1"/>
    <col min="10767" max="11008" width="9.140625" style="258"/>
    <col min="11009" max="11009" width="14.7109375" style="258" customWidth="1"/>
    <col min="11010" max="11021" width="10.85546875" style="258" customWidth="1"/>
    <col min="11022" max="11022" width="9.28515625" style="258" customWidth="1"/>
    <col min="11023" max="11264" width="9.140625" style="258"/>
    <col min="11265" max="11265" width="14.7109375" style="258" customWidth="1"/>
    <col min="11266" max="11277" width="10.85546875" style="258" customWidth="1"/>
    <col min="11278" max="11278" width="9.28515625" style="258" customWidth="1"/>
    <col min="11279" max="11520" width="9.140625" style="258"/>
    <col min="11521" max="11521" width="14.7109375" style="258" customWidth="1"/>
    <col min="11522" max="11533" width="10.85546875" style="258" customWidth="1"/>
    <col min="11534" max="11534" width="9.28515625" style="258" customWidth="1"/>
    <col min="11535" max="11776" width="9.140625" style="258"/>
    <col min="11777" max="11777" width="14.7109375" style="258" customWidth="1"/>
    <col min="11778" max="11789" width="10.85546875" style="258" customWidth="1"/>
    <col min="11790" max="11790" width="9.28515625" style="258" customWidth="1"/>
    <col min="11791" max="12032" width="9.140625" style="258"/>
    <col min="12033" max="12033" width="14.7109375" style="258" customWidth="1"/>
    <col min="12034" max="12045" width="10.85546875" style="258" customWidth="1"/>
    <col min="12046" max="12046" width="9.28515625" style="258" customWidth="1"/>
    <col min="12047" max="12288" width="9.140625" style="258"/>
    <col min="12289" max="12289" width="14.7109375" style="258" customWidth="1"/>
    <col min="12290" max="12301" width="10.85546875" style="258" customWidth="1"/>
    <col min="12302" max="12302" width="9.28515625" style="258" customWidth="1"/>
    <col min="12303" max="12544" width="9.140625" style="258"/>
    <col min="12545" max="12545" width="14.7109375" style="258" customWidth="1"/>
    <col min="12546" max="12557" width="10.85546875" style="258" customWidth="1"/>
    <col min="12558" max="12558" width="9.28515625" style="258" customWidth="1"/>
    <col min="12559" max="12800" width="9.140625" style="258"/>
    <col min="12801" max="12801" width="14.7109375" style="258" customWidth="1"/>
    <col min="12802" max="12813" width="10.85546875" style="258" customWidth="1"/>
    <col min="12814" max="12814" width="9.28515625" style="258" customWidth="1"/>
    <col min="12815" max="13056" width="9.140625" style="258"/>
    <col min="13057" max="13057" width="14.7109375" style="258" customWidth="1"/>
    <col min="13058" max="13069" width="10.85546875" style="258" customWidth="1"/>
    <col min="13070" max="13070" width="9.28515625" style="258" customWidth="1"/>
    <col min="13071" max="13312" width="9.140625" style="258"/>
    <col min="13313" max="13313" width="14.7109375" style="258" customWidth="1"/>
    <col min="13314" max="13325" width="10.85546875" style="258" customWidth="1"/>
    <col min="13326" max="13326" width="9.28515625" style="258" customWidth="1"/>
    <col min="13327" max="13568" width="9.140625" style="258"/>
    <col min="13569" max="13569" width="14.7109375" style="258" customWidth="1"/>
    <col min="13570" max="13581" width="10.85546875" style="258" customWidth="1"/>
    <col min="13582" max="13582" width="9.28515625" style="258" customWidth="1"/>
    <col min="13583" max="13824" width="9.140625" style="258"/>
    <col min="13825" max="13825" width="14.7109375" style="258" customWidth="1"/>
    <col min="13826" max="13837" width="10.85546875" style="258" customWidth="1"/>
    <col min="13838" max="13838" width="9.28515625" style="258" customWidth="1"/>
    <col min="13839" max="14080" width="9.140625" style="258"/>
    <col min="14081" max="14081" width="14.7109375" style="258" customWidth="1"/>
    <col min="14082" max="14093" width="10.85546875" style="258" customWidth="1"/>
    <col min="14094" max="14094" width="9.28515625" style="258" customWidth="1"/>
    <col min="14095" max="14336" width="9.140625" style="258"/>
    <col min="14337" max="14337" width="14.7109375" style="258" customWidth="1"/>
    <col min="14338" max="14349" width="10.85546875" style="258" customWidth="1"/>
    <col min="14350" max="14350" width="9.28515625" style="258" customWidth="1"/>
    <col min="14351" max="14592" width="9.140625" style="258"/>
    <col min="14593" max="14593" width="14.7109375" style="258" customWidth="1"/>
    <col min="14594" max="14605" width="10.85546875" style="258" customWidth="1"/>
    <col min="14606" max="14606" width="9.28515625" style="258" customWidth="1"/>
    <col min="14607" max="14848" width="9.140625" style="258"/>
    <col min="14849" max="14849" width="14.7109375" style="258" customWidth="1"/>
    <col min="14850" max="14861" width="10.85546875" style="258" customWidth="1"/>
    <col min="14862" max="14862" width="9.28515625" style="258" customWidth="1"/>
    <col min="14863" max="15104" width="9.140625" style="258"/>
    <col min="15105" max="15105" width="14.7109375" style="258" customWidth="1"/>
    <col min="15106" max="15117" width="10.85546875" style="258" customWidth="1"/>
    <col min="15118" max="15118" width="9.28515625" style="258" customWidth="1"/>
    <col min="15119" max="15360" width="9.140625" style="258"/>
    <col min="15361" max="15361" width="14.7109375" style="258" customWidth="1"/>
    <col min="15362" max="15373" width="10.85546875" style="258" customWidth="1"/>
    <col min="15374" max="15374" width="9.28515625" style="258" customWidth="1"/>
    <col min="15375" max="15616" width="9.140625" style="258"/>
    <col min="15617" max="15617" width="14.7109375" style="258" customWidth="1"/>
    <col min="15618" max="15629" width="10.85546875" style="258" customWidth="1"/>
    <col min="15630" max="15630" width="9.28515625" style="258" customWidth="1"/>
    <col min="15631" max="15872" width="9.140625" style="258"/>
    <col min="15873" max="15873" width="14.7109375" style="258" customWidth="1"/>
    <col min="15874" max="15885" width="10.85546875" style="258" customWidth="1"/>
    <col min="15886" max="15886" width="9.28515625" style="258" customWidth="1"/>
    <col min="15887" max="16128" width="9.140625" style="258"/>
    <col min="16129" max="16129" width="14.7109375" style="258" customWidth="1"/>
    <col min="16130" max="16141" width="10.85546875" style="258" customWidth="1"/>
    <col min="16142" max="16142" width="9.28515625" style="258" customWidth="1"/>
    <col min="16143" max="16384" width="9.140625" style="258"/>
  </cols>
  <sheetData>
    <row r="1" spans="1:14" x14ac:dyDescent="0.25">
      <c r="A1" s="263" t="s">
        <v>324</v>
      </c>
      <c r="B1" s="264"/>
      <c r="C1" s="264"/>
      <c r="D1" s="264"/>
      <c r="E1" s="264"/>
      <c r="F1" s="264"/>
      <c r="G1" s="264"/>
      <c r="H1" s="264"/>
      <c r="I1" s="264"/>
      <c r="J1" s="264"/>
      <c r="K1" s="264"/>
      <c r="L1" s="264"/>
      <c r="M1" s="264"/>
      <c r="N1" s="264"/>
    </row>
    <row r="2" spans="1:14" x14ac:dyDescent="0.25">
      <c r="A2" s="263" t="s">
        <v>325</v>
      </c>
      <c r="B2" s="264"/>
      <c r="C2" s="264"/>
      <c r="D2" s="264"/>
      <c r="E2" s="264"/>
      <c r="F2" s="264"/>
      <c r="G2" s="264"/>
      <c r="H2" s="264"/>
      <c r="I2" s="264"/>
      <c r="J2" s="264"/>
      <c r="K2" s="264"/>
      <c r="L2" s="264"/>
      <c r="M2" s="264"/>
      <c r="N2" s="264"/>
    </row>
    <row r="3" spans="1:14" x14ac:dyDescent="0.25">
      <c r="A3" s="257" t="s">
        <v>0</v>
      </c>
      <c r="B3" s="257" t="s">
        <v>1</v>
      </c>
      <c r="C3" s="257" t="s">
        <v>2</v>
      </c>
      <c r="D3" s="257" t="s">
        <v>3</v>
      </c>
      <c r="E3" s="257" t="s">
        <v>4</v>
      </c>
      <c r="F3" s="257" t="s">
        <v>5</v>
      </c>
      <c r="G3" s="257" t="s">
        <v>6</v>
      </c>
      <c r="H3" s="257" t="s">
        <v>7</v>
      </c>
      <c r="I3" s="257" t="s">
        <v>8</v>
      </c>
      <c r="J3" s="257" t="s">
        <v>9</v>
      </c>
      <c r="K3" s="257" t="s">
        <v>10</v>
      </c>
      <c r="L3" s="257" t="s">
        <v>11</v>
      </c>
      <c r="M3" s="257" t="s">
        <v>12</v>
      </c>
      <c r="N3" s="257" t="s">
        <v>13</v>
      </c>
    </row>
    <row r="4" spans="1:14" x14ac:dyDescent="0.25">
      <c r="A4" s="257" t="s">
        <v>14</v>
      </c>
      <c r="B4" s="29">
        <v>1360614</v>
      </c>
      <c r="C4" s="29">
        <v>2370336</v>
      </c>
      <c r="D4" s="29">
        <v>498770</v>
      </c>
      <c r="E4" s="29">
        <v>767243</v>
      </c>
      <c r="F4" s="29">
        <v>1209700</v>
      </c>
      <c r="G4" s="29">
        <v>2278224</v>
      </c>
      <c r="H4" s="29">
        <v>2874427</v>
      </c>
      <c r="I4" s="29">
        <v>7722</v>
      </c>
      <c r="J4" s="29">
        <v>429815</v>
      </c>
      <c r="K4" s="29">
        <v>779514</v>
      </c>
      <c r="L4" s="28" t="s">
        <v>15</v>
      </c>
      <c r="M4" s="28" t="s">
        <v>15</v>
      </c>
      <c r="N4" s="29">
        <v>12576366</v>
      </c>
    </row>
    <row r="5" spans="1:14" x14ac:dyDescent="0.25">
      <c r="A5" s="257" t="s">
        <v>16</v>
      </c>
      <c r="B5" s="29">
        <v>224978</v>
      </c>
      <c r="C5" s="29">
        <v>378866</v>
      </c>
      <c r="D5" s="29">
        <v>82130</v>
      </c>
      <c r="E5" s="29">
        <v>128401</v>
      </c>
      <c r="F5" s="29">
        <v>201149</v>
      </c>
      <c r="G5" s="29">
        <v>468947</v>
      </c>
      <c r="H5" s="29">
        <v>514689</v>
      </c>
      <c r="I5" s="29">
        <v>1312</v>
      </c>
      <c r="J5" s="29">
        <v>73368</v>
      </c>
      <c r="K5" s="29">
        <v>130857</v>
      </c>
      <c r="L5" s="28" t="s">
        <v>15</v>
      </c>
      <c r="M5" s="28" t="s">
        <v>15</v>
      </c>
      <c r="N5" s="29">
        <v>2204698</v>
      </c>
    </row>
    <row r="6" spans="1:14" x14ac:dyDescent="0.25">
      <c r="A6" s="257" t="s">
        <v>17</v>
      </c>
      <c r="B6" s="29">
        <v>875</v>
      </c>
      <c r="C6" s="29">
        <v>2697</v>
      </c>
      <c r="D6" s="29">
        <v>737</v>
      </c>
      <c r="E6" s="29">
        <v>-320</v>
      </c>
      <c r="F6" s="29">
        <v>843</v>
      </c>
      <c r="G6" s="29">
        <v>479</v>
      </c>
      <c r="H6" s="29">
        <v>2455</v>
      </c>
      <c r="I6" s="28" t="s">
        <v>15</v>
      </c>
      <c r="J6" s="29">
        <v>48</v>
      </c>
      <c r="K6" s="29">
        <v>51</v>
      </c>
      <c r="L6" s="28" t="s">
        <v>15</v>
      </c>
      <c r="M6" s="28" t="s">
        <v>15</v>
      </c>
      <c r="N6" s="29">
        <v>7864</v>
      </c>
    </row>
    <row r="7" spans="1:14" x14ac:dyDescent="0.25">
      <c r="A7" s="257" t="s">
        <v>18</v>
      </c>
      <c r="B7" s="29">
        <v>141173</v>
      </c>
      <c r="C7" s="29">
        <v>175858</v>
      </c>
      <c r="D7" s="29">
        <v>51935</v>
      </c>
      <c r="E7" s="29">
        <v>86205</v>
      </c>
      <c r="F7" s="29">
        <v>98600</v>
      </c>
      <c r="G7" s="29">
        <v>352852</v>
      </c>
      <c r="H7" s="29">
        <v>316433</v>
      </c>
      <c r="I7" s="29">
        <v>883</v>
      </c>
      <c r="J7" s="29">
        <v>35265</v>
      </c>
      <c r="K7" s="29">
        <v>63104</v>
      </c>
      <c r="L7" s="28" t="s">
        <v>15</v>
      </c>
      <c r="M7" s="28" t="s">
        <v>15</v>
      </c>
      <c r="N7" s="29">
        <v>1322308</v>
      </c>
    </row>
    <row r="8" spans="1:14" x14ac:dyDescent="0.25">
      <c r="A8" s="257" t="s">
        <v>19</v>
      </c>
      <c r="B8" s="29">
        <v>54272</v>
      </c>
      <c r="C8" s="29">
        <v>130687</v>
      </c>
      <c r="D8" s="29">
        <v>33377</v>
      </c>
      <c r="E8" s="29">
        <v>45142</v>
      </c>
      <c r="F8" s="29">
        <v>66490</v>
      </c>
      <c r="G8" s="29">
        <v>120608</v>
      </c>
      <c r="H8" s="29">
        <v>156537</v>
      </c>
      <c r="I8" s="29">
        <v>342</v>
      </c>
      <c r="J8" s="29">
        <v>28346</v>
      </c>
      <c r="K8" s="29">
        <v>39724</v>
      </c>
      <c r="L8" s="28" t="s">
        <v>15</v>
      </c>
      <c r="M8" s="28" t="s">
        <v>15</v>
      </c>
      <c r="N8" s="29">
        <v>675525</v>
      </c>
    </row>
    <row r="9" spans="1:14" x14ac:dyDescent="0.25">
      <c r="A9" s="257" t="s">
        <v>20</v>
      </c>
      <c r="B9" s="28" t="s">
        <v>15</v>
      </c>
      <c r="C9" s="28" t="s">
        <v>15</v>
      </c>
      <c r="D9" s="28" t="s">
        <v>15</v>
      </c>
      <c r="E9" s="28" t="s">
        <v>15</v>
      </c>
      <c r="F9" s="28" t="s">
        <v>15</v>
      </c>
      <c r="G9" s="28" t="s">
        <v>15</v>
      </c>
      <c r="H9" s="28" t="s">
        <v>15</v>
      </c>
      <c r="I9" s="28" t="s">
        <v>15</v>
      </c>
      <c r="J9" s="28" t="s">
        <v>15</v>
      </c>
      <c r="K9" s="28" t="s">
        <v>15</v>
      </c>
      <c r="L9" s="29">
        <v>1422050</v>
      </c>
      <c r="M9" s="28" t="s">
        <v>15</v>
      </c>
      <c r="N9" s="29">
        <v>1422050</v>
      </c>
    </row>
    <row r="10" spans="1:14" x14ac:dyDescent="0.25">
      <c r="A10" s="257"/>
      <c r="B10" s="28"/>
      <c r="C10" s="28"/>
      <c r="D10" s="28"/>
      <c r="E10" s="28"/>
      <c r="F10" s="28"/>
      <c r="G10" s="28"/>
      <c r="H10" s="28"/>
      <c r="I10" s="28"/>
      <c r="J10" s="28"/>
      <c r="K10" s="28"/>
      <c r="L10" s="29"/>
      <c r="M10" s="28"/>
      <c r="N10" s="29"/>
    </row>
    <row r="11" spans="1:14" x14ac:dyDescent="0.25">
      <c r="A11" s="257" t="s">
        <v>21</v>
      </c>
      <c r="B11" s="29">
        <v>1495</v>
      </c>
      <c r="C11" s="29">
        <v>156</v>
      </c>
      <c r="D11" s="29">
        <v>0</v>
      </c>
      <c r="E11" s="28" t="s">
        <v>15</v>
      </c>
      <c r="F11" s="29">
        <v>2466</v>
      </c>
      <c r="G11" s="29">
        <v>607727</v>
      </c>
      <c r="H11" s="29">
        <v>261448</v>
      </c>
      <c r="I11" s="29">
        <v>511</v>
      </c>
      <c r="J11" s="28" t="s">
        <v>15</v>
      </c>
      <c r="K11" s="28" t="s">
        <v>15</v>
      </c>
      <c r="L11" s="28" t="s">
        <v>15</v>
      </c>
      <c r="M11" s="28" t="s">
        <v>15</v>
      </c>
      <c r="N11" s="29">
        <v>873803</v>
      </c>
    </row>
    <row r="12" spans="1:14" x14ac:dyDescent="0.25">
      <c r="A12" s="257" t="s">
        <v>22</v>
      </c>
      <c r="B12" s="28" t="s">
        <v>15</v>
      </c>
      <c r="C12" s="29">
        <v>98</v>
      </c>
      <c r="D12" s="29">
        <v>285</v>
      </c>
      <c r="E12" s="29">
        <v>450</v>
      </c>
      <c r="F12" s="29">
        <v>292</v>
      </c>
      <c r="G12" s="29">
        <v>20471</v>
      </c>
      <c r="H12" s="29">
        <v>13052</v>
      </c>
      <c r="I12" s="28" t="s">
        <v>15</v>
      </c>
      <c r="J12" s="29">
        <v>147</v>
      </c>
      <c r="K12" s="28" t="s">
        <v>15</v>
      </c>
      <c r="L12" s="28" t="s">
        <v>15</v>
      </c>
      <c r="M12" s="28" t="s">
        <v>15</v>
      </c>
      <c r="N12" s="29">
        <v>34795</v>
      </c>
    </row>
    <row r="13" spans="1:14" x14ac:dyDescent="0.25">
      <c r="A13" s="257" t="s">
        <v>23</v>
      </c>
      <c r="B13" s="29">
        <v>4180</v>
      </c>
      <c r="C13" s="29">
        <v>45638</v>
      </c>
      <c r="D13" s="29">
        <v>4713</v>
      </c>
      <c r="E13" s="29">
        <v>22587</v>
      </c>
      <c r="F13" s="29">
        <v>18818</v>
      </c>
      <c r="G13" s="29">
        <v>80242</v>
      </c>
      <c r="H13" s="29">
        <v>119584</v>
      </c>
      <c r="I13" s="29">
        <v>253</v>
      </c>
      <c r="J13" s="29">
        <v>1401</v>
      </c>
      <c r="K13" s="29">
        <v>814</v>
      </c>
      <c r="L13" s="28" t="s">
        <v>15</v>
      </c>
      <c r="M13" s="28" t="s">
        <v>15</v>
      </c>
      <c r="N13" s="29">
        <v>298230</v>
      </c>
    </row>
    <row r="14" spans="1:14" x14ac:dyDescent="0.25">
      <c r="A14" s="257" t="s">
        <v>24</v>
      </c>
      <c r="B14" s="29">
        <v>6502</v>
      </c>
      <c r="C14" s="29">
        <v>256313</v>
      </c>
      <c r="D14" s="29">
        <v>8781</v>
      </c>
      <c r="E14" s="29">
        <v>22036</v>
      </c>
      <c r="F14" s="29">
        <v>37560</v>
      </c>
      <c r="G14" s="29">
        <v>137701</v>
      </c>
      <c r="H14" s="29">
        <v>131505</v>
      </c>
      <c r="I14" s="29">
        <v>174</v>
      </c>
      <c r="J14" s="29">
        <v>43470</v>
      </c>
      <c r="K14" s="29">
        <v>88289</v>
      </c>
      <c r="L14" s="28" t="s">
        <v>15</v>
      </c>
      <c r="M14" s="28" t="s">
        <v>15</v>
      </c>
      <c r="N14" s="29">
        <v>732330</v>
      </c>
    </row>
    <row r="15" spans="1:14" x14ac:dyDescent="0.25">
      <c r="A15" s="257" t="s">
        <v>25</v>
      </c>
      <c r="B15" s="29">
        <v>1911</v>
      </c>
      <c r="C15" s="29">
        <v>257</v>
      </c>
      <c r="D15" s="29">
        <v>128</v>
      </c>
      <c r="E15" s="29">
        <v>66</v>
      </c>
      <c r="F15" s="29">
        <v>57</v>
      </c>
      <c r="G15" s="29">
        <v>346</v>
      </c>
      <c r="H15" s="29">
        <v>52</v>
      </c>
      <c r="I15" s="28" t="s">
        <v>15</v>
      </c>
      <c r="J15" s="29">
        <v>4207</v>
      </c>
      <c r="K15" s="29">
        <v>96</v>
      </c>
      <c r="L15" s="28" t="s">
        <v>15</v>
      </c>
      <c r="M15" s="28" t="s">
        <v>15</v>
      </c>
      <c r="N15" s="29">
        <v>7119</v>
      </c>
    </row>
    <row r="16" spans="1:14" x14ac:dyDescent="0.25">
      <c r="A16" s="257" t="s">
        <v>26</v>
      </c>
      <c r="B16" s="29">
        <v>7265</v>
      </c>
      <c r="C16" s="29">
        <v>4244</v>
      </c>
      <c r="D16" s="29">
        <v>283</v>
      </c>
      <c r="E16" s="29">
        <v>1353</v>
      </c>
      <c r="F16" s="29">
        <v>4270</v>
      </c>
      <c r="G16" s="29">
        <v>2740</v>
      </c>
      <c r="H16" s="29">
        <v>6572</v>
      </c>
      <c r="I16" s="28" t="s">
        <v>15</v>
      </c>
      <c r="J16" s="29">
        <v>829</v>
      </c>
      <c r="K16" s="29">
        <v>2832</v>
      </c>
      <c r="L16" s="28" t="s">
        <v>15</v>
      </c>
      <c r="M16" s="28" t="s">
        <v>15</v>
      </c>
      <c r="N16" s="29">
        <v>30389</v>
      </c>
    </row>
    <row r="17" spans="1:14" x14ac:dyDescent="0.25">
      <c r="A17" s="257" t="s">
        <v>27</v>
      </c>
      <c r="B17" s="29">
        <v>31187</v>
      </c>
      <c r="C17" s="29">
        <v>185465</v>
      </c>
      <c r="D17" s="29">
        <v>6289</v>
      </c>
      <c r="E17" s="29">
        <v>13567</v>
      </c>
      <c r="F17" s="29">
        <v>114156</v>
      </c>
      <c r="G17" s="29">
        <v>6287</v>
      </c>
      <c r="H17" s="29">
        <v>82679</v>
      </c>
      <c r="I17" s="29">
        <v>101</v>
      </c>
      <c r="J17" s="29">
        <v>5860</v>
      </c>
      <c r="K17" s="29">
        <v>95530</v>
      </c>
      <c r="L17" s="28" t="s">
        <v>15</v>
      </c>
      <c r="M17" s="28" t="s">
        <v>15</v>
      </c>
      <c r="N17" s="29">
        <v>541122</v>
      </c>
    </row>
    <row r="18" spans="1:14" x14ac:dyDescent="0.25">
      <c r="A18" s="257"/>
      <c r="B18" s="29"/>
      <c r="C18" s="29"/>
      <c r="D18" s="29"/>
      <c r="E18" s="29"/>
      <c r="F18" s="29"/>
      <c r="G18" s="29"/>
      <c r="H18" s="29"/>
      <c r="I18" s="29"/>
      <c r="J18" s="29"/>
      <c r="K18" s="29"/>
      <c r="L18" s="28"/>
      <c r="M18" s="28"/>
      <c r="N18" s="29"/>
    </row>
    <row r="19" spans="1:14" x14ac:dyDescent="0.25">
      <c r="A19" s="257" t="s">
        <v>28</v>
      </c>
      <c r="B19" s="29">
        <v>10520</v>
      </c>
      <c r="C19" s="29">
        <v>1056</v>
      </c>
      <c r="D19" s="29">
        <v>652</v>
      </c>
      <c r="E19" s="29">
        <v>253</v>
      </c>
      <c r="F19" s="29">
        <v>1418</v>
      </c>
      <c r="G19" s="29">
        <v>1313</v>
      </c>
      <c r="H19" s="29">
        <v>5846</v>
      </c>
      <c r="I19" s="28" t="s">
        <v>15</v>
      </c>
      <c r="J19" s="29">
        <v>653</v>
      </c>
      <c r="K19" s="29">
        <v>2708</v>
      </c>
      <c r="L19" s="28" t="s">
        <v>15</v>
      </c>
      <c r="M19" s="28" t="s">
        <v>15</v>
      </c>
      <c r="N19" s="29">
        <v>24420</v>
      </c>
    </row>
    <row r="20" spans="1:14" x14ac:dyDescent="0.25">
      <c r="A20" s="257" t="s">
        <v>29</v>
      </c>
      <c r="B20" s="29">
        <v>4774</v>
      </c>
      <c r="C20" s="29">
        <v>601</v>
      </c>
      <c r="D20" s="29">
        <v>372</v>
      </c>
      <c r="E20" s="29">
        <v>151</v>
      </c>
      <c r="F20" s="29">
        <v>23301</v>
      </c>
      <c r="G20" s="29">
        <v>1431</v>
      </c>
      <c r="H20" s="29">
        <v>923</v>
      </c>
      <c r="I20" s="28" t="s">
        <v>15</v>
      </c>
      <c r="J20" s="29">
        <v>167</v>
      </c>
      <c r="K20" s="29">
        <v>356</v>
      </c>
      <c r="L20" s="28" t="s">
        <v>15</v>
      </c>
      <c r="M20" s="28" t="s">
        <v>15</v>
      </c>
      <c r="N20" s="29">
        <v>32076</v>
      </c>
    </row>
    <row r="21" spans="1:14" x14ac:dyDescent="0.25">
      <c r="A21" s="257" t="s">
        <v>30</v>
      </c>
      <c r="B21" s="29">
        <v>4556</v>
      </c>
      <c r="C21" s="29">
        <v>1826</v>
      </c>
      <c r="D21" s="29">
        <v>600</v>
      </c>
      <c r="E21" s="29">
        <v>863</v>
      </c>
      <c r="F21" s="29">
        <v>1572</v>
      </c>
      <c r="G21" s="29">
        <v>4568</v>
      </c>
      <c r="H21" s="29">
        <v>2671</v>
      </c>
      <c r="I21" s="29">
        <v>56</v>
      </c>
      <c r="J21" s="29">
        <v>398</v>
      </c>
      <c r="K21" s="29">
        <v>1215</v>
      </c>
      <c r="L21" s="28" t="s">
        <v>15</v>
      </c>
      <c r="M21" s="28" t="s">
        <v>15</v>
      </c>
      <c r="N21" s="29">
        <v>18324</v>
      </c>
    </row>
    <row r="22" spans="1:14" x14ac:dyDescent="0.25">
      <c r="A22" s="257" t="s">
        <v>31</v>
      </c>
      <c r="B22" s="29">
        <v>63049</v>
      </c>
      <c r="C22" s="29">
        <v>27749</v>
      </c>
      <c r="D22" s="28" t="s">
        <v>15</v>
      </c>
      <c r="E22" s="29">
        <v>3886</v>
      </c>
      <c r="F22" s="29">
        <v>2657</v>
      </c>
      <c r="G22" s="29">
        <v>3002</v>
      </c>
      <c r="H22" s="29">
        <v>5575</v>
      </c>
      <c r="I22" s="28" t="s">
        <v>15</v>
      </c>
      <c r="J22" s="29">
        <v>1405</v>
      </c>
      <c r="K22" s="29">
        <v>6360</v>
      </c>
      <c r="L22" s="28" t="s">
        <v>15</v>
      </c>
      <c r="M22" s="28" t="s">
        <v>15</v>
      </c>
      <c r="N22" s="29">
        <v>113682</v>
      </c>
    </row>
    <row r="23" spans="1:14" x14ac:dyDescent="0.25">
      <c r="A23" s="257" t="s">
        <v>32</v>
      </c>
      <c r="B23" s="28" t="s">
        <v>15</v>
      </c>
      <c r="C23" s="28" t="s">
        <v>15</v>
      </c>
      <c r="D23" s="28" t="s">
        <v>15</v>
      </c>
      <c r="E23" s="28" t="s">
        <v>15</v>
      </c>
      <c r="F23" s="29">
        <v>18</v>
      </c>
      <c r="G23" s="28" t="s">
        <v>15</v>
      </c>
      <c r="H23" s="28" t="s">
        <v>15</v>
      </c>
      <c r="I23" s="28" t="s">
        <v>15</v>
      </c>
      <c r="J23" s="28" t="s">
        <v>15</v>
      </c>
      <c r="K23" s="28" t="s">
        <v>15</v>
      </c>
      <c r="L23" s="28" t="s">
        <v>15</v>
      </c>
      <c r="M23" s="28" t="s">
        <v>15</v>
      </c>
      <c r="N23" s="29">
        <v>18</v>
      </c>
    </row>
    <row r="24" spans="1:14" x14ac:dyDescent="0.25">
      <c r="A24" s="257"/>
      <c r="B24" s="28"/>
      <c r="C24" s="28"/>
      <c r="D24" s="28"/>
      <c r="E24" s="28"/>
      <c r="F24" s="29"/>
      <c r="G24" s="28"/>
      <c r="H24" s="28"/>
      <c r="I24" s="28"/>
      <c r="J24" s="28"/>
      <c r="K24" s="28"/>
      <c r="L24" s="28"/>
      <c r="M24" s="28"/>
      <c r="N24" s="29"/>
    </row>
    <row r="25" spans="1:14" x14ac:dyDescent="0.25">
      <c r="A25" s="257" t="s">
        <v>33</v>
      </c>
      <c r="B25" s="29">
        <v>3572</v>
      </c>
      <c r="C25" s="29">
        <v>319</v>
      </c>
      <c r="D25" s="29">
        <v>139</v>
      </c>
      <c r="E25" s="28" t="s">
        <v>15</v>
      </c>
      <c r="F25" s="29">
        <v>0</v>
      </c>
      <c r="G25" s="29">
        <v>557</v>
      </c>
      <c r="H25" s="29">
        <v>8331</v>
      </c>
      <c r="I25" s="28" t="s">
        <v>15</v>
      </c>
      <c r="J25" s="29">
        <v>18</v>
      </c>
      <c r="K25" s="29">
        <v>44</v>
      </c>
      <c r="L25" s="28" t="s">
        <v>15</v>
      </c>
      <c r="M25" s="28" t="s">
        <v>15</v>
      </c>
      <c r="N25" s="29">
        <v>12980</v>
      </c>
    </row>
    <row r="26" spans="1:14" x14ac:dyDescent="0.25">
      <c r="A26" s="257" t="s">
        <v>35</v>
      </c>
      <c r="B26" s="28" t="s">
        <v>15</v>
      </c>
      <c r="C26" s="29">
        <v>0</v>
      </c>
      <c r="D26" s="28" t="s">
        <v>15</v>
      </c>
      <c r="E26" s="28" t="s">
        <v>15</v>
      </c>
      <c r="F26" s="28" t="s">
        <v>15</v>
      </c>
      <c r="G26" s="28" t="s">
        <v>15</v>
      </c>
      <c r="H26" s="29">
        <v>0</v>
      </c>
      <c r="I26" s="28" t="s">
        <v>15</v>
      </c>
      <c r="J26" s="29">
        <v>698895</v>
      </c>
      <c r="K26" s="29">
        <v>0</v>
      </c>
      <c r="L26" s="28" t="s">
        <v>15</v>
      </c>
      <c r="M26" s="28" t="s">
        <v>15</v>
      </c>
      <c r="N26" s="29">
        <v>698895</v>
      </c>
    </row>
    <row r="27" spans="1:14" x14ac:dyDescent="0.25">
      <c r="A27" s="257" t="s">
        <v>36</v>
      </c>
      <c r="B27" s="28" t="s">
        <v>15</v>
      </c>
      <c r="C27" s="28" t="s">
        <v>15</v>
      </c>
      <c r="D27" s="28" t="s">
        <v>15</v>
      </c>
      <c r="E27" s="28" t="s">
        <v>15</v>
      </c>
      <c r="F27" s="28" t="s">
        <v>15</v>
      </c>
      <c r="G27" s="28" t="s">
        <v>15</v>
      </c>
      <c r="H27" s="28" t="s">
        <v>15</v>
      </c>
      <c r="I27" s="28" t="s">
        <v>15</v>
      </c>
      <c r="J27" s="29">
        <v>453603</v>
      </c>
      <c r="K27" s="28" t="s">
        <v>15</v>
      </c>
      <c r="L27" s="28" t="s">
        <v>15</v>
      </c>
      <c r="M27" s="28" t="s">
        <v>15</v>
      </c>
      <c r="N27" s="29">
        <v>453603</v>
      </c>
    </row>
    <row r="28" spans="1:14" x14ac:dyDescent="0.25">
      <c r="A28" s="257" t="s">
        <v>37</v>
      </c>
      <c r="B28" s="29">
        <v>7069</v>
      </c>
      <c r="C28" s="29">
        <v>135712</v>
      </c>
      <c r="D28" s="29">
        <v>272638</v>
      </c>
      <c r="E28" s="29">
        <v>122700</v>
      </c>
      <c r="F28" s="29">
        <v>169663</v>
      </c>
      <c r="G28" s="29">
        <v>66919</v>
      </c>
      <c r="H28" s="29">
        <v>8166</v>
      </c>
      <c r="I28" s="29">
        <v>62129</v>
      </c>
      <c r="J28" s="29">
        <v>16408</v>
      </c>
      <c r="K28" s="29">
        <v>2779</v>
      </c>
      <c r="L28" s="28" t="s">
        <v>15</v>
      </c>
      <c r="M28" s="28" t="s">
        <v>15</v>
      </c>
      <c r="N28" s="29">
        <v>864183</v>
      </c>
    </row>
    <row r="29" spans="1:14" x14ac:dyDescent="0.25">
      <c r="A29" s="257" t="s">
        <v>38</v>
      </c>
      <c r="B29" s="29">
        <v>9362</v>
      </c>
      <c r="C29" s="29">
        <v>145584</v>
      </c>
      <c r="D29" s="29">
        <v>51162</v>
      </c>
      <c r="E29" s="29">
        <v>14437</v>
      </c>
      <c r="F29" s="29">
        <v>181288</v>
      </c>
      <c r="G29" s="29">
        <v>45313</v>
      </c>
      <c r="H29" s="29">
        <v>57862</v>
      </c>
      <c r="I29" s="29">
        <v>0</v>
      </c>
      <c r="J29" s="29">
        <v>128934</v>
      </c>
      <c r="K29" s="29">
        <v>21798</v>
      </c>
      <c r="L29" s="28" t="s">
        <v>15</v>
      </c>
      <c r="M29" s="29">
        <v>0</v>
      </c>
      <c r="N29" s="29">
        <v>655741</v>
      </c>
    </row>
    <row r="30" spans="1:14" x14ac:dyDescent="0.25">
      <c r="A30" s="257" t="s">
        <v>39</v>
      </c>
      <c r="B30" s="29">
        <v>773</v>
      </c>
      <c r="C30" s="28" t="s">
        <v>15</v>
      </c>
      <c r="D30" s="28" t="s">
        <v>15</v>
      </c>
      <c r="E30" s="29">
        <v>1207</v>
      </c>
      <c r="F30" s="28" t="s">
        <v>15</v>
      </c>
      <c r="G30" s="28" t="s">
        <v>15</v>
      </c>
      <c r="H30" s="28" t="s">
        <v>15</v>
      </c>
      <c r="I30" s="28" t="s">
        <v>15</v>
      </c>
      <c r="J30" s="29">
        <v>0</v>
      </c>
      <c r="K30" s="28" t="s">
        <v>15</v>
      </c>
      <c r="L30" s="28" t="s">
        <v>15</v>
      </c>
      <c r="M30" s="28" t="s">
        <v>15</v>
      </c>
      <c r="N30" s="29">
        <v>1980</v>
      </c>
    </row>
    <row r="31" spans="1:14" x14ac:dyDescent="0.25">
      <c r="A31" s="257" t="s">
        <v>40</v>
      </c>
      <c r="B31" s="29">
        <v>825</v>
      </c>
      <c r="C31" s="29">
        <v>0</v>
      </c>
      <c r="D31" s="28" t="s">
        <v>15</v>
      </c>
      <c r="E31" s="29">
        <v>275</v>
      </c>
      <c r="F31" s="28" t="s">
        <v>15</v>
      </c>
      <c r="G31" s="29">
        <v>400213</v>
      </c>
      <c r="H31" s="28" t="s">
        <v>15</v>
      </c>
      <c r="I31" s="29">
        <v>3189494</v>
      </c>
      <c r="J31" s="29">
        <v>87006</v>
      </c>
      <c r="K31" s="29">
        <v>165</v>
      </c>
      <c r="L31" s="28" t="s">
        <v>15</v>
      </c>
      <c r="M31" s="28" t="s">
        <v>15</v>
      </c>
      <c r="N31" s="29">
        <v>3677978</v>
      </c>
    </row>
    <row r="32" spans="1:14" x14ac:dyDescent="0.25">
      <c r="A32" s="257" t="s">
        <v>41</v>
      </c>
      <c r="B32" s="29">
        <v>-1</v>
      </c>
      <c r="C32" s="29">
        <v>80179</v>
      </c>
      <c r="D32" s="29">
        <v>120</v>
      </c>
      <c r="E32" s="28" t="s">
        <v>15</v>
      </c>
      <c r="F32" s="29">
        <v>3786</v>
      </c>
      <c r="G32" s="29">
        <v>21747</v>
      </c>
      <c r="H32" s="29">
        <v>0</v>
      </c>
      <c r="I32" s="28" t="s">
        <v>15</v>
      </c>
      <c r="J32" s="29">
        <v>0</v>
      </c>
      <c r="K32" s="28" t="s">
        <v>15</v>
      </c>
      <c r="L32" s="28" t="s">
        <v>15</v>
      </c>
      <c r="M32" s="28" t="s">
        <v>15</v>
      </c>
      <c r="N32" s="29">
        <v>105831</v>
      </c>
    </row>
    <row r="33" spans="1:14" x14ac:dyDescent="0.25">
      <c r="A33" s="257" t="s">
        <v>43</v>
      </c>
      <c r="B33" s="29">
        <v>40232</v>
      </c>
      <c r="C33" s="29">
        <v>567154</v>
      </c>
      <c r="D33" s="29">
        <v>40403</v>
      </c>
      <c r="E33" s="29">
        <v>86265</v>
      </c>
      <c r="F33" s="29">
        <v>347528</v>
      </c>
      <c r="G33" s="29">
        <v>264776</v>
      </c>
      <c r="H33" s="29">
        <v>241635</v>
      </c>
      <c r="I33" s="28" t="s">
        <v>15</v>
      </c>
      <c r="J33" s="29">
        <v>232134</v>
      </c>
      <c r="K33" s="29">
        <v>40297</v>
      </c>
      <c r="L33" s="28" t="s">
        <v>15</v>
      </c>
      <c r="M33" s="28" t="s">
        <v>15</v>
      </c>
      <c r="N33" s="29">
        <v>1860425</v>
      </c>
    </row>
    <row r="34" spans="1:14" x14ac:dyDescent="0.25">
      <c r="A34" s="257" t="s">
        <v>44</v>
      </c>
      <c r="B34" s="28" t="s">
        <v>15</v>
      </c>
      <c r="C34" s="29">
        <v>106956</v>
      </c>
      <c r="D34" s="29">
        <v>69343</v>
      </c>
      <c r="E34" s="29">
        <v>619</v>
      </c>
      <c r="F34" s="29">
        <v>-12656</v>
      </c>
      <c r="G34" s="29">
        <v>927</v>
      </c>
      <c r="H34" s="29">
        <v>7776810</v>
      </c>
      <c r="I34" s="28" t="s">
        <v>15</v>
      </c>
      <c r="J34" s="28" t="s">
        <v>15</v>
      </c>
      <c r="K34" s="29">
        <v>94790</v>
      </c>
      <c r="L34" s="28" t="s">
        <v>15</v>
      </c>
      <c r="M34" s="28" t="s">
        <v>15</v>
      </c>
      <c r="N34" s="29">
        <v>8036789</v>
      </c>
    </row>
    <row r="35" spans="1:14" x14ac:dyDescent="0.25">
      <c r="A35" s="257" t="s">
        <v>45</v>
      </c>
      <c r="B35" s="28" t="s">
        <v>15</v>
      </c>
      <c r="C35" s="28" t="s">
        <v>15</v>
      </c>
      <c r="D35" s="28" t="s">
        <v>15</v>
      </c>
      <c r="E35" s="29">
        <v>178612</v>
      </c>
      <c r="F35" s="29">
        <v>71504</v>
      </c>
      <c r="G35" s="28" t="s">
        <v>15</v>
      </c>
      <c r="H35" s="28" t="s">
        <v>15</v>
      </c>
      <c r="I35" s="28" t="s">
        <v>15</v>
      </c>
      <c r="J35" s="28" t="s">
        <v>15</v>
      </c>
      <c r="K35" s="28" t="s">
        <v>15</v>
      </c>
      <c r="L35" s="28" t="s">
        <v>15</v>
      </c>
      <c r="M35" s="28" t="s">
        <v>15</v>
      </c>
      <c r="N35" s="29">
        <v>250115</v>
      </c>
    </row>
    <row r="36" spans="1:14" x14ac:dyDescent="0.25">
      <c r="A36" s="257" t="s">
        <v>46</v>
      </c>
      <c r="B36" s="28" t="s">
        <v>15</v>
      </c>
      <c r="C36" s="28" t="s">
        <v>15</v>
      </c>
      <c r="D36" s="28" t="s">
        <v>15</v>
      </c>
      <c r="E36" s="29">
        <v>75690</v>
      </c>
      <c r="F36" s="29">
        <v>-3089</v>
      </c>
      <c r="G36" s="28" t="s">
        <v>15</v>
      </c>
      <c r="H36" s="28" t="s">
        <v>15</v>
      </c>
      <c r="I36" s="28" t="s">
        <v>15</v>
      </c>
      <c r="J36" s="28" t="s">
        <v>15</v>
      </c>
      <c r="K36" s="28" t="s">
        <v>15</v>
      </c>
      <c r="L36" s="28" t="s">
        <v>15</v>
      </c>
      <c r="M36" s="28" t="s">
        <v>15</v>
      </c>
      <c r="N36" s="29">
        <v>72601</v>
      </c>
    </row>
    <row r="37" spans="1:14" x14ac:dyDescent="0.25">
      <c r="A37" s="257" t="s">
        <v>47</v>
      </c>
      <c r="B37" s="28" t="s">
        <v>15</v>
      </c>
      <c r="C37" s="28" t="s">
        <v>15</v>
      </c>
      <c r="D37" s="28" t="s">
        <v>15</v>
      </c>
      <c r="E37" s="28" t="s">
        <v>15</v>
      </c>
      <c r="F37" s="28" t="s">
        <v>15</v>
      </c>
      <c r="G37" s="28" t="s">
        <v>15</v>
      </c>
      <c r="H37" s="28" t="s">
        <v>15</v>
      </c>
      <c r="I37" s="29">
        <v>585574</v>
      </c>
      <c r="J37" s="28" t="s">
        <v>15</v>
      </c>
      <c r="K37" s="28" t="s">
        <v>15</v>
      </c>
      <c r="L37" s="28" t="s">
        <v>15</v>
      </c>
      <c r="M37" s="28" t="s">
        <v>15</v>
      </c>
      <c r="N37" s="29">
        <v>585574</v>
      </c>
    </row>
    <row r="38" spans="1:14" x14ac:dyDescent="0.25">
      <c r="A38" s="257" t="s">
        <v>322</v>
      </c>
      <c r="B38" s="29">
        <v>0</v>
      </c>
      <c r="C38" s="28" t="s">
        <v>15</v>
      </c>
      <c r="D38" s="28" t="s">
        <v>15</v>
      </c>
      <c r="E38" s="28" t="s">
        <v>15</v>
      </c>
      <c r="F38" s="28" t="s">
        <v>15</v>
      </c>
      <c r="G38" s="28" t="s">
        <v>15</v>
      </c>
      <c r="H38" s="28" t="s">
        <v>15</v>
      </c>
      <c r="I38" s="28" t="s">
        <v>15</v>
      </c>
      <c r="J38" s="28" t="s">
        <v>15</v>
      </c>
      <c r="K38" s="28" t="s">
        <v>15</v>
      </c>
      <c r="L38" s="28" t="s">
        <v>15</v>
      </c>
      <c r="M38" s="28" t="s">
        <v>15</v>
      </c>
      <c r="N38" s="29">
        <v>0</v>
      </c>
    </row>
    <row r="39" spans="1:14" x14ac:dyDescent="0.25">
      <c r="A39" s="257" t="s">
        <v>48</v>
      </c>
      <c r="B39" s="29">
        <v>442</v>
      </c>
      <c r="C39" s="28" t="s">
        <v>15</v>
      </c>
      <c r="D39" s="28" t="s">
        <v>15</v>
      </c>
      <c r="E39" s="28" t="s">
        <v>15</v>
      </c>
      <c r="F39" s="28" t="s">
        <v>15</v>
      </c>
      <c r="G39" s="28" t="s">
        <v>15</v>
      </c>
      <c r="H39" s="28" t="s">
        <v>15</v>
      </c>
      <c r="I39" s="28" t="s">
        <v>15</v>
      </c>
      <c r="J39" s="28" t="s">
        <v>15</v>
      </c>
      <c r="K39" s="28" t="s">
        <v>15</v>
      </c>
      <c r="L39" s="28" t="s">
        <v>15</v>
      </c>
      <c r="M39" s="28" t="s">
        <v>15</v>
      </c>
      <c r="N39" s="29">
        <v>442</v>
      </c>
    </row>
    <row r="40" spans="1:14" x14ac:dyDescent="0.25">
      <c r="A40" s="257"/>
      <c r="B40" s="29"/>
      <c r="C40" s="28"/>
      <c r="D40" s="28"/>
      <c r="E40" s="28"/>
      <c r="F40" s="28"/>
      <c r="G40" s="28"/>
      <c r="H40" s="28"/>
      <c r="I40" s="28"/>
      <c r="J40" s="28"/>
      <c r="K40" s="28"/>
      <c r="L40" s="28"/>
      <c r="M40" s="28"/>
      <c r="N40" s="29"/>
    </row>
    <row r="41" spans="1:14" x14ac:dyDescent="0.25">
      <c r="A41" s="257" t="s">
        <v>49</v>
      </c>
      <c r="B41" s="28" t="s">
        <v>15</v>
      </c>
      <c r="C41" s="28" t="s">
        <v>15</v>
      </c>
      <c r="D41" s="28" t="s">
        <v>15</v>
      </c>
      <c r="E41" s="28" t="s">
        <v>15</v>
      </c>
      <c r="F41" s="28" t="s">
        <v>15</v>
      </c>
      <c r="G41" s="28" t="s">
        <v>15</v>
      </c>
      <c r="H41" s="28" t="s">
        <v>15</v>
      </c>
      <c r="I41" s="29">
        <v>222126</v>
      </c>
      <c r="J41" s="28" t="s">
        <v>15</v>
      </c>
      <c r="K41" s="28" t="s">
        <v>15</v>
      </c>
      <c r="L41" s="28" t="s">
        <v>15</v>
      </c>
      <c r="M41" s="28" t="s">
        <v>15</v>
      </c>
      <c r="N41" s="29">
        <v>222126</v>
      </c>
    </row>
    <row r="42" spans="1:14" x14ac:dyDescent="0.25">
      <c r="A42" s="257" t="s">
        <v>50</v>
      </c>
      <c r="B42" s="29">
        <v>4297</v>
      </c>
      <c r="C42" s="29">
        <v>8760</v>
      </c>
      <c r="D42" s="29">
        <v>370</v>
      </c>
      <c r="E42" s="29">
        <v>19</v>
      </c>
      <c r="F42" s="29">
        <v>3394</v>
      </c>
      <c r="G42" s="29">
        <v>719</v>
      </c>
      <c r="H42" s="29">
        <v>923</v>
      </c>
      <c r="I42" s="29">
        <v>98</v>
      </c>
      <c r="J42" s="29">
        <v>73</v>
      </c>
      <c r="K42" s="29">
        <v>1320</v>
      </c>
      <c r="L42" s="28" t="s">
        <v>15</v>
      </c>
      <c r="M42" s="28" t="s">
        <v>15</v>
      </c>
      <c r="N42" s="29">
        <v>19974</v>
      </c>
    </row>
    <row r="43" spans="1:14" x14ac:dyDescent="0.25">
      <c r="A43" s="257" t="s">
        <v>51</v>
      </c>
      <c r="B43" s="29">
        <v>1378</v>
      </c>
      <c r="C43" s="29">
        <v>234</v>
      </c>
      <c r="D43" s="29">
        <v>1</v>
      </c>
      <c r="E43" s="29">
        <v>3</v>
      </c>
      <c r="F43" s="29">
        <v>184</v>
      </c>
      <c r="G43" s="29">
        <v>135</v>
      </c>
      <c r="H43" s="29">
        <v>177</v>
      </c>
      <c r="I43" s="28" t="s">
        <v>15</v>
      </c>
      <c r="J43" s="29">
        <v>5</v>
      </c>
      <c r="K43" s="29">
        <v>310</v>
      </c>
      <c r="L43" s="28" t="s">
        <v>15</v>
      </c>
      <c r="M43" s="28" t="s">
        <v>15</v>
      </c>
      <c r="N43" s="29">
        <v>2428</v>
      </c>
    </row>
    <row r="44" spans="1:14" x14ac:dyDescent="0.25">
      <c r="A44" s="257" t="s">
        <v>52</v>
      </c>
      <c r="B44" s="29">
        <v>488</v>
      </c>
      <c r="C44" s="29">
        <v>592</v>
      </c>
      <c r="D44" s="29">
        <v>1</v>
      </c>
      <c r="E44" s="29">
        <v>74</v>
      </c>
      <c r="F44" s="29">
        <v>280</v>
      </c>
      <c r="G44" s="29">
        <v>562</v>
      </c>
      <c r="H44" s="29">
        <v>224</v>
      </c>
      <c r="I44" s="28" t="s">
        <v>15</v>
      </c>
      <c r="J44" s="29">
        <v>20</v>
      </c>
      <c r="K44" s="29">
        <v>203</v>
      </c>
      <c r="L44" s="28" t="s">
        <v>15</v>
      </c>
      <c r="M44" s="28" t="s">
        <v>15</v>
      </c>
      <c r="N44" s="29">
        <v>2444</v>
      </c>
    </row>
    <row r="45" spans="1:14" x14ac:dyDescent="0.25">
      <c r="A45" s="257" t="s">
        <v>53</v>
      </c>
      <c r="B45" s="29">
        <v>6834</v>
      </c>
      <c r="C45" s="29">
        <v>98</v>
      </c>
      <c r="D45" s="28" t="s">
        <v>15</v>
      </c>
      <c r="E45" s="28" t="s">
        <v>15</v>
      </c>
      <c r="F45" s="28" t="s">
        <v>15</v>
      </c>
      <c r="G45" s="28" t="s">
        <v>15</v>
      </c>
      <c r="H45" s="29">
        <v>154</v>
      </c>
      <c r="I45" s="28" t="s">
        <v>15</v>
      </c>
      <c r="J45" s="29">
        <v>468</v>
      </c>
      <c r="K45" s="29">
        <v>1070</v>
      </c>
      <c r="L45" s="28" t="s">
        <v>15</v>
      </c>
      <c r="M45" s="28" t="s">
        <v>15</v>
      </c>
      <c r="N45" s="29">
        <v>8625</v>
      </c>
    </row>
    <row r="46" spans="1:14" x14ac:dyDescent="0.25">
      <c r="A46" s="257" t="s">
        <v>54</v>
      </c>
      <c r="B46" s="29">
        <v>6688</v>
      </c>
      <c r="C46" s="29">
        <v>965</v>
      </c>
      <c r="D46" s="29">
        <v>7</v>
      </c>
      <c r="E46" s="29">
        <v>0</v>
      </c>
      <c r="F46" s="29">
        <v>-900</v>
      </c>
      <c r="G46" s="28" t="s">
        <v>15</v>
      </c>
      <c r="H46" s="29">
        <v>706</v>
      </c>
      <c r="I46" s="28" t="s">
        <v>15</v>
      </c>
      <c r="J46" s="29">
        <v>39</v>
      </c>
      <c r="K46" s="29">
        <v>559</v>
      </c>
      <c r="L46" s="28" t="s">
        <v>15</v>
      </c>
      <c r="M46" s="28" t="s">
        <v>15</v>
      </c>
      <c r="N46" s="29">
        <v>8064</v>
      </c>
    </row>
    <row r="47" spans="1:14" x14ac:dyDescent="0.25">
      <c r="A47" s="257" t="s">
        <v>55</v>
      </c>
      <c r="B47" s="29">
        <v>4079</v>
      </c>
      <c r="C47" s="28" t="s">
        <v>15</v>
      </c>
      <c r="D47" s="28" t="s">
        <v>15</v>
      </c>
      <c r="E47" s="29">
        <v>75</v>
      </c>
      <c r="F47" s="28" t="s">
        <v>15</v>
      </c>
      <c r="G47" s="28" t="s">
        <v>15</v>
      </c>
      <c r="H47" s="28" t="s">
        <v>15</v>
      </c>
      <c r="I47" s="28" t="s">
        <v>15</v>
      </c>
      <c r="J47" s="29">
        <v>895</v>
      </c>
      <c r="K47" s="29">
        <v>118</v>
      </c>
      <c r="L47" s="28" t="s">
        <v>15</v>
      </c>
      <c r="M47" s="28" t="s">
        <v>15</v>
      </c>
      <c r="N47" s="29">
        <v>5167</v>
      </c>
    </row>
    <row r="48" spans="1:14" x14ac:dyDescent="0.25">
      <c r="A48" s="257" t="s">
        <v>56</v>
      </c>
      <c r="B48" s="28" t="s">
        <v>15</v>
      </c>
      <c r="C48" s="28" t="s">
        <v>15</v>
      </c>
      <c r="D48" s="28" t="s">
        <v>15</v>
      </c>
      <c r="E48" s="28" t="s">
        <v>15</v>
      </c>
      <c r="F48" s="28" t="s">
        <v>15</v>
      </c>
      <c r="G48" s="29">
        <v>0</v>
      </c>
      <c r="H48" s="28" t="s">
        <v>15</v>
      </c>
      <c r="I48" s="28" t="s">
        <v>15</v>
      </c>
      <c r="J48" s="28" t="s">
        <v>15</v>
      </c>
      <c r="K48" s="28" t="s">
        <v>15</v>
      </c>
      <c r="L48" s="28" t="s">
        <v>15</v>
      </c>
      <c r="M48" s="28" t="s">
        <v>15</v>
      </c>
      <c r="N48" s="29">
        <v>0</v>
      </c>
    </row>
    <row r="49" spans="1:14" x14ac:dyDescent="0.25">
      <c r="A49" s="257" t="s">
        <v>57</v>
      </c>
      <c r="B49" s="28" t="s">
        <v>15</v>
      </c>
      <c r="C49" s="28" t="s">
        <v>15</v>
      </c>
      <c r="D49" s="28" t="s">
        <v>15</v>
      </c>
      <c r="E49" s="28" t="s">
        <v>15</v>
      </c>
      <c r="F49" s="28" t="s">
        <v>15</v>
      </c>
      <c r="G49" s="28" t="s">
        <v>15</v>
      </c>
      <c r="H49" s="28" t="s">
        <v>15</v>
      </c>
      <c r="I49" s="29">
        <v>155374</v>
      </c>
      <c r="J49" s="28" t="s">
        <v>15</v>
      </c>
      <c r="K49" s="28" t="s">
        <v>15</v>
      </c>
      <c r="L49" s="28" t="s">
        <v>15</v>
      </c>
      <c r="M49" s="28" t="s">
        <v>15</v>
      </c>
      <c r="N49" s="29">
        <v>155374</v>
      </c>
    </row>
    <row r="50" spans="1:14" x14ac:dyDescent="0.25">
      <c r="A50" s="257" t="s">
        <v>58</v>
      </c>
      <c r="B50" s="28" t="s">
        <v>15</v>
      </c>
      <c r="C50" s="28" t="s">
        <v>15</v>
      </c>
      <c r="D50" s="28" t="s">
        <v>15</v>
      </c>
      <c r="E50" s="28" t="s">
        <v>15</v>
      </c>
      <c r="F50" s="28" t="s">
        <v>15</v>
      </c>
      <c r="G50" s="28" t="s">
        <v>15</v>
      </c>
      <c r="H50" s="28" t="s">
        <v>15</v>
      </c>
      <c r="I50" s="29">
        <v>366243</v>
      </c>
      <c r="J50" s="28" t="s">
        <v>15</v>
      </c>
      <c r="K50" s="28" t="s">
        <v>15</v>
      </c>
      <c r="L50" s="28" t="s">
        <v>15</v>
      </c>
      <c r="M50" s="28" t="s">
        <v>15</v>
      </c>
      <c r="N50" s="29">
        <v>366243</v>
      </c>
    </row>
    <row r="51" spans="1:14" x14ac:dyDescent="0.25">
      <c r="A51" s="257" t="s">
        <v>59</v>
      </c>
      <c r="B51" s="28" t="s">
        <v>15</v>
      </c>
      <c r="C51" s="28" t="s">
        <v>15</v>
      </c>
      <c r="D51" s="29">
        <v>66801</v>
      </c>
      <c r="E51" s="29">
        <v>535895</v>
      </c>
      <c r="F51" s="28" t="s">
        <v>15</v>
      </c>
      <c r="G51" s="28" t="s">
        <v>15</v>
      </c>
      <c r="H51" s="28" t="s">
        <v>15</v>
      </c>
      <c r="I51" s="28" t="s">
        <v>15</v>
      </c>
      <c r="J51" s="28" t="s">
        <v>15</v>
      </c>
      <c r="K51" s="28" t="s">
        <v>15</v>
      </c>
      <c r="L51" s="28" t="s">
        <v>15</v>
      </c>
      <c r="M51" s="28" t="s">
        <v>15</v>
      </c>
      <c r="N51" s="29">
        <v>602696</v>
      </c>
    </row>
    <row r="52" spans="1:14" x14ac:dyDescent="0.25">
      <c r="A52" s="257" t="s">
        <v>60</v>
      </c>
      <c r="B52" s="29">
        <v>0</v>
      </c>
      <c r="C52" s="28" t="s">
        <v>15</v>
      </c>
      <c r="D52" s="29">
        <v>141445</v>
      </c>
      <c r="E52" s="29">
        <v>321782</v>
      </c>
      <c r="F52" s="28" t="s">
        <v>15</v>
      </c>
      <c r="G52" s="28" t="s">
        <v>15</v>
      </c>
      <c r="H52" s="28" t="s">
        <v>15</v>
      </c>
      <c r="I52" s="28" t="s">
        <v>15</v>
      </c>
      <c r="J52" s="28" t="s">
        <v>15</v>
      </c>
      <c r="K52" s="28" t="s">
        <v>15</v>
      </c>
      <c r="L52" s="28" t="s">
        <v>15</v>
      </c>
      <c r="M52" s="28" t="s">
        <v>15</v>
      </c>
      <c r="N52" s="29">
        <v>463227</v>
      </c>
    </row>
    <row r="53" spans="1:14" x14ac:dyDescent="0.25">
      <c r="A53" s="257" t="s">
        <v>61</v>
      </c>
      <c r="B53" s="29">
        <v>4808</v>
      </c>
      <c r="C53" s="29">
        <v>20807</v>
      </c>
      <c r="D53" s="29">
        <v>1498</v>
      </c>
      <c r="E53" s="29">
        <v>1962</v>
      </c>
      <c r="F53" s="29">
        <v>15966</v>
      </c>
      <c r="G53" s="29">
        <v>14593</v>
      </c>
      <c r="H53" s="29">
        <v>9790</v>
      </c>
      <c r="I53" s="28" t="s">
        <v>15</v>
      </c>
      <c r="J53" s="29">
        <v>19243</v>
      </c>
      <c r="K53" s="29">
        <v>3530</v>
      </c>
      <c r="L53" s="28" t="s">
        <v>15</v>
      </c>
      <c r="M53" s="28" t="s">
        <v>15</v>
      </c>
      <c r="N53" s="29">
        <v>92198</v>
      </c>
    </row>
    <row r="54" spans="1:14" x14ac:dyDescent="0.25">
      <c r="A54" s="257" t="s">
        <v>62</v>
      </c>
      <c r="B54" s="29">
        <v>4808</v>
      </c>
      <c r="C54" s="29">
        <v>20887</v>
      </c>
      <c r="D54" s="29">
        <v>1498</v>
      </c>
      <c r="E54" s="29">
        <v>1962</v>
      </c>
      <c r="F54" s="29">
        <v>15946</v>
      </c>
      <c r="G54" s="29">
        <v>14593</v>
      </c>
      <c r="H54" s="29">
        <v>9790</v>
      </c>
      <c r="I54" s="28" t="s">
        <v>15</v>
      </c>
      <c r="J54" s="29">
        <v>19245</v>
      </c>
      <c r="K54" s="29">
        <v>3530</v>
      </c>
      <c r="L54" s="28" t="s">
        <v>15</v>
      </c>
      <c r="M54" s="28" t="s">
        <v>15</v>
      </c>
      <c r="N54" s="29">
        <v>92261</v>
      </c>
    </row>
    <row r="55" spans="1:14" x14ac:dyDescent="0.25">
      <c r="A55" s="257" t="s">
        <v>321</v>
      </c>
      <c r="B55" s="29">
        <v>0</v>
      </c>
      <c r="C55" s="28" t="s">
        <v>15</v>
      </c>
      <c r="D55" s="29">
        <v>0</v>
      </c>
      <c r="E55" s="28" t="s">
        <v>15</v>
      </c>
      <c r="F55" s="28" t="s">
        <v>15</v>
      </c>
      <c r="G55" s="28" t="s">
        <v>15</v>
      </c>
      <c r="H55" s="28" t="s">
        <v>15</v>
      </c>
      <c r="I55" s="28" t="s">
        <v>15</v>
      </c>
      <c r="J55" s="29">
        <v>8</v>
      </c>
      <c r="K55" s="28" t="s">
        <v>15</v>
      </c>
      <c r="L55" s="28" t="s">
        <v>15</v>
      </c>
      <c r="M55" s="28" t="s">
        <v>15</v>
      </c>
      <c r="N55" s="29">
        <v>8</v>
      </c>
    </row>
    <row r="56" spans="1:14" x14ac:dyDescent="0.25">
      <c r="A56" s="257" t="s">
        <v>63</v>
      </c>
      <c r="B56" s="29">
        <v>1687</v>
      </c>
      <c r="C56" s="29">
        <v>5588</v>
      </c>
      <c r="D56" s="29">
        <v>7910</v>
      </c>
      <c r="E56" s="29">
        <v>8334</v>
      </c>
      <c r="F56" s="29">
        <v>35159</v>
      </c>
      <c r="G56" s="29">
        <v>14554</v>
      </c>
      <c r="H56" s="29">
        <v>10439</v>
      </c>
      <c r="I56" s="29">
        <v>0</v>
      </c>
      <c r="J56" s="29">
        <v>2230</v>
      </c>
      <c r="K56" s="29">
        <v>998</v>
      </c>
      <c r="L56" s="28" t="s">
        <v>15</v>
      </c>
      <c r="M56" s="28" t="s">
        <v>15</v>
      </c>
      <c r="N56" s="29">
        <v>86899</v>
      </c>
    </row>
    <row r="57" spans="1:14" x14ac:dyDescent="0.25">
      <c r="A57" s="257" t="s">
        <v>64</v>
      </c>
      <c r="B57" s="29">
        <v>0</v>
      </c>
      <c r="C57" s="29">
        <v>0</v>
      </c>
      <c r="D57" s="29">
        <v>0</v>
      </c>
      <c r="E57" s="29">
        <v>0</v>
      </c>
      <c r="F57" s="29">
        <v>0</v>
      </c>
      <c r="G57" s="29">
        <v>0</v>
      </c>
      <c r="H57" s="29">
        <v>0</v>
      </c>
      <c r="I57" s="29">
        <v>-53198</v>
      </c>
      <c r="J57" s="29">
        <v>0</v>
      </c>
      <c r="K57" s="29">
        <v>0</v>
      </c>
      <c r="L57" s="29">
        <v>0</v>
      </c>
      <c r="M57" s="29">
        <v>0</v>
      </c>
      <c r="N57" s="29">
        <v>-53198</v>
      </c>
    </row>
    <row r="58" spans="1:14" x14ac:dyDescent="0.25">
      <c r="A58" s="257" t="s">
        <v>65</v>
      </c>
      <c r="B58" s="29">
        <v>23161</v>
      </c>
      <c r="C58" s="29">
        <v>8697</v>
      </c>
      <c r="D58" s="29">
        <v>46</v>
      </c>
      <c r="E58" s="29">
        <v>64</v>
      </c>
      <c r="F58" s="29">
        <v>213406</v>
      </c>
      <c r="G58" s="29">
        <v>132</v>
      </c>
      <c r="H58" s="29">
        <v>3526</v>
      </c>
      <c r="I58" s="29">
        <v>39269</v>
      </c>
      <c r="J58" s="29">
        <v>-34633</v>
      </c>
      <c r="K58" s="29">
        <v>601704</v>
      </c>
      <c r="L58" s="29">
        <v>35804261</v>
      </c>
      <c r="M58" s="29">
        <v>14645000</v>
      </c>
      <c r="N58" s="29">
        <v>51304632</v>
      </c>
    </row>
    <row r="59" spans="1:14" x14ac:dyDescent="0.25">
      <c r="A59" s="257" t="s">
        <v>66</v>
      </c>
      <c r="B59" s="29">
        <v>2037853</v>
      </c>
      <c r="C59" s="29">
        <v>4684378</v>
      </c>
      <c r="D59" s="29">
        <v>1342434</v>
      </c>
      <c r="E59" s="29">
        <v>2441861</v>
      </c>
      <c r="F59" s="29">
        <v>2824826</v>
      </c>
      <c r="G59" s="29">
        <v>4932678</v>
      </c>
      <c r="H59" s="29">
        <v>12622980</v>
      </c>
      <c r="I59" s="29">
        <v>4578462</v>
      </c>
      <c r="J59" s="29">
        <v>2249971</v>
      </c>
      <c r="K59" s="29">
        <v>1984670</v>
      </c>
      <c r="L59" s="29">
        <v>37226311</v>
      </c>
      <c r="M59" s="29">
        <v>14645000</v>
      </c>
      <c r="N59" s="29">
        <v>91571423</v>
      </c>
    </row>
    <row r="60" spans="1:14" x14ac:dyDescent="0.25">
      <c r="A60" s="257" t="s">
        <v>67</v>
      </c>
      <c r="B60" s="29">
        <v>715</v>
      </c>
      <c r="C60" s="29">
        <v>3473</v>
      </c>
      <c r="D60" s="29">
        <v>-7038</v>
      </c>
      <c r="E60" s="29">
        <v>3770</v>
      </c>
      <c r="F60" s="29">
        <v>10991</v>
      </c>
      <c r="G60" s="29">
        <v>9152</v>
      </c>
      <c r="H60" s="29">
        <v>42</v>
      </c>
      <c r="I60" s="29">
        <v>14817</v>
      </c>
      <c r="J60" s="29">
        <v>1</v>
      </c>
      <c r="K60" s="29">
        <v>0</v>
      </c>
      <c r="L60" s="29">
        <v>35800086</v>
      </c>
      <c r="M60" s="29">
        <v>0</v>
      </c>
      <c r="N60" s="29">
        <v>35836011</v>
      </c>
    </row>
    <row r="61" spans="1:14" x14ac:dyDescent="0.25">
      <c r="A61" s="257" t="s">
        <v>68</v>
      </c>
      <c r="B61" s="29">
        <v>2037138</v>
      </c>
      <c r="C61" s="29">
        <v>4680906</v>
      </c>
      <c r="D61" s="29">
        <v>1349471</v>
      </c>
      <c r="E61" s="29">
        <v>2438090</v>
      </c>
      <c r="F61" s="29">
        <v>2813835</v>
      </c>
      <c r="G61" s="29">
        <v>4923526</v>
      </c>
      <c r="H61" s="29">
        <v>12622938</v>
      </c>
      <c r="I61" s="29">
        <v>4563645</v>
      </c>
      <c r="J61" s="29">
        <v>2249970</v>
      </c>
      <c r="K61" s="29">
        <v>1984670</v>
      </c>
      <c r="L61" s="29">
        <v>1426224</v>
      </c>
      <c r="M61" s="29">
        <v>14645000</v>
      </c>
      <c r="N61" s="29">
        <v>55735412</v>
      </c>
    </row>
  </sheetData>
  <mergeCells count="2">
    <mergeCell ref="A1:N1"/>
    <mergeCell ref="A2:N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61"/>
  <sheetViews>
    <sheetView workbookViewId="0">
      <selection activeCell="J63" sqref="J63"/>
    </sheetView>
  </sheetViews>
  <sheetFormatPr defaultRowHeight="15" x14ac:dyDescent="0.25"/>
  <cols>
    <col min="1" max="1" width="14.7109375" style="262" customWidth="1"/>
    <col min="2" max="13" width="10.85546875" style="262" customWidth="1"/>
    <col min="14" max="14" width="10.140625" style="262" customWidth="1"/>
    <col min="15" max="256" width="9.140625" style="262"/>
    <col min="257" max="257" width="14.7109375" style="262" customWidth="1"/>
    <col min="258" max="269" width="10.85546875" style="262" customWidth="1"/>
    <col min="270" max="270" width="10.140625" style="262" customWidth="1"/>
    <col min="271" max="512" width="9.140625" style="262"/>
    <col min="513" max="513" width="14.7109375" style="262" customWidth="1"/>
    <col min="514" max="525" width="10.85546875" style="262" customWidth="1"/>
    <col min="526" max="526" width="10.140625" style="262" customWidth="1"/>
    <col min="527" max="768" width="9.140625" style="262"/>
    <col min="769" max="769" width="14.7109375" style="262" customWidth="1"/>
    <col min="770" max="781" width="10.85546875" style="262" customWidth="1"/>
    <col min="782" max="782" width="10.140625" style="262" customWidth="1"/>
    <col min="783" max="1024" width="9.140625" style="262"/>
    <col min="1025" max="1025" width="14.7109375" style="262" customWidth="1"/>
    <col min="1026" max="1037" width="10.85546875" style="262" customWidth="1"/>
    <col min="1038" max="1038" width="10.140625" style="262" customWidth="1"/>
    <col min="1039" max="1280" width="9.140625" style="262"/>
    <col min="1281" max="1281" width="14.7109375" style="262" customWidth="1"/>
    <col min="1282" max="1293" width="10.85546875" style="262" customWidth="1"/>
    <col min="1294" max="1294" width="10.140625" style="262" customWidth="1"/>
    <col min="1295" max="1536" width="9.140625" style="262"/>
    <col min="1537" max="1537" width="14.7109375" style="262" customWidth="1"/>
    <col min="1538" max="1549" width="10.85546875" style="262" customWidth="1"/>
    <col min="1550" max="1550" width="10.140625" style="262" customWidth="1"/>
    <col min="1551" max="1792" width="9.140625" style="262"/>
    <col min="1793" max="1793" width="14.7109375" style="262" customWidth="1"/>
    <col min="1794" max="1805" width="10.85546875" style="262" customWidth="1"/>
    <col min="1806" max="1806" width="10.140625" style="262" customWidth="1"/>
    <col min="1807" max="2048" width="9.140625" style="262"/>
    <col min="2049" max="2049" width="14.7109375" style="262" customWidth="1"/>
    <col min="2050" max="2061" width="10.85546875" style="262" customWidth="1"/>
    <col min="2062" max="2062" width="10.140625" style="262" customWidth="1"/>
    <col min="2063" max="2304" width="9.140625" style="262"/>
    <col min="2305" max="2305" width="14.7109375" style="262" customWidth="1"/>
    <col min="2306" max="2317" width="10.85546875" style="262" customWidth="1"/>
    <col min="2318" max="2318" width="10.140625" style="262" customWidth="1"/>
    <col min="2319" max="2560" width="9.140625" style="262"/>
    <col min="2561" max="2561" width="14.7109375" style="262" customWidth="1"/>
    <col min="2562" max="2573" width="10.85546875" style="262" customWidth="1"/>
    <col min="2574" max="2574" width="10.140625" style="262" customWidth="1"/>
    <col min="2575" max="2816" width="9.140625" style="262"/>
    <col min="2817" max="2817" width="14.7109375" style="262" customWidth="1"/>
    <col min="2818" max="2829" width="10.85546875" style="262" customWidth="1"/>
    <col min="2830" max="2830" width="10.140625" style="262" customWidth="1"/>
    <col min="2831" max="3072" width="9.140625" style="262"/>
    <col min="3073" max="3073" width="14.7109375" style="262" customWidth="1"/>
    <col min="3074" max="3085" width="10.85546875" style="262" customWidth="1"/>
    <col min="3086" max="3086" width="10.140625" style="262" customWidth="1"/>
    <col min="3087" max="3328" width="9.140625" style="262"/>
    <col min="3329" max="3329" width="14.7109375" style="262" customWidth="1"/>
    <col min="3330" max="3341" width="10.85546875" style="262" customWidth="1"/>
    <col min="3342" max="3342" width="10.140625" style="262" customWidth="1"/>
    <col min="3343" max="3584" width="9.140625" style="262"/>
    <col min="3585" max="3585" width="14.7109375" style="262" customWidth="1"/>
    <col min="3586" max="3597" width="10.85546875" style="262" customWidth="1"/>
    <col min="3598" max="3598" width="10.140625" style="262" customWidth="1"/>
    <col min="3599" max="3840" width="9.140625" style="262"/>
    <col min="3841" max="3841" width="14.7109375" style="262" customWidth="1"/>
    <col min="3842" max="3853" width="10.85546875" style="262" customWidth="1"/>
    <col min="3854" max="3854" width="10.140625" style="262" customWidth="1"/>
    <col min="3855" max="4096" width="9.140625" style="262"/>
    <col min="4097" max="4097" width="14.7109375" style="262" customWidth="1"/>
    <col min="4098" max="4109" width="10.85546875" style="262" customWidth="1"/>
    <col min="4110" max="4110" width="10.140625" style="262" customWidth="1"/>
    <col min="4111" max="4352" width="9.140625" style="262"/>
    <col min="4353" max="4353" width="14.7109375" style="262" customWidth="1"/>
    <col min="4354" max="4365" width="10.85546875" style="262" customWidth="1"/>
    <col min="4366" max="4366" width="10.140625" style="262" customWidth="1"/>
    <col min="4367" max="4608" width="9.140625" style="262"/>
    <col min="4609" max="4609" width="14.7109375" style="262" customWidth="1"/>
    <col min="4610" max="4621" width="10.85546875" style="262" customWidth="1"/>
    <col min="4622" max="4622" width="10.140625" style="262" customWidth="1"/>
    <col min="4623" max="4864" width="9.140625" style="262"/>
    <col min="4865" max="4865" width="14.7109375" style="262" customWidth="1"/>
    <col min="4866" max="4877" width="10.85546875" style="262" customWidth="1"/>
    <col min="4878" max="4878" width="10.140625" style="262" customWidth="1"/>
    <col min="4879" max="5120" width="9.140625" style="262"/>
    <col min="5121" max="5121" width="14.7109375" style="262" customWidth="1"/>
    <col min="5122" max="5133" width="10.85546875" style="262" customWidth="1"/>
    <col min="5134" max="5134" width="10.140625" style="262" customWidth="1"/>
    <col min="5135" max="5376" width="9.140625" style="262"/>
    <col min="5377" max="5377" width="14.7109375" style="262" customWidth="1"/>
    <col min="5378" max="5389" width="10.85546875" style="262" customWidth="1"/>
    <col min="5390" max="5390" width="10.140625" style="262" customWidth="1"/>
    <col min="5391" max="5632" width="9.140625" style="262"/>
    <col min="5633" max="5633" width="14.7109375" style="262" customWidth="1"/>
    <col min="5634" max="5645" width="10.85546875" style="262" customWidth="1"/>
    <col min="5646" max="5646" width="10.140625" style="262" customWidth="1"/>
    <col min="5647" max="5888" width="9.140625" style="262"/>
    <col min="5889" max="5889" width="14.7109375" style="262" customWidth="1"/>
    <col min="5890" max="5901" width="10.85546875" style="262" customWidth="1"/>
    <col min="5902" max="5902" width="10.140625" style="262" customWidth="1"/>
    <col min="5903" max="6144" width="9.140625" style="262"/>
    <col min="6145" max="6145" width="14.7109375" style="262" customWidth="1"/>
    <col min="6146" max="6157" width="10.85546875" style="262" customWidth="1"/>
    <col min="6158" max="6158" width="10.140625" style="262" customWidth="1"/>
    <col min="6159" max="6400" width="9.140625" style="262"/>
    <col min="6401" max="6401" width="14.7109375" style="262" customWidth="1"/>
    <col min="6402" max="6413" width="10.85546875" style="262" customWidth="1"/>
    <col min="6414" max="6414" width="10.140625" style="262" customWidth="1"/>
    <col min="6415" max="6656" width="9.140625" style="262"/>
    <col min="6657" max="6657" width="14.7109375" style="262" customWidth="1"/>
    <col min="6658" max="6669" width="10.85546875" style="262" customWidth="1"/>
    <col min="6670" max="6670" width="10.140625" style="262" customWidth="1"/>
    <col min="6671" max="6912" width="9.140625" style="262"/>
    <col min="6913" max="6913" width="14.7109375" style="262" customWidth="1"/>
    <col min="6914" max="6925" width="10.85546875" style="262" customWidth="1"/>
    <col min="6926" max="6926" width="10.140625" style="262" customWidth="1"/>
    <col min="6927" max="7168" width="9.140625" style="262"/>
    <col min="7169" max="7169" width="14.7109375" style="262" customWidth="1"/>
    <col min="7170" max="7181" width="10.85546875" style="262" customWidth="1"/>
    <col min="7182" max="7182" width="10.140625" style="262" customWidth="1"/>
    <col min="7183" max="7424" width="9.140625" style="262"/>
    <col min="7425" max="7425" width="14.7109375" style="262" customWidth="1"/>
    <col min="7426" max="7437" width="10.85546875" style="262" customWidth="1"/>
    <col min="7438" max="7438" width="10.140625" style="262" customWidth="1"/>
    <col min="7439" max="7680" width="9.140625" style="262"/>
    <col min="7681" max="7681" width="14.7109375" style="262" customWidth="1"/>
    <col min="7682" max="7693" width="10.85546875" style="262" customWidth="1"/>
    <col min="7694" max="7694" width="10.140625" style="262" customWidth="1"/>
    <col min="7695" max="7936" width="9.140625" style="262"/>
    <col min="7937" max="7937" width="14.7109375" style="262" customWidth="1"/>
    <col min="7938" max="7949" width="10.85546875" style="262" customWidth="1"/>
    <col min="7950" max="7950" width="10.140625" style="262" customWidth="1"/>
    <col min="7951" max="8192" width="9.140625" style="262"/>
    <col min="8193" max="8193" width="14.7109375" style="262" customWidth="1"/>
    <col min="8194" max="8205" width="10.85546875" style="262" customWidth="1"/>
    <col min="8206" max="8206" width="10.140625" style="262" customWidth="1"/>
    <col min="8207" max="8448" width="9.140625" style="262"/>
    <col min="8449" max="8449" width="14.7109375" style="262" customWidth="1"/>
    <col min="8450" max="8461" width="10.85546875" style="262" customWidth="1"/>
    <col min="8462" max="8462" width="10.140625" style="262" customWidth="1"/>
    <col min="8463" max="8704" width="9.140625" style="262"/>
    <col min="8705" max="8705" width="14.7109375" style="262" customWidth="1"/>
    <col min="8706" max="8717" width="10.85546875" style="262" customWidth="1"/>
    <col min="8718" max="8718" width="10.140625" style="262" customWidth="1"/>
    <col min="8719" max="8960" width="9.140625" style="262"/>
    <col min="8961" max="8961" width="14.7109375" style="262" customWidth="1"/>
    <col min="8962" max="8973" width="10.85546875" style="262" customWidth="1"/>
    <col min="8974" max="8974" width="10.140625" style="262" customWidth="1"/>
    <col min="8975" max="9216" width="9.140625" style="262"/>
    <col min="9217" max="9217" width="14.7109375" style="262" customWidth="1"/>
    <col min="9218" max="9229" width="10.85546875" style="262" customWidth="1"/>
    <col min="9230" max="9230" width="10.140625" style="262" customWidth="1"/>
    <col min="9231" max="9472" width="9.140625" style="262"/>
    <col min="9473" max="9473" width="14.7109375" style="262" customWidth="1"/>
    <col min="9474" max="9485" width="10.85546875" style="262" customWidth="1"/>
    <col min="9486" max="9486" width="10.140625" style="262" customWidth="1"/>
    <col min="9487" max="9728" width="9.140625" style="262"/>
    <col min="9729" max="9729" width="14.7109375" style="262" customWidth="1"/>
    <col min="9730" max="9741" width="10.85546875" style="262" customWidth="1"/>
    <col min="9742" max="9742" width="10.140625" style="262" customWidth="1"/>
    <col min="9743" max="9984" width="9.140625" style="262"/>
    <col min="9985" max="9985" width="14.7109375" style="262" customWidth="1"/>
    <col min="9986" max="9997" width="10.85546875" style="262" customWidth="1"/>
    <col min="9998" max="9998" width="10.140625" style="262" customWidth="1"/>
    <col min="9999" max="10240" width="9.140625" style="262"/>
    <col min="10241" max="10241" width="14.7109375" style="262" customWidth="1"/>
    <col min="10242" max="10253" width="10.85546875" style="262" customWidth="1"/>
    <col min="10254" max="10254" width="10.140625" style="262" customWidth="1"/>
    <col min="10255" max="10496" width="9.140625" style="262"/>
    <col min="10497" max="10497" width="14.7109375" style="262" customWidth="1"/>
    <col min="10498" max="10509" width="10.85546875" style="262" customWidth="1"/>
    <col min="10510" max="10510" width="10.140625" style="262" customWidth="1"/>
    <col min="10511" max="10752" width="9.140625" style="262"/>
    <col min="10753" max="10753" width="14.7109375" style="262" customWidth="1"/>
    <col min="10754" max="10765" width="10.85546875" style="262" customWidth="1"/>
    <col min="10766" max="10766" width="10.140625" style="262" customWidth="1"/>
    <col min="10767" max="11008" width="9.140625" style="262"/>
    <col min="11009" max="11009" width="14.7109375" style="262" customWidth="1"/>
    <col min="11010" max="11021" width="10.85546875" style="262" customWidth="1"/>
    <col min="11022" max="11022" width="10.140625" style="262" customWidth="1"/>
    <col min="11023" max="11264" width="9.140625" style="262"/>
    <col min="11265" max="11265" width="14.7109375" style="262" customWidth="1"/>
    <col min="11266" max="11277" width="10.85546875" style="262" customWidth="1"/>
    <col min="11278" max="11278" width="10.140625" style="262" customWidth="1"/>
    <col min="11279" max="11520" width="9.140625" style="262"/>
    <col min="11521" max="11521" width="14.7109375" style="262" customWidth="1"/>
    <col min="11522" max="11533" width="10.85546875" style="262" customWidth="1"/>
    <col min="11534" max="11534" width="10.140625" style="262" customWidth="1"/>
    <col min="11535" max="11776" width="9.140625" style="262"/>
    <col min="11777" max="11777" width="14.7109375" style="262" customWidth="1"/>
    <col min="11778" max="11789" width="10.85546875" style="262" customWidth="1"/>
    <col min="11790" max="11790" width="10.140625" style="262" customWidth="1"/>
    <col min="11791" max="12032" width="9.140625" style="262"/>
    <col min="12033" max="12033" width="14.7109375" style="262" customWidth="1"/>
    <col min="12034" max="12045" width="10.85546875" style="262" customWidth="1"/>
    <col min="12046" max="12046" width="10.140625" style="262" customWidth="1"/>
    <col min="12047" max="12288" width="9.140625" style="262"/>
    <col min="12289" max="12289" width="14.7109375" style="262" customWidth="1"/>
    <col min="12290" max="12301" width="10.85546875" style="262" customWidth="1"/>
    <col min="12302" max="12302" width="10.140625" style="262" customWidth="1"/>
    <col min="12303" max="12544" width="9.140625" style="262"/>
    <col min="12545" max="12545" width="14.7109375" style="262" customWidth="1"/>
    <col min="12546" max="12557" width="10.85546875" style="262" customWidth="1"/>
    <col min="12558" max="12558" width="10.140625" style="262" customWidth="1"/>
    <col min="12559" max="12800" width="9.140625" style="262"/>
    <col min="12801" max="12801" width="14.7109375" style="262" customWidth="1"/>
    <col min="12802" max="12813" width="10.85546875" style="262" customWidth="1"/>
    <col min="12814" max="12814" width="10.140625" style="262" customWidth="1"/>
    <col min="12815" max="13056" width="9.140625" style="262"/>
    <col min="13057" max="13057" width="14.7109375" style="262" customWidth="1"/>
    <col min="13058" max="13069" width="10.85546875" style="262" customWidth="1"/>
    <col min="13070" max="13070" width="10.140625" style="262" customWidth="1"/>
    <col min="13071" max="13312" width="9.140625" style="262"/>
    <col min="13313" max="13313" width="14.7109375" style="262" customWidth="1"/>
    <col min="13314" max="13325" width="10.85546875" style="262" customWidth="1"/>
    <col min="13326" max="13326" width="10.140625" style="262" customWidth="1"/>
    <col min="13327" max="13568" width="9.140625" style="262"/>
    <col min="13569" max="13569" width="14.7109375" style="262" customWidth="1"/>
    <col min="13570" max="13581" width="10.85546875" style="262" customWidth="1"/>
    <col min="13582" max="13582" width="10.140625" style="262" customWidth="1"/>
    <col min="13583" max="13824" width="9.140625" style="262"/>
    <col min="13825" max="13825" width="14.7109375" style="262" customWidth="1"/>
    <col min="13826" max="13837" width="10.85546875" style="262" customWidth="1"/>
    <col min="13838" max="13838" width="10.140625" style="262" customWidth="1"/>
    <col min="13839" max="14080" width="9.140625" style="262"/>
    <col min="14081" max="14081" width="14.7109375" style="262" customWidth="1"/>
    <col min="14082" max="14093" width="10.85546875" style="262" customWidth="1"/>
    <col min="14094" max="14094" width="10.140625" style="262" customWidth="1"/>
    <col min="14095" max="14336" width="9.140625" style="262"/>
    <col min="14337" max="14337" width="14.7109375" style="262" customWidth="1"/>
    <col min="14338" max="14349" width="10.85546875" style="262" customWidth="1"/>
    <col min="14350" max="14350" width="10.140625" style="262" customWidth="1"/>
    <col min="14351" max="14592" width="9.140625" style="262"/>
    <col min="14593" max="14593" width="14.7109375" style="262" customWidth="1"/>
    <col min="14594" max="14605" width="10.85546875" style="262" customWidth="1"/>
    <col min="14606" max="14606" width="10.140625" style="262" customWidth="1"/>
    <col min="14607" max="14848" width="9.140625" style="262"/>
    <col min="14849" max="14849" width="14.7109375" style="262" customWidth="1"/>
    <col min="14850" max="14861" width="10.85546875" style="262" customWidth="1"/>
    <col min="14862" max="14862" width="10.140625" style="262" customWidth="1"/>
    <col min="14863" max="15104" width="9.140625" style="262"/>
    <col min="15105" max="15105" width="14.7109375" style="262" customWidth="1"/>
    <col min="15106" max="15117" width="10.85546875" style="262" customWidth="1"/>
    <col min="15118" max="15118" width="10.140625" style="262" customWidth="1"/>
    <col min="15119" max="15360" width="9.140625" style="262"/>
    <col min="15361" max="15361" width="14.7109375" style="262" customWidth="1"/>
    <col min="15362" max="15373" width="10.85546875" style="262" customWidth="1"/>
    <col min="15374" max="15374" width="10.140625" style="262" customWidth="1"/>
    <col min="15375" max="15616" width="9.140625" style="262"/>
    <col min="15617" max="15617" width="14.7109375" style="262" customWidth="1"/>
    <col min="15618" max="15629" width="10.85546875" style="262" customWidth="1"/>
    <col min="15630" max="15630" width="10.140625" style="262" customWidth="1"/>
    <col min="15631" max="15872" width="9.140625" style="262"/>
    <col min="15873" max="15873" width="14.7109375" style="262" customWidth="1"/>
    <col min="15874" max="15885" width="10.85546875" style="262" customWidth="1"/>
    <col min="15886" max="15886" width="10.140625" style="262" customWidth="1"/>
    <col min="15887" max="16128" width="9.140625" style="262"/>
    <col min="16129" max="16129" width="14.7109375" style="262" customWidth="1"/>
    <col min="16130" max="16141" width="10.85546875" style="262" customWidth="1"/>
    <col min="16142" max="16142" width="10.140625" style="262" customWidth="1"/>
    <col min="16143" max="16384" width="9.140625" style="262"/>
  </cols>
  <sheetData>
    <row r="1" spans="1:14" x14ac:dyDescent="0.25">
      <c r="A1" s="263" t="s">
        <v>332</v>
      </c>
      <c r="B1" s="264"/>
      <c r="C1" s="264"/>
      <c r="D1" s="264"/>
      <c r="E1" s="264"/>
      <c r="F1" s="264"/>
      <c r="G1" s="264"/>
      <c r="H1" s="264"/>
      <c r="I1" s="264"/>
      <c r="J1" s="264"/>
      <c r="K1" s="264"/>
      <c r="L1" s="264"/>
      <c r="M1" s="264"/>
      <c r="N1" s="264"/>
    </row>
    <row r="2" spans="1:14" x14ac:dyDescent="0.25">
      <c r="A2" s="263" t="s">
        <v>333</v>
      </c>
      <c r="B2" s="264"/>
      <c r="C2" s="264"/>
      <c r="D2" s="264"/>
      <c r="E2" s="264"/>
      <c r="F2" s="264"/>
      <c r="G2" s="264"/>
      <c r="H2" s="264"/>
      <c r="I2" s="264"/>
      <c r="J2" s="264"/>
      <c r="K2" s="264"/>
      <c r="L2" s="264"/>
      <c r="M2" s="264"/>
      <c r="N2" s="264"/>
    </row>
    <row r="3" spans="1:14" x14ac:dyDescent="0.25">
      <c r="A3" s="261" t="s">
        <v>0</v>
      </c>
      <c r="B3" s="261" t="s">
        <v>1</v>
      </c>
      <c r="C3" s="261" t="s">
        <v>2</v>
      </c>
      <c r="D3" s="261" t="s">
        <v>3</v>
      </c>
      <c r="E3" s="261" t="s">
        <v>4</v>
      </c>
      <c r="F3" s="261" t="s">
        <v>5</v>
      </c>
      <c r="G3" s="261" t="s">
        <v>6</v>
      </c>
      <c r="H3" s="261" t="s">
        <v>7</v>
      </c>
      <c r="I3" s="261" t="s">
        <v>8</v>
      </c>
      <c r="J3" s="261" t="s">
        <v>9</v>
      </c>
      <c r="K3" s="261" t="s">
        <v>10</v>
      </c>
      <c r="L3" s="261" t="s">
        <v>11</v>
      </c>
      <c r="M3" s="261" t="s">
        <v>12</v>
      </c>
      <c r="N3" s="261" t="s">
        <v>13</v>
      </c>
    </row>
    <row r="4" spans="1:14" x14ac:dyDescent="0.25">
      <c r="A4" s="261" t="s">
        <v>14</v>
      </c>
      <c r="B4" s="29">
        <v>1345731</v>
      </c>
      <c r="C4" s="29">
        <v>2409166</v>
      </c>
      <c r="D4" s="29">
        <v>512148</v>
      </c>
      <c r="E4" s="29">
        <v>802209</v>
      </c>
      <c r="F4" s="29">
        <v>1200745</v>
      </c>
      <c r="G4" s="29">
        <v>2500426</v>
      </c>
      <c r="H4" s="29">
        <v>2847854</v>
      </c>
      <c r="I4" s="29">
        <v>7271</v>
      </c>
      <c r="J4" s="29">
        <v>427693</v>
      </c>
      <c r="K4" s="29">
        <v>847985</v>
      </c>
      <c r="L4" s="29">
        <v>0</v>
      </c>
      <c r="M4" s="28" t="s">
        <v>15</v>
      </c>
      <c r="N4" s="29">
        <v>12901228</v>
      </c>
    </row>
    <row r="5" spans="1:14" x14ac:dyDescent="0.25">
      <c r="A5" s="261" t="s">
        <v>16</v>
      </c>
      <c r="B5" s="29">
        <v>295410</v>
      </c>
      <c r="C5" s="29">
        <v>512382</v>
      </c>
      <c r="D5" s="29">
        <v>114207</v>
      </c>
      <c r="E5" s="29">
        <v>178451</v>
      </c>
      <c r="F5" s="29">
        <v>269169</v>
      </c>
      <c r="G5" s="29">
        <v>691457</v>
      </c>
      <c r="H5" s="29">
        <v>673772</v>
      </c>
      <c r="I5" s="29">
        <v>1631</v>
      </c>
      <c r="J5" s="29">
        <v>94357</v>
      </c>
      <c r="K5" s="29">
        <v>187485</v>
      </c>
      <c r="L5" s="28" t="s">
        <v>15</v>
      </c>
      <c r="M5" s="28" t="s">
        <v>15</v>
      </c>
      <c r="N5" s="29">
        <v>3018321</v>
      </c>
    </row>
    <row r="6" spans="1:14" x14ac:dyDescent="0.25">
      <c r="A6" s="261" t="s">
        <v>17</v>
      </c>
      <c r="B6" s="29">
        <v>769</v>
      </c>
      <c r="C6" s="29">
        <v>1687</v>
      </c>
      <c r="D6" s="29">
        <v>52</v>
      </c>
      <c r="E6" s="29">
        <v>183</v>
      </c>
      <c r="F6" s="29">
        <v>293</v>
      </c>
      <c r="G6" s="29">
        <v>515</v>
      </c>
      <c r="H6" s="29">
        <v>191</v>
      </c>
      <c r="I6" s="28" t="s">
        <v>15</v>
      </c>
      <c r="J6" s="29">
        <v>37</v>
      </c>
      <c r="K6" s="29">
        <v>196</v>
      </c>
      <c r="L6" s="28" t="s">
        <v>15</v>
      </c>
      <c r="M6" s="28" t="s">
        <v>15</v>
      </c>
      <c r="N6" s="29">
        <v>3923</v>
      </c>
    </row>
    <row r="7" spans="1:14" x14ac:dyDescent="0.25">
      <c r="A7" s="261" t="s">
        <v>18</v>
      </c>
      <c r="B7" s="29">
        <v>144938</v>
      </c>
      <c r="C7" s="29">
        <v>184074</v>
      </c>
      <c r="D7" s="29">
        <v>60469</v>
      </c>
      <c r="E7" s="29">
        <v>94047</v>
      </c>
      <c r="F7" s="29">
        <v>103114</v>
      </c>
      <c r="G7" s="29">
        <v>412868</v>
      </c>
      <c r="H7" s="29">
        <v>337527</v>
      </c>
      <c r="I7" s="29">
        <v>820</v>
      </c>
      <c r="J7" s="29">
        <v>37786</v>
      </c>
      <c r="K7" s="29">
        <v>80377</v>
      </c>
      <c r="L7" s="28" t="s">
        <v>15</v>
      </c>
      <c r="M7" s="28" t="s">
        <v>15</v>
      </c>
      <c r="N7" s="29">
        <v>1456020</v>
      </c>
    </row>
    <row r="8" spans="1:14" x14ac:dyDescent="0.25">
      <c r="A8" s="261" t="s">
        <v>19</v>
      </c>
      <c r="B8" s="29">
        <v>56882</v>
      </c>
      <c r="C8" s="29">
        <v>141636</v>
      </c>
      <c r="D8" s="29">
        <v>38776</v>
      </c>
      <c r="E8" s="29">
        <v>49157</v>
      </c>
      <c r="F8" s="29">
        <v>71044</v>
      </c>
      <c r="G8" s="29">
        <v>137414</v>
      </c>
      <c r="H8" s="29">
        <v>162018</v>
      </c>
      <c r="I8" s="29">
        <v>345</v>
      </c>
      <c r="J8" s="29">
        <v>25946</v>
      </c>
      <c r="K8" s="29">
        <v>47639</v>
      </c>
      <c r="L8" s="28" t="s">
        <v>15</v>
      </c>
      <c r="M8" s="28" t="s">
        <v>15</v>
      </c>
      <c r="N8" s="29">
        <v>730857</v>
      </c>
    </row>
    <row r="9" spans="1:14" x14ac:dyDescent="0.25">
      <c r="A9" s="261" t="s">
        <v>20</v>
      </c>
      <c r="B9" s="28" t="s">
        <v>15</v>
      </c>
      <c r="C9" s="28" t="s">
        <v>15</v>
      </c>
      <c r="D9" s="28" t="s">
        <v>15</v>
      </c>
      <c r="E9" s="28" t="s">
        <v>15</v>
      </c>
      <c r="F9" s="28" t="s">
        <v>15</v>
      </c>
      <c r="G9" s="28" t="s">
        <v>15</v>
      </c>
      <c r="H9" s="28" t="s">
        <v>15</v>
      </c>
      <c r="I9" s="28" t="s">
        <v>15</v>
      </c>
      <c r="J9" s="28" t="s">
        <v>15</v>
      </c>
      <c r="K9" s="28" t="s">
        <v>15</v>
      </c>
      <c r="L9" s="29">
        <v>1573310</v>
      </c>
      <c r="M9" s="28" t="s">
        <v>15</v>
      </c>
      <c r="N9" s="29">
        <v>1573310</v>
      </c>
    </row>
    <row r="10" spans="1:14" x14ac:dyDescent="0.25">
      <c r="A10" s="261"/>
      <c r="B10" s="28"/>
      <c r="C10" s="28"/>
      <c r="D10" s="28"/>
      <c r="E10" s="28"/>
      <c r="F10" s="28"/>
      <c r="G10" s="28"/>
      <c r="H10" s="28"/>
      <c r="I10" s="28"/>
      <c r="J10" s="28"/>
      <c r="K10" s="28"/>
      <c r="L10" s="29"/>
      <c r="M10" s="28"/>
      <c r="N10" s="29"/>
    </row>
    <row r="11" spans="1:14" x14ac:dyDescent="0.25">
      <c r="A11" s="261" t="s">
        <v>21</v>
      </c>
      <c r="B11" s="29">
        <v>1286</v>
      </c>
      <c r="C11" s="28" t="s">
        <v>15</v>
      </c>
      <c r="D11" s="28" t="s">
        <v>15</v>
      </c>
      <c r="E11" s="28" t="s">
        <v>15</v>
      </c>
      <c r="F11" s="29">
        <v>1328</v>
      </c>
      <c r="G11" s="29">
        <v>801380</v>
      </c>
      <c r="H11" s="29">
        <v>325021</v>
      </c>
      <c r="I11" s="29">
        <v>212</v>
      </c>
      <c r="J11" s="28" t="s">
        <v>15</v>
      </c>
      <c r="K11" s="29">
        <v>0</v>
      </c>
      <c r="L11" s="28" t="s">
        <v>15</v>
      </c>
      <c r="M11" s="28" t="s">
        <v>15</v>
      </c>
      <c r="N11" s="29">
        <v>1129228</v>
      </c>
    </row>
    <row r="12" spans="1:14" x14ac:dyDescent="0.25">
      <c r="A12" s="261" t="s">
        <v>22</v>
      </c>
      <c r="B12" s="28" t="s">
        <v>15</v>
      </c>
      <c r="C12" s="29">
        <v>0</v>
      </c>
      <c r="D12" s="29">
        <v>599</v>
      </c>
      <c r="E12" s="29">
        <v>432</v>
      </c>
      <c r="F12" s="29">
        <v>310</v>
      </c>
      <c r="G12" s="29">
        <v>1358</v>
      </c>
      <c r="H12" s="29">
        <v>5745</v>
      </c>
      <c r="I12" s="28" t="s">
        <v>15</v>
      </c>
      <c r="J12" s="29">
        <v>1017</v>
      </c>
      <c r="K12" s="28" t="s">
        <v>15</v>
      </c>
      <c r="L12" s="28" t="s">
        <v>15</v>
      </c>
      <c r="M12" s="28" t="s">
        <v>15</v>
      </c>
      <c r="N12" s="29">
        <v>9460</v>
      </c>
    </row>
    <row r="13" spans="1:14" x14ac:dyDescent="0.25">
      <c r="A13" s="261" t="s">
        <v>23</v>
      </c>
      <c r="B13" s="29">
        <v>829</v>
      </c>
      <c r="C13" s="29">
        <v>35817</v>
      </c>
      <c r="D13" s="29">
        <v>3674</v>
      </c>
      <c r="E13" s="29">
        <v>16028</v>
      </c>
      <c r="F13" s="29">
        <v>14729</v>
      </c>
      <c r="G13" s="29">
        <v>47314</v>
      </c>
      <c r="H13" s="29">
        <v>78995</v>
      </c>
      <c r="I13" s="29">
        <v>135</v>
      </c>
      <c r="J13" s="29">
        <v>1051</v>
      </c>
      <c r="K13" s="29">
        <v>279</v>
      </c>
      <c r="L13" s="28" t="s">
        <v>15</v>
      </c>
      <c r="M13" s="28" t="s">
        <v>15</v>
      </c>
      <c r="N13" s="29">
        <v>198850</v>
      </c>
    </row>
    <row r="14" spans="1:14" x14ac:dyDescent="0.25">
      <c r="A14" s="261" t="s">
        <v>24</v>
      </c>
      <c r="B14" s="29">
        <v>6600</v>
      </c>
      <c r="C14" s="29">
        <v>277230</v>
      </c>
      <c r="D14" s="29">
        <v>8884</v>
      </c>
      <c r="E14" s="29">
        <v>23563</v>
      </c>
      <c r="F14" s="29">
        <v>33475</v>
      </c>
      <c r="G14" s="29">
        <v>170092</v>
      </c>
      <c r="H14" s="29">
        <v>140912</v>
      </c>
      <c r="I14" s="29">
        <v>154</v>
      </c>
      <c r="J14" s="29">
        <v>39742</v>
      </c>
      <c r="K14" s="29">
        <v>92769</v>
      </c>
      <c r="L14" s="28" t="s">
        <v>15</v>
      </c>
      <c r="M14" s="28" t="s">
        <v>15</v>
      </c>
      <c r="N14" s="29">
        <v>793421</v>
      </c>
    </row>
    <row r="15" spans="1:14" x14ac:dyDescent="0.25">
      <c r="A15" s="261" t="s">
        <v>25</v>
      </c>
      <c r="B15" s="29">
        <v>5347</v>
      </c>
      <c r="C15" s="29">
        <v>154</v>
      </c>
      <c r="D15" s="29">
        <v>82</v>
      </c>
      <c r="E15" s="29">
        <v>102</v>
      </c>
      <c r="F15" s="29">
        <v>53</v>
      </c>
      <c r="G15" s="29">
        <v>301</v>
      </c>
      <c r="H15" s="29">
        <v>188</v>
      </c>
      <c r="I15" s="28" t="s">
        <v>15</v>
      </c>
      <c r="J15" s="29">
        <v>5198</v>
      </c>
      <c r="K15" s="29">
        <v>123</v>
      </c>
      <c r="L15" s="28" t="s">
        <v>15</v>
      </c>
      <c r="M15" s="28" t="s">
        <v>15</v>
      </c>
      <c r="N15" s="29">
        <v>11546</v>
      </c>
    </row>
    <row r="16" spans="1:14" x14ac:dyDescent="0.25">
      <c r="A16" s="261" t="s">
        <v>26</v>
      </c>
      <c r="B16" s="29">
        <v>7903</v>
      </c>
      <c r="C16" s="29">
        <v>2864</v>
      </c>
      <c r="D16" s="29">
        <v>732</v>
      </c>
      <c r="E16" s="29">
        <v>1119</v>
      </c>
      <c r="F16" s="29">
        <v>2853</v>
      </c>
      <c r="G16" s="29">
        <v>3822</v>
      </c>
      <c r="H16" s="29">
        <v>6936</v>
      </c>
      <c r="I16" s="28" t="s">
        <v>15</v>
      </c>
      <c r="J16" s="29">
        <v>651</v>
      </c>
      <c r="K16" s="29">
        <v>6247</v>
      </c>
      <c r="L16" s="28" t="s">
        <v>15</v>
      </c>
      <c r="M16" s="28" t="s">
        <v>15</v>
      </c>
      <c r="N16" s="29">
        <v>33128</v>
      </c>
    </row>
    <row r="17" spans="1:14" x14ac:dyDescent="0.25">
      <c r="A17" s="261" t="s">
        <v>27</v>
      </c>
      <c r="B17" s="29">
        <v>37362</v>
      </c>
      <c r="C17" s="29">
        <v>166891</v>
      </c>
      <c r="D17" s="29">
        <v>4807</v>
      </c>
      <c r="E17" s="29">
        <v>18256</v>
      </c>
      <c r="F17" s="29">
        <v>115327</v>
      </c>
      <c r="G17" s="29">
        <v>7540</v>
      </c>
      <c r="H17" s="29">
        <v>116921</v>
      </c>
      <c r="I17" s="29">
        <v>36</v>
      </c>
      <c r="J17" s="29">
        <v>5827</v>
      </c>
      <c r="K17" s="29">
        <v>112068</v>
      </c>
      <c r="L17" s="28" t="s">
        <v>15</v>
      </c>
      <c r="M17" s="28" t="s">
        <v>15</v>
      </c>
      <c r="N17" s="29">
        <v>585034</v>
      </c>
    </row>
    <row r="18" spans="1:14" x14ac:dyDescent="0.25">
      <c r="A18" s="261"/>
      <c r="B18" s="29"/>
      <c r="C18" s="29"/>
      <c r="D18" s="29"/>
      <c r="E18" s="29"/>
      <c r="F18" s="29"/>
      <c r="G18" s="29"/>
      <c r="H18" s="29"/>
      <c r="I18" s="29"/>
      <c r="J18" s="29"/>
      <c r="K18" s="29"/>
      <c r="L18" s="28"/>
      <c r="M18" s="28"/>
      <c r="N18" s="29"/>
    </row>
    <row r="19" spans="1:14" x14ac:dyDescent="0.25">
      <c r="A19" s="261" t="s">
        <v>28</v>
      </c>
      <c r="B19" s="29">
        <v>7412</v>
      </c>
      <c r="C19" s="29">
        <v>1540</v>
      </c>
      <c r="D19" s="29">
        <v>448</v>
      </c>
      <c r="E19" s="29">
        <v>230</v>
      </c>
      <c r="F19" s="29">
        <v>1601</v>
      </c>
      <c r="G19" s="29">
        <v>1903</v>
      </c>
      <c r="H19" s="29">
        <v>6041</v>
      </c>
      <c r="I19" s="28" t="s">
        <v>15</v>
      </c>
      <c r="J19" s="29">
        <v>630</v>
      </c>
      <c r="K19" s="29">
        <v>2448</v>
      </c>
      <c r="L19" s="28" t="s">
        <v>15</v>
      </c>
      <c r="M19" s="28" t="s">
        <v>15</v>
      </c>
      <c r="N19" s="29">
        <v>22254</v>
      </c>
    </row>
    <row r="20" spans="1:14" x14ac:dyDescent="0.25">
      <c r="A20" s="261" t="s">
        <v>29</v>
      </c>
      <c r="B20" s="29">
        <v>4052</v>
      </c>
      <c r="C20" s="29">
        <v>422</v>
      </c>
      <c r="D20" s="29">
        <v>519</v>
      </c>
      <c r="E20" s="29">
        <v>147</v>
      </c>
      <c r="F20" s="29">
        <v>8107</v>
      </c>
      <c r="G20" s="29">
        <v>1085</v>
      </c>
      <c r="H20" s="29">
        <v>1159</v>
      </c>
      <c r="I20" s="29">
        <v>1</v>
      </c>
      <c r="J20" s="29">
        <v>148</v>
      </c>
      <c r="K20" s="29">
        <v>358</v>
      </c>
      <c r="L20" s="28" t="s">
        <v>15</v>
      </c>
      <c r="M20" s="28" t="s">
        <v>15</v>
      </c>
      <c r="N20" s="29">
        <v>15997</v>
      </c>
    </row>
    <row r="21" spans="1:14" x14ac:dyDescent="0.25">
      <c r="A21" s="261" t="s">
        <v>30</v>
      </c>
      <c r="B21" s="29">
        <v>5687</v>
      </c>
      <c r="C21" s="29">
        <v>3031</v>
      </c>
      <c r="D21" s="29">
        <v>763</v>
      </c>
      <c r="E21" s="29">
        <v>1717</v>
      </c>
      <c r="F21" s="29">
        <v>3494</v>
      </c>
      <c r="G21" s="29">
        <v>4032</v>
      </c>
      <c r="H21" s="29">
        <v>4542</v>
      </c>
      <c r="I21" s="28" t="s">
        <v>15</v>
      </c>
      <c r="J21" s="29">
        <v>927</v>
      </c>
      <c r="K21" s="29">
        <v>1852</v>
      </c>
      <c r="L21" s="28" t="s">
        <v>15</v>
      </c>
      <c r="M21" s="28" t="s">
        <v>15</v>
      </c>
      <c r="N21" s="29">
        <v>26044</v>
      </c>
    </row>
    <row r="22" spans="1:14" x14ac:dyDescent="0.25">
      <c r="A22" s="261" t="s">
        <v>31</v>
      </c>
      <c r="B22" s="29">
        <v>53835</v>
      </c>
      <c r="C22" s="29">
        <v>20130</v>
      </c>
      <c r="D22" s="29">
        <v>85</v>
      </c>
      <c r="E22" s="28" t="s">
        <v>15</v>
      </c>
      <c r="F22" s="29">
        <v>1687</v>
      </c>
      <c r="G22" s="29">
        <v>3781</v>
      </c>
      <c r="H22" s="29">
        <v>5981</v>
      </c>
      <c r="I22" s="28" t="s">
        <v>15</v>
      </c>
      <c r="J22" s="29">
        <v>1743</v>
      </c>
      <c r="K22" s="29">
        <v>193</v>
      </c>
      <c r="L22" s="28" t="s">
        <v>15</v>
      </c>
      <c r="M22" s="28" t="s">
        <v>15</v>
      </c>
      <c r="N22" s="29">
        <v>87437</v>
      </c>
    </row>
    <row r="23" spans="1:14" x14ac:dyDescent="0.25">
      <c r="A23" s="261" t="s">
        <v>32</v>
      </c>
      <c r="B23" s="29">
        <v>41</v>
      </c>
      <c r="C23" s="28" t="s">
        <v>15</v>
      </c>
      <c r="D23" s="28" t="s">
        <v>15</v>
      </c>
      <c r="E23" s="28" t="s">
        <v>15</v>
      </c>
      <c r="F23" s="28" t="s">
        <v>15</v>
      </c>
      <c r="G23" s="28" t="s">
        <v>15</v>
      </c>
      <c r="H23" s="28" t="s">
        <v>15</v>
      </c>
      <c r="I23" s="28" t="s">
        <v>15</v>
      </c>
      <c r="J23" s="28" t="s">
        <v>15</v>
      </c>
      <c r="K23" s="28" t="s">
        <v>15</v>
      </c>
      <c r="L23" s="28" t="s">
        <v>15</v>
      </c>
      <c r="M23" s="28" t="s">
        <v>15</v>
      </c>
      <c r="N23" s="29">
        <v>41</v>
      </c>
    </row>
    <row r="24" spans="1:14" x14ac:dyDescent="0.25">
      <c r="A24" s="261"/>
      <c r="B24" s="29"/>
      <c r="C24" s="28"/>
      <c r="D24" s="28"/>
      <c r="E24" s="28"/>
      <c r="F24" s="28"/>
      <c r="G24" s="28"/>
      <c r="H24" s="28"/>
      <c r="I24" s="28"/>
      <c r="J24" s="28"/>
      <c r="K24" s="28"/>
      <c r="L24" s="28"/>
      <c r="M24" s="28"/>
      <c r="N24" s="29"/>
    </row>
    <row r="25" spans="1:14" x14ac:dyDescent="0.25">
      <c r="A25" s="261" t="s">
        <v>33</v>
      </c>
      <c r="B25" s="29">
        <v>2208</v>
      </c>
      <c r="C25" s="29">
        <v>55</v>
      </c>
      <c r="D25" s="29">
        <v>85</v>
      </c>
      <c r="E25" s="28" t="s">
        <v>15</v>
      </c>
      <c r="F25" s="29">
        <v>222</v>
      </c>
      <c r="G25" s="29">
        <v>13</v>
      </c>
      <c r="H25" s="29">
        <v>8955</v>
      </c>
      <c r="I25" s="28" t="s">
        <v>15</v>
      </c>
      <c r="J25" s="29">
        <v>117</v>
      </c>
      <c r="K25" s="29">
        <v>54</v>
      </c>
      <c r="L25" s="28" t="s">
        <v>15</v>
      </c>
      <c r="M25" s="28" t="s">
        <v>15</v>
      </c>
      <c r="N25" s="29">
        <v>11710</v>
      </c>
    </row>
    <row r="26" spans="1:14" x14ac:dyDescent="0.25">
      <c r="A26" s="261" t="s">
        <v>35</v>
      </c>
      <c r="B26" s="28" t="s">
        <v>15</v>
      </c>
      <c r="C26" s="29">
        <v>0</v>
      </c>
      <c r="D26" s="28" t="s">
        <v>15</v>
      </c>
      <c r="E26" s="28" t="s">
        <v>15</v>
      </c>
      <c r="F26" s="28" t="s">
        <v>15</v>
      </c>
      <c r="G26" s="28" t="s">
        <v>15</v>
      </c>
      <c r="H26" s="28" t="s">
        <v>15</v>
      </c>
      <c r="I26" s="28" t="s">
        <v>15</v>
      </c>
      <c r="J26" s="29">
        <v>758511</v>
      </c>
      <c r="K26" s="28" t="s">
        <v>15</v>
      </c>
      <c r="L26" s="28" t="s">
        <v>15</v>
      </c>
      <c r="M26" s="28" t="s">
        <v>15</v>
      </c>
      <c r="N26" s="29">
        <v>758511</v>
      </c>
    </row>
    <row r="27" spans="1:14" x14ac:dyDescent="0.25">
      <c r="A27" s="261" t="s">
        <v>36</v>
      </c>
      <c r="B27" s="28" t="s">
        <v>15</v>
      </c>
      <c r="C27" s="28" t="s">
        <v>15</v>
      </c>
      <c r="D27" s="28" t="s">
        <v>15</v>
      </c>
      <c r="E27" s="28" t="s">
        <v>15</v>
      </c>
      <c r="F27" s="28" t="s">
        <v>15</v>
      </c>
      <c r="G27" s="28" t="s">
        <v>15</v>
      </c>
      <c r="H27" s="28" t="s">
        <v>15</v>
      </c>
      <c r="I27" s="28" t="s">
        <v>15</v>
      </c>
      <c r="J27" s="29">
        <v>612625</v>
      </c>
      <c r="K27" s="28" t="s">
        <v>15</v>
      </c>
      <c r="L27" s="28" t="s">
        <v>15</v>
      </c>
      <c r="M27" s="28" t="s">
        <v>15</v>
      </c>
      <c r="N27" s="29">
        <v>612625</v>
      </c>
    </row>
    <row r="28" spans="1:14" x14ac:dyDescent="0.25">
      <c r="A28" s="261" t="s">
        <v>37</v>
      </c>
      <c r="B28" s="29">
        <v>-611</v>
      </c>
      <c r="C28" s="29">
        <v>71786</v>
      </c>
      <c r="D28" s="29">
        <v>206508</v>
      </c>
      <c r="E28" s="29">
        <v>130338</v>
      </c>
      <c r="F28" s="29">
        <v>145197</v>
      </c>
      <c r="G28" s="29">
        <v>86930</v>
      </c>
      <c r="H28" s="29">
        <v>9786</v>
      </c>
      <c r="I28" s="29">
        <v>225146</v>
      </c>
      <c r="J28" s="29">
        <v>808</v>
      </c>
      <c r="K28" s="29">
        <v>4170</v>
      </c>
      <c r="L28" s="28" t="s">
        <v>15</v>
      </c>
      <c r="M28" s="28" t="s">
        <v>15</v>
      </c>
      <c r="N28" s="29">
        <v>880059</v>
      </c>
    </row>
    <row r="29" spans="1:14" x14ac:dyDescent="0.25">
      <c r="A29" s="261" t="s">
        <v>38</v>
      </c>
      <c r="B29" s="29">
        <v>2465</v>
      </c>
      <c r="C29" s="29">
        <v>142785</v>
      </c>
      <c r="D29" s="29">
        <v>21460</v>
      </c>
      <c r="E29" s="29">
        <v>7308</v>
      </c>
      <c r="F29" s="29">
        <v>117596</v>
      </c>
      <c r="G29" s="29">
        <v>9749</v>
      </c>
      <c r="H29" s="29">
        <v>12238</v>
      </c>
      <c r="I29" s="28" t="s">
        <v>15</v>
      </c>
      <c r="J29" s="29">
        <v>137507</v>
      </c>
      <c r="K29" s="29">
        <v>9286</v>
      </c>
      <c r="L29" s="28" t="s">
        <v>15</v>
      </c>
      <c r="M29" s="28" t="s">
        <v>15</v>
      </c>
      <c r="N29" s="29">
        <v>460394</v>
      </c>
    </row>
    <row r="30" spans="1:14" x14ac:dyDescent="0.25">
      <c r="A30" s="261" t="s">
        <v>39</v>
      </c>
      <c r="B30" s="28" t="s">
        <v>15</v>
      </c>
      <c r="C30" s="28" t="s">
        <v>15</v>
      </c>
      <c r="D30" s="28" t="s">
        <v>15</v>
      </c>
      <c r="E30" s="28" t="s">
        <v>15</v>
      </c>
      <c r="F30" s="28" t="s">
        <v>15</v>
      </c>
      <c r="G30" s="28" t="s">
        <v>15</v>
      </c>
      <c r="H30" s="29">
        <v>0</v>
      </c>
      <c r="I30" s="28" t="s">
        <v>15</v>
      </c>
      <c r="J30" s="28" t="s">
        <v>15</v>
      </c>
      <c r="K30" s="28" t="s">
        <v>15</v>
      </c>
      <c r="L30" s="28" t="s">
        <v>15</v>
      </c>
      <c r="M30" s="28" t="s">
        <v>15</v>
      </c>
      <c r="N30" s="29">
        <v>0</v>
      </c>
    </row>
    <row r="31" spans="1:14" x14ac:dyDescent="0.25">
      <c r="A31" s="261" t="s">
        <v>40</v>
      </c>
      <c r="B31" s="29">
        <v>251</v>
      </c>
      <c r="C31" s="28" t="s">
        <v>15</v>
      </c>
      <c r="D31" s="28" t="s">
        <v>15</v>
      </c>
      <c r="E31" s="29">
        <v>82</v>
      </c>
      <c r="F31" s="28" t="s">
        <v>15</v>
      </c>
      <c r="G31" s="29">
        <v>442938</v>
      </c>
      <c r="H31" s="28" t="s">
        <v>15</v>
      </c>
      <c r="I31" s="29">
        <v>4888884</v>
      </c>
      <c r="J31" s="29">
        <v>72158</v>
      </c>
      <c r="K31" s="29">
        <v>42</v>
      </c>
      <c r="L31" s="28" t="s">
        <v>15</v>
      </c>
      <c r="M31" s="28" t="s">
        <v>15</v>
      </c>
      <c r="N31" s="29">
        <v>5404355</v>
      </c>
    </row>
    <row r="32" spans="1:14" x14ac:dyDescent="0.25">
      <c r="A32" s="261" t="s">
        <v>41</v>
      </c>
      <c r="B32" s="28" t="s">
        <v>15</v>
      </c>
      <c r="C32" s="29">
        <v>89191</v>
      </c>
      <c r="D32" s="29">
        <v>120</v>
      </c>
      <c r="E32" s="28" t="s">
        <v>15</v>
      </c>
      <c r="F32" s="29">
        <v>1286</v>
      </c>
      <c r="G32" s="29">
        <v>18454</v>
      </c>
      <c r="H32" s="28" t="s">
        <v>15</v>
      </c>
      <c r="I32" s="28" t="s">
        <v>15</v>
      </c>
      <c r="J32" s="29">
        <v>10</v>
      </c>
      <c r="K32" s="29">
        <v>78</v>
      </c>
      <c r="L32" s="28" t="s">
        <v>15</v>
      </c>
      <c r="M32" s="28" t="s">
        <v>15</v>
      </c>
      <c r="N32" s="29">
        <v>109139</v>
      </c>
    </row>
    <row r="33" spans="1:14" x14ac:dyDescent="0.25">
      <c r="A33" s="261" t="s">
        <v>43</v>
      </c>
      <c r="B33" s="29">
        <v>34163</v>
      </c>
      <c r="C33" s="29">
        <v>470294</v>
      </c>
      <c r="D33" s="29">
        <v>41244</v>
      </c>
      <c r="E33" s="29">
        <v>60348</v>
      </c>
      <c r="F33" s="29">
        <v>375405</v>
      </c>
      <c r="G33" s="29">
        <v>300542</v>
      </c>
      <c r="H33" s="29">
        <v>189754</v>
      </c>
      <c r="I33" s="28" t="s">
        <v>15</v>
      </c>
      <c r="J33" s="29">
        <v>189213</v>
      </c>
      <c r="K33" s="29">
        <v>53196</v>
      </c>
      <c r="L33" s="28" t="s">
        <v>15</v>
      </c>
      <c r="M33" s="28" t="s">
        <v>15</v>
      </c>
      <c r="N33" s="29">
        <v>1714160</v>
      </c>
    </row>
    <row r="34" spans="1:14" x14ac:dyDescent="0.25">
      <c r="A34" s="261" t="s">
        <v>44</v>
      </c>
      <c r="B34" s="28" t="s">
        <v>15</v>
      </c>
      <c r="C34" s="29">
        <v>278032</v>
      </c>
      <c r="D34" s="29">
        <v>27648</v>
      </c>
      <c r="E34" s="29">
        <v>-119337</v>
      </c>
      <c r="F34" s="29">
        <v>-5930</v>
      </c>
      <c r="G34" s="29">
        <v>921</v>
      </c>
      <c r="H34" s="29">
        <v>10618763</v>
      </c>
      <c r="I34" s="29">
        <v>641652</v>
      </c>
      <c r="J34" s="29">
        <v>0</v>
      </c>
      <c r="K34" s="29">
        <v>99864</v>
      </c>
      <c r="L34" s="28" t="s">
        <v>15</v>
      </c>
      <c r="M34" s="28" t="s">
        <v>15</v>
      </c>
      <c r="N34" s="29">
        <v>11541612</v>
      </c>
    </row>
    <row r="35" spans="1:14" x14ac:dyDescent="0.25">
      <c r="A35" s="261" t="s">
        <v>45</v>
      </c>
      <c r="B35" s="28" t="s">
        <v>15</v>
      </c>
      <c r="C35" s="28" t="s">
        <v>15</v>
      </c>
      <c r="D35" s="28" t="s">
        <v>15</v>
      </c>
      <c r="E35" s="29">
        <v>248604</v>
      </c>
      <c r="F35" s="29">
        <v>6177</v>
      </c>
      <c r="G35" s="28" t="s">
        <v>15</v>
      </c>
      <c r="H35" s="28" t="s">
        <v>15</v>
      </c>
      <c r="I35" s="28" t="s">
        <v>15</v>
      </c>
      <c r="J35" s="28" t="s">
        <v>15</v>
      </c>
      <c r="K35" s="28" t="s">
        <v>15</v>
      </c>
      <c r="L35" s="28" t="s">
        <v>15</v>
      </c>
      <c r="M35" s="28" t="s">
        <v>15</v>
      </c>
      <c r="N35" s="29">
        <v>254781</v>
      </c>
    </row>
    <row r="36" spans="1:14" x14ac:dyDescent="0.25">
      <c r="A36" s="261" t="s">
        <v>46</v>
      </c>
      <c r="B36" s="28" t="s">
        <v>15</v>
      </c>
      <c r="C36" s="28" t="s">
        <v>15</v>
      </c>
      <c r="D36" s="28" t="s">
        <v>15</v>
      </c>
      <c r="E36" s="29">
        <v>187432</v>
      </c>
      <c r="F36" s="29">
        <v>14761</v>
      </c>
      <c r="G36" s="28" t="s">
        <v>15</v>
      </c>
      <c r="H36" s="28" t="s">
        <v>15</v>
      </c>
      <c r="I36" s="28" t="s">
        <v>15</v>
      </c>
      <c r="J36" s="28" t="s">
        <v>15</v>
      </c>
      <c r="K36" s="28" t="s">
        <v>15</v>
      </c>
      <c r="L36" s="28" t="s">
        <v>15</v>
      </c>
      <c r="M36" s="28" t="s">
        <v>15</v>
      </c>
      <c r="N36" s="29">
        <v>202193</v>
      </c>
    </row>
    <row r="37" spans="1:14" x14ac:dyDescent="0.25">
      <c r="A37" s="261" t="s">
        <v>47</v>
      </c>
      <c r="B37" s="28" t="s">
        <v>15</v>
      </c>
      <c r="C37" s="28" t="s">
        <v>15</v>
      </c>
      <c r="D37" s="28" t="s">
        <v>15</v>
      </c>
      <c r="E37" s="28" t="s">
        <v>15</v>
      </c>
      <c r="F37" s="28" t="s">
        <v>15</v>
      </c>
      <c r="G37" s="28" t="s">
        <v>15</v>
      </c>
      <c r="H37" s="28" t="s">
        <v>15</v>
      </c>
      <c r="I37" s="29">
        <v>169613</v>
      </c>
      <c r="J37" s="28" t="s">
        <v>15</v>
      </c>
      <c r="K37" s="28" t="s">
        <v>15</v>
      </c>
      <c r="L37" s="28" t="s">
        <v>15</v>
      </c>
      <c r="M37" s="28" t="s">
        <v>15</v>
      </c>
      <c r="N37" s="29">
        <v>169613</v>
      </c>
    </row>
    <row r="38" spans="1:14" x14ac:dyDescent="0.25">
      <c r="A38" s="261"/>
      <c r="B38" s="28"/>
      <c r="C38" s="28"/>
      <c r="D38" s="28"/>
      <c r="E38" s="28"/>
      <c r="F38" s="28"/>
      <c r="G38" s="28"/>
      <c r="H38" s="28"/>
      <c r="I38" s="29"/>
      <c r="J38" s="28"/>
      <c r="K38" s="28"/>
      <c r="L38" s="28"/>
      <c r="M38" s="28"/>
      <c r="N38" s="29"/>
    </row>
    <row r="39" spans="1:14" x14ac:dyDescent="0.25">
      <c r="A39" s="261" t="s">
        <v>48</v>
      </c>
      <c r="B39" s="29">
        <v>0</v>
      </c>
      <c r="C39" s="28" t="s">
        <v>15</v>
      </c>
      <c r="D39" s="28" t="s">
        <v>15</v>
      </c>
      <c r="E39" s="28" t="s">
        <v>15</v>
      </c>
      <c r="F39" s="28" t="s">
        <v>15</v>
      </c>
      <c r="G39" s="28" t="s">
        <v>15</v>
      </c>
      <c r="H39" s="28" t="s">
        <v>15</v>
      </c>
      <c r="I39" s="28" t="s">
        <v>15</v>
      </c>
      <c r="J39" s="28" t="s">
        <v>15</v>
      </c>
      <c r="K39" s="28" t="s">
        <v>15</v>
      </c>
      <c r="L39" s="28" t="s">
        <v>15</v>
      </c>
      <c r="M39" s="28" t="s">
        <v>15</v>
      </c>
      <c r="N39" s="29">
        <v>0</v>
      </c>
    </row>
    <row r="40" spans="1:14" x14ac:dyDescent="0.25">
      <c r="A40" s="261"/>
      <c r="B40" s="29"/>
      <c r="C40" s="28"/>
      <c r="D40" s="28"/>
      <c r="E40" s="28"/>
      <c r="F40" s="28"/>
      <c r="G40" s="28"/>
      <c r="H40" s="28"/>
      <c r="I40" s="28"/>
      <c r="J40" s="28"/>
      <c r="K40" s="28"/>
      <c r="L40" s="28"/>
      <c r="M40" s="28"/>
      <c r="N40" s="29"/>
    </row>
    <row r="41" spans="1:14" x14ac:dyDescent="0.25">
      <c r="A41" s="261" t="s">
        <v>49</v>
      </c>
      <c r="B41" s="28" t="s">
        <v>15</v>
      </c>
      <c r="C41" s="28" t="s">
        <v>15</v>
      </c>
      <c r="D41" s="28" t="s">
        <v>15</v>
      </c>
      <c r="E41" s="28" t="s">
        <v>15</v>
      </c>
      <c r="F41" s="28" t="s">
        <v>15</v>
      </c>
      <c r="G41" s="28" t="s">
        <v>15</v>
      </c>
      <c r="H41" s="28" t="s">
        <v>15</v>
      </c>
      <c r="I41" s="29">
        <v>75172</v>
      </c>
      <c r="J41" s="28" t="s">
        <v>15</v>
      </c>
      <c r="K41" s="28" t="s">
        <v>15</v>
      </c>
      <c r="L41" s="28" t="s">
        <v>15</v>
      </c>
      <c r="M41" s="28" t="s">
        <v>15</v>
      </c>
      <c r="N41" s="29">
        <v>75172</v>
      </c>
    </row>
    <row r="42" spans="1:14" x14ac:dyDescent="0.25">
      <c r="A42" s="261" t="s">
        <v>50</v>
      </c>
      <c r="B42" s="29">
        <v>9219</v>
      </c>
      <c r="C42" s="29">
        <v>22871</v>
      </c>
      <c r="D42" s="29">
        <v>391</v>
      </c>
      <c r="E42" s="29">
        <v>11481</v>
      </c>
      <c r="F42" s="29">
        <v>14304</v>
      </c>
      <c r="G42" s="29">
        <v>5311</v>
      </c>
      <c r="H42" s="29">
        <v>21920</v>
      </c>
      <c r="I42" s="29">
        <v>2</v>
      </c>
      <c r="J42" s="29">
        <v>2578</v>
      </c>
      <c r="K42" s="29">
        <v>2233</v>
      </c>
      <c r="L42" s="28" t="s">
        <v>15</v>
      </c>
      <c r="M42" s="28" t="s">
        <v>15</v>
      </c>
      <c r="N42" s="29">
        <v>90310</v>
      </c>
    </row>
    <row r="43" spans="1:14" x14ac:dyDescent="0.25">
      <c r="A43" s="261" t="s">
        <v>51</v>
      </c>
      <c r="B43" s="29">
        <v>1217</v>
      </c>
      <c r="C43" s="29">
        <v>1975</v>
      </c>
      <c r="D43" s="29">
        <v>38</v>
      </c>
      <c r="E43" s="29">
        <v>1103</v>
      </c>
      <c r="F43" s="29">
        <v>1504</v>
      </c>
      <c r="G43" s="29">
        <v>623</v>
      </c>
      <c r="H43" s="29">
        <v>2928</v>
      </c>
      <c r="I43" s="29">
        <v>0</v>
      </c>
      <c r="J43" s="29">
        <v>311</v>
      </c>
      <c r="K43" s="29">
        <v>338</v>
      </c>
      <c r="L43" s="28" t="s">
        <v>15</v>
      </c>
      <c r="M43" s="28" t="s">
        <v>15</v>
      </c>
      <c r="N43" s="29">
        <v>10037</v>
      </c>
    </row>
    <row r="44" spans="1:14" x14ac:dyDescent="0.25">
      <c r="A44" s="261" t="s">
        <v>52</v>
      </c>
      <c r="B44" s="29">
        <v>3512</v>
      </c>
      <c r="C44" s="29">
        <v>1294</v>
      </c>
      <c r="D44" s="29">
        <v>51</v>
      </c>
      <c r="E44" s="29">
        <v>714</v>
      </c>
      <c r="F44" s="29">
        <v>1243</v>
      </c>
      <c r="G44" s="29">
        <v>1035</v>
      </c>
      <c r="H44" s="29">
        <v>5416</v>
      </c>
      <c r="I44" s="29">
        <v>0</v>
      </c>
      <c r="J44" s="29">
        <v>779</v>
      </c>
      <c r="K44" s="29">
        <v>1087</v>
      </c>
      <c r="L44" s="28" t="s">
        <v>15</v>
      </c>
      <c r="M44" s="28" t="s">
        <v>15</v>
      </c>
      <c r="N44" s="29">
        <v>15132</v>
      </c>
    </row>
    <row r="45" spans="1:14" x14ac:dyDescent="0.25">
      <c r="A45" s="261" t="s">
        <v>53</v>
      </c>
      <c r="B45" s="29">
        <v>5240</v>
      </c>
      <c r="C45" s="29">
        <v>172</v>
      </c>
      <c r="D45" s="28" t="s">
        <v>15</v>
      </c>
      <c r="E45" s="28" t="s">
        <v>15</v>
      </c>
      <c r="F45" s="28" t="s">
        <v>15</v>
      </c>
      <c r="G45" s="28" t="s">
        <v>15</v>
      </c>
      <c r="H45" s="29">
        <v>59</v>
      </c>
      <c r="I45" s="28" t="s">
        <v>15</v>
      </c>
      <c r="J45" s="29">
        <v>302</v>
      </c>
      <c r="K45" s="29">
        <v>2017</v>
      </c>
      <c r="L45" s="28" t="s">
        <v>15</v>
      </c>
      <c r="M45" s="28" t="s">
        <v>15</v>
      </c>
      <c r="N45" s="29">
        <v>7790</v>
      </c>
    </row>
    <row r="46" spans="1:14" x14ac:dyDescent="0.25">
      <c r="A46" s="261" t="s">
        <v>54</v>
      </c>
      <c r="B46" s="29">
        <v>5721</v>
      </c>
      <c r="C46" s="29">
        <v>394</v>
      </c>
      <c r="D46" s="28" t="s">
        <v>15</v>
      </c>
      <c r="E46" s="28" t="s">
        <v>15</v>
      </c>
      <c r="F46" s="28" t="s">
        <v>15</v>
      </c>
      <c r="G46" s="28" t="s">
        <v>15</v>
      </c>
      <c r="H46" s="29">
        <v>2050</v>
      </c>
      <c r="I46" s="28" t="s">
        <v>15</v>
      </c>
      <c r="J46" s="29">
        <v>258</v>
      </c>
      <c r="K46" s="29">
        <v>918</v>
      </c>
      <c r="L46" s="28" t="s">
        <v>15</v>
      </c>
      <c r="M46" s="28" t="s">
        <v>15</v>
      </c>
      <c r="N46" s="29">
        <v>9341</v>
      </c>
    </row>
    <row r="47" spans="1:14" x14ac:dyDescent="0.25">
      <c r="A47" s="261" t="s">
        <v>55</v>
      </c>
      <c r="B47" s="29">
        <v>3571</v>
      </c>
      <c r="C47" s="28" t="s">
        <v>15</v>
      </c>
      <c r="D47" s="29">
        <v>153</v>
      </c>
      <c r="E47" s="29">
        <v>186</v>
      </c>
      <c r="F47" s="28" t="s">
        <v>15</v>
      </c>
      <c r="G47" s="28" t="s">
        <v>15</v>
      </c>
      <c r="H47" s="28" t="s">
        <v>15</v>
      </c>
      <c r="I47" s="28" t="s">
        <v>15</v>
      </c>
      <c r="J47" s="29">
        <v>376</v>
      </c>
      <c r="K47" s="28" t="s">
        <v>15</v>
      </c>
      <c r="L47" s="28" t="s">
        <v>15</v>
      </c>
      <c r="M47" s="28" t="s">
        <v>15</v>
      </c>
      <c r="N47" s="29">
        <v>4287</v>
      </c>
    </row>
    <row r="48" spans="1:14" x14ac:dyDescent="0.25">
      <c r="A48" s="261" t="s">
        <v>56</v>
      </c>
      <c r="B48" s="29">
        <v>2018</v>
      </c>
      <c r="C48" s="28" t="s">
        <v>15</v>
      </c>
      <c r="D48" s="28" t="s">
        <v>15</v>
      </c>
      <c r="E48" s="29">
        <v>54</v>
      </c>
      <c r="F48" s="29">
        <v>40</v>
      </c>
      <c r="G48" s="29">
        <v>151</v>
      </c>
      <c r="H48" s="29">
        <v>30</v>
      </c>
      <c r="I48" s="28" t="s">
        <v>15</v>
      </c>
      <c r="J48" s="29">
        <v>74</v>
      </c>
      <c r="K48" s="28" t="s">
        <v>15</v>
      </c>
      <c r="L48" s="28" t="s">
        <v>15</v>
      </c>
      <c r="M48" s="28" t="s">
        <v>15</v>
      </c>
      <c r="N48" s="29">
        <v>2366</v>
      </c>
    </row>
    <row r="49" spans="1:14" x14ac:dyDescent="0.25">
      <c r="A49" s="261" t="s">
        <v>57</v>
      </c>
      <c r="B49" s="28" t="s">
        <v>15</v>
      </c>
      <c r="C49" s="28" t="s">
        <v>15</v>
      </c>
      <c r="D49" s="28" t="s">
        <v>15</v>
      </c>
      <c r="E49" s="28" t="s">
        <v>15</v>
      </c>
      <c r="F49" s="28" t="s">
        <v>15</v>
      </c>
      <c r="G49" s="28" t="s">
        <v>15</v>
      </c>
      <c r="H49" s="28" t="s">
        <v>15</v>
      </c>
      <c r="I49" s="29">
        <v>564293</v>
      </c>
      <c r="J49" s="28" t="s">
        <v>15</v>
      </c>
      <c r="K49" s="28" t="s">
        <v>15</v>
      </c>
      <c r="L49" s="28" t="s">
        <v>15</v>
      </c>
      <c r="M49" s="28" t="s">
        <v>15</v>
      </c>
      <c r="N49" s="29">
        <v>564293</v>
      </c>
    </row>
    <row r="50" spans="1:14" x14ac:dyDescent="0.25">
      <c r="A50" s="261" t="s">
        <v>58</v>
      </c>
      <c r="B50" s="28" t="s">
        <v>15</v>
      </c>
      <c r="C50" s="28" t="s">
        <v>15</v>
      </c>
      <c r="D50" s="28" t="s">
        <v>15</v>
      </c>
      <c r="E50" s="28" t="s">
        <v>15</v>
      </c>
      <c r="F50" s="28" t="s">
        <v>15</v>
      </c>
      <c r="G50" s="28" t="s">
        <v>15</v>
      </c>
      <c r="H50" s="28" t="s">
        <v>15</v>
      </c>
      <c r="I50" s="29">
        <v>1295616</v>
      </c>
      <c r="J50" s="28" t="s">
        <v>15</v>
      </c>
      <c r="K50" s="28" t="s">
        <v>15</v>
      </c>
      <c r="L50" s="28" t="s">
        <v>15</v>
      </c>
      <c r="M50" s="28" t="s">
        <v>15</v>
      </c>
      <c r="N50" s="29">
        <v>1295616</v>
      </c>
    </row>
    <row r="51" spans="1:14" x14ac:dyDescent="0.25">
      <c r="A51" s="261" t="s">
        <v>59</v>
      </c>
      <c r="B51" s="28" t="s">
        <v>15</v>
      </c>
      <c r="C51" s="28" t="s">
        <v>15</v>
      </c>
      <c r="D51" s="29">
        <v>71801</v>
      </c>
      <c r="E51" s="29">
        <v>618225</v>
      </c>
      <c r="F51" s="28" t="s">
        <v>15</v>
      </c>
      <c r="G51" s="28" t="s">
        <v>15</v>
      </c>
      <c r="H51" s="28" t="s">
        <v>15</v>
      </c>
      <c r="I51" s="28" t="s">
        <v>15</v>
      </c>
      <c r="J51" s="28" t="s">
        <v>15</v>
      </c>
      <c r="K51" s="28" t="s">
        <v>15</v>
      </c>
      <c r="L51" s="28" t="s">
        <v>15</v>
      </c>
      <c r="M51" s="28" t="s">
        <v>15</v>
      </c>
      <c r="N51" s="29">
        <v>690026</v>
      </c>
    </row>
    <row r="52" spans="1:14" x14ac:dyDescent="0.25">
      <c r="A52" s="261" t="s">
        <v>60</v>
      </c>
      <c r="B52" s="29">
        <v>0</v>
      </c>
      <c r="C52" s="28" t="s">
        <v>15</v>
      </c>
      <c r="D52" s="29">
        <v>134979</v>
      </c>
      <c r="E52" s="29">
        <v>532128</v>
      </c>
      <c r="F52" s="28" t="s">
        <v>15</v>
      </c>
      <c r="G52" s="28" t="s">
        <v>15</v>
      </c>
      <c r="H52" s="28" t="s">
        <v>15</v>
      </c>
      <c r="I52" s="28" t="s">
        <v>15</v>
      </c>
      <c r="J52" s="28" t="s">
        <v>15</v>
      </c>
      <c r="K52" s="28" t="s">
        <v>15</v>
      </c>
      <c r="L52" s="28" t="s">
        <v>15</v>
      </c>
      <c r="M52" s="28" t="s">
        <v>15</v>
      </c>
      <c r="N52" s="29">
        <v>667107</v>
      </c>
    </row>
    <row r="53" spans="1:14" x14ac:dyDescent="0.25">
      <c r="A53" s="261" t="s">
        <v>61</v>
      </c>
      <c r="B53" s="29">
        <v>3730</v>
      </c>
      <c r="C53" s="29">
        <v>21474</v>
      </c>
      <c r="D53" s="29">
        <v>1511</v>
      </c>
      <c r="E53" s="29">
        <v>1131</v>
      </c>
      <c r="F53" s="29">
        <v>11963</v>
      </c>
      <c r="G53" s="29">
        <v>15100</v>
      </c>
      <c r="H53" s="29">
        <v>11266</v>
      </c>
      <c r="I53" s="28" t="s">
        <v>15</v>
      </c>
      <c r="J53" s="29">
        <v>17339</v>
      </c>
      <c r="K53" s="29">
        <v>1557</v>
      </c>
      <c r="L53" s="28" t="s">
        <v>15</v>
      </c>
      <c r="M53" s="28" t="s">
        <v>15</v>
      </c>
      <c r="N53" s="29">
        <v>85071</v>
      </c>
    </row>
    <row r="54" spans="1:14" x14ac:dyDescent="0.25">
      <c r="A54" s="261" t="s">
        <v>62</v>
      </c>
      <c r="B54" s="29">
        <v>3729</v>
      </c>
      <c r="C54" s="29">
        <v>21474</v>
      </c>
      <c r="D54" s="29">
        <v>1511</v>
      </c>
      <c r="E54" s="29">
        <v>1131</v>
      </c>
      <c r="F54" s="29">
        <v>11963</v>
      </c>
      <c r="G54" s="29">
        <v>15100</v>
      </c>
      <c r="H54" s="29">
        <v>11266</v>
      </c>
      <c r="I54" s="28" t="s">
        <v>15</v>
      </c>
      <c r="J54" s="29">
        <v>17082</v>
      </c>
      <c r="K54" s="29">
        <v>1557</v>
      </c>
      <c r="L54" s="28" t="s">
        <v>15</v>
      </c>
      <c r="M54" s="28" t="s">
        <v>15</v>
      </c>
      <c r="N54" s="29">
        <v>84814</v>
      </c>
    </row>
    <row r="55" spans="1:14" x14ac:dyDescent="0.25">
      <c r="A55" s="261" t="s">
        <v>321</v>
      </c>
      <c r="B55" s="29">
        <v>1</v>
      </c>
      <c r="C55" s="28" t="s">
        <v>15</v>
      </c>
      <c r="D55" s="28" t="s">
        <v>15</v>
      </c>
      <c r="E55" s="28" t="s">
        <v>15</v>
      </c>
      <c r="F55" s="28" t="s">
        <v>15</v>
      </c>
      <c r="G55" s="28" t="s">
        <v>15</v>
      </c>
      <c r="H55" s="28" t="s">
        <v>15</v>
      </c>
      <c r="I55" s="28" t="s">
        <v>15</v>
      </c>
      <c r="J55" s="29">
        <v>2</v>
      </c>
      <c r="K55" s="28" t="s">
        <v>15</v>
      </c>
      <c r="L55" s="28" t="s">
        <v>15</v>
      </c>
      <c r="M55" s="28" t="s">
        <v>15</v>
      </c>
      <c r="N55" s="29">
        <v>2</v>
      </c>
    </row>
    <row r="56" spans="1:14" x14ac:dyDescent="0.25">
      <c r="A56" s="261" t="s">
        <v>63</v>
      </c>
      <c r="B56" s="29">
        <v>894</v>
      </c>
      <c r="C56" s="29">
        <v>5854</v>
      </c>
      <c r="D56" s="29">
        <v>3131</v>
      </c>
      <c r="E56" s="29">
        <v>7448</v>
      </c>
      <c r="F56" s="29">
        <v>37210</v>
      </c>
      <c r="G56" s="29">
        <v>17061</v>
      </c>
      <c r="H56" s="29">
        <v>5764</v>
      </c>
      <c r="I56" s="28" t="s">
        <v>15</v>
      </c>
      <c r="J56" s="29">
        <v>2449</v>
      </c>
      <c r="K56" s="29">
        <v>2801</v>
      </c>
      <c r="L56" s="28" t="s">
        <v>15</v>
      </c>
      <c r="M56" s="28" t="s">
        <v>15</v>
      </c>
      <c r="N56" s="29">
        <v>82611</v>
      </c>
    </row>
    <row r="57" spans="1:14" x14ac:dyDescent="0.25">
      <c r="A57" s="261" t="s">
        <v>64</v>
      </c>
      <c r="B57" s="29">
        <v>0</v>
      </c>
      <c r="C57" s="29">
        <v>0</v>
      </c>
      <c r="D57" s="29">
        <v>0</v>
      </c>
      <c r="E57" s="29">
        <v>0</v>
      </c>
      <c r="F57" s="29">
        <v>0</v>
      </c>
      <c r="G57" s="29">
        <v>0</v>
      </c>
      <c r="H57" s="29">
        <v>0</v>
      </c>
      <c r="I57" s="29">
        <v>0</v>
      </c>
      <c r="J57" s="29">
        <v>0</v>
      </c>
      <c r="K57" s="29">
        <v>0</v>
      </c>
      <c r="L57" s="29">
        <v>0</v>
      </c>
      <c r="M57" s="29">
        <v>0</v>
      </c>
      <c r="N57" s="29">
        <v>0</v>
      </c>
    </row>
    <row r="58" spans="1:14" x14ac:dyDescent="0.25">
      <c r="A58" s="261" t="s">
        <v>65</v>
      </c>
      <c r="B58" s="29">
        <v>9203</v>
      </c>
      <c r="C58" s="29">
        <v>5211</v>
      </c>
      <c r="D58" s="29">
        <v>204</v>
      </c>
      <c r="E58" s="29">
        <v>-14</v>
      </c>
      <c r="F58" s="29">
        <v>277430</v>
      </c>
      <c r="G58" s="29">
        <v>49</v>
      </c>
      <c r="H58" s="29">
        <v>5252</v>
      </c>
      <c r="I58" s="29">
        <v>-2096</v>
      </c>
      <c r="J58" s="29">
        <v>-93779</v>
      </c>
      <c r="K58" s="29">
        <v>627896</v>
      </c>
      <c r="L58" s="29">
        <v>37227340</v>
      </c>
      <c r="M58" s="29">
        <v>14360000</v>
      </c>
      <c r="N58" s="29">
        <v>52416695</v>
      </c>
    </row>
    <row r="59" spans="1:14" x14ac:dyDescent="0.25">
      <c r="A59" s="261" t="s">
        <v>66</v>
      </c>
      <c r="B59" s="29">
        <v>2060613</v>
      </c>
      <c r="C59" s="29">
        <v>4889888</v>
      </c>
      <c r="D59" s="29">
        <v>1257079</v>
      </c>
      <c r="E59" s="29">
        <v>2874003</v>
      </c>
      <c r="F59" s="29">
        <v>2837699</v>
      </c>
      <c r="G59" s="29">
        <v>5699265</v>
      </c>
      <c r="H59" s="29">
        <v>15619251</v>
      </c>
      <c r="I59" s="29">
        <v>7868887</v>
      </c>
      <c r="J59" s="29">
        <v>2361474</v>
      </c>
      <c r="K59" s="29">
        <v>2187112</v>
      </c>
      <c r="L59" s="29">
        <v>38800650</v>
      </c>
      <c r="M59" s="29">
        <v>14360000</v>
      </c>
      <c r="N59" s="29">
        <v>100815920</v>
      </c>
    </row>
    <row r="60" spans="1:14" x14ac:dyDescent="0.25">
      <c r="A60" s="261" t="s">
        <v>67</v>
      </c>
      <c r="B60" s="29">
        <v>5320</v>
      </c>
      <c r="C60" s="29">
        <v>67987</v>
      </c>
      <c r="D60" s="29">
        <v>17313</v>
      </c>
      <c r="E60" s="29">
        <v>10206</v>
      </c>
      <c r="F60" s="29">
        <v>31925</v>
      </c>
      <c r="G60" s="29">
        <v>9084</v>
      </c>
      <c r="H60" s="29">
        <v>54</v>
      </c>
      <c r="I60" s="29">
        <v>127093</v>
      </c>
      <c r="J60" s="29">
        <v>0</v>
      </c>
      <c r="K60" s="29">
        <v>0</v>
      </c>
      <c r="L60" s="29">
        <v>37212443</v>
      </c>
      <c r="M60" s="29">
        <v>0</v>
      </c>
      <c r="N60" s="29">
        <v>37481423</v>
      </c>
    </row>
    <row r="61" spans="1:14" x14ac:dyDescent="0.25">
      <c r="A61" s="261" t="s">
        <v>68</v>
      </c>
      <c r="B61" s="29">
        <v>2055293</v>
      </c>
      <c r="C61" s="29">
        <v>4821901</v>
      </c>
      <c r="D61" s="29">
        <v>1239765</v>
      </c>
      <c r="E61" s="29">
        <v>2863796</v>
      </c>
      <c r="F61" s="29">
        <v>2805774</v>
      </c>
      <c r="G61" s="29">
        <v>5690181</v>
      </c>
      <c r="H61" s="29">
        <v>15619197</v>
      </c>
      <c r="I61" s="29">
        <v>7741795</v>
      </c>
      <c r="J61" s="29">
        <v>2361474</v>
      </c>
      <c r="K61" s="29">
        <v>2187112</v>
      </c>
      <c r="L61" s="29">
        <v>1588208</v>
      </c>
      <c r="M61" s="29">
        <v>14360000</v>
      </c>
      <c r="N61" s="29">
        <v>63334496</v>
      </c>
    </row>
  </sheetData>
  <mergeCells count="2">
    <mergeCell ref="A1:N1"/>
    <mergeCell ref="A2:N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Q135"/>
  <sheetViews>
    <sheetView tabSelected="1" view="pageBreakPreview" zoomScale="106" zoomScaleSheetLayoutView="106" workbookViewId="0">
      <pane xSplit="2" ySplit="4" topLeftCell="R16" activePane="bottomRight" state="frozen"/>
      <selection pane="topRight" activeCell="C1" sqref="C1"/>
      <selection pane="bottomLeft" activeCell="A6" sqref="A6"/>
      <selection pane="bottomRight" activeCell="B3" sqref="B3"/>
    </sheetView>
  </sheetViews>
  <sheetFormatPr defaultRowHeight="15" x14ac:dyDescent="0.25"/>
  <cols>
    <col min="1" max="1" width="10.5703125" style="130" customWidth="1"/>
    <col min="2" max="2" width="25.42578125" customWidth="1"/>
    <col min="3" max="3" width="12.140625" customWidth="1"/>
    <col min="4" max="4" width="11.5703125" customWidth="1"/>
    <col min="5" max="5" width="16.5703125" customWidth="1"/>
    <col min="6" max="6" width="10.140625" customWidth="1"/>
    <col min="7" max="7" width="10.28515625" customWidth="1"/>
    <col min="8" max="8" width="11.42578125" customWidth="1"/>
    <col min="9" max="9" width="11.85546875" bestFit="1" customWidth="1"/>
    <col min="10" max="10" width="11" customWidth="1"/>
    <col min="11" max="11" width="12.140625" customWidth="1"/>
    <col min="12" max="13" width="12" bestFit="1" customWidth="1"/>
    <col min="14" max="14" width="10.5703125" customWidth="1"/>
    <col min="15" max="15" width="11.85546875" bestFit="1" customWidth="1"/>
    <col min="16" max="16" width="12" bestFit="1" customWidth="1"/>
    <col min="17" max="18" width="11.85546875" bestFit="1" customWidth="1"/>
    <col min="19" max="19" width="12" bestFit="1" customWidth="1"/>
    <col min="20" max="20" width="11.85546875" customWidth="1"/>
    <col min="21" max="21" width="11.85546875" bestFit="1" customWidth="1"/>
    <col min="22" max="22" width="9.7109375" style="178" customWidth="1"/>
    <col min="23" max="23" width="12" bestFit="1" customWidth="1"/>
    <col min="24" max="24" width="10.140625" customWidth="1"/>
    <col min="25" max="25" width="13.7109375" bestFit="1" customWidth="1"/>
    <col min="26" max="27" width="10.28515625" customWidth="1"/>
    <col min="28" max="28" width="10.28515625" style="183" customWidth="1"/>
    <col min="29" max="29" width="12.7109375" style="41" customWidth="1"/>
    <col min="30" max="30" width="14.85546875" style="228" customWidth="1"/>
    <col min="31" max="31" width="9.5703125" bestFit="1" customWidth="1"/>
    <col min="32" max="32" width="9.28515625" bestFit="1" customWidth="1"/>
    <col min="33" max="33" width="10.28515625" customWidth="1"/>
    <col min="34" max="34" width="9.28515625" bestFit="1" customWidth="1"/>
    <col min="35" max="35" width="12" customWidth="1"/>
    <col min="36" max="36" width="12.42578125" customWidth="1"/>
    <col min="37" max="37" width="12.85546875" customWidth="1"/>
    <col min="38" max="38" width="12.140625" customWidth="1"/>
    <col min="39" max="39" width="10.85546875" customWidth="1"/>
    <col min="40" max="40" width="10.140625" customWidth="1"/>
    <col min="41" max="41" width="11" style="178" customWidth="1"/>
    <col min="42" max="42" width="11.7109375" customWidth="1"/>
    <col min="43" max="43" width="10.7109375" style="41" customWidth="1"/>
    <col min="44" max="44" width="9.7109375" bestFit="1" customWidth="1"/>
    <col min="47" max="47" width="9.28515625" bestFit="1" customWidth="1"/>
    <col min="49" max="49" width="11.85546875" customWidth="1"/>
    <col min="50" max="50" width="11.28515625" customWidth="1"/>
    <col min="51" max="51" width="12.28515625" customWidth="1"/>
    <col min="52" max="52" width="11.140625" customWidth="1"/>
    <col min="53" max="53" width="10.28515625" customWidth="1"/>
    <col min="54" max="54" width="14" style="41" customWidth="1"/>
    <col min="55" max="55" width="13.28515625" customWidth="1"/>
    <col min="56" max="56" width="11" customWidth="1"/>
    <col min="57" max="57" width="12.7109375" customWidth="1"/>
    <col min="58" max="58" width="14" customWidth="1"/>
    <col min="59" max="59" width="16.28515625" customWidth="1"/>
    <col min="60" max="60" width="16.28515625" style="178" customWidth="1"/>
    <col min="61" max="61" width="16.28515625" style="228" customWidth="1"/>
    <col min="62" max="62" width="13.28515625" customWidth="1"/>
    <col min="63" max="63" width="13.5703125" style="51" customWidth="1"/>
    <col min="64" max="64" width="11.28515625" customWidth="1"/>
    <col min="65" max="65" width="11.42578125" customWidth="1"/>
  </cols>
  <sheetData>
    <row r="1" spans="1:67" ht="15.75" x14ac:dyDescent="0.25">
      <c r="A1" s="119"/>
      <c r="B1" s="190"/>
      <c r="C1" s="265" t="s">
        <v>328</v>
      </c>
      <c r="D1" s="265"/>
      <c r="E1" s="265"/>
      <c r="F1" s="265"/>
      <c r="G1" s="265"/>
      <c r="H1" s="265"/>
      <c r="I1" s="265"/>
      <c r="J1" s="265"/>
      <c r="K1" s="265"/>
      <c r="L1" s="1"/>
      <c r="M1" s="1"/>
      <c r="N1" s="1"/>
      <c r="O1" s="1"/>
      <c r="P1" s="1"/>
      <c r="Q1" s="1"/>
      <c r="R1" s="1"/>
      <c r="S1" s="1"/>
      <c r="T1" s="1"/>
      <c r="U1" s="1"/>
      <c r="V1" s="176"/>
      <c r="W1" s="1"/>
      <c r="X1" s="1"/>
      <c r="Y1" s="1"/>
      <c r="Z1" s="1"/>
      <c r="AA1" s="1"/>
      <c r="AB1" s="1"/>
      <c r="AC1" s="2"/>
      <c r="AD1" s="219"/>
      <c r="AE1" s="1"/>
      <c r="AF1" s="1"/>
      <c r="AG1" s="1"/>
      <c r="AH1" s="1"/>
      <c r="AI1" s="1"/>
      <c r="AJ1" s="1"/>
      <c r="AK1" s="1"/>
      <c r="AL1" s="1"/>
      <c r="AM1" s="1"/>
      <c r="AN1" s="1"/>
      <c r="AO1" s="176"/>
      <c r="AP1" s="1"/>
      <c r="AQ1" s="2"/>
      <c r="AR1" s="1"/>
      <c r="AS1" s="1"/>
      <c r="AT1" s="1"/>
      <c r="AU1" s="1"/>
      <c r="AV1" s="1"/>
      <c r="AW1" s="2"/>
      <c r="AX1" s="1"/>
      <c r="AY1" s="1"/>
      <c r="AZ1" s="1"/>
      <c r="BA1" s="1"/>
      <c r="BB1" s="2"/>
      <c r="BD1" s="1"/>
      <c r="BE1" s="1"/>
      <c r="BF1" s="1"/>
      <c r="BG1" s="1"/>
      <c r="BH1" s="176"/>
      <c r="BI1" s="219"/>
      <c r="BJ1" s="1"/>
      <c r="BK1" s="46"/>
    </row>
    <row r="2" spans="1:67" ht="15.75" x14ac:dyDescent="0.25">
      <c r="A2" s="119"/>
      <c r="B2" s="1"/>
      <c r="C2" s="1"/>
      <c r="D2" s="1"/>
      <c r="E2" s="1"/>
      <c r="F2" s="1"/>
      <c r="G2" s="1"/>
      <c r="H2" s="1"/>
      <c r="I2" s="1"/>
      <c r="J2" s="1"/>
      <c r="K2" s="1"/>
      <c r="L2" s="1"/>
      <c r="M2" s="266" t="s">
        <v>69</v>
      </c>
      <c r="N2" s="266"/>
      <c r="O2" s="266"/>
      <c r="P2" s="1"/>
      <c r="Q2" s="1"/>
      <c r="R2" s="1"/>
      <c r="S2" s="1"/>
      <c r="T2" s="1"/>
      <c r="U2" s="1"/>
      <c r="V2" s="176"/>
      <c r="W2" s="1"/>
      <c r="X2" s="1"/>
      <c r="Y2" s="1"/>
      <c r="Z2" s="1"/>
      <c r="AA2" s="1"/>
      <c r="AB2" s="1"/>
      <c r="AC2" s="2"/>
      <c r="AD2" s="219"/>
      <c r="AE2" s="1"/>
      <c r="AF2" s="1"/>
      <c r="AG2" s="1"/>
      <c r="AH2" s="1"/>
      <c r="AI2" s="1"/>
      <c r="AJ2" s="1"/>
      <c r="AK2" s="1"/>
      <c r="AL2" s="1"/>
      <c r="AM2" s="1"/>
      <c r="AN2" s="1"/>
      <c r="AO2" s="176"/>
      <c r="AP2" s="1"/>
      <c r="AQ2" s="266" t="s">
        <v>69</v>
      </c>
      <c r="AR2" s="266"/>
      <c r="AS2" s="266"/>
      <c r="AT2" s="1"/>
      <c r="AU2" s="1"/>
      <c r="AV2" s="1"/>
      <c r="AW2" s="2"/>
      <c r="AX2" s="1"/>
      <c r="AY2" s="1"/>
      <c r="AZ2" s="1"/>
      <c r="BA2" s="1"/>
      <c r="BB2" s="2"/>
      <c r="BC2" s="1"/>
      <c r="BD2" s="1"/>
      <c r="BE2" s="1"/>
      <c r="BF2" s="1"/>
      <c r="BG2" s="1"/>
      <c r="BH2" s="176"/>
      <c r="BI2" s="266" t="s">
        <v>69</v>
      </c>
      <c r="BJ2" s="266"/>
      <c r="BK2" s="266"/>
    </row>
    <row r="3" spans="1:67" ht="37.5" customHeight="1" x14ac:dyDescent="0.25">
      <c r="A3" s="39"/>
      <c r="B3" s="3"/>
      <c r="C3" s="3" t="s">
        <v>70</v>
      </c>
      <c r="D3" s="3" t="s">
        <v>71</v>
      </c>
      <c r="E3" s="3" t="s">
        <v>72</v>
      </c>
      <c r="F3" s="3" t="s">
        <v>73</v>
      </c>
      <c r="G3" s="3" t="s">
        <v>74</v>
      </c>
      <c r="H3" s="3" t="s">
        <v>75</v>
      </c>
      <c r="I3" s="3" t="s">
        <v>76</v>
      </c>
      <c r="J3" s="3" t="s">
        <v>77</v>
      </c>
      <c r="K3" s="3" t="s">
        <v>78</v>
      </c>
      <c r="L3" s="3" t="s">
        <v>79</v>
      </c>
      <c r="M3" s="3" t="s">
        <v>80</v>
      </c>
      <c r="N3" s="3" t="s">
        <v>81</v>
      </c>
      <c r="O3" s="3" t="s">
        <v>82</v>
      </c>
      <c r="P3" s="3" t="s">
        <v>83</v>
      </c>
      <c r="Q3" s="3" t="s">
        <v>84</v>
      </c>
      <c r="R3" s="3" t="s">
        <v>85</v>
      </c>
      <c r="S3" s="3" t="s">
        <v>86</v>
      </c>
      <c r="T3" s="3" t="s">
        <v>87</v>
      </c>
      <c r="U3" s="3" t="s">
        <v>103</v>
      </c>
      <c r="V3" s="39" t="s">
        <v>88</v>
      </c>
      <c r="W3" s="3" t="s">
        <v>89</v>
      </c>
      <c r="X3" s="3" t="s">
        <v>90</v>
      </c>
      <c r="Y3" s="3" t="s">
        <v>91</v>
      </c>
      <c r="Z3" s="3" t="s">
        <v>92</v>
      </c>
      <c r="AA3" s="3" t="s">
        <v>93</v>
      </c>
      <c r="AB3" s="3" t="s">
        <v>305</v>
      </c>
      <c r="AC3" s="4" t="s">
        <v>119</v>
      </c>
      <c r="AD3" s="220" t="s">
        <v>94</v>
      </c>
      <c r="AE3" s="3" t="s">
        <v>95</v>
      </c>
      <c r="AF3" s="3" t="s">
        <v>96</v>
      </c>
      <c r="AG3" s="3" t="s">
        <v>97</v>
      </c>
      <c r="AH3" s="3" t="s">
        <v>98</v>
      </c>
      <c r="AI3" s="3" t="s">
        <v>99</v>
      </c>
      <c r="AJ3" s="3" t="s">
        <v>100</v>
      </c>
      <c r="AK3" s="3" t="s">
        <v>101</v>
      </c>
      <c r="AL3" s="3" t="s">
        <v>102</v>
      </c>
      <c r="AM3" s="3" t="s">
        <v>104</v>
      </c>
      <c r="AN3" s="3" t="s">
        <v>105</v>
      </c>
      <c r="AO3" s="39" t="s">
        <v>106</v>
      </c>
      <c r="AP3" s="3" t="s">
        <v>107</v>
      </c>
      <c r="AQ3" s="4" t="s">
        <v>108</v>
      </c>
      <c r="AR3" s="3" t="s">
        <v>109</v>
      </c>
      <c r="AS3" s="3" t="s">
        <v>110</v>
      </c>
      <c r="AT3" s="3" t="s">
        <v>111</v>
      </c>
      <c r="AU3" s="39" t="s">
        <v>112</v>
      </c>
      <c r="AV3" s="39" t="s">
        <v>113</v>
      </c>
      <c r="AW3" s="39" t="s">
        <v>114</v>
      </c>
      <c r="AX3" s="3" t="s">
        <v>115</v>
      </c>
      <c r="AY3" s="3" t="s">
        <v>116</v>
      </c>
      <c r="AZ3" s="3" t="s">
        <v>117</v>
      </c>
      <c r="BA3" s="3" t="s">
        <v>118</v>
      </c>
      <c r="BB3" s="4" t="s">
        <v>120</v>
      </c>
      <c r="BC3" s="3" t="s">
        <v>121</v>
      </c>
      <c r="BD3" s="3" t="s">
        <v>122</v>
      </c>
      <c r="BE3" s="3" t="s">
        <v>123</v>
      </c>
      <c r="BF3" s="3" t="s">
        <v>124</v>
      </c>
      <c r="BG3" s="3" t="s">
        <v>125</v>
      </c>
      <c r="BH3" s="39" t="s">
        <v>144</v>
      </c>
      <c r="BI3" s="220" t="s">
        <v>126</v>
      </c>
      <c r="BJ3" s="3" t="s">
        <v>127</v>
      </c>
      <c r="BK3" s="47" t="s">
        <v>128</v>
      </c>
    </row>
    <row r="4" spans="1:67" s="130" customFormat="1" ht="15.75" x14ac:dyDescent="0.25">
      <c r="A4" s="128" t="s">
        <v>208</v>
      </c>
      <c r="B4" s="128" t="s">
        <v>129</v>
      </c>
      <c r="C4" s="128">
        <v>1</v>
      </c>
      <c r="D4" s="128">
        <v>2</v>
      </c>
      <c r="E4" s="128">
        <v>3</v>
      </c>
      <c r="F4" s="128">
        <v>4</v>
      </c>
      <c r="G4" s="128">
        <v>7</v>
      </c>
      <c r="H4" s="128">
        <v>8</v>
      </c>
      <c r="I4" s="128">
        <v>9</v>
      </c>
      <c r="J4" s="128">
        <v>10</v>
      </c>
      <c r="K4" s="128">
        <v>11</v>
      </c>
      <c r="L4" s="128">
        <v>12</v>
      </c>
      <c r="M4" s="128">
        <v>13</v>
      </c>
      <c r="N4" s="128">
        <v>14</v>
      </c>
      <c r="O4" s="128">
        <v>15</v>
      </c>
      <c r="P4" s="128">
        <v>16</v>
      </c>
      <c r="Q4" s="128">
        <v>17</v>
      </c>
      <c r="R4" s="128">
        <v>20</v>
      </c>
      <c r="S4" s="128">
        <v>25</v>
      </c>
      <c r="T4" s="128">
        <v>26</v>
      </c>
      <c r="U4" s="129">
        <v>29</v>
      </c>
      <c r="V4" s="129">
        <v>34</v>
      </c>
      <c r="W4" s="128">
        <v>39</v>
      </c>
      <c r="X4" s="128">
        <v>40</v>
      </c>
      <c r="Y4" s="128">
        <v>42</v>
      </c>
      <c r="Z4" s="128">
        <v>43</v>
      </c>
      <c r="AA4" s="128">
        <v>44</v>
      </c>
      <c r="AB4" s="128">
        <v>53</v>
      </c>
      <c r="AC4" s="134">
        <v>63</v>
      </c>
      <c r="AD4" s="221"/>
      <c r="AE4" s="128">
        <v>18</v>
      </c>
      <c r="AF4" s="128">
        <v>19</v>
      </c>
      <c r="AG4" s="128">
        <v>21</v>
      </c>
      <c r="AH4" s="128">
        <v>22</v>
      </c>
      <c r="AI4" s="128">
        <v>23</v>
      </c>
      <c r="AJ4" s="128">
        <v>24</v>
      </c>
      <c r="AK4" s="128">
        <v>27</v>
      </c>
      <c r="AL4" s="128">
        <v>28</v>
      </c>
      <c r="AM4" s="129">
        <v>30</v>
      </c>
      <c r="AN4" s="128">
        <v>31</v>
      </c>
      <c r="AO4" s="129">
        <v>32</v>
      </c>
      <c r="AP4" s="128">
        <v>33</v>
      </c>
      <c r="AQ4" s="134">
        <v>35</v>
      </c>
      <c r="AR4" s="128">
        <v>36</v>
      </c>
      <c r="AS4" s="128">
        <v>37</v>
      </c>
      <c r="AT4" s="128">
        <v>38</v>
      </c>
      <c r="AU4" s="129">
        <v>41</v>
      </c>
      <c r="AV4" s="129">
        <v>48</v>
      </c>
      <c r="AW4" s="129">
        <v>50</v>
      </c>
      <c r="AX4" s="128">
        <v>51</v>
      </c>
      <c r="AY4" s="128">
        <v>52</v>
      </c>
      <c r="AZ4" s="128">
        <v>60</v>
      </c>
      <c r="BA4" s="128">
        <v>61</v>
      </c>
      <c r="BB4" s="134">
        <v>64</v>
      </c>
      <c r="BC4" s="128">
        <v>72</v>
      </c>
      <c r="BD4" s="128">
        <v>73</v>
      </c>
      <c r="BE4" s="128">
        <v>74</v>
      </c>
      <c r="BF4" s="128">
        <v>75</v>
      </c>
      <c r="BG4" s="128">
        <v>99</v>
      </c>
      <c r="BH4" s="129"/>
      <c r="BI4" s="221" t="s">
        <v>130</v>
      </c>
      <c r="BJ4" s="128">
        <v>98</v>
      </c>
      <c r="BK4" s="135"/>
    </row>
    <row r="5" spans="1:67" ht="15.75" x14ac:dyDescent="0.25">
      <c r="A5" s="8" t="s">
        <v>131</v>
      </c>
      <c r="B5" s="11" t="s">
        <v>300</v>
      </c>
      <c r="C5" s="127">
        <v>2657920</v>
      </c>
      <c r="D5" s="120">
        <v>756706</v>
      </c>
      <c r="E5" s="120">
        <v>72518</v>
      </c>
      <c r="F5" s="120">
        <v>283742</v>
      </c>
      <c r="G5" s="120">
        <v>117806</v>
      </c>
      <c r="H5" s="120">
        <v>0</v>
      </c>
      <c r="I5" s="120">
        <v>0</v>
      </c>
      <c r="J5" s="120">
        <v>3825</v>
      </c>
      <c r="K5" s="120">
        <v>6</v>
      </c>
      <c r="L5" s="120">
        <v>9201</v>
      </c>
      <c r="M5" s="120">
        <v>14513</v>
      </c>
      <c r="N5" s="120">
        <v>10309</v>
      </c>
      <c r="O5" s="120">
        <v>16164</v>
      </c>
      <c r="P5" s="120">
        <v>63417</v>
      </c>
      <c r="Q5" s="120">
        <v>0</v>
      </c>
      <c r="R5" s="120">
        <v>20273</v>
      </c>
      <c r="S5" s="120">
        <v>0</v>
      </c>
      <c r="T5" s="120">
        <v>0</v>
      </c>
      <c r="U5" s="120"/>
      <c r="V5" s="189">
        <v>0</v>
      </c>
      <c r="W5" s="120">
        <v>1004</v>
      </c>
      <c r="X5" s="120">
        <v>406</v>
      </c>
      <c r="Y5" s="120">
        <v>3715</v>
      </c>
      <c r="Z5" s="120">
        <v>157</v>
      </c>
      <c r="AA5" s="120">
        <v>165</v>
      </c>
      <c r="AB5" s="120">
        <v>4844</v>
      </c>
      <c r="AC5" s="151">
        <v>0</v>
      </c>
      <c r="AD5" s="229">
        <f t="shared" ref="AD5:AD6" si="0">SUM(C5:AC5)</f>
        <v>4036691</v>
      </c>
      <c r="AE5" s="120">
        <v>25030</v>
      </c>
      <c r="AF5" s="120">
        <v>11866</v>
      </c>
      <c r="AG5" s="120">
        <v>35768</v>
      </c>
      <c r="AH5" s="120">
        <v>0</v>
      </c>
      <c r="AI5" s="120">
        <v>0</v>
      </c>
      <c r="AJ5" s="120">
        <v>7219</v>
      </c>
      <c r="AK5" s="120">
        <v>13871</v>
      </c>
      <c r="AL5" s="120">
        <v>17753</v>
      </c>
      <c r="AM5" s="120">
        <v>1348</v>
      </c>
      <c r="AN5" s="120">
        <v>19</v>
      </c>
      <c r="AO5" s="189">
        <v>70995</v>
      </c>
      <c r="AP5" s="120">
        <v>2</v>
      </c>
      <c r="AQ5" s="151">
        <v>0</v>
      </c>
      <c r="AR5" s="120">
        <v>0</v>
      </c>
      <c r="AS5" s="120"/>
      <c r="AT5" s="120"/>
      <c r="AU5" s="120">
        <v>0</v>
      </c>
      <c r="AV5" s="120"/>
      <c r="AW5" s="120">
        <v>15265</v>
      </c>
      <c r="AX5" s="120">
        <v>10723</v>
      </c>
      <c r="AY5" s="120">
        <v>4239</v>
      </c>
      <c r="AZ5" s="120">
        <v>0</v>
      </c>
      <c r="BA5" s="120">
        <v>0</v>
      </c>
      <c r="BB5" s="151">
        <v>0</v>
      </c>
      <c r="BC5" s="120">
        <v>8666</v>
      </c>
      <c r="BD5" s="120">
        <v>8666</v>
      </c>
      <c r="BE5" s="120">
        <v>14</v>
      </c>
      <c r="BF5" s="120">
        <v>2068</v>
      </c>
      <c r="BG5" s="120">
        <v>56958</v>
      </c>
      <c r="BH5" s="9">
        <f>SUM(AE5:BG5)</f>
        <v>290470</v>
      </c>
      <c r="BI5" s="222">
        <f>AD5+BH5</f>
        <v>4327161</v>
      </c>
      <c r="BJ5" s="95">
        <v>1439</v>
      </c>
      <c r="BK5" s="49">
        <f t="shared" ref="BK5:BK6" si="1">BI5-BJ5</f>
        <v>4325722</v>
      </c>
      <c r="BL5">
        <v>1</v>
      </c>
      <c r="BM5" s="30"/>
    </row>
    <row r="6" spans="1:67" s="41" customFormat="1" ht="15.75" x14ac:dyDescent="0.25">
      <c r="A6" s="134" t="s">
        <v>131</v>
      </c>
      <c r="B6" s="216" t="s">
        <v>329</v>
      </c>
      <c r="C6" s="10">
        <v>1382118</v>
      </c>
      <c r="D6" s="10">
        <v>338714</v>
      </c>
      <c r="E6" s="10">
        <v>0</v>
      </c>
      <c r="F6" s="10">
        <v>147544</v>
      </c>
      <c r="G6" s="10">
        <v>61255</v>
      </c>
      <c r="H6" s="10">
        <v>0</v>
      </c>
      <c r="I6" s="10">
        <v>0</v>
      </c>
      <c r="J6" s="10">
        <v>1990</v>
      </c>
      <c r="K6" s="10">
        <v>1.08</v>
      </c>
      <c r="L6" s="10">
        <v>4784</v>
      </c>
      <c r="M6" s="10">
        <v>7548</v>
      </c>
      <c r="N6" s="10">
        <v>5363</v>
      </c>
      <c r="O6" s="10">
        <v>8404</v>
      </c>
      <c r="P6" s="10">
        <v>32977</v>
      </c>
      <c r="Q6" s="10">
        <v>0</v>
      </c>
      <c r="R6" s="10">
        <v>10542</v>
      </c>
      <c r="S6" s="10">
        <v>0</v>
      </c>
      <c r="T6" s="10">
        <v>0</v>
      </c>
      <c r="U6" s="10"/>
      <c r="V6" s="10">
        <v>0</v>
      </c>
      <c r="W6" s="10">
        <v>521</v>
      </c>
      <c r="X6" s="10">
        <v>210</v>
      </c>
      <c r="Y6" s="10">
        <v>1933</v>
      </c>
      <c r="Z6" s="10">
        <v>83</v>
      </c>
      <c r="AA6" s="10">
        <v>85</v>
      </c>
      <c r="AB6" s="10">
        <v>2521</v>
      </c>
      <c r="AC6" s="10">
        <v>0</v>
      </c>
      <c r="AD6" s="229">
        <f t="shared" si="0"/>
        <v>2006593.08</v>
      </c>
      <c r="AE6" s="10">
        <v>13016</v>
      </c>
      <c r="AF6" s="10">
        <v>6171</v>
      </c>
      <c r="AG6" s="10">
        <v>18597</v>
      </c>
      <c r="AH6" s="10">
        <v>0</v>
      </c>
      <c r="AI6" s="10">
        <v>0</v>
      </c>
      <c r="AJ6" s="10">
        <v>3757</v>
      </c>
      <c r="AK6" s="10">
        <v>7214</v>
      </c>
      <c r="AL6" s="10">
        <v>9230</v>
      </c>
      <c r="AM6" s="10">
        <v>702</v>
      </c>
      <c r="AN6" s="10">
        <v>11</v>
      </c>
      <c r="AO6" s="10">
        <v>36916</v>
      </c>
      <c r="AP6" s="10">
        <v>0.36</v>
      </c>
      <c r="AQ6" s="10">
        <v>0</v>
      </c>
      <c r="AR6" s="10">
        <v>0</v>
      </c>
      <c r="AS6" s="10"/>
      <c r="AT6" s="10"/>
      <c r="AU6" s="10">
        <v>0</v>
      </c>
      <c r="AV6" s="10"/>
      <c r="AW6" s="10">
        <v>7938</v>
      </c>
      <c r="AX6" s="10">
        <v>5576</v>
      </c>
      <c r="AY6" s="10">
        <v>2204</v>
      </c>
      <c r="AZ6" s="10">
        <v>0</v>
      </c>
      <c r="BA6" s="10">
        <v>0</v>
      </c>
      <c r="BB6" s="10">
        <v>0</v>
      </c>
      <c r="BC6" s="10">
        <v>4507</v>
      </c>
      <c r="BD6" s="10">
        <v>4507</v>
      </c>
      <c r="BE6" s="10">
        <v>7</v>
      </c>
      <c r="BF6" s="10">
        <v>1074</v>
      </c>
      <c r="BG6" s="10">
        <v>29622</v>
      </c>
      <c r="BH6" s="10">
        <f>SUM(AE6:BG6)</f>
        <v>151049.35999999999</v>
      </c>
      <c r="BI6" s="222">
        <f>AD6+BH6</f>
        <v>2157642.44</v>
      </c>
      <c r="BJ6" s="10">
        <v>720</v>
      </c>
      <c r="BK6" s="10">
        <f t="shared" si="1"/>
        <v>2156922.44</v>
      </c>
      <c r="BL6" s="41">
        <v>0</v>
      </c>
      <c r="BM6" s="217"/>
    </row>
    <row r="7" spans="1:67" ht="15.75" x14ac:dyDescent="0.25">
      <c r="A7" s="128"/>
      <c r="B7" s="12" t="s">
        <v>212</v>
      </c>
      <c r="C7" s="9">
        <f>IF('Upto Month COPPY'!$B$4="",0,'Upto Month COPPY'!$B$4)</f>
        <v>1360614</v>
      </c>
      <c r="D7" s="9">
        <f>IF('Upto Month COPPY'!$B$5="",0,'Upto Month COPPY'!$B$5)</f>
        <v>224978</v>
      </c>
      <c r="E7" s="9">
        <f>IF('Upto Month COPPY'!$B$6="",0,'Upto Month COPPY'!$B$6)</f>
        <v>875</v>
      </c>
      <c r="F7" s="9">
        <f>IF('Upto Month COPPY'!$B$7="",0,'Upto Month COPPY'!$B$7)</f>
        <v>141173</v>
      </c>
      <c r="G7" s="9">
        <f>IF('Upto Month COPPY'!$B$8="",0,'Upto Month COPPY'!$B$8)</f>
        <v>54272</v>
      </c>
      <c r="H7" s="9">
        <f>IF('Upto Month COPPY'!$B$9="",0,'Upto Month COPPY'!$B$9)</f>
        <v>0</v>
      </c>
      <c r="I7" s="9">
        <f>IF('Upto Month COPPY'!$B$10="",0,'Upto Month COPPY'!$B$10)</f>
        <v>0</v>
      </c>
      <c r="J7" s="9">
        <f>IF('Upto Month COPPY'!$B$11="",0,'Upto Month COPPY'!$B$11)</f>
        <v>1495</v>
      </c>
      <c r="K7" s="9">
        <f>IF('Upto Month COPPY'!$B$12="",0,'Upto Month COPPY'!$B$12)</f>
        <v>0</v>
      </c>
      <c r="L7" s="9">
        <f>IF('Upto Month COPPY'!$B$13="",0,'Upto Month COPPY'!$B$13)</f>
        <v>4180</v>
      </c>
      <c r="M7" s="9">
        <f>IF('Upto Month COPPY'!$B$14="",0,'Upto Month COPPY'!$B$14)</f>
        <v>6502</v>
      </c>
      <c r="N7" s="9">
        <f>IF('Upto Month COPPY'!$B$15="",0,'Upto Month COPPY'!$B$15)</f>
        <v>1911</v>
      </c>
      <c r="O7" s="9">
        <f>IF('Upto Month COPPY'!$B$16="",0,'Upto Month COPPY'!$B$16)</f>
        <v>7265</v>
      </c>
      <c r="P7" s="9">
        <f>IF('Upto Month COPPY'!$B$17="",0,'Upto Month COPPY'!$B$17)</f>
        <v>31187</v>
      </c>
      <c r="Q7" s="9">
        <f>IF('Upto Month COPPY'!$B$18="",0,'Upto Month COPPY'!$B$18)</f>
        <v>0</v>
      </c>
      <c r="R7" s="9">
        <f>IF('Upto Month COPPY'!$B$21="",0,'Upto Month COPPY'!$B$21)</f>
        <v>4556</v>
      </c>
      <c r="S7" s="9">
        <f>IF('Upto Month COPPY'!$B$26="",0,'Upto Month COPPY'!$B$26)</f>
        <v>0</v>
      </c>
      <c r="T7" s="9">
        <f>IF('Upto Month COPPY'!$B$27="",0,'Upto Month COPPY'!$B$27)</f>
        <v>0</v>
      </c>
      <c r="U7" s="9">
        <f>IF('Upto Month COPPY'!$B$30="",0,'Upto Month COPPY'!$B$30)</f>
        <v>773</v>
      </c>
      <c r="V7" s="9">
        <f>IF('Upto Month COPPY'!$B$35="",0,'Upto Month COPPY'!$B$35)</f>
        <v>0</v>
      </c>
      <c r="W7" s="9">
        <f>IF('Upto Month COPPY'!$B$39="",0,'Upto Month COPPY'!$B$39)</f>
        <v>442</v>
      </c>
      <c r="X7" s="9">
        <f>IF('Upto Month COPPY'!$B$40="",0,'Upto Month COPPY'!$B$40)</f>
        <v>0</v>
      </c>
      <c r="Y7" s="9">
        <f>IF('Upto Month COPPY'!$B$42="",0,'Upto Month COPPY'!$B$42)</f>
        <v>4297</v>
      </c>
      <c r="Z7" s="9">
        <f>IF('Upto Month COPPY'!$B$43="",0,'Upto Month COPPY'!$B$43)</f>
        <v>1378</v>
      </c>
      <c r="AA7" s="9">
        <f>IF('Upto Month COPPY'!$B$44="",0,'Upto Month COPPY'!$B$44)</f>
        <v>488</v>
      </c>
      <c r="AB7" s="9">
        <f>IF('Upto Month COPPY'!$B$48="",0,'Upto Month COPPY'!$B$48)</f>
        <v>0</v>
      </c>
      <c r="AC7" s="10">
        <f>IF('Upto Month COPPY'!$B$51="",0,'Upto Month COPPY'!$B$51)</f>
        <v>0</v>
      </c>
      <c r="AD7" s="229">
        <f t="shared" ref="AD7:AD8" si="2">SUM(C7:AC7)</f>
        <v>1846386</v>
      </c>
      <c r="AE7" s="9">
        <f>IF('Upto Month COPPY'!$B$19="",0,'Upto Month COPPY'!$B$19)</f>
        <v>10520</v>
      </c>
      <c r="AF7" s="9">
        <f>IF('Upto Month COPPY'!$B$20="",0,'Upto Month COPPY'!$B$20)</f>
        <v>4774</v>
      </c>
      <c r="AG7" s="9">
        <f>IF('Upto Month COPPY'!$B$22="",0,'Upto Month COPPY'!$B$22)</f>
        <v>63049</v>
      </c>
      <c r="AH7" s="9">
        <f>IF('Upto Month COPPY'!$B$23="",0,'Upto Month COPPY'!$B$23)</f>
        <v>0</v>
      </c>
      <c r="AI7" s="9">
        <f>IF('Upto Month COPPY'!$B$24="",0,'Upto Month COPPY'!$B$24)</f>
        <v>0</v>
      </c>
      <c r="AJ7" s="9">
        <f>IF('Upto Month COPPY'!$B$25="",0,'Upto Month COPPY'!$B$25)</f>
        <v>3572</v>
      </c>
      <c r="AK7" s="9">
        <f>IF('Upto Month COPPY'!$B$28="",0,'Upto Month COPPY'!$B$28)</f>
        <v>7069</v>
      </c>
      <c r="AL7" s="9">
        <f>IF('Upto Month COPPY'!$B$29="",0,'Upto Month COPPY'!$B$29)</f>
        <v>9362</v>
      </c>
      <c r="AM7" s="9">
        <f>IF('Upto Month COPPY'!$B$31="",0,'Upto Month COPPY'!$B$31)</f>
        <v>825</v>
      </c>
      <c r="AN7" s="9">
        <f>IF('Upto Month COPPY'!$B$32="",0,'Upto Month COPPY'!$B$32)</f>
        <v>-1</v>
      </c>
      <c r="AO7" s="9">
        <f>IF('Upto Month COPPY'!$B$33="",0,'Upto Month COPPY'!$B$33)</f>
        <v>40232</v>
      </c>
      <c r="AP7" s="9">
        <f>IF('Upto Month COPPY'!$B$34="",0,'Upto Month COPPY'!$B$34)</f>
        <v>0</v>
      </c>
      <c r="AQ7" s="10">
        <f>IF('Upto Month COPPY'!$B$36="",0,'Upto Month COPPY'!$B$36)</f>
        <v>0</v>
      </c>
      <c r="AR7" s="9">
        <f>IF('Upto Month COPPY'!$B$37="",0,'Upto Month COPPY'!$B$37)</f>
        <v>0</v>
      </c>
      <c r="AS7" s="9">
        <v>0</v>
      </c>
      <c r="AT7" s="9">
        <f>IF('Upto Month COPPY'!$B$38="",0,'Upto Month COPPY'!$B$38)</f>
        <v>0</v>
      </c>
      <c r="AU7" s="9">
        <f>IF('Upto Month COPPY'!$B$41="",0,'Upto Month COPPY'!$B$41)</f>
        <v>0</v>
      </c>
      <c r="AV7" s="9">
        <v>0</v>
      </c>
      <c r="AW7" s="9">
        <f>IF('Upto Month COPPY'!$B$45="",0,'Upto Month COPPY'!$B$45)</f>
        <v>6834</v>
      </c>
      <c r="AX7" s="9">
        <f>IF('Upto Month COPPY'!$B$46="",0,'Upto Month COPPY'!$B$46)</f>
        <v>6688</v>
      </c>
      <c r="AY7" s="9">
        <f>IF('Upto Month COPPY'!$B$47="",0,'Upto Month COPPY'!$B$47)</f>
        <v>4079</v>
      </c>
      <c r="AZ7" s="9">
        <f>IF('Upto Month COPPY'!$B$49="",0,'Upto Month COPPY'!$B$49)</f>
        <v>0</v>
      </c>
      <c r="BA7" s="9">
        <f>IF('Upto Month COPPY'!$B$50="",0,'Upto Month COPPY'!$B$50)</f>
        <v>0</v>
      </c>
      <c r="BB7" s="10">
        <f>IF('Upto Month COPPY'!$B$52="",0,'Upto Month COPPY'!$B$52)</f>
        <v>0</v>
      </c>
      <c r="BC7" s="9">
        <f>IF('Upto Month COPPY'!$B$53="",0,'Upto Month COPPY'!$B$53)</f>
        <v>4808</v>
      </c>
      <c r="BD7" s="9">
        <f>IF('Upto Month COPPY'!$B$54="",0,'Upto Month COPPY'!$B$54)</f>
        <v>4808</v>
      </c>
      <c r="BE7" s="9">
        <f>IF('Upto Month COPPY'!$B$55="",0,'Upto Month COPPY'!$B$55)</f>
        <v>0</v>
      </c>
      <c r="BF7" s="9">
        <f>IF('Upto Month COPPY'!$B$56="",0,'Upto Month COPPY'!$B$56)</f>
        <v>1687</v>
      </c>
      <c r="BG7" s="9">
        <f>IF('Upto Month COPPY'!$B$58="",0,'Upto Month COPPY'!$B$58)</f>
        <v>23161</v>
      </c>
      <c r="BH7" s="9">
        <f>SUM(AE7:BG7)</f>
        <v>191467</v>
      </c>
      <c r="BI7" s="222">
        <f>AD7+BH7</f>
        <v>2037853</v>
      </c>
      <c r="BJ7" s="9">
        <f>IF('Upto Month COPPY'!$B$60="",0,'Upto Month COPPY'!$B$60)</f>
        <v>715</v>
      </c>
      <c r="BK7" s="49">
        <f t="shared" ref="BK7" si="3">BI7-BJ7</f>
        <v>2037138</v>
      </c>
      <c r="BL7">
        <f>'Upto Month COPPY'!$B$61</f>
        <v>2037138</v>
      </c>
      <c r="BM7" s="30">
        <f t="shared" ref="BM7:BM11" si="4">BK7-AD7</f>
        <v>190752</v>
      </c>
    </row>
    <row r="8" spans="1:67" ht="15.75" x14ac:dyDescent="0.25">
      <c r="A8" s="128"/>
      <c r="B8" s="182" t="s">
        <v>330</v>
      </c>
      <c r="C8" s="9">
        <f>IF('Upto Month Current'!$B$4="",0,'Upto Month Current'!$B$4)</f>
        <v>1345731</v>
      </c>
      <c r="D8" s="9">
        <f>IF('Upto Month Current'!$B$5="",0,'Upto Month Current'!$B$5)</f>
        <v>295410</v>
      </c>
      <c r="E8" s="9">
        <f>IF('Upto Month Current'!$B$6="",0,'Upto Month Current'!$B$6)</f>
        <v>769</v>
      </c>
      <c r="F8" s="9">
        <f>IF('Upto Month Current'!$B$7="",0,'Upto Month Current'!$B$7)</f>
        <v>144938</v>
      </c>
      <c r="G8" s="9">
        <f>IF('Upto Month Current'!$B$8="",0,'Upto Month Current'!$B$8)</f>
        <v>56882</v>
      </c>
      <c r="H8" s="9">
        <f>IF('Upto Month Current'!$B$9="",0,'Upto Month Current'!$B$9)</f>
        <v>0</v>
      </c>
      <c r="I8" s="9">
        <f>IF('Upto Month Current'!$B$10="",0,'Upto Month Current'!$B$10)</f>
        <v>0</v>
      </c>
      <c r="J8" s="9">
        <f>IF('Upto Month Current'!$B$11="",0,'Upto Month Current'!$B$11)</f>
        <v>1286</v>
      </c>
      <c r="K8" s="9">
        <f>IF('Upto Month Current'!$B$12="",0,'Upto Month Current'!$B$12)</f>
        <v>0</v>
      </c>
      <c r="L8" s="9">
        <f>IF('Upto Month Current'!$B$13="",0,'Upto Month Current'!$B$13)</f>
        <v>829</v>
      </c>
      <c r="M8" s="9">
        <f>IF('Upto Month Current'!$B$14="",0,'Upto Month Current'!$B$14)</f>
        <v>6600</v>
      </c>
      <c r="N8" s="9">
        <f>IF('Upto Month Current'!$B$15="",0,'Upto Month Current'!$B$15)</f>
        <v>5347</v>
      </c>
      <c r="O8" s="9">
        <f>IF('Upto Month Current'!$B$16="",0,'Upto Month Current'!$B$16)</f>
        <v>7903</v>
      </c>
      <c r="P8" s="9">
        <f>IF('Upto Month Current'!$B$17="",0,'Upto Month Current'!$B$17)</f>
        <v>37362</v>
      </c>
      <c r="Q8" s="9">
        <f>IF('Upto Month Current'!$B$18="",0,'Upto Month Current'!$B$18)</f>
        <v>0</v>
      </c>
      <c r="R8" s="9">
        <f>IF('Upto Month Current'!$B$21="",0,'Upto Month Current'!$B$21)</f>
        <v>5687</v>
      </c>
      <c r="S8" s="9">
        <f>IF('Upto Month Current'!$B$26="",0,'Upto Month Current'!$B$26)</f>
        <v>0</v>
      </c>
      <c r="T8" s="9">
        <f>IF('Upto Month Current'!$B$27="",0,'Upto Month Current'!$B$27)</f>
        <v>0</v>
      </c>
      <c r="U8" s="9">
        <f>IF('Upto Month Current'!$B$30="",0,'Upto Month Current'!$B$30)</f>
        <v>0</v>
      </c>
      <c r="V8" s="9">
        <f>IF('Upto Month Current'!$B$35="",0,'Upto Month Current'!$B$35)</f>
        <v>0</v>
      </c>
      <c r="W8" s="9">
        <f>IF('Upto Month Current'!$B$39="",0,'Upto Month Current'!$B$39)</f>
        <v>0</v>
      </c>
      <c r="X8" s="9">
        <f>IF('Upto Month Current'!$B$40="",0,'Upto Month Current'!$B$40)</f>
        <v>0</v>
      </c>
      <c r="Y8" s="9">
        <f>IF('Upto Month Current'!$B$42="",0,'Upto Month Current'!$B$42)</f>
        <v>9219</v>
      </c>
      <c r="Z8" s="9">
        <f>IF('Upto Month Current'!$B$43="",0,'Upto Month Current'!$B$43)</f>
        <v>1217</v>
      </c>
      <c r="AA8" s="9">
        <f>IF('Upto Month Current'!$B$44="",0,'Upto Month Current'!$B$44)</f>
        <v>3512</v>
      </c>
      <c r="AB8" s="9">
        <f>IF('Upto Month Current'!$B$48="",0,'Upto Month Current'!$B$48)</f>
        <v>2018</v>
      </c>
      <c r="AC8" s="10">
        <f>IF('Upto Month Current'!$B$51="",0,'Upto Month Current'!$B$51)</f>
        <v>0</v>
      </c>
      <c r="AD8" s="229">
        <f t="shared" si="2"/>
        <v>1924710</v>
      </c>
      <c r="AE8" s="9">
        <f>IF('Upto Month Current'!$B$19="",0,'Upto Month Current'!$B$19)</f>
        <v>7412</v>
      </c>
      <c r="AF8" s="9">
        <f>IF('Upto Month Current'!$B$20="",0,'Upto Month Current'!$B$20)</f>
        <v>4052</v>
      </c>
      <c r="AG8" s="9">
        <f>IF('Upto Month Current'!$B$22="",0,'Upto Month Current'!$B$22)</f>
        <v>53835</v>
      </c>
      <c r="AH8" s="9">
        <f>IF('Upto Month Current'!$B$23="",0,'Upto Month Current'!$B$23)</f>
        <v>41</v>
      </c>
      <c r="AI8" s="9">
        <f>IF('Upto Month Current'!$B$24="",0,'Upto Month Current'!$B$24)</f>
        <v>0</v>
      </c>
      <c r="AJ8" s="9">
        <f>IF('Upto Month Current'!$B$25="",0,'Upto Month Current'!$B$25)</f>
        <v>2208</v>
      </c>
      <c r="AK8" s="9">
        <f>IF('Upto Month Current'!$B$28="",0,'Upto Month Current'!$B$28)</f>
        <v>-611</v>
      </c>
      <c r="AL8" s="9">
        <f>IF('Upto Month Current'!$B$29="",0,'Upto Month Current'!$B$29)</f>
        <v>2465</v>
      </c>
      <c r="AM8" s="9">
        <f>IF('Upto Month Current'!$B$31="",0,'Upto Month Current'!$B$31)</f>
        <v>251</v>
      </c>
      <c r="AN8" s="9">
        <f>IF('Upto Month Current'!$B$32="",0,'Upto Month Current'!$B$32)</f>
        <v>0</v>
      </c>
      <c r="AO8" s="9">
        <f>IF('Upto Month Current'!$B$33="",0,'Upto Month Current'!$B$33)</f>
        <v>34163</v>
      </c>
      <c r="AP8" s="9">
        <f>IF('Upto Month Current'!$B$34="",0,'Upto Month Current'!$B$34)</f>
        <v>0</v>
      </c>
      <c r="AQ8" s="10">
        <f>IF('Upto Month Current'!$B$36="",0,'Upto Month Current'!$B$36)</f>
        <v>0</v>
      </c>
      <c r="AR8" s="9">
        <f>IF('Upto Month Current'!$B$37="",0,'Upto Month Current'!$B$37)</f>
        <v>0</v>
      </c>
      <c r="AS8" s="9">
        <v>0</v>
      </c>
      <c r="AT8" s="9">
        <f>IF('Upto Month Current'!$B$38="",0,'Upto Month Current'!$B$38)</f>
        <v>0</v>
      </c>
      <c r="AU8" s="9">
        <f>IF('Upto Month Current'!$B$41="",0,'Upto Month Current'!$B$41)</f>
        <v>0</v>
      </c>
      <c r="AV8" s="9">
        <v>0</v>
      </c>
      <c r="AW8" s="9">
        <f>IF('Upto Month Current'!$B$45="",0,'Upto Month Current'!$B$45)</f>
        <v>5240</v>
      </c>
      <c r="AX8" s="9">
        <f>IF('Upto Month Current'!$B$46="",0,'Upto Month Current'!$B$46)</f>
        <v>5721</v>
      </c>
      <c r="AY8" s="9">
        <f>IF('Upto Month Current'!$B$47="",0,'Upto Month Current'!$B$47)</f>
        <v>3571</v>
      </c>
      <c r="AZ8" s="9">
        <f>IF('Upto Month Current'!$B$49="",0,'Upto Month Current'!$B$49)</f>
        <v>0</v>
      </c>
      <c r="BA8" s="9">
        <f>IF('Upto Month Current'!$B$50="",0,'Upto Month Current'!$B$50)</f>
        <v>0</v>
      </c>
      <c r="BB8" s="10">
        <f>IF('Upto Month Current'!$B$52="",0,'Upto Month Current'!$B$52)</f>
        <v>0</v>
      </c>
      <c r="BC8" s="9">
        <f>IF('Upto Month Current'!$B$53="",0,'Upto Month Current'!$B$53)</f>
        <v>3730</v>
      </c>
      <c r="BD8" s="9">
        <f>IF('Upto Month Current'!$B$54="",0,'Upto Month Current'!$B$54)</f>
        <v>3729</v>
      </c>
      <c r="BE8" s="9">
        <f>IF('Upto Month Current'!$B$55="",0,'Upto Month Current'!$B$55)</f>
        <v>1</v>
      </c>
      <c r="BF8" s="9">
        <f>IF('Upto Month Current'!$B$56="",0,'Upto Month Current'!$B$56)</f>
        <v>894</v>
      </c>
      <c r="BG8" s="9">
        <f>IF('Upto Month Current'!$B$58="",0,'Upto Month Current'!$B$58)</f>
        <v>9203</v>
      </c>
      <c r="BH8" s="9">
        <f>SUM(AE8:BG8)</f>
        <v>135905</v>
      </c>
      <c r="BI8" s="222">
        <f>AD8+BH8</f>
        <v>2060615</v>
      </c>
      <c r="BJ8" s="9">
        <f>IF('Upto Month Current'!$B$60="",0,'Upto Month Current'!$B$60)</f>
        <v>5320</v>
      </c>
      <c r="BK8" s="49">
        <f t="shared" ref="BK8" si="5">BI8-BJ8</f>
        <v>2055295</v>
      </c>
      <c r="BL8">
        <f>'Upto Month Current'!$B$61</f>
        <v>2055293</v>
      </c>
      <c r="BM8" s="30">
        <f t="shared" si="4"/>
        <v>130585</v>
      </c>
    </row>
    <row r="9" spans="1:67" ht="15.75" x14ac:dyDescent="0.25">
      <c r="A9" s="128"/>
      <c r="B9" s="5" t="s">
        <v>132</v>
      </c>
      <c r="C9" s="11">
        <f>C8-C6</f>
        <v>-36387</v>
      </c>
      <c r="D9" s="11">
        <f t="shared" ref="D9:BK9" si="6">D8-D6</f>
        <v>-43304</v>
      </c>
      <c r="E9" s="11">
        <f t="shared" si="6"/>
        <v>769</v>
      </c>
      <c r="F9" s="11">
        <f t="shared" si="6"/>
        <v>-2606</v>
      </c>
      <c r="G9" s="11">
        <f t="shared" si="6"/>
        <v>-4373</v>
      </c>
      <c r="H9" s="11">
        <f t="shared" si="6"/>
        <v>0</v>
      </c>
      <c r="I9" s="11">
        <f t="shared" si="6"/>
        <v>0</v>
      </c>
      <c r="J9" s="11">
        <f t="shared" si="6"/>
        <v>-704</v>
      </c>
      <c r="K9" s="11">
        <f t="shared" si="6"/>
        <v>-1.08</v>
      </c>
      <c r="L9" s="11">
        <f t="shared" si="6"/>
        <v>-3955</v>
      </c>
      <c r="M9" s="11">
        <f t="shared" si="6"/>
        <v>-948</v>
      </c>
      <c r="N9" s="11">
        <f t="shared" si="6"/>
        <v>-16</v>
      </c>
      <c r="O9" s="11">
        <f t="shared" si="6"/>
        <v>-501</v>
      </c>
      <c r="P9" s="11">
        <f t="shared" si="6"/>
        <v>4385</v>
      </c>
      <c r="Q9" s="11">
        <f t="shared" si="6"/>
        <v>0</v>
      </c>
      <c r="R9" s="11">
        <f t="shared" si="6"/>
        <v>-4855</v>
      </c>
      <c r="S9" s="11">
        <f t="shared" si="6"/>
        <v>0</v>
      </c>
      <c r="T9" s="11">
        <f t="shared" si="6"/>
        <v>0</v>
      </c>
      <c r="U9" s="11">
        <f t="shared" ref="U9" si="7">U8-U6</f>
        <v>0</v>
      </c>
      <c r="V9" s="9">
        <f t="shared" si="6"/>
        <v>0</v>
      </c>
      <c r="W9" s="11">
        <f t="shared" si="6"/>
        <v>-521</v>
      </c>
      <c r="X9" s="11">
        <f t="shared" si="6"/>
        <v>-210</v>
      </c>
      <c r="Y9" s="11">
        <f t="shared" si="6"/>
        <v>7286</v>
      </c>
      <c r="Z9" s="11">
        <f t="shared" si="6"/>
        <v>1134</v>
      </c>
      <c r="AA9" s="11">
        <f t="shared" si="6"/>
        <v>3427</v>
      </c>
      <c r="AB9" s="11">
        <f t="shared" ref="AB9" si="8">AB8-AB6</f>
        <v>-503</v>
      </c>
      <c r="AC9" s="10">
        <f t="shared" ref="AC9" si="9">AC8-AC6</f>
        <v>0</v>
      </c>
      <c r="AD9" s="223">
        <f t="shared" si="6"/>
        <v>-81883.080000000075</v>
      </c>
      <c r="AE9" s="11">
        <f t="shared" si="6"/>
        <v>-5604</v>
      </c>
      <c r="AF9" s="11">
        <f t="shared" si="6"/>
        <v>-2119</v>
      </c>
      <c r="AG9" s="11">
        <f t="shared" si="6"/>
        <v>35238</v>
      </c>
      <c r="AH9" s="11">
        <f t="shared" si="6"/>
        <v>41</v>
      </c>
      <c r="AI9" s="11">
        <f t="shared" si="6"/>
        <v>0</v>
      </c>
      <c r="AJ9" s="11">
        <f t="shared" si="6"/>
        <v>-1549</v>
      </c>
      <c r="AK9" s="11">
        <f t="shared" si="6"/>
        <v>-7825</v>
      </c>
      <c r="AL9" s="11">
        <f t="shared" si="6"/>
        <v>-6765</v>
      </c>
      <c r="AM9" s="11">
        <f t="shared" si="6"/>
        <v>-451</v>
      </c>
      <c r="AN9" s="11">
        <f t="shared" si="6"/>
        <v>-11</v>
      </c>
      <c r="AO9" s="9">
        <f t="shared" si="6"/>
        <v>-2753</v>
      </c>
      <c r="AP9" s="11">
        <f t="shared" si="6"/>
        <v>-0.36</v>
      </c>
      <c r="AQ9" s="10">
        <f t="shared" si="6"/>
        <v>0</v>
      </c>
      <c r="AR9" s="11">
        <f t="shared" si="6"/>
        <v>0</v>
      </c>
      <c r="AS9" s="11">
        <f t="shared" si="6"/>
        <v>0</v>
      </c>
      <c r="AT9" s="11">
        <f t="shared" si="6"/>
        <v>0</v>
      </c>
      <c r="AU9" s="11">
        <f t="shared" si="6"/>
        <v>0</v>
      </c>
      <c r="AV9" s="11">
        <f t="shared" si="6"/>
        <v>0</v>
      </c>
      <c r="AW9" s="11">
        <f t="shared" si="6"/>
        <v>-2698</v>
      </c>
      <c r="AX9" s="11">
        <f t="shared" si="6"/>
        <v>145</v>
      </c>
      <c r="AY9" s="11">
        <f t="shared" si="6"/>
        <v>1367</v>
      </c>
      <c r="AZ9" s="11">
        <f t="shared" si="6"/>
        <v>0</v>
      </c>
      <c r="BA9" s="11">
        <f t="shared" si="6"/>
        <v>0</v>
      </c>
      <c r="BB9" s="10">
        <f t="shared" si="6"/>
        <v>0</v>
      </c>
      <c r="BC9" s="11">
        <f t="shared" si="6"/>
        <v>-777</v>
      </c>
      <c r="BD9" s="11">
        <f t="shared" si="6"/>
        <v>-778</v>
      </c>
      <c r="BE9" s="11">
        <f t="shared" si="6"/>
        <v>-6</v>
      </c>
      <c r="BF9" s="11">
        <f t="shared" si="6"/>
        <v>-180</v>
      </c>
      <c r="BG9" s="11">
        <f t="shared" si="6"/>
        <v>-20419</v>
      </c>
      <c r="BH9" s="9">
        <f t="shared" si="6"/>
        <v>-15144.359999999986</v>
      </c>
      <c r="BI9" s="223">
        <f t="shared" si="6"/>
        <v>-97027.439999999944</v>
      </c>
      <c r="BJ9" s="11">
        <f t="shared" si="6"/>
        <v>4600</v>
      </c>
      <c r="BK9" s="49">
        <f t="shared" si="6"/>
        <v>-101627.43999999994</v>
      </c>
      <c r="BM9" s="30">
        <f t="shared" si="4"/>
        <v>-19744.35999999987</v>
      </c>
    </row>
    <row r="10" spans="1:67" ht="15.75" x14ac:dyDescent="0.25">
      <c r="A10" s="128"/>
      <c r="B10" s="5" t="s">
        <v>133</v>
      </c>
      <c r="C10" s="13">
        <f>C9/C6</f>
        <v>-2.6326985105468565E-2</v>
      </c>
      <c r="D10" s="13">
        <f t="shared" ref="D10:BM10" si="10">D9/D6</f>
        <v>-0.12784827317441855</v>
      </c>
      <c r="E10" s="13" t="e">
        <f t="shared" si="10"/>
        <v>#DIV/0!</v>
      </c>
      <c r="F10" s="13">
        <f t="shared" si="10"/>
        <v>-1.7662527788320771E-2</v>
      </c>
      <c r="G10" s="13">
        <f t="shared" si="10"/>
        <v>-7.1390090604848577E-2</v>
      </c>
      <c r="H10" s="13" t="e">
        <f t="shared" si="10"/>
        <v>#DIV/0!</v>
      </c>
      <c r="I10" s="13" t="e">
        <f t="shared" si="10"/>
        <v>#DIV/0!</v>
      </c>
      <c r="J10" s="13">
        <f t="shared" si="10"/>
        <v>-0.35376884422110555</v>
      </c>
      <c r="K10" s="13">
        <f t="shared" si="10"/>
        <v>-1</v>
      </c>
      <c r="L10" s="13">
        <f t="shared" si="10"/>
        <v>-0.82671404682274252</v>
      </c>
      <c r="M10" s="13">
        <f t="shared" si="10"/>
        <v>-0.12559618441971382</v>
      </c>
      <c r="N10" s="13">
        <f t="shared" si="10"/>
        <v>-2.9834048107402573E-3</v>
      </c>
      <c r="O10" s="13">
        <f t="shared" si="10"/>
        <v>-5.9614469300333171E-2</v>
      </c>
      <c r="P10" s="13">
        <f t="shared" si="10"/>
        <v>0.13297146496042697</v>
      </c>
      <c r="Q10" s="13" t="e">
        <f t="shared" si="10"/>
        <v>#DIV/0!</v>
      </c>
      <c r="R10" s="13">
        <f t="shared" si="10"/>
        <v>-0.46053879719218366</v>
      </c>
      <c r="S10" s="13" t="e">
        <f t="shared" si="10"/>
        <v>#DIV/0!</v>
      </c>
      <c r="T10" s="13" t="e">
        <f t="shared" si="10"/>
        <v>#DIV/0!</v>
      </c>
      <c r="U10" s="13" t="e">
        <f t="shared" ref="U10" si="11">U9/U6</f>
        <v>#DIV/0!</v>
      </c>
      <c r="V10" s="162" t="e">
        <f t="shared" si="10"/>
        <v>#DIV/0!</v>
      </c>
      <c r="W10" s="13">
        <f t="shared" si="10"/>
        <v>-1</v>
      </c>
      <c r="X10" s="13">
        <f t="shared" si="10"/>
        <v>-1</v>
      </c>
      <c r="Y10" s="13">
        <f t="shared" si="10"/>
        <v>3.7692705638903261</v>
      </c>
      <c r="Z10" s="13">
        <f t="shared" si="10"/>
        <v>13.662650602409638</v>
      </c>
      <c r="AA10" s="13">
        <f t="shared" si="10"/>
        <v>40.317647058823532</v>
      </c>
      <c r="AB10" s="13">
        <f t="shared" ref="AB10" si="12">AB9/AB6</f>
        <v>-0.19952399841332805</v>
      </c>
      <c r="AC10" s="14" t="e">
        <f t="shared" ref="AC10" si="13">AC9/AC6</f>
        <v>#DIV/0!</v>
      </c>
      <c r="AD10" s="224">
        <f t="shared" si="10"/>
        <v>-4.0807018032774277E-2</v>
      </c>
      <c r="AE10" s="13">
        <f t="shared" si="10"/>
        <v>-0.43054701905347265</v>
      </c>
      <c r="AF10" s="13">
        <f t="shared" si="10"/>
        <v>-0.34338032733754659</v>
      </c>
      <c r="AG10" s="13">
        <f t="shared" si="10"/>
        <v>1.8948217454428133</v>
      </c>
      <c r="AH10" s="13" t="e">
        <f t="shared" si="10"/>
        <v>#DIV/0!</v>
      </c>
      <c r="AI10" s="13" t="e">
        <f t="shared" si="10"/>
        <v>#DIV/0!</v>
      </c>
      <c r="AJ10" s="13">
        <f t="shared" si="10"/>
        <v>-0.4122970455150386</v>
      </c>
      <c r="AK10" s="13">
        <f t="shared" si="10"/>
        <v>-1.0846964236207375</v>
      </c>
      <c r="AL10" s="13">
        <f t="shared" si="10"/>
        <v>-0.73293607800650051</v>
      </c>
      <c r="AM10" s="13">
        <f t="shared" si="10"/>
        <v>-0.64245014245014243</v>
      </c>
      <c r="AN10" s="13">
        <f t="shared" si="10"/>
        <v>-1</v>
      </c>
      <c r="AO10" s="162">
        <f t="shared" si="10"/>
        <v>-7.4574710152779278E-2</v>
      </c>
      <c r="AP10" s="13">
        <f t="shared" si="10"/>
        <v>-1</v>
      </c>
      <c r="AQ10" s="14" t="e">
        <f t="shared" si="10"/>
        <v>#DIV/0!</v>
      </c>
      <c r="AR10" s="13" t="e">
        <f t="shared" si="10"/>
        <v>#DIV/0!</v>
      </c>
      <c r="AS10" s="13" t="e">
        <f t="shared" si="10"/>
        <v>#DIV/0!</v>
      </c>
      <c r="AT10" s="13" t="e">
        <f t="shared" si="10"/>
        <v>#DIV/0!</v>
      </c>
      <c r="AU10" s="13" t="e">
        <f t="shared" si="10"/>
        <v>#DIV/0!</v>
      </c>
      <c r="AV10" s="13" t="e">
        <f t="shared" si="10"/>
        <v>#DIV/0!</v>
      </c>
      <c r="AW10" s="13">
        <f t="shared" si="10"/>
        <v>-0.33988410178886369</v>
      </c>
      <c r="AX10" s="13">
        <f t="shared" si="10"/>
        <v>2.6004304160688666E-2</v>
      </c>
      <c r="AY10" s="13">
        <f t="shared" si="10"/>
        <v>0.62023593466424687</v>
      </c>
      <c r="AZ10" s="13" t="e">
        <f t="shared" si="10"/>
        <v>#DIV/0!</v>
      </c>
      <c r="BA10" s="13" t="e">
        <f t="shared" si="10"/>
        <v>#DIV/0!</v>
      </c>
      <c r="BB10" s="14" t="e">
        <f t="shared" si="10"/>
        <v>#DIV/0!</v>
      </c>
      <c r="BC10" s="13">
        <f t="shared" si="10"/>
        <v>-0.17239849123585532</v>
      </c>
      <c r="BD10" s="13">
        <f t="shared" si="10"/>
        <v>-0.17262036831595295</v>
      </c>
      <c r="BE10" s="13">
        <f t="shared" si="10"/>
        <v>-0.8571428571428571</v>
      </c>
      <c r="BF10" s="13">
        <f t="shared" si="10"/>
        <v>-0.16759776536312848</v>
      </c>
      <c r="BG10" s="13">
        <f t="shared" si="10"/>
        <v>-0.68931874957801631</v>
      </c>
      <c r="BH10" s="162">
        <f t="shared" si="10"/>
        <v>-0.10026100077484597</v>
      </c>
      <c r="BI10" s="224">
        <f t="shared" si="10"/>
        <v>-4.4969193320094289E-2</v>
      </c>
      <c r="BJ10" s="13">
        <f t="shared" si="10"/>
        <v>6.3888888888888893</v>
      </c>
      <c r="BK10" s="50">
        <f t="shared" si="10"/>
        <v>-4.7116872686437418E-2</v>
      </c>
      <c r="BM10" s="162" t="e">
        <f t="shared" si="10"/>
        <v>#DIV/0!</v>
      </c>
    </row>
    <row r="11" spans="1:67" ht="15.75" x14ac:dyDescent="0.25">
      <c r="A11" s="128"/>
      <c r="B11" s="5" t="s">
        <v>134</v>
      </c>
      <c r="C11" s="11">
        <f>C8-C7</f>
        <v>-14883</v>
      </c>
      <c r="D11" s="11">
        <f t="shared" ref="D11:BK11" si="14">D8-D7</f>
        <v>70432</v>
      </c>
      <c r="E11" s="11">
        <f t="shared" si="14"/>
        <v>-106</v>
      </c>
      <c r="F11" s="11">
        <f t="shared" si="14"/>
        <v>3765</v>
      </c>
      <c r="G11" s="11">
        <f t="shared" si="14"/>
        <v>2610</v>
      </c>
      <c r="H11" s="11">
        <f t="shared" si="14"/>
        <v>0</v>
      </c>
      <c r="I11" s="11">
        <f t="shared" si="14"/>
        <v>0</v>
      </c>
      <c r="J11" s="11">
        <f t="shared" si="14"/>
        <v>-209</v>
      </c>
      <c r="K11" s="11">
        <f t="shared" si="14"/>
        <v>0</v>
      </c>
      <c r="L11" s="11">
        <f t="shared" si="14"/>
        <v>-3351</v>
      </c>
      <c r="M11" s="11">
        <f t="shared" si="14"/>
        <v>98</v>
      </c>
      <c r="N11" s="11">
        <f t="shared" si="14"/>
        <v>3436</v>
      </c>
      <c r="O11" s="11">
        <f t="shared" si="14"/>
        <v>638</v>
      </c>
      <c r="P11" s="11">
        <f t="shared" si="14"/>
        <v>6175</v>
      </c>
      <c r="Q11" s="11">
        <f t="shared" si="14"/>
        <v>0</v>
      </c>
      <c r="R11" s="11">
        <f t="shared" si="14"/>
        <v>1131</v>
      </c>
      <c r="S11" s="11">
        <f t="shared" si="14"/>
        <v>0</v>
      </c>
      <c r="T11" s="11">
        <f t="shared" si="14"/>
        <v>0</v>
      </c>
      <c r="U11" s="11">
        <f t="shared" ref="U11" si="15">U8-U7</f>
        <v>-773</v>
      </c>
      <c r="V11" s="9">
        <f t="shared" si="14"/>
        <v>0</v>
      </c>
      <c r="W11" s="11">
        <f t="shared" si="14"/>
        <v>-442</v>
      </c>
      <c r="X11" s="11">
        <f t="shared" si="14"/>
        <v>0</v>
      </c>
      <c r="Y11" s="11">
        <f t="shared" si="14"/>
        <v>4922</v>
      </c>
      <c r="Z11" s="11">
        <f t="shared" si="14"/>
        <v>-161</v>
      </c>
      <c r="AA11" s="11">
        <f t="shared" si="14"/>
        <v>3024</v>
      </c>
      <c r="AB11" s="11">
        <f t="shared" ref="AB11" si="16">AB8-AB7</f>
        <v>2018</v>
      </c>
      <c r="AC11" s="10">
        <f t="shared" ref="AC11" si="17">AC8-AC7</f>
        <v>0</v>
      </c>
      <c r="AD11" s="223">
        <f t="shared" si="14"/>
        <v>78324</v>
      </c>
      <c r="AE11" s="11">
        <f t="shared" si="14"/>
        <v>-3108</v>
      </c>
      <c r="AF11" s="11">
        <f t="shared" si="14"/>
        <v>-722</v>
      </c>
      <c r="AG11" s="11">
        <f t="shared" si="14"/>
        <v>-9214</v>
      </c>
      <c r="AH11" s="11">
        <f t="shared" si="14"/>
        <v>41</v>
      </c>
      <c r="AI11" s="11">
        <f t="shared" si="14"/>
        <v>0</v>
      </c>
      <c r="AJ11" s="11">
        <f t="shared" si="14"/>
        <v>-1364</v>
      </c>
      <c r="AK11" s="11">
        <f t="shared" si="14"/>
        <v>-7680</v>
      </c>
      <c r="AL11" s="11">
        <f t="shared" si="14"/>
        <v>-6897</v>
      </c>
      <c r="AM11" s="11">
        <f t="shared" si="14"/>
        <v>-574</v>
      </c>
      <c r="AN11" s="11">
        <f t="shared" si="14"/>
        <v>1</v>
      </c>
      <c r="AO11" s="9">
        <f t="shared" si="14"/>
        <v>-6069</v>
      </c>
      <c r="AP11" s="11">
        <f t="shared" si="14"/>
        <v>0</v>
      </c>
      <c r="AQ11" s="10">
        <f t="shared" si="14"/>
        <v>0</v>
      </c>
      <c r="AR11" s="11">
        <f t="shared" si="14"/>
        <v>0</v>
      </c>
      <c r="AS11" s="11">
        <f t="shared" si="14"/>
        <v>0</v>
      </c>
      <c r="AT11" s="11">
        <f t="shared" si="14"/>
        <v>0</v>
      </c>
      <c r="AU11" s="11">
        <f t="shared" si="14"/>
        <v>0</v>
      </c>
      <c r="AV11" s="11">
        <f t="shared" si="14"/>
        <v>0</v>
      </c>
      <c r="AW11" s="11">
        <f t="shared" si="14"/>
        <v>-1594</v>
      </c>
      <c r="AX11" s="11">
        <f t="shared" si="14"/>
        <v>-967</v>
      </c>
      <c r="AY11" s="11">
        <f t="shared" si="14"/>
        <v>-508</v>
      </c>
      <c r="AZ11" s="11">
        <f t="shared" si="14"/>
        <v>0</v>
      </c>
      <c r="BA11" s="11">
        <f t="shared" si="14"/>
        <v>0</v>
      </c>
      <c r="BB11" s="10">
        <f t="shared" si="14"/>
        <v>0</v>
      </c>
      <c r="BC11" s="11">
        <f t="shared" si="14"/>
        <v>-1078</v>
      </c>
      <c r="BD11" s="11">
        <f t="shared" si="14"/>
        <v>-1079</v>
      </c>
      <c r="BE11" s="11">
        <f t="shared" si="14"/>
        <v>1</v>
      </c>
      <c r="BF11" s="11">
        <f t="shared" si="14"/>
        <v>-793</v>
      </c>
      <c r="BG11" s="11">
        <f t="shared" si="14"/>
        <v>-13958</v>
      </c>
      <c r="BH11" s="9">
        <f t="shared" si="14"/>
        <v>-55562</v>
      </c>
      <c r="BI11" s="223">
        <f t="shared" si="14"/>
        <v>22762</v>
      </c>
      <c r="BJ11" s="11">
        <f t="shared" si="14"/>
        <v>4605</v>
      </c>
      <c r="BK11" s="49">
        <f t="shared" si="14"/>
        <v>18157</v>
      </c>
      <c r="BM11" s="30">
        <f t="shared" si="4"/>
        <v>-60167</v>
      </c>
    </row>
    <row r="12" spans="1:67" ht="15.75" x14ac:dyDescent="0.25">
      <c r="A12" s="128"/>
      <c r="B12" s="5" t="s">
        <v>135</v>
      </c>
      <c r="C12" s="13">
        <f>C11/C7</f>
        <v>-1.0938443967208921E-2</v>
      </c>
      <c r="D12" s="13">
        <f t="shared" ref="D12:BM12" si="18">D11/D7</f>
        <v>0.31306172159055551</v>
      </c>
      <c r="E12" s="13">
        <f t="shared" si="18"/>
        <v>-0.12114285714285715</v>
      </c>
      <c r="F12" s="13">
        <f t="shared" si="18"/>
        <v>2.6669405622888231E-2</v>
      </c>
      <c r="G12" s="13">
        <f t="shared" si="18"/>
        <v>4.8091096698113206E-2</v>
      </c>
      <c r="H12" s="13" t="e">
        <f t="shared" si="18"/>
        <v>#DIV/0!</v>
      </c>
      <c r="I12" s="13" t="e">
        <f t="shared" si="18"/>
        <v>#DIV/0!</v>
      </c>
      <c r="J12" s="13">
        <f t="shared" si="18"/>
        <v>-0.13979933110367893</v>
      </c>
      <c r="K12" s="13" t="e">
        <f t="shared" si="18"/>
        <v>#DIV/0!</v>
      </c>
      <c r="L12" s="13">
        <f t="shared" si="18"/>
        <v>-0.80167464114832532</v>
      </c>
      <c r="M12" s="13">
        <f t="shared" si="18"/>
        <v>1.5072285450630576E-2</v>
      </c>
      <c r="N12" s="13">
        <f t="shared" si="18"/>
        <v>1.7980115122972267</v>
      </c>
      <c r="O12" s="13">
        <f t="shared" si="18"/>
        <v>8.7818306951135586E-2</v>
      </c>
      <c r="P12" s="13">
        <f t="shared" si="18"/>
        <v>0.1979991663192997</v>
      </c>
      <c r="Q12" s="13" t="e">
        <f t="shared" si="18"/>
        <v>#DIV/0!</v>
      </c>
      <c r="R12" s="13">
        <f t="shared" si="18"/>
        <v>0.24824407374890253</v>
      </c>
      <c r="S12" s="13" t="e">
        <f t="shared" si="18"/>
        <v>#DIV/0!</v>
      </c>
      <c r="T12" s="13" t="e">
        <f t="shared" si="18"/>
        <v>#DIV/0!</v>
      </c>
      <c r="U12" s="13">
        <f t="shared" ref="U12" si="19">U11/U7</f>
        <v>-1</v>
      </c>
      <c r="V12" s="162" t="e">
        <f t="shared" si="18"/>
        <v>#DIV/0!</v>
      </c>
      <c r="W12" s="13">
        <f t="shared" si="18"/>
        <v>-1</v>
      </c>
      <c r="X12" s="13" t="e">
        <f t="shared" si="18"/>
        <v>#DIV/0!</v>
      </c>
      <c r="Y12" s="13">
        <f t="shared" si="18"/>
        <v>1.1454503141726786</v>
      </c>
      <c r="Z12" s="13">
        <f t="shared" si="18"/>
        <v>-0.11683599419448476</v>
      </c>
      <c r="AA12" s="13">
        <f t="shared" si="18"/>
        <v>6.1967213114754101</v>
      </c>
      <c r="AB12" s="13" t="e">
        <f t="shared" ref="AB12" si="20">AB11/AB7</f>
        <v>#DIV/0!</v>
      </c>
      <c r="AC12" s="14" t="e">
        <f t="shared" ref="AC12" si="21">AC11/AC7</f>
        <v>#DIV/0!</v>
      </c>
      <c r="AD12" s="224">
        <f t="shared" si="18"/>
        <v>4.242016566416773E-2</v>
      </c>
      <c r="AE12" s="13">
        <f t="shared" si="18"/>
        <v>-0.29543726235741447</v>
      </c>
      <c r="AF12" s="13">
        <f t="shared" si="18"/>
        <v>-0.15123586091328026</v>
      </c>
      <c r="AG12" s="13">
        <f t="shared" si="18"/>
        <v>-0.14614030357341115</v>
      </c>
      <c r="AH12" s="13" t="e">
        <f t="shared" si="18"/>
        <v>#DIV/0!</v>
      </c>
      <c r="AI12" s="13" t="e">
        <f t="shared" si="18"/>
        <v>#DIV/0!</v>
      </c>
      <c r="AJ12" s="13">
        <f t="shared" si="18"/>
        <v>-0.38185890257558791</v>
      </c>
      <c r="AK12" s="13">
        <f t="shared" si="18"/>
        <v>-1.0864337247135381</v>
      </c>
      <c r="AL12" s="13">
        <f t="shared" si="18"/>
        <v>-0.73670155949583427</v>
      </c>
      <c r="AM12" s="13">
        <f t="shared" si="18"/>
        <v>-0.6957575757575758</v>
      </c>
      <c r="AN12" s="13">
        <f t="shared" si="18"/>
        <v>-1</v>
      </c>
      <c r="AO12" s="162">
        <f t="shared" si="18"/>
        <v>-0.15085006959634123</v>
      </c>
      <c r="AP12" s="13" t="e">
        <f t="shared" si="18"/>
        <v>#DIV/0!</v>
      </c>
      <c r="AQ12" s="14" t="e">
        <f t="shared" si="18"/>
        <v>#DIV/0!</v>
      </c>
      <c r="AR12" s="13" t="e">
        <f t="shared" si="18"/>
        <v>#DIV/0!</v>
      </c>
      <c r="AS12" s="13" t="e">
        <f t="shared" si="18"/>
        <v>#DIV/0!</v>
      </c>
      <c r="AT12" s="13" t="e">
        <f t="shared" si="18"/>
        <v>#DIV/0!</v>
      </c>
      <c r="AU12" s="13" t="e">
        <f t="shared" si="18"/>
        <v>#DIV/0!</v>
      </c>
      <c r="AV12" s="13" t="e">
        <f t="shared" si="18"/>
        <v>#DIV/0!</v>
      </c>
      <c r="AW12" s="13">
        <f t="shared" si="18"/>
        <v>-0.23324553702077847</v>
      </c>
      <c r="AX12" s="13">
        <f t="shared" si="18"/>
        <v>-0.14458732057416268</v>
      </c>
      <c r="AY12" s="13">
        <f t="shared" si="18"/>
        <v>-0.12454032851189017</v>
      </c>
      <c r="AZ12" s="13" t="e">
        <f t="shared" si="18"/>
        <v>#DIV/0!</v>
      </c>
      <c r="BA12" s="13" t="e">
        <f t="shared" si="18"/>
        <v>#DIV/0!</v>
      </c>
      <c r="BB12" s="14" t="e">
        <f t="shared" si="18"/>
        <v>#DIV/0!</v>
      </c>
      <c r="BC12" s="13">
        <f t="shared" si="18"/>
        <v>-0.22420965058236272</v>
      </c>
      <c r="BD12" s="13">
        <f t="shared" si="18"/>
        <v>-0.22441763727121464</v>
      </c>
      <c r="BE12" s="13" t="e">
        <f t="shared" si="18"/>
        <v>#DIV/0!</v>
      </c>
      <c r="BF12" s="13">
        <f t="shared" si="18"/>
        <v>-0.47006520450503853</v>
      </c>
      <c r="BG12" s="13">
        <f t="shared" si="18"/>
        <v>-0.6026510081602694</v>
      </c>
      <c r="BH12" s="162">
        <f t="shared" si="18"/>
        <v>-0.29019099897110207</v>
      </c>
      <c r="BI12" s="224">
        <f t="shared" si="18"/>
        <v>1.1169598592243896E-2</v>
      </c>
      <c r="BJ12" s="13">
        <f t="shared" si="18"/>
        <v>6.4405594405594409</v>
      </c>
      <c r="BK12" s="50">
        <f t="shared" si="18"/>
        <v>8.9129946032129384E-3</v>
      </c>
      <c r="BM12" s="14">
        <f t="shared" si="18"/>
        <v>-0.31542002180842138</v>
      </c>
      <c r="BO12" s="36"/>
    </row>
    <row r="13" spans="1:67" ht="15.75" x14ac:dyDescent="0.25">
      <c r="A13" s="128"/>
      <c r="B13" s="5" t="s">
        <v>296</v>
      </c>
      <c r="C13" s="126">
        <f>C8/C5</f>
        <v>0.50630982121358059</v>
      </c>
      <c r="D13" s="126">
        <f t="shared" ref="D13:BM13" si="22">D8/D5</f>
        <v>0.39038939826035474</v>
      </c>
      <c r="E13" s="126">
        <f t="shared" si="22"/>
        <v>1.0604263768995283E-2</v>
      </c>
      <c r="F13" s="126">
        <f t="shared" si="22"/>
        <v>0.51080911532307516</v>
      </c>
      <c r="G13" s="126">
        <f t="shared" si="22"/>
        <v>0.48284467684158699</v>
      </c>
      <c r="H13" s="126" t="e">
        <f t="shared" si="22"/>
        <v>#DIV/0!</v>
      </c>
      <c r="I13" s="126" t="e">
        <f t="shared" si="22"/>
        <v>#DIV/0!</v>
      </c>
      <c r="J13" s="126">
        <f t="shared" si="22"/>
        <v>0.33620915032679738</v>
      </c>
      <c r="K13" s="126">
        <f t="shared" si="22"/>
        <v>0</v>
      </c>
      <c r="L13" s="126">
        <f t="shared" si="22"/>
        <v>9.0098902293228991E-2</v>
      </c>
      <c r="M13" s="126">
        <f t="shared" si="22"/>
        <v>0.45476469372286915</v>
      </c>
      <c r="N13" s="126">
        <f t="shared" si="22"/>
        <v>0.51867300417111262</v>
      </c>
      <c r="O13" s="126">
        <f t="shared" si="22"/>
        <v>0.48892600841375899</v>
      </c>
      <c r="P13" s="126">
        <f t="shared" si="22"/>
        <v>0.58914802024693691</v>
      </c>
      <c r="Q13" s="126" t="e">
        <f t="shared" si="22"/>
        <v>#DIV/0!</v>
      </c>
      <c r="R13" s="126">
        <f t="shared" si="22"/>
        <v>0.28052088985349971</v>
      </c>
      <c r="S13" s="126" t="e">
        <f t="shared" si="22"/>
        <v>#DIV/0!</v>
      </c>
      <c r="T13" s="126" t="e">
        <f t="shared" si="22"/>
        <v>#DIV/0!</v>
      </c>
      <c r="U13" s="126" t="e">
        <f t="shared" si="22"/>
        <v>#DIV/0!</v>
      </c>
      <c r="V13" s="177" t="e">
        <f t="shared" si="22"/>
        <v>#DIV/0!</v>
      </c>
      <c r="W13" s="126">
        <f t="shared" si="22"/>
        <v>0</v>
      </c>
      <c r="X13" s="126">
        <f t="shared" si="22"/>
        <v>0</v>
      </c>
      <c r="Y13" s="126">
        <f t="shared" si="22"/>
        <v>2.4815612382234185</v>
      </c>
      <c r="Z13" s="126">
        <f t="shared" si="22"/>
        <v>7.7515923566878984</v>
      </c>
      <c r="AA13" s="126">
        <f t="shared" si="22"/>
        <v>21.284848484848485</v>
      </c>
      <c r="AB13" s="126">
        <f t="shared" ref="AB13" si="23">AB8/AB5</f>
        <v>0.41659785301403801</v>
      </c>
      <c r="AC13" s="215" t="e">
        <f t="shared" si="22"/>
        <v>#DIV/0!</v>
      </c>
      <c r="AD13" s="225">
        <f t="shared" si="22"/>
        <v>0.47680389705330428</v>
      </c>
      <c r="AE13" s="126">
        <f t="shared" si="22"/>
        <v>0.29612465041949659</v>
      </c>
      <c r="AF13" s="126">
        <f t="shared" si="22"/>
        <v>0.34147985841901229</v>
      </c>
      <c r="AG13" s="126">
        <f t="shared" si="22"/>
        <v>1.5051163050771639</v>
      </c>
      <c r="AH13" s="126" t="e">
        <f t="shared" si="22"/>
        <v>#DIV/0!</v>
      </c>
      <c r="AI13" s="126" t="e">
        <f t="shared" si="22"/>
        <v>#DIV/0!</v>
      </c>
      <c r="AJ13" s="126">
        <f t="shared" si="22"/>
        <v>0.30585953733204047</v>
      </c>
      <c r="AK13" s="126">
        <f t="shared" si="22"/>
        <v>-4.4048734770384255E-2</v>
      </c>
      <c r="AL13" s="126">
        <f t="shared" si="22"/>
        <v>0.13884977186954317</v>
      </c>
      <c r="AM13" s="126">
        <f t="shared" si="22"/>
        <v>0.18620178041543026</v>
      </c>
      <c r="AN13" s="126">
        <f t="shared" si="22"/>
        <v>0</v>
      </c>
      <c r="AO13" s="177">
        <f t="shared" si="22"/>
        <v>0.48120290161278961</v>
      </c>
      <c r="AP13" s="126">
        <f t="shared" si="22"/>
        <v>0</v>
      </c>
      <c r="AQ13" s="215" t="e">
        <f t="shared" si="22"/>
        <v>#DIV/0!</v>
      </c>
      <c r="AR13" s="126" t="e">
        <f t="shared" si="22"/>
        <v>#DIV/0!</v>
      </c>
      <c r="AS13" s="126" t="e">
        <f t="shared" si="22"/>
        <v>#DIV/0!</v>
      </c>
      <c r="AT13" s="126" t="e">
        <f t="shared" si="22"/>
        <v>#DIV/0!</v>
      </c>
      <c r="AU13" s="126" t="e">
        <f t="shared" si="22"/>
        <v>#DIV/0!</v>
      </c>
      <c r="AV13" s="126" t="e">
        <f t="shared" si="22"/>
        <v>#DIV/0!</v>
      </c>
      <c r="AW13" s="126">
        <f t="shared" si="22"/>
        <v>0.34326891582050439</v>
      </c>
      <c r="AX13" s="126">
        <f t="shared" si="22"/>
        <v>0.53352606546675374</v>
      </c>
      <c r="AY13" s="126">
        <f t="shared" si="22"/>
        <v>0.84241566407171498</v>
      </c>
      <c r="AZ13" s="126" t="e">
        <f t="shared" si="22"/>
        <v>#DIV/0!</v>
      </c>
      <c r="BA13" s="126" t="e">
        <f t="shared" si="22"/>
        <v>#DIV/0!</v>
      </c>
      <c r="BB13" s="215" t="e">
        <f t="shared" si="22"/>
        <v>#DIV/0!</v>
      </c>
      <c r="BC13" s="126">
        <f t="shared" si="22"/>
        <v>0.43041772444034154</v>
      </c>
      <c r="BD13" s="126">
        <f t="shared" si="22"/>
        <v>0.43030233094853448</v>
      </c>
      <c r="BE13" s="126">
        <f t="shared" si="22"/>
        <v>7.1428571428571425E-2</v>
      </c>
      <c r="BF13" s="126">
        <f t="shared" si="22"/>
        <v>0.4323017408123791</v>
      </c>
      <c r="BG13" s="126">
        <f t="shared" si="22"/>
        <v>0.16157519575827803</v>
      </c>
      <c r="BH13" s="177">
        <f t="shared" si="22"/>
        <v>0.46787964333666127</v>
      </c>
      <c r="BI13" s="225">
        <f t="shared" si="22"/>
        <v>0.47620483730556823</v>
      </c>
      <c r="BJ13" s="126">
        <f t="shared" si="22"/>
        <v>3.6970118137595551</v>
      </c>
      <c r="BK13" s="126">
        <f t="shared" si="22"/>
        <v>0.47513339969605073</v>
      </c>
      <c r="BM13" s="126" t="e">
        <f t="shared" si="22"/>
        <v>#DIV/0!</v>
      </c>
    </row>
    <row r="14" spans="1:67" s="180" customFormat="1" ht="15.75" x14ac:dyDescent="0.25">
      <c r="A14" s="128"/>
      <c r="B14" s="5" t="s">
        <v>297</v>
      </c>
      <c r="C14" s="11">
        <f>C5-C8</f>
        <v>1312189</v>
      </c>
      <c r="D14" s="11">
        <f>D5-D8</f>
        <v>461296</v>
      </c>
      <c r="E14" s="11">
        <f>E5-E8</f>
        <v>71749</v>
      </c>
      <c r="F14" s="11">
        <f>F5-F8</f>
        <v>138804</v>
      </c>
      <c r="G14" s="11">
        <f t="shared" ref="G14:BM14" si="24">G5-G8</f>
        <v>60924</v>
      </c>
      <c r="H14" s="11">
        <f t="shared" si="24"/>
        <v>0</v>
      </c>
      <c r="I14" s="11">
        <f t="shared" si="24"/>
        <v>0</v>
      </c>
      <c r="J14" s="11">
        <f t="shared" si="24"/>
        <v>2539</v>
      </c>
      <c r="K14" s="11">
        <f t="shared" si="24"/>
        <v>6</v>
      </c>
      <c r="L14" s="11">
        <f t="shared" si="24"/>
        <v>8372</v>
      </c>
      <c r="M14" s="11">
        <f t="shared" si="24"/>
        <v>7913</v>
      </c>
      <c r="N14" s="11">
        <f t="shared" si="24"/>
        <v>4962</v>
      </c>
      <c r="O14" s="11">
        <f t="shared" si="24"/>
        <v>8261</v>
      </c>
      <c r="P14" s="11">
        <f t="shared" si="24"/>
        <v>26055</v>
      </c>
      <c r="Q14" s="11">
        <f t="shared" si="24"/>
        <v>0</v>
      </c>
      <c r="R14" s="11">
        <f t="shared" si="24"/>
        <v>14586</v>
      </c>
      <c r="S14" s="11">
        <f t="shared" si="24"/>
        <v>0</v>
      </c>
      <c r="T14" s="11">
        <f t="shared" si="24"/>
        <v>0</v>
      </c>
      <c r="U14" s="11">
        <f t="shared" si="24"/>
        <v>0</v>
      </c>
      <c r="V14" s="9">
        <f t="shared" si="24"/>
        <v>0</v>
      </c>
      <c r="W14" s="11">
        <f t="shared" si="24"/>
        <v>1004</v>
      </c>
      <c r="X14" s="11">
        <f t="shared" si="24"/>
        <v>406</v>
      </c>
      <c r="Y14" s="11">
        <f t="shared" si="24"/>
        <v>-5504</v>
      </c>
      <c r="Z14" s="11">
        <f t="shared" si="24"/>
        <v>-1060</v>
      </c>
      <c r="AA14" s="11">
        <f t="shared" si="24"/>
        <v>-3347</v>
      </c>
      <c r="AB14" s="11">
        <f t="shared" ref="AB14" si="25">AB5-AB8</f>
        <v>2826</v>
      </c>
      <c r="AC14" s="10">
        <f t="shared" si="24"/>
        <v>0</v>
      </c>
      <c r="AD14" s="223">
        <f t="shared" si="24"/>
        <v>2111981</v>
      </c>
      <c r="AE14" s="11">
        <f t="shared" si="24"/>
        <v>17618</v>
      </c>
      <c r="AF14" s="11">
        <f t="shared" si="24"/>
        <v>7814</v>
      </c>
      <c r="AG14" s="11">
        <f t="shared" si="24"/>
        <v>-18067</v>
      </c>
      <c r="AH14" s="11">
        <f t="shared" si="24"/>
        <v>-41</v>
      </c>
      <c r="AI14" s="11">
        <f t="shared" si="24"/>
        <v>0</v>
      </c>
      <c r="AJ14" s="11">
        <f t="shared" si="24"/>
        <v>5011</v>
      </c>
      <c r="AK14" s="11">
        <f t="shared" si="24"/>
        <v>14482</v>
      </c>
      <c r="AL14" s="11">
        <f t="shared" si="24"/>
        <v>15288</v>
      </c>
      <c r="AM14" s="11">
        <f t="shared" si="24"/>
        <v>1097</v>
      </c>
      <c r="AN14" s="11">
        <f t="shared" si="24"/>
        <v>19</v>
      </c>
      <c r="AO14" s="9">
        <f t="shared" si="24"/>
        <v>36832</v>
      </c>
      <c r="AP14" s="11">
        <f t="shared" si="24"/>
        <v>2</v>
      </c>
      <c r="AQ14" s="10">
        <f t="shared" si="24"/>
        <v>0</v>
      </c>
      <c r="AR14" s="11">
        <f t="shared" si="24"/>
        <v>0</v>
      </c>
      <c r="AS14" s="11">
        <f t="shared" si="24"/>
        <v>0</v>
      </c>
      <c r="AT14" s="11">
        <f t="shared" si="24"/>
        <v>0</v>
      </c>
      <c r="AU14" s="11">
        <f t="shared" si="24"/>
        <v>0</v>
      </c>
      <c r="AV14" s="11">
        <f t="shared" si="24"/>
        <v>0</v>
      </c>
      <c r="AW14" s="11">
        <f t="shared" si="24"/>
        <v>10025</v>
      </c>
      <c r="AX14" s="11">
        <f t="shared" si="24"/>
        <v>5002</v>
      </c>
      <c r="AY14" s="11">
        <f t="shared" si="24"/>
        <v>668</v>
      </c>
      <c r="AZ14" s="11">
        <f t="shared" si="24"/>
        <v>0</v>
      </c>
      <c r="BA14" s="11">
        <f t="shared" si="24"/>
        <v>0</v>
      </c>
      <c r="BB14" s="10">
        <f t="shared" si="24"/>
        <v>0</v>
      </c>
      <c r="BC14" s="11">
        <f t="shared" si="24"/>
        <v>4936</v>
      </c>
      <c r="BD14" s="11">
        <f t="shared" si="24"/>
        <v>4937</v>
      </c>
      <c r="BE14" s="11">
        <f t="shared" si="24"/>
        <v>13</v>
      </c>
      <c r="BF14" s="11">
        <f t="shared" si="24"/>
        <v>1174</v>
      </c>
      <c r="BG14" s="11">
        <f t="shared" si="24"/>
        <v>47755</v>
      </c>
      <c r="BH14" s="11">
        <f t="shared" si="24"/>
        <v>154565</v>
      </c>
      <c r="BI14" s="223">
        <f t="shared" si="24"/>
        <v>2266546</v>
      </c>
      <c r="BJ14" s="11">
        <f t="shared" si="24"/>
        <v>-3881</v>
      </c>
      <c r="BK14" s="11">
        <f t="shared" si="24"/>
        <v>2270427</v>
      </c>
      <c r="BL14" s="11">
        <f t="shared" si="24"/>
        <v>-2055292</v>
      </c>
      <c r="BM14" s="11">
        <f t="shared" si="24"/>
        <v>-130585</v>
      </c>
    </row>
    <row r="15" spans="1:67" ht="15.75" x14ac:dyDescent="0.25">
      <c r="A15" s="128"/>
      <c r="B15" s="5"/>
      <c r="C15" s="11"/>
      <c r="D15" s="5"/>
      <c r="E15" s="5"/>
      <c r="F15" s="5"/>
      <c r="G15" s="5"/>
      <c r="H15" s="5"/>
      <c r="I15" s="5"/>
      <c r="J15" s="5"/>
      <c r="K15" s="5"/>
      <c r="L15" s="5"/>
      <c r="M15" s="5"/>
      <c r="N15" s="5"/>
      <c r="O15" s="5"/>
      <c r="P15" s="5"/>
      <c r="Q15" s="5"/>
      <c r="R15" s="5"/>
      <c r="S15" s="5"/>
      <c r="T15" s="5"/>
      <c r="U15" s="5"/>
      <c r="V15" s="16"/>
      <c r="W15" s="5"/>
      <c r="X15" s="5"/>
      <c r="Y15" s="5"/>
      <c r="Z15" s="5"/>
      <c r="AA15" s="5"/>
      <c r="AB15" s="5"/>
      <c r="AC15" s="6"/>
      <c r="AD15" s="226"/>
      <c r="AE15" s="5"/>
      <c r="AF15" s="5"/>
      <c r="AG15" s="5"/>
      <c r="AH15" s="5"/>
      <c r="AI15" s="5"/>
      <c r="AJ15" s="5"/>
      <c r="AK15" s="5"/>
      <c r="AL15" s="5"/>
      <c r="AM15" s="5"/>
      <c r="AN15" s="5"/>
      <c r="AO15" s="16"/>
      <c r="AP15" s="5"/>
      <c r="AQ15" s="6"/>
      <c r="AR15" s="5"/>
      <c r="AS15" s="5"/>
      <c r="AT15" s="5"/>
      <c r="AU15" s="5"/>
      <c r="AV15" s="5"/>
      <c r="AW15" s="6"/>
      <c r="AX15" s="5"/>
      <c r="AY15" s="5"/>
      <c r="AZ15" s="5"/>
      <c r="BA15" s="5"/>
      <c r="BB15" s="6"/>
      <c r="BC15" s="5"/>
      <c r="BD15" s="5"/>
      <c r="BE15" s="5"/>
      <c r="BF15" s="5"/>
      <c r="BG15" s="5"/>
      <c r="BH15" s="16"/>
      <c r="BI15" s="226"/>
      <c r="BJ15" s="5"/>
      <c r="BK15" s="48"/>
    </row>
    <row r="16" spans="1:67" ht="15.75" x14ac:dyDescent="0.25">
      <c r="A16" s="15" t="s">
        <v>136</v>
      </c>
      <c r="B16" s="11" t="s">
        <v>300</v>
      </c>
      <c r="C16" s="120">
        <v>4776865</v>
      </c>
      <c r="D16" s="120">
        <v>1359634</v>
      </c>
      <c r="E16" s="120">
        <v>272943</v>
      </c>
      <c r="F16" s="120">
        <v>384668</v>
      </c>
      <c r="G16" s="120">
        <v>275484</v>
      </c>
      <c r="H16" s="120">
        <v>0</v>
      </c>
      <c r="I16" s="120">
        <v>0</v>
      </c>
      <c r="J16" s="120">
        <v>0</v>
      </c>
      <c r="K16" s="120">
        <v>0</v>
      </c>
      <c r="L16" s="120">
        <v>74988</v>
      </c>
      <c r="M16" s="120">
        <v>508892</v>
      </c>
      <c r="N16" s="120">
        <v>638</v>
      </c>
      <c r="O16" s="120">
        <v>9836</v>
      </c>
      <c r="P16" s="120">
        <v>277243</v>
      </c>
      <c r="Q16" s="120">
        <v>0</v>
      </c>
      <c r="R16" s="120">
        <v>7855</v>
      </c>
      <c r="S16" s="120">
        <v>0</v>
      </c>
      <c r="T16" s="120">
        <v>0</v>
      </c>
      <c r="U16" s="120"/>
      <c r="V16" s="189">
        <v>0</v>
      </c>
      <c r="W16" s="120">
        <v>0</v>
      </c>
      <c r="X16" s="120">
        <v>0</v>
      </c>
      <c r="Y16" s="120">
        <v>11205</v>
      </c>
      <c r="Z16" s="120">
        <v>710</v>
      </c>
      <c r="AA16" s="120">
        <v>1257</v>
      </c>
      <c r="AB16" s="120">
        <v>8704</v>
      </c>
      <c r="AC16" s="151">
        <v>0</v>
      </c>
      <c r="AD16" s="229">
        <f t="shared" ref="AD16:AD17" si="26">SUM(C16:AC16)</f>
        <v>7970922</v>
      </c>
      <c r="AE16" s="120">
        <v>3210</v>
      </c>
      <c r="AF16" s="120">
        <v>1005</v>
      </c>
      <c r="AG16" s="120">
        <v>16779</v>
      </c>
      <c r="AH16" s="120">
        <v>0</v>
      </c>
      <c r="AI16" s="120">
        <v>0</v>
      </c>
      <c r="AJ16" s="120">
        <v>141</v>
      </c>
      <c r="AK16" s="120">
        <v>264414</v>
      </c>
      <c r="AL16" s="120">
        <v>284909</v>
      </c>
      <c r="AM16" s="120">
        <v>0</v>
      </c>
      <c r="AN16" s="120">
        <v>101024</v>
      </c>
      <c r="AO16" s="189">
        <v>835503</v>
      </c>
      <c r="AP16" s="120">
        <v>18310</v>
      </c>
      <c r="AQ16" s="151">
        <v>0</v>
      </c>
      <c r="AR16" s="120">
        <v>0</v>
      </c>
      <c r="AS16" s="120"/>
      <c r="AT16" s="120"/>
      <c r="AU16" s="120">
        <v>0</v>
      </c>
      <c r="AV16" s="120"/>
      <c r="AW16" s="120">
        <v>2724</v>
      </c>
      <c r="AX16" s="120">
        <v>2363</v>
      </c>
      <c r="AY16" s="120">
        <v>1366</v>
      </c>
      <c r="AZ16" s="120">
        <v>0</v>
      </c>
      <c r="BA16" s="120">
        <v>0</v>
      </c>
      <c r="BB16" s="151">
        <v>0</v>
      </c>
      <c r="BC16" s="120">
        <v>30573</v>
      </c>
      <c r="BD16" s="120">
        <v>30575</v>
      </c>
      <c r="BE16" s="120">
        <v>0</v>
      </c>
      <c r="BF16" s="120">
        <v>10406</v>
      </c>
      <c r="BG16" s="120">
        <v>22367</v>
      </c>
      <c r="BH16" s="9">
        <f>SUM(AE16:BG16)</f>
        <v>1625669</v>
      </c>
      <c r="BI16" s="222">
        <f>AD16+BH16</f>
        <v>9596591</v>
      </c>
      <c r="BJ16" s="96">
        <v>32950</v>
      </c>
      <c r="BK16" s="49">
        <f t="shared" ref="BK16:BK17" si="27">BI16-BJ16</f>
        <v>9563641</v>
      </c>
      <c r="BL16">
        <v>2</v>
      </c>
      <c r="BM16" s="30"/>
    </row>
    <row r="17" spans="1:65" s="41" customFormat="1" ht="15.75" x14ac:dyDescent="0.25">
      <c r="A17" s="134" t="s">
        <v>136</v>
      </c>
      <c r="B17" s="216" t="s">
        <v>329</v>
      </c>
      <c r="C17" s="10">
        <v>2483970</v>
      </c>
      <c r="D17" s="10">
        <v>608594</v>
      </c>
      <c r="E17" s="10">
        <v>-1</v>
      </c>
      <c r="F17" s="10">
        <v>200004</v>
      </c>
      <c r="G17" s="10">
        <v>143249</v>
      </c>
      <c r="H17" s="10">
        <v>0</v>
      </c>
      <c r="I17" s="10">
        <v>0</v>
      </c>
      <c r="J17" s="10">
        <v>0</v>
      </c>
      <c r="K17" s="10">
        <v>0</v>
      </c>
      <c r="L17" s="10">
        <v>38994</v>
      </c>
      <c r="M17" s="10">
        <v>264622</v>
      </c>
      <c r="N17" s="10">
        <v>332</v>
      </c>
      <c r="O17" s="10">
        <v>5115</v>
      </c>
      <c r="P17" s="10">
        <v>144168</v>
      </c>
      <c r="Q17" s="10">
        <v>0</v>
      </c>
      <c r="R17" s="10">
        <v>4083</v>
      </c>
      <c r="S17" s="10">
        <v>0</v>
      </c>
      <c r="T17" s="10">
        <v>0</v>
      </c>
      <c r="U17" s="10"/>
      <c r="V17" s="10">
        <v>0</v>
      </c>
      <c r="W17" s="10">
        <v>0</v>
      </c>
      <c r="X17" s="10">
        <v>0</v>
      </c>
      <c r="Y17" s="10">
        <v>5827</v>
      </c>
      <c r="Z17" s="10">
        <v>370</v>
      </c>
      <c r="AA17" s="10">
        <v>676</v>
      </c>
      <c r="AB17" s="10">
        <v>4525</v>
      </c>
      <c r="AC17" s="10">
        <v>0</v>
      </c>
      <c r="AD17" s="229">
        <f t="shared" si="26"/>
        <v>3904528</v>
      </c>
      <c r="AE17" s="10">
        <v>1670</v>
      </c>
      <c r="AF17" s="10">
        <v>522</v>
      </c>
      <c r="AG17" s="10">
        <v>8725</v>
      </c>
      <c r="AH17" s="10">
        <v>0</v>
      </c>
      <c r="AI17" s="10">
        <v>0</v>
      </c>
      <c r="AJ17" s="10">
        <v>72</v>
      </c>
      <c r="AK17" s="10">
        <v>137496</v>
      </c>
      <c r="AL17" s="10">
        <v>148155</v>
      </c>
      <c r="AM17" s="10">
        <v>0</v>
      </c>
      <c r="AN17" s="10">
        <v>52532</v>
      </c>
      <c r="AO17" s="10">
        <v>434462</v>
      </c>
      <c r="AP17" s="10">
        <v>9522</v>
      </c>
      <c r="AQ17" s="10">
        <v>0</v>
      </c>
      <c r="AR17" s="10">
        <v>0</v>
      </c>
      <c r="AS17" s="10"/>
      <c r="AT17" s="10"/>
      <c r="AU17" s="10">
        <v>0</v>
      </c>
      <c r="AV17" s="10"/>
      <c r="AW17" s="10">
        <v>1416</v>
      </c>
      <c r="AX17" s="10">
        <v>1228</v>
      </c>
      <c r="AY17" s="10">
        <v>710</v>
      </c>
      <c r="AZ17" s="10">
        <v>0</v>
      </c>
      <c r="BA17" s="10">
        <v>0</v>
      </c>
      <c r="BB17" s="10">
        <v>0</v>
      </c>
      <c r="BC17" s="10">
        <v>15898</v>
      </c>
      <c r="BD17" s="10">
        <v>15900</v>
      </c>
      <c r="BE17" s="10">
        <v>0</v>
      </c>
      <c r="BF17" s="10">
        <v>5411</v>
      </c>
      <c r="BG17" s="10">
        <v>11635</v>
      </c>
      <c r="BH17" s="10">
        <f>SUM(AE17:BG17)</f>
        <v>845354</v>
      </c>
      <c r="BI17" s="222">
        <f>AD17+BH17</f>
        <v>4749882</v>
      </c>
      <c r="BJ17" s="10">
        <v>16475</v>
      </c>
      <c r="BK17" s="10">
        <f t="shared" si="27"/>
        <v>4733407</v>
      </c>
      <c r="BM17" s="217"/>
    </row>
    <row r="18" spans="1:65" ht="15.75" x14ac:dyDescent="0.25">
      <c r="A18" s="128"/>
      <c r="B18" s="12" t="s">
        <v>212</v>
      </c>
      <c r="C18" s="9">
        <f>IF('Upto Month COPPY'!$C$4="",0,'Upto Month COPPY'!$C$4)</f>
        <v>2370336</v>
      </c>
      <c r="D18" s="9">
        <f>IF('Upto Month COPPY'!$C$5="",0,'Upto Month COPPY'!$C$5)</f>
        <v>378866</v>
      </c>
      <c r="E18" s="9">
        <f>IF('Upto Month COPPY'!$C$6="",0,'Upto Month COPPY'!$C$6)</f>
        <v>2697</v>
      </c>
      <c r="F18" s="9">
        <f>IF('Upto Month COPPY'!$C$7="",0,'Upto Month COPPY'!$C$7)</f>
        <v>175858</v>
      </c>
      <c r="G18" s="9">
        <f>IF('Upto Month COPPY'!$C$8="",0,'Upto Month COPPY'!$C$8)</f>
        <v>130687</v>
      </c>
      <c r="H18" s="9">
        <f>IF('Upto Month COPPY'!$C$9="",0,'Upto Month COPPY'!$C$9)</f>
        <v>0</v>
      </c>
      <c r="I18" s="9">
        <f>IF('Upto Month COPPY'!$C$10="",0,'Upto Month COPPY'!$C$10)</f>
        <v>0</v>
      </c>
      <c r="J18" s="9">
        <f>IF('Upto Month COPPY'!$C$11="",0,'Upto Month COPPY'!$C$11)</f>
        <v>156</v>
      </c>
      <c r="K18" s="9">
        <f>IF('Upto Month COPPY'!$C$12="",0,'Upto Month COPPY'!$C$12)</f>
        <v>98</v>
      </c>
      <c r="L18" s="9">
        <f>IF('Upto Month COPPY'!$C$13="",0,'Upto Month COPPY'!$C$13)</f>
        <v>45638</v>
      </c>
      <c r="M18" s="9">
        <f>IF('Upto Month COPPY'!$C$14="",0,'Upto Month COPPY'!$C$14)</f>
        <v>256313</v>
      </c>
      <c r="N18" s="9">
        <f>IF('Upto Month COPPY'!$C$15="",0,'Upto Month COPPY'!$C$15)</f>
        <v>257</v>
      </c>
      <c r="O18" s="9">
        <f>IF('Upto Month COPPY'!$C$16="",0,'Upto Month COPPY'!$C$16)</f>
        <v>4244</v>
      </c>
      <c r="P18" s="9">
        <f>IF('Upto Month COPPY'!$C$17="",0,'Upto Month COPPY'!$C$17)</f>
        <v>185465</v>
      </c>
      <c r="Q18" s="9">
        <f>IF('Upto Month COPPY'!$C$18="",0,'Upto Month COPPY'!$C$18)</f>
        <v>0</v>
      </c>
      <c r="R18" s="9">
        <f>IF('Upto Month COPPY'!$C$21="",0,'Upto Month COPPY'!$C$21)</f>
        <v>1826</v>
      </c>
      <c r="S18" s="9">
        <f>IF('Upto Month COPPY'!$C$26="",0,'Upto Month COPPY'!$C$26)</f>
        <v>0</v>
      </c>
      <c r="T18" s="9">
        <f>IF('Upto Month COPPY'!$C$27="",0,'Upto Month COPPY'!$C$27)</f>
        <v>0</v>
      </c>
      <c r="U18" s="9">
        <f>IF('Upto Month COPPY'!$C$30="",0,'Upto Month COPPY'!$C$30)</f>
        <v>0</v>
      </c>
      <c r="V18" s="9">
        <f>IF('Upto Month COPPY'!$C$35="",0,'Upto Month COPPY'!$C$35)</f>
        <v>0</v>
      </c>
      <c r="W18" s="9">
        <f>IF('Upto Month COPPY'!$C$39="",0,'Upto Month COPPY'!$C$39)</f>
        <v>0</v>
      </c>
      <c r="X18" s="9">
        <f>IF('Upto Month COPPY'!$C$40="",0,'Upto Month COPPY'!$C$40)</f>
        <v>0</v>
      </c>
      <c r="Y18" s="9">
        <f>IF('Upto Month COPPY'!$C$42="",0,'Upto Month COPPY'!$C$42)</f>
        <v>8760</v>
      </c>
      <c r="Z18" s="9">
        <f>IF('Upto Month COPPY'!$C$43="",0,'Upto Month COPPY'!$C$43)</f>
        <v>234</v>
      </c>
      <c r="AA18" s="9">
        <f>IF('Upto Month COPPY'!$C$44="",0,'Upto Month COPPY'!$C$44)</f>
        <v>592</v>
      </c>
      <c r="AB18" s="9">
        <f>IF('Upto Month COPPY'!$C$48="",0,'Upto Month COPPY'!$C$48)</f>
        <v>0</v>
      </c>
      <c r="AC18" s="10">
        <f>IF('Upto Month COPPY'!$C$51="",0,'Upto Month COPPY'!$C$51)</f>
        <v>0</v>
      </c>
      <c r="AD18" s="229">
        <f t="shared" ref="AD18:AD19" si="28">SUM(C18:AC18)</f>
        <v>3562027</v>
      </c>
      <c r="AE18" s="9">
        <f>IF('Upto Month COPPY'!$C$19="",0,'Upto Month COPPY'!$C$19)</f>
        <v>1056</v>
      </c>
      <c r="AF18" s="9">
        <f>IF('Upto Month COPPY'!$C$20="",0,'Upto Month COPPY'!$C$20)</f>
        <v>601</v>
      </c>
      <c r="AG18" s="9">
        <f>IF('Upto Month COPPY'!$C$22="",0,'Upto Month COPPY'!$C$22)</f>
        <v>27749</v>
      </c>
      <c r="AH18" s="9">
        <f>IF('Upto Month COPPY'!$C$23="",0,'Upto Month COPPY'!$C$23)</f>
        <v>0</v>
      </c>
      <c r="AI18" s="9">
        <f>IF('Upto Month COPPY'!$C$24="",0,'Upto Month COPPY'!$C$24)</f>
        <v>0</v>
      </c>
      <c r="AJ18" s="9">
        <f>IF('Upto Month COPPY'!$C$25="",0,'Upto Month COPPY'!$C$25)</f>
        <v>319</v>
      </c>
      <c r="AK18" s="9">
        <f>IF('Upto Month COPPY'!$C$28="",0,'Upto Month COPPY'!$C$28)</f>
        <v>135712</v>
      </c>
      <c r="AL18" s="9">
        <f>IF('Upto Month COPPY'!$C$29="",0,'Upto Month COPPY'!$C$29)</f>
        <v>145584</v>
      </c>
      <c r="AM18" s="9">
        <f>IF('Upto Month COPPY'!$C$31="",0,'Upto Month COPPY'!$C$31)</f>
        <v>0</v>
      </c>
      <c r="AN18" s="9">
        <f>IF('Upto Month COPPY'!$C$32="",0,'Upto Month COPPY'!$C$32)</f>
        <v>80179</v>
      </c>
      <c r="AO18" s="9">
        <f>IF('Upto Month COPPY'!$C$33="",0,'Upto Month COPPY'!$C$33)</f>
        <v>567154</v>
      </c>
      <c r="AP18" s="9">
        <f>IF('Upto Month COPPY'!$C$34="",0,'Upto Month COPPY'!$C$34)</f>
        <v>106956</v>
      </c>
      <c r="AQ18" s="10">
        <f>IF('Upto Month COPPY'!$C$36="",0,'Upto Month COPPY'!$C$36)</f>
        <v>0</v>
      </c>
      <c r="AR18" s="9">
        <f>IF('Upto Month COPPY'!$C$37="",0,'Upto Month COPPY'!$C$37)</f>
        <v>0</v>
      </c>
      <c r="AS18" s="9">
        <v>0</v>
      </c>
      <c r="AT18" s="9">
        <f>IF('Upto Month COPPY'!$C$38="",0,'Upto Month COPPY'!$C$38)</f>
        <v>0</v>
      </c>
      <c r="AU18" s="9">
        <f>IF('Upto Month COPPY'!$C$41="",0,'Upto Month COPPY'!$C$41)</f>
        <v>0</v>
      </c>
      <c r="AV18" s="9">
        <v>0</v>
      </c>
      <c r="AW18" s="9">
        <f>IF('Upto Month COPPY'!$C$45="",0,'Upto Month COPPY'!$C$45)</f>
        <v>98</v>
      </c>
      <c r="AX18" s="9">
        <f>IF('Upto Month COPPY'!$C$46="",0,'Upto Month COPPY'!$C$46)</f>
        <v>965</v>
      </c>
      <c r="AY18" s="9">
        <f>IF('Upto Month COPPY'!$C$47="",0,'Upto Month COPPY'!$C$47)</f>
        <v>0</v>
      </c>
      <c r="AZ18" s="9">
        <f>IF('Upto Month COPPY'!$C$49="",0,'Upto Month COPPY'!$C$49)</f>
        <v>0</v>
      </c>
      <c r="BA18" s="9">
        <f>IF('Upto Month COPPY'!$C$50="",0,'Upto Month COPPY'!$C$50)</f>
        <v>0</v>
      </c>
      <c r="BB18" s="10">
        <f>IF('Upto Month COPPY'!$C$52="",0,'Upto Month COPPY'!$C$52)</f>
        <v>0</v>
      </c>
      <c r="BC18" s="9">
        <f>IF('Upto Month COPPY'!$C$53="",0,'Upto Month COPPY'!$C$53)</f>
        <v>20807</v>
      </c>
      <c r="BD18" s="9">
        <f>IF('Upto Month COPPY'!$C$54="",0,'Upto Month COPPY'!$C$54)</f>
        <v>20887</v>
      </c>
      <c r="BE18" s="9">
        <f>IF('Upto Month COPPY'!$C$55="",0,'Upto Month COPPY'!$C$55)</f>
        <v>0</v>
      </c>
      <c r="BF18" s="9">
        <f>IF('Upto Month COPPY'!$C$56="",0,'Upto Month COPPY'!$C$56)</f>
        <v>5588</v>
      </c>
      <c r="BG18" s="9">
        <f>IF('Upto Month COPPY'!$C$58="",0,'Upto Month COPPY'!$C$58)</f>
        <v>8697</v>
      </c>
      <c r="BH18" s="9">
        <f>SUM(AE18:BG18)</f>
        <v>1122352</v>
      </c>
      <c r="BI18" s="222">
        <f>AD18+BH18</f>
        <v>4684379</v>
      </c>
      <c r="BJ18" s="9">
        <f>IF('Upto Month COPPY'!$C$60="",0,'Upto Month COPPY'!$C$60)</f>
        <v>3473</v>
      </c>
      <c r="BK18" s="49">
        <f t="shared" ref="BK18:BK19" si="29">BI18-BJ18</f>
        <v>4680906</v>
      </c>
      <c r="BL18">
        <f>'Upto Month COPPY'!$C$61</f>
        <v>4680906</v>
      </c>
      <c r="BM18" s="30">
        <f t="shared" ref="BM18:BM22" si="30">BK18-AD18</f>
        <v>1118879</v>
      </c>
    </row>
    <row r="19" spans="1:65" ht="15.75" x14ac:dyDescent="0.25">
      <c r="A19" s="128"/>
      <c r="B19" s="182" t="s">
        <v>330</v>
      </c>
      <c r="C19" s="9">
        <f>IF('Upto Month Current'!$C$4="",0,'Upto Month Current'!$C$4)</f>
        <v>2409166</v>
      </c>
      <c r="D19" s="9">
        <f>IF('Upto Month Current'!$C$5="",0,'Upto Month Current'!$C$5)</f>
        <v>512382</v>
      </c>
      <c r="E19" s="9">
        <f>IF('Upto Month Current'!$C$6="",0,'Upto Month Current'!$C$6)</f>
        <v>1687</v>
      </c>
      <c r="F19" s="9">
        <f>IF('Upto Month Current'!$C$7="",0,'Upto Month Current'!$C$7)</f>
        <v>184074</v>
      </c>
      <c r="G19" s="9">
        <f>IF('Upto Month Current'!$C$8="",0,'Upto Month Current'!$C$8)</f>
        <v>141636</v>
      </c>
      <c r="H19" s="9">
        <f>IF('Upto Month Current'!$C$9="",0,'Upto Month Current'!$C$9)</f>
        <v>0</v>
      </c>
      <c r="I19" s="9">
        <f>IF('Upto Month Current'!$C$10="",0,'Upto Month Current'!$C$10)</f>
        <v>0</v>
      </c>
      <c r="J19" s="9">
        <f>IF('Upto Month Current'!$C$11="",0,'Upto Month Current'!$C$11)</f>
        <v>0</v>
      </c>
      <c r="K19" s="9">
        <f>IF('Upto Month Current'!$C$12="",0,'Upto Month Current'!$C$12)</f>
        <v>0</v>
      </c>
      <c r="L19" s="9">
        <f>IF('Upto Month Current'!$C$13="",0,'Upto Month Current'!$C$13)</f>
        <v>35817</v>
      </c>
      <c r="M19" s="9">
        <f>IF('Upto Month Current'!$C$14="",0,'Upto Month Current'!$C$14)</f>
        <v>277230</v>
      </c>
      <c r="N19" s="9">
        <f>IF('Upto Month Current'!$C$15="",0,'Upto Month Current'!$C$15)</f>
        <v>154</v>
      </c>
      <c r="O19" s="9">
        <f>IF('Upto Month Current'!$C$16="",0,'Upto Month Current'!$C$16)</f>
        <v>2864</v>
      </c>
      <c r="P19" s="9">
        <f>IF('Upto Month Current'!$C$17="",0,'Upto Month Current'!$C$17)</f>
        <v>166891</v>
      </c>
      <c r="Q19" s="9">
        <f>IF('Upto Month Current'!$C$18="",0,'Upto Month Current'!$C$18)</f>
        <v>0</v>
      </c>
      <c r="R19" s="9">
        <f>IF('Upto Month Current'!$C$21="",0,'Upto Month Current'!$C$21)</f>
        <v>3031</v>
      </c>
      <c r="S19" s="9">
        <f>IF('Upto Month Current'!$C$26="",0,'Upto Month Current'!$C$26)</f>
        <v>0</v>
      </c>
      <c r="T19" s="9">
        <f>IF('Upto Month Current'!$C$27="",0,'Upto Month Current'!$C$27)</f>
        <v>0</v>
      </c>
      <c r="U19" s="9">
        <f>IF('Upto Month Current'!$C$30="",0,'Upto Month Current'!$C$30)</f>
        <v>0</v>
      </c>
      <c r="V19" s="9">
        <f>IF('Upto Month Current'!$C$35="",0,'Upto Month Current'!$C$35)</f>
        <v>0</v>
      </c>
      <c r="W19" s="9">
        <f>IF('Upto Month Current'!$C$39="",0,'Upto Month Current'!$C$39)</f>
        <v>0</v>
      </c>
      <c r="X19" s="9">
        <f>IF('Upto Month Current'!$C$40="",0,'Upto Month Current'!$C$40)</f>
        <v>0</v>
      </c>
      <c r="Y19" s="9">
        <f>IF('Upto Month Current'!$C$42="",0,'Upto Month Current'!$C$42)</f>
        <v>22871</v>
      </c>
      <c r="Z19" s="9">
        <f>IF('Upto Month Current'!$C$43="",0,'Upto Month Current'!$C$43)</f>
        <v>1975</v>
      </c>
      <c r="AA19" s="9">
        <f>IF('Upto Month Current'!$C$44="",0,'Upto Month Current'!$C$44)</f>
        <v>1294</v>
      </c>
      <c r="AB19" s="9">
        <f>IF('Upto Month Current'!$C$48="",0,'Upto Month Current'!$C$48)</f>
        <v>0</v>
      </c>
      <c r="AC19" s="10">
        <f>IF('Upto Month Current'!$C$51="",0,'Upto Month Current'!$C$51)</f>
        <v>0</v>
      </c>
      <c r="AD19" s="229">
        <f t="shared" si="28"/>
        <v>3761072</v>
      </c>
      <c r="AE19" s="9">
        <f>IF('Upto Month Current'!$C$19="",0,'Upto Month Current'!$C$19)</f>
        <v>1540</v>
      </c>
      <c r="AF19" s="9">
        <f>IF('Upto Month Current'!$C$20="",0,'Upto Month Current'!$C$20)</f>
        <v>422</v>
      </c>
      <c r="AG19" s="9">
        <f>IF('Upto Month Current'!$C$22="",0,'Upto Month Current'!$C$22)</f>
        <v>20130</v>
      </c>
      <c r="AH19" s="9">
        <f>IF('Upto Month Current'!$C$23="",0,'Upto Month Current'!$C$23)</f>
        <v>0</v>
      </c>
      <c r="AI19" s="9">
        <f>IF('Upto Month Current'!$C$24="",0,'Upto Month Current'!$C$24)</f>
        <v>0</v>
      </c>
      <c r="AJ19" s="9">
        <f>IF('Upto Month Current'!$C$25="",0,'Upto Month Current'!$C$25)</f>
        <v>55</v>
      </c>
      <c r="AK19" s="9">
        <f>IF('Upto Month Current'!$C$28="",0,'Upto Month Current'!$C$28)</f>
        <v>71786</v>
      </c>
      <c r="AL19" s="9">
        <f>IF('Upto Month Current'!$C$29="",0,'Upto Month Current'!$C$29)</f>
        <v>142785</v>
      </c>
      <c r="AM19" s="9">
        <f>IF('Upto Month Current'!$C$31="",0,'Upto Month Current'!$C$31)</f>
        <v>0</v>
      </c>
      <c r="AN19" s="9">
        <f>IF('Upto Month Current'!$C$32="",0,'Upto Month Current'!$C$32)</f>
        <v>89191</v>
      </c>
      <c r="AO19" s="9">
        <f>IF('Upto Month Current'!$C$33="",0,'Upto Month Current'!$C$33)</f>
        <v>470294</v>
      </c>
      <c r="AP19" s="9">
        <f>IF('Upto Month Current'!$C$34="",0,'Upto Month Current'!$C$34)</f>
        <v>278032</v>
      </c>
      <c r="AQ19" s="10">
        <f>IF('Upto Month Current'!$C$36="",0,'Upto Month Current'!$C$36)</f>
        <v>0</v>
      </c>
      <c r="AR19" s="9">
        <f>IF('Upto Month Current'!$C$37="",0,'Upto Month Current'!$C$37)</f>
        <v>0</v>
      </c>
      <c r="AS19" s="9">
        <v>0</v>
      </c>
      <c r="AT19" s="9">
        <f>IF('Upto Month Current'!$C$38="",0,'Upto Month Current'!$C$38)</f>
        <v>0</v>
      </c>
      <c r="AU19" s="9">
        <f>IF('Upto Month Current'!$C$41="",0,'Upto Month Current'!$C$41)</f>
        <v>0</v>
      </c>
      <c r="AV19" s="9">
        <v>0</v>
      </c>
      <c r="AW19" s="9">
        <f>IF('Upto Month Current'!$C$45="",0,'Upto Month Current'!$C$45)</f>
        <v>172</v>
      </c>
      <c r="AX19" s="9">
        <f>IF('Upto Month Current'!$C$46="",0,'Upto Month Current'!$C$46)</f>
        <v>394</v>
      </c>
      <c r="AY19" s="9">
        <f>IF('Upto Month Current'!$C$47="",0,'Upto Month Current'!$C$47)</f>
        <v>0</v>
      </c>
      <c r="AZ19" s="9">
        <f>IF('Upto Month Current'!$C$49="",0,'Upto Month Current'!$C$49)</f>
        <v>0</v>
      </c>
      <c r="BA19" s="9">
        <f>IF('Upto Month Current'!$C$50="",0,'Upto Month Current'!$C$50)</f>
        <v>0</v>
      </c>
      <c r="BB19" s="10">
        <f>IF('Upto Month Current'!$C$52="",0,'Upto Month Current'!$C$52)</f>
        <v>0</v>
      </c>
      <c r="BC19" s="9">
        <f>IF('Upto Month Current'!$C$53="",0,'Upto Month Current'!$C$53)</f>
        <v>21474</v>
      </c>
      <c r="BD19" s="9">
        <f>IF('Upto Month Current'!$C$54="",0,'Upto Month Current'!$C$54)</f>
        <v>21474</v>
      </c>
      <c r="BE19" s="9">
        <f>IF('Upto Month Current'!$C$55="",0,'Upto Month Current'!$C$55)</f>
        <v>0</v>
      </c>
      <c r="BF19" s="9">
        <f>IF('Upto Month Current'!$C$56="",0,'Upto Month Current'!$C$56)</f>
        <v>5854</v>
      </c>
      <c r="BG19" s="9">
        <f>IF('Upto Month Current'!$C$58="",0,'Upto Month Current'!$C$58)</f>
        <v>5211</v>
      </c>
      <c r="BH19" s="9">
        <f>SUM(AE19:BG19)</f>
        <v>1128814</v>
      </c>
      <c r="BI19" s="222">
        <f>AD19+BH19</f>
        <v>4889886</v>
      </c>
      <c r="BJ19" s="9">
        <f>IF('Upto Month Current'!$C$60="",0,'Upto Month Current'!$C$60)</f>
        <v>67987</v>
      </c>
      <c r="BK19" s="49">
        <f t="shared" si="29"/>
        <v>4821899</v>
      </c>
      <c r="BL19">
        <f>'Upto Month Current'!$C$61</f>
        <v>4821901</v>
      </c>
      <c r="BM19" s="30">
        <f t="shared" si="30"/>
        <v>1060827</v>
      </c>
    </row>
    <row r="20" spans="1:65" ht="15.75" x14ac:dyDescent="0.25">
      <c r="A20" s="128"/>
      <c r="B20" s="5" t="s">
        <v>132</v>
      </c>
      <c r="C20" s="11">
        <f>C19-C17</f>
        <v>-74804</v>
      </c>
      <c r="D20" s="11">
        <f t="shared" ref="D20" si="31">D19-D17</f>
        <v>-96212</v>
      </c>
      <c r="E20" s="11">
        <f t="shared" ref="E20" si="32">E19-E17</f>
        <v>1688</v>
      </c>
      <c r="F20" s="11">
        <f t="shared" ref="F20" si="33">F19-F17</f>
        <v>-15930</v>
      </c>
      <c r="G20" s="11">
        <f t="shared" ref="G20" si="34">G19-G17</f>
        <v>-1613</v>
      </c>
      <c r="H20" s="11">
        <f t="shared" ref="H20" si="35">H19-H17</f>
        <v>0</v>
      </c>
      <c r="I20" s="11">
        <f t="shared" ref="I20" si="36">I19-I17</f>
        <v>0</v>
      </c>
      <c r="J20" s="11">
        <f t="shared" ref="J20" si="37">J19-J17</f>
        <v>0</v>
      </c>
      <c r="K20" s="11">
        <f t="shared" ref="K20" si="38">K19-K17</f>
        <v>0</v>
      </c>
      <c r="L20" s="11">
        <f t="shared" ref="L20" si="39">L19-L17</f>
        <v>-3177</v>
      </c>
      <c r="M20" s="11">
        <f t="shared" ref="M20" si="40">M19-M17</f>
        <v>12608</v>
      </c>
      <c r="N20" s="11">
        <f t="shared" ref="N20" si="41">N19-N17</f>
        <v>-178</v>
      </c>
      <c r="O20" s="11">
        <f t="shared" ref="O20" si="42">O19-O17</f>
        <v>-2251</v>
      </c>
      <c r="P20" s="11">
        <f t="shared" ref="P20" si="43">P19-P17</f>
        <v>22723</v>
      </c>
      <c r="Q20" s="11">
        <f t="shared" ref="Q20" si="44">Q19-Q17</f>
        <v>0</v>
      </c>
      <c r="R20" s="11">
        <f t="shared" ref="R20" si="45">R19-R17</f>
        <v>-1052</v>
      </c>
      <c r="S20" s="11">
        <f t="shared" ref="S20" si="46">S19-S17</f>
        <v>0</v>
      </c>
      <c r="T20" s="11">
        <f t="shared" ref="T20:U20" si="47">T19-T17</f>
        <v>0</v>
      </c>
      <c r="U20" s="11">
        <f t="shared" si="47"/>
        <v>0</v>
      </c>
      <c r="V20" s="9">
        <f t="shared" ref="V20" si="48">V19-V17</f>
        <v>0</v>
      </c>
      <c r="W20" s="11">
        <f t="shared" ref="W20" si="49">W19-W17</f>
        <v>0</v>
      </c>
      <c r="X20" s="11">
        <f t="shared" ref="X20" si="50">X19-X17</f>
        <v>0</v>
      </c>
      <c r="Y20" s="11">
        <f t="shared" ref="Y20" si="51">Y19-Y17</f>
        <v>17044</v>
      </c>
      <c r="Z20" s="11">
        <f t="shared" ref="Z20" si="52">Z19-Z17</f>
        <v>1605</v>
      </c>
      <c r="AA20" s="11">
        <f t="shared" ref="AA20:AD20" si="53">AA19-AA17</f>
        <v>618</v>
      </c>
      <c r="AB20" s="11">
        <f t="shared" ref="AB20" si="54">AB19-AB17</f>
        <v>-4525</v>
      </c>
      <c r="AC20" s="10">
        <f t="shared" si="53"/>
        <v>0</v>
      </c>
      <c r="AD20" s="223">
        <f t="shared" si="53"/>
        <v>-143456</v>
      </c>
      <c r="AE20" s="11">
        <f t="shared" ref="AE20" si="55">AE19-AE17</f>
        <v>-130</v>
      </c>
      <c r="AF20" s="11">
        <f t="shared" ref="AF20" si="56">AF19-AF17</f>
        <v>-100</v>
      </c>
      <c r="AG20" s="11">
        <f t="shared" ref="AG20" si="57">AG19-AG17</f>
        <v>11405</v>
      </c>
      <c r="AH20" s="11">
        <f t="shared" ref="AH20" si="58">AH19-AH17</f>
        <v>0</v>
      </c>
      <c r="AI20" s="11">
        <f t="shared" ref="AI20" si="59">AI19-AI17</f>
        <v>0</v>
      </c>
      <c r="AJ20" s="11">
        <f t="shared" ref="AJ20" si="60">AJ19-AJ17</f>
        <v>-17</v>
      </c>
      <c r="AK20" s="11">
        <f t="shared" ref="AK20" si="61">AK19-AK17</f>
        <v>-65710</v>
      </c>
      <c r="AL20" s="11">
        <f t="shared" ref="AL20" si="62">AL19-AL17</f>
        <v>-5370</v>
      </c>
      <c r="AM20" s="11">
        <f t="shared" ref="AM20" si="63">AM19-AM17</f>
        <v>0</v>
      </c>
      <c r="AN20" s="11">
        <f t="shared" ref="AN20" si="64">AN19-AN17</f>
        <v>36659</v>
      </c>
      <c r="AO20" s="9">
        <f t="shared" ref="AO20" si="65">AO19-AO17</f>
        <v>35832</v>
      </c>
      <c r="AP20" s="11">
        <f t="shared" ref="AP20" si="66">AP19-AP17</f>
        <v>268510</v>
      </c>
      <c r="AQ20" s="10">
        <f t="shared" ref="AQ20" si="67">AQ19-AQ17</f>
        <v>0</v>
      </c>
      <c r="AR20" s="11">
        <f t="shared" ref="AR20" si="68">AR19-AR17</f>
        <v>0</v>
      </c>
      <c r="AS20" s="11">
        <f t="shared" ref="AS20" si="69">AS19-AS17</f>
        <v>0</v>
      </c>
      <c r="AT20" s="11">
        <f t="shared" ref="AT20" si="70">AT19-AT17</f>
        <v>0</v>
      </c>
      <c r="AU20" s="11">
        <f t="shared" ref="AU20" si="71">AU19-AU17</f>
        <v>0</v>
      </c>
      <c r="AV20" s="11">
        <f t="shared" ref="AV20" si="72">AV19-AV17</f>
        <v>0</v>
      </c>
      <c r="AW20" s="11">
        <f t="shared" ref="AW20" si="73">AW19-AW17</f>
        <v>-1244</v>
      </c>
      <c r="AX20" s="11">
        <f t="shared" ref="AX20" si="74">AX19-AX17</f>
        <v>-834</v>
      </c>
      <c r="AY20" s="11">
        <f t="shared" ref="AY20" si="75">AY19-AY17</f>
        <v>-710</v>
      </c>
      <c r="AZ20" s="11">
        <f t="shared" ref="AZ20" si="76">AZ19-AZ17</f>
        <v>0</v>
      </c>
      <c r="BA20" s="11">
        <f t="shared" ref="BA20" si="77">BA19-BA17</f>
        <v>0</v>
      </c>
      <c r="BB20" s="10">
        <f t="shared" ref="BB20" si="78">BB19-BB17</f>
        <v>0</v>
      </c>
      <c r="BC20" s="11">
        <f t="shared" ref="BC20" si="79">BC19-BC17</f>
        <v>5576</v>
      </c>
      <c r="BD20" s="11">
        <f t="shared" ref="BD20" si="80">BD19-BD17</f>
        <v>5574</v>
      </c>
      <c r="BE20" s="11">
        <f t="shared" ref="BE20" si="81">BE19-BE17</f>
        <v>0</v>
      </c>
      <c r="BF20" s="11">
        <f t="shared" ref="BF20" si="82">BF19-BF17</f>
        <v>443</v>
      </c>
      <c r="BG20" s="11">
        <f t="shared" ref="BG20:BH20" si="83">BG19-BG17</f>
        <v>-6424</v>
      </c>
      <c r="BH20" s="9">
        <f t="shared" si="83"/>
        <v>283460</v>
      </c>
      <c r="BI20" s="223">
        <f t="shared" ref="BI20" si="84">BI19-BI17</f>
        <v>140004</v>
      </c>
      <c r="BJ20" s="11">
        <f t="shared" ref="BJ20:BK20" si="85">BJ19-BJ17</f>
        <v>51512</v>
      </c>
      <c r="BK20" s="49">
        <f t="shared" si="85"/>
        <v>88492</v>
      </c>
      <c r="BM20" s="30">
        <f t="shared" si="30"/>
        <v>231948</v>
      </c>
    </row>
    <row r="21" spans="1:65" ht="15.75" x14ac:dyDescent="0.25">
      <c r="A21" s="128"/>
      <c r="B21" s="5" t="s">
        <v>133</v>
      </c>
      <c r="C21" s="13">
        <f>C20/C17</f>
        <v>-3.0114695427078429E-2</v>
      </c>
      <c r="D21" s="13">
        <f t="shared" ref="D21" si="86">D20/D17</f>
        <v>-0.15808897228694335</v>
      </c>
      <c r="E21" s="13">
        <f t="shared" ref="E21" si="87">E20/E17</f>
        <v>-1688</v>
      </c>
      <c r="F21" s="13">
        <f t="shared" ref="F21" si="88">F20/F17</f>
        <v>-7.9648407031859367E-2</v>
      </c>
      <c r="G21" s="13">
        <f t="shared" ref="G21" si="89">G20/G17</f>
        <v>-1.1260113508645784E-2</v>
      </c>
      <c r="H21" s="13" t="e">
        <f t="shared" ref="H21" si="90">H20/H17</f>
        <v>#DIV/0!</v>
      </c>
      <c r="I21" s="13" t="e">
        <f t="shared" ref="I21" si="91">I20/I17</f>
        <v>#DIV/0!</v>
      </c>
      <c r="J21" s="13" t="e">
        <f t="shared" ref="J21" si="92">J20/J17</f>
        <v>#DIV/0!</v>
      </c>
      <c r="K21" s="13" t="e">
        <f t="shared" ref="K21" si="93">K20/K17</f>
        <v>#DIV/0!</v>
      </c>
      <c r="L21" s="13">
        <f t="shared" ref="L21" si="94">L20/L17</f>
        <v>-8.1474072934297578E-2</v>
      </c>
      <c r="M21" s="13">
        <f t="shared" ref="M21" si="95">M20/M17</f>
        <v>4.7645320494894602E-2</v>
      </c>
      <c r="N21" s="13">
        <f t="shared" ref="N21" si="96">N20/N17</f>
        <v>-0.53614457831325302</v>
      </c>
      <c r="O21" s="13">
        <f t="shared" ref="O21" si="97">O20/O17</f>
        <v>-0.44007820136852394</v>
      </c>
      <c r="P21" s="13">
        <f t="shared" ref="P21" si="98">P20/P17</f>
        <v>0.15761472726263803</v>
      </c>
      <c r="Q21" s="13" t="e">
        <f t="shared" ref="Q21" si="99">Q20/Q17</f>
        <v>#DIV/0!</v>
      </c>
      <c r="R21" s="13">
        <f t="shared" ref="R21" si="100">R20/R17</f>
        <v>-0.2576536860151849</v>
      </c>
      <c r="S21" s="13" t="e">
        <f t="shared" ref="S21" si="101">S20/S17</f>
        <v>#DIV/0!</v>
      </c>
      <c r="T21" s="13" t="e">
        <f t="shared" ref="T21:U21" si="102">T20/T17</f>
        <v>#DIV/0!</v>
      </c>
      <c r="U21" s="13" t="e">
        <f t="shared" si="102"/>
        <v>#DIV/0!</v>
      </c>
      <c r="V21" s="162" t="e">
        <f t="shared" ref="V21" si="103">V20/V17</f>
        <v>#DIV/0!</v>
      </c>
      <c r="W21" s="13" t="e">
        <f t="shared" ref="W21" si="104">W20/W17</f>
        <v>#DIV/0!</v>
      </c>
      <c r="X21" s="13" t="e">
        <f t="shared" ref="X21" si="105">X20/X17</f>
        <v>#DIV/0!</v>
      </c>
      <c r="Y21" s="13">
        <f t="shared" ref="Y21" si="106">Y20/Y17</f>
        <v>2.9250042903724043</v>
      </c>
      <c r="Z21" s="13">
        <f t="shared" ref="Z21" si="107">Z20/Z17</f>
        <v>4.3378378378378377</v>
      </c>
      <c r="AA21" s="13">
        <f t="shared" ref="AA21:AD21" si="108">AA20/AA17</f>
        <v>0.91420118343195267</v>
      </c>
      <c r="AB21" s="13">
        <f t="shared" ref="AB21" si="109">AB20/AB17</f>
        <v>-1</v>
      </c>
      <c r="AC21" s="14" t="e">
        <f t="shared" si="108"/>
        <v>#DIV/0!</v>
      </c>
      <c r="AD21" s="224">
        <f t="shared" si="108"/>
        <v>-3.6740932578790575E-2</v>
      </c>
      <c r="AE21" s="13">
        <f t="shared" ref="AE21" si="110">AE20/AE17</f>
        <v>-7.7844311377245512E-2</v>
      </c>
      <c r="AF21" s="13">
        <f t="shared" ref="AF21" si="111">AF20/AF17</f>
        <v>-0.19157088122605365</v>
      </c>
      <c r="AG21" s="13">
        <f t="shared" ref="AG21" si="112">AG20/AG17</f>
        <v>1.3071633237822349</v>
      </c>
      <c r="AH21" s="13" t="e">
        <f t="shared" ref="AH21" si="113">AH20/AH17</f>
        <v>#DIV/0!</v>
      </c>
      <c r="AI21" s="13" t="e">
        <f t="shared" ref="AI21" si="114">AI20/AI17</f>
        <v>#DIV/0!</v>
      </c>
      <c r="AJ21" s="13">
        <f t="shared" ref="AJ21" si="115">AJ20/AJ17</f>
        <v>-0.2361111111111111</v>
      </c>
      <c r="AK21" s="13">
        <f t="shared" ref="AK21" si="116">AK20/AK17</f>
        <v>-0.47790481177634259</v>
      </c>
      <c r="AL21" s="13">
        <f t="shared" ref="AL21" si="117">AL20/AL17</f>
        <v>-3.6245823630657086E-2</v>
      </c>
      <c r="AM21" s="13" t="e">
        <f t="shared" ref="AM21" si="118">AM20/AM17</f>
        <v>#DIV/0!</v>
      </c>
      <c r="AN21" s="13">
        <f t="shared" ref="AN21" si="119">AN20/AN17</f>
        <v>0.69784131576943575</v>
      </c>
      <c r="AO21" s="162">
        <f t="shared" ref="AO21" si="120">AO20/AO17</f>
        <v>8.247441663482652E-2</v>
      </c>
      <c r="AP21" s="13">
        <f t="shared" ref="AP21" si="121">AP20/AP17</f>
        <v>28.198907792480572</v>
      </c>
      <c r="AQ21" s="14" t="e">
        <f t="shared" ref="AQ21" si="122">AQ20/AQ17</f>
        <v>#DIV/0!</v>
      </c>
      <c r="AR21" s="13" t="e">
        <f t="shared" ref="AR21" si="123">AR20/AR17</f>
        <v>#DIV/0!</v>
      </c>
      <c r="AS21" s="13" t="e">
        <f t="shared" ref="AS21" si="124">AS20/AS17</f>
        <v>#DIV/0!</v>
      </c>
      <c r="AT21" s="13" t="e">
        <f t="shared" ref="AT21" si="125">AT20/AT17</f>
        <v>#DIV/0!</v>
      </c>
      <c r="AU21" s="13" t="e">
        <f t="shared" ref="AU21" si="126">AU20/AU17</f>
        <v>#DIV/0!</v>
      </c>
      <c r="AV21" s="13" t="e">
        <f t="shared" ref="AV21" si="127">AV20/AV17</f>
        <v>#DIV/0!</v>
      </c>
      <c r="AW21" s="13">
        <f t="shared" ref="AW21" si="128">AW20/AW17</f>
        <v>-0.87853107344632764</v>
      </c>
      <c r="AX21" s="13">
        <f t="shared" ref="AX21" si="129">AX20/AX17</f>
        <v>-0.67915309446254069</v>
      </c>
      <c r="AY21" s="13">
        <f t="shared" ref="AY21" si="130">AY20/AY17</f>
        <v>-1</v>
      </c>
      <c r="AZ21" s="13" t="e">
        <f t="shared" ref="AZ21" si="131">AZ20/AZ17</f>
        <v>#DIV/0!</v>
      </c>
      <c r="BA21" s="13" t="e">
        <f t="shared" ref="BA21" si="132">BA20/BA17</f>
        <v>#DIV/0!</v>
      </c>
      <c r="BB21" s="14" t="e">
        <f t="shared" ref="BB21" si="133">BB20/BB17</f>
        <v>#DIV/0!</v>
      </c>
      <c r="BC21" s="13">
        <f t="shared" ref="BC21" si="134">BC20/BC17</f>
        <v>0.35073594162787775</v>
      </c>
      <c r="BD21" s="13">
        <f t="shared" ref="BD21" si="135">BD20/BD17</f>
        <v>0.35056603773584905</v>
      </c>
      <c r="BE21" s="13" t="e">
        <f t="shared" ref="BE21" si="136">BE20/BE17</f>
        <v>#DIV/0!</v>
      </c>
      <c r="BF21" s="13">
        <f t="shared" ref="BF21" si="137">BF20/BF17</f>
        <v>8.1870264276473856E-2</v>
      </c>
      <c r="BG21" s="13">
        <f t="shared" ref="BG21:BH21" si="138">BG20/BG17</f>
        <v>-0.55212720240653201</v>
      </c>
      <c r="BH21" s="162">
        <f t="shared" si="138"/>
        <v>0.33531514608081348</v>
      </c>
      <c r="BI21" s="224">
        <f t="shared" ref="BI21" si="139">BI20/BI17</f>
        <v>2.9475258543264864E-2</v>
      </c>
      <c r="BJ21" s="13">
        <f t="shared" ref="BJ21:BK21" si="140">BJ20/BJ17</f>
        <v>3.1266767830045525</v>
      </c>
      <c r="BK21" s="50">
        <f t="shared" si="140"/>
        <v>1.8695201997208352E-2</v>
      </c>
      <c r="BM21" s="162" t="e">
        <f t="shared" ref="BM21" si="141">BM20/BM17</f>
        <v>#DIV/0!</v>
      </c>
    </row>
    <row r="22" spans="1:65" ht="15.75" x14ac:dyDescent="0.25">
      <c r="A22" s="128"/>
      <c r="B22" s="5" t="s">
        <v>134</v>
      </c>
      <c r="C22" s="11">
        <f>C19-C18</f>
        <v>38830</v>
      </c>
      <c r="D22" s="11">
        <f t="shared" ref="D22:BK22" si="142">D19-D18</f>
        <v>133516</v>
      </c>
      <c r="E22" s="11">
        <f t="shared" si="142"/>
        <v>-1010</v>
      </c>
      <c r="F22" s="11">
        <f t="shared" si="142"/>
        <v>8216</v>
      </c>
      <c r="G22" s="11">
        <f t="shared" si="142"/>
        <v>10949</v>
      </c>
      <c r="H22" s="11">
        <f t="shared" si="142"/>
        <v>0</v>
      </c>
      <c r="I22" s="11">
        <f t="shared" si="142"/>
        <v>0</v>
      </c>
      <c r="J22" s="11">
        <f t="shared" si="142"/>
        <v>-156</v>
      </c>
      <c r="K22" s="11">
        <f t="shared" si="142"/>
        <v>-98</v>
      </c>
      <c r="L22" s="11">
        <f t="shared" si="142"/>
        <v>-9821</v>
      </c>
      <c r="M22" s="11">
        <f t="shared" si="142"/>
        <v>20917</v>
      </c>
      <c r="N22" s="11">
        <f t="shared" si="142"/>
        <v>-103</v>
      </c>
      <c r="O22" s="11">
        <f t="shared" si="142"/>
        <v>-1380</v>
      </c>
      <c r="P22" s="11">
        <f t="shared" si="142"/>
        <v>-18574</v>
      </c>
      <c r="Q22" s="11">
        <f t="shared" si="142"/>
        <v>0</v>
      </c>
      <c r="R22" s="11">
        <f t="shared" si="142"/>
        <v>1205</v>
      </c>
      <c r="S22" s="11">
        <f t="shared" si="142"/>
        <v>0</v>
      </c>
      <c r="T22" s="11">
        <f t="shared" si="142"/>
        <v>0</v>
      </c>
      <c r="U22" s="11">
        <f t="shared" ref="U22" si="143">U19-U18</f>
        <v>0</v>
      </c>
      <c r="V22" s="9">
        <f t="shared" si="142"/>
        <v>0</v>
      </c>
      <c r="W22" s="11">
        <f t="shared" si="142"/>
        <v>0</v>
      </c>
      <c r="X22" s="11">
        <f t="shared" si="142"/>
        <v>0</v>
      </c>
      <c r="Y22" s="11">
        <f t="shared" si="142"/>
        <v>14111</v>
      </c>
      <c r="Z22" s="11">
        <f t="shared" si="142"/>
        <v>1741</v>
      </c>
      <c r="AA22" s="11">
        <f t="shared" si="142"/>
        <v>702</v>
      </c>
      <c r="AB22" s="11">
        <f t="shared" ref="AB22" si="144">AB19-AB18</f>
        <v>0</v>
      </c>
      <c r="AC22" s="10">
        <f t="shared" ref="AC22:AD22" si="145">AC19-AC18</f>
        <v>0</v>
      </c>
      <c r="AD22" s="223">
        <f t="shared" si="145"/>
        <v>199045</v>
      </c>
      <c r="AE22" s="11">
        <f t="shared" si="142"/>
        <v>484</v>
      </c>
      <c r="AF22" s="11">
        <f t="shared" si="142"/>
        <v>-179</v>
      </c>
      <c r="AG22" s="11">
        <f t="shared" si="142"/>
        <v>-7619</v>
      </c>
      <c r="AH22" s="11">
        <f t="shared" si="142"/>
        <v>0</v>
      </c>
      <c r="AI22" s="11">
        <f t="shared" si="142"/>
        <v>0</v>
      </c>
      <c r="AJ22" s="11">
        <f t="shared" si="142"/>
        <v>-264</v>
      </c>
      <c r="AK22" s="11">
        <f t="shared" si="142"/>
        <v>-63926</v>
      </c>
      <c r="AL22" s="11">
        <f t="shared" si="142"/>
        <v>-2799</v>
      </c>
      <c r="AM22" s="11">
        <f t="shared" si="142"/>
        <v>0</v>
      </c>
      <c r="AN22" s="11">
        <f t="shared" si="142"/>
        <v>9012</v>
      </c>
      <c r="AO22" s="9">
        <f t="shared" si="142"/>
        <v>-96860</v>
      </c>
      <c r="AP22" s="11">
        <f t="shared" si="142"/>
        <v>171076</v>
      </c>
      <c r="AQ22" s="10">
        <f t="shared" si="142"/>
        <v>0</v>
      </c>
      <c r="AR22" s="11">
        <f t="shared" si="142"/>
        <v>0</v>
      </c>
      <c r="AS22" s="11">
        <f t="shared" si="142"/>
        <v>0</v>
      </c>
      <c r="AT22" s="11">
        <f t="shared" si="142"/>
        <v>0</v>
      </c>
      <c r="AU22" s="11">
        <f t="shared" si="142"/>
        <v>0</v>
      </c>
      <c r="AV22" s="11">
        <f t="shared" si="142"/>
        <v>0</v>
      </c>
      <c r="AW22" s="11">
        <f t="shared" si="142"/>
        <v>74</v>
      </c>
      <c r="AX22" s="11">
        <f t="shared" si="142"/>
        <v>-571</v>
      </c>
      <c r="AY22" s="11">
        <f t="shared" si="142"/>
        <v>0</v>
      </c>
      <c r="AZ22" s="11">
        <f t="shared" si="142"/>
        <v>0</v>
      </c>
      <c r="BA22" s="11">
        <f t="shared" si="142"/>
        <v>0</v>
      </c>
      <c r="BB22" s="10">
        <f t="shared" si="142"/>
        <v>0</v>
      </c>
      <c r="BC22" s="11">
        <f t="shared" si="142"/>
        <v>667</v>
      </c>
      <c r="BD22" s="11">
        <f t="shared" si="142"/>
        <v>587</v>
      </c>
      <c r="BE22" s="11">
        <f t="shared" si="142"/>
        <v>0</v>
      </c>
      <c r="BF22" s="11">
        <f t="shared" si="142"/>
        <v>266</v>
      </c>
      <c r="BG22" s="11">
        <f t="shared" si="142"/>
        <v>-3486</v>
      </c>
      <c r="BH22" s="9">
        <f t="shared" si="142"/>
        <v>6462</v>
      </c>
      <c r="BI22" s="223">
        <f t="shared" si="142"/>
        <v>205507</v>
      </c>
      <c r="BJ22" s="11">
        <f t="shared" si="142"/>
        <v>64514</v>
      </c>
      <c r="BK22" s="49">
        <f t="shared" si="142"/>
        <v>140993</v>
      </c>
      <c r="BM22" s="30">
        <f t="shared" si="30"/>
        <v>-58052</v>
      </c>
    </row>
    <row r="23" spans="1:65" ht="15.75" x14ac:dyDescent="0.25">
      <c r="A23" s="128"/>
      <c r="B23" s="5" t="s">
        <v>135</v>
      </c>
      <c r="C23" s="13">
        <f>C22/C18</f>
        <v>1.6381643783834866E-2</v>
      </c>
      <c r="D23" s="13">
        <f t="shared" ref="D23" si="146">D22/D18</f>
        <v>0.35240955905254101</v>
      </c>
      <c r="E23" s="13">
        <f t="shared" ref="E23" si="147">E22/E18</f>
        <v>-0.37449017426770487</v>
      </c>
      <c r="F23" s="13">
        <f t="shared" ref="F23" si="148">F22/F18</f>
        <v>4.6719512333814779E-2</v>
      </c>
      <c r="G23" s="13">
        <f t="shared" ref="G23" si="149">G22/G18</f>
        <v>8.3780330101693362E-2</v>
      </c>
      <c r="H23" s="13" t="e">
        <f t="shared" ref="H23" si="150">H22/H18</f>
        <v>#DIV/0!</v>
      </c>
      <c r="I23" s="13" t="e">
        <f t="shared" ref="I23" si="151">I22/I18</f>
        <v>#DIV/0!</v>
      </c>
      <c r="J23" s="13">
        <f t="shared" ref="J23" si="152">J22/J18</f>
        <v>-1</v>
      </c>
      <c r="K23" s="13">
        <f t="shared" ref="K23" si="153">K22/K18</f>
        <v>-1</v>
      </c>
      <c r="L23" s="13">
        <f t="shared" ref="L23" si="154">L22/L18</f>
        <v>-0.21519347911827863</v>
      </c>
      <c r="M23" s="13">
        <f t="shared" ref="M23" si="155">M22/M18</f>
        <v>8.1607253631302348E-2</v>
      </c>
      <c r="N23" s="13">
        <f t="shared" ref="N23" si="156">N22/N18</f>
        <v>-0.40077821011673154</v>
      </c>
      <c r="O23" s="13">
        <f t="shared" ref="O23" si="157">O22/O18</f>
        <v>-0.32516493873704055</v>
      </c>
      <c r="P23" s="13">
        <f t="shared" ref="P23" si="158">P22/P18</f>
        <v>-0.10014827595503195</v>
      </c>
      <c r="Q23" s="13" t="e">
        <f t="shared" ref="Q23" si="159">Q22/Q18</f>
        <v>#DIV/0!</v>
      </c>
      <c r="R23" s="13">
        <f t="shared" ref="R23" si="160">R22/R18</f>
        <v>0.65991237677984671</v>
      </c>
      <c r="S23" s="13" t="e">
        <f t="shared" ref="S23" si="161">S22/S18</f>
        <v>#DIV/0!</v>
      </c>
      <c r="T23" s="13" t="e">
        <f t="shared" ref="T23:U23" si="162">T22/T18</f>
        <v>#DIV/0!</v>
      </c>
      <c r="U23" s="13" t="e">
        <f t="shared" si="162"/>
        <v>#DIV/0!</v>
      </c>
      <c r="V23" s="162" t="e">
        <f t="shared" ref="V23" si="163">V22/V18</f>
        <v>#DIV/0!</v>
      </c>
      <c r="W23" s="13" t="e">
        <f t="shared" ref="W23" si="164">W22/W18</f>
        <v>#DIV/0!</v>
      </c>
      <c r="X23" s="13" t="e">
        <f t="shared" ref="X23" si="165">X22/X18</f>
        <v>#DIV/0!</v>
      </c>
      <c r="Y23" s="13">
        <f t="shared" ref="Y23" si="166">Y22/Y18</f>
        <v>1.6108447488584474</v>
      </c>
      <c r="Z23" s="13">
        <f t="shared" ref="Z23" si="167">Z22/Z18</f>
        <v>7.4401709401709404</v>
      </c>
      <c r="AA23" s="13">
        <f t="shared" ref="AA23:AD23" si="168">AA22/AA18</f>
        <v>1.1858108108108107</v>
      </c>
      <c r="AB23" s="13" t="e">
        <f t="shared" ref="AB23" si="169">AB22/AB18</f>
        <v>#DIV/0!</v>
      </c>
      <c r="AC23" s="14" t="e">
        <f t="shared" si="168"/>
        <v>#DIV/0!</v>
      </c>
      <c r="AD23" s="224">
        <f t="shared" si="168"/>
        <v>5.5879699957355741E-2</v>
      </c>
      <c r="AE23" s="13">
        <f t="shared" ref="AE23" si="170">AE22/AE18</f>
        <v>0.45833333333333331</v>
      </c>
      <c r="AF23" s="13">
        <f t="shared" ref="AF23" si="171">AF22/AF18</f>
        <v>-0.29783693843594011</v>
      </c>
      <c r="AG23" s="13">
        <f t="shared" ref="AG23" si="172">AG22/AG18</f>
        <v>-0.27456845291722226</v>
      </c>
      <c r="AH23" s="13" t="e">
        <f t="shared" ref="AH23" si="173">AH22/AH18</f>
        <v>#DIV/0!</v>
      </c>
      <c r="AI23" s="13" t="e">
        <f t="shared" ref="AI23" si="174">AI22/AI18</f>
        <v>#DIV/0!</v>
      </c>
      <c r="AJ23" s="13">
        <f t="shared" ref="AJ23" si="175">AJ22/AJ18</f>
        <v>-0.82758620689655171</v>
      </c>
      <c r="AK23" s="13">
        <f t="shared" ref="AK23" si="176">AK22/AK18</f>
        <v>-0.47104161754303231</v>
      </c>
      <c r="AL23" s="13">
        <f t="shared" ref="AL23" si="177">AL22/AL18</f>
        <v>-1.9226013847675569E-2</v>
      </c>
      <c r="AM23" s="13" t="e">
        <f t="shared" ref="AM23" si="178">AM22/AM18</f>
        <v>#DIV/0!</v>
      </c>
      <c r="AN23" s="13">
        <f t="shared" ref="AN23" si="179">AN22/AN18</f>
        <v>0.11239850833759463</v>
      </c>
      <c r="AO23" s="162">
        <f t="shared" ref="AO23" si="180">AO22/AO18</f>
        <v>-0.17078253878135391</v>
      </c>
      <c r="AP23" s="13">
        <f t="shared" ref="AP23" si="181">AP22/AP18</f>
        <v>1.5994988593440294</v>
      </c>
      <c r="AQ23" s="14" t="e">
        <f t="shared" ref="AQ23" si="182">AQ22/AQ18</f>
        <v>#DIV/0!</v>
      </c>
      <c r="AR23" s="13" t="e">
        <f t="shared" ref="AR23" si="183">AR22/AR18</f>
        <v>#DIV/0!</v>
      </c>
      <c r="AS23" s="13" t="e">
        <f t="shared" ref="AS23" si="184">AS22/AS18</f>
        <v>#DIV/0!</v>
      </c>
      <c r="AT23" s="13" t="e">
        <f t="shared" ref="AT23" si="185">AT22/AT18</f>
        <v>#DIV/0!</v>
      </c>
      <c r="AU23" s="13" t="e">
        <f t="shared" ref="AU23" si="186">AU22/AU18</f>
        <v>#DIV/0!</v>
      </c>
      <c r="AV23" s="13" t="e">
        <f t="shared" ref="AV23" si="187">AV22/AV18</f>
        <v>#DIV/0!</v>
      </c>
      <c r="AW23" s="13">
        <f t="shared" ref="AW23" si="188">AW22/AW18</f>
        <v>0.75510204081632648</v>
      </c>
      <c r="AX23" s="13">
        <f t="shared" ref="AX23" si="189">AX22/AX18</f>
        <v>-0.59170984455958553</v>
      </c>
      <c r="AY23" s="13" t="e">
        <f t="shared" ref="AY23" si="190">AY22/AY18</f>
        <v>#DIV/0!</v>
      </c>
      <c r="AZ23" s="13" t="e">
        <f t="shared" ref="AZ23" si="191">AZ22/AZ18</f>
        <v>#DIV/0!</v>
      </c>
      <c r="BA23" s="13" t="e">
        <f t="shared" ref="BA23" si="192">BA22/BA18</f>
        <v>#DIV/0!</v>
      </c>
      <c r="BB23" s="14" t="e">
        <f t="shared" ref="BB23" si="193">BB22/BB18</f>
        <v>#DIV/0!</v>
      </c>
      <c r="BC23" s="13">
        <f t="shared" ref="BC23" si="194">BC22/BC18</f>
        <v>3.2056519440572882E-2</v>
      </c>
      <c r="BD23" s="13">
        <f t="shared" ref="BD23" si="195">BD22/BD18</f>
        <v>2.8103605113228323E-2</v>
      </c>
      <c r="BE23" s="13" t="e">
        <f t="shared" ref="BE23" si="196">BE22/BE18</f>
        <v>#DIV/0!</v>
      </c>
      <c r="BF23" s="13">
        <f t="shared" ref="BF23" si="197">BF22/BF18</f>
        <v>4.7602004294917684E-2</v>
      </c>
      <c r="BG23" s="13">
        <f t="shared" ref="BG23:BH23" si="198">BG22/BG18</f>
        <v>-0.40082787167988959</v>
      </c>
      <c r="BH23" s="162">
        <f t="shared" si="198"/>
        <v>5.7575519979471681E-3</v>
      </c>
      <c r="BI23" s="224">
        <f t="shared" ref="BI23" si="199">BI22/BI18</f>
        <v>4.3870703032354984E-2</v>
      </c>
      <c r="BJ23" s="13">
        <f t="shared" ref="BJ23:BK23" si="200">BJ22/BJ18</f>
        <v>18.575871004894903</v>
      </c>
      <c r="BK23" s="50">
        <f t="shared" si="200"/>
        <v>3.012087830860094E-2</v>
      </c>
      <c r="BM23" s="14">
        <f t="shared" ref="BM23" si="201">BM22/BM18</f>
        <v>-5.1884073255463729E-2</v>
      </c>
    </row>
    <row r="24" spans="1:65" ht="15.75" x14ac:dyDescent="0.25">
      <c r="A24" s="128"/>
      <c r="B24" s="5" t="s">
        <v>296</v>
      </c>
      <c r="C24" s="126">
        <f t="shared" ref="C24:AI24" si="202">C19/C16</f>
        <v>0.50434039898552707</v>
      </c>
      <c r="D24" s="126">
        <f t="shared" si="202"/>
        <v>0.37685288835083558</v>
      </c>
      <c r="E24" s="126">
        <f t="shared" si="202"/>
        <v>6.1807776715284875E-3</v>
      </c>
      <c r="F24" s="126">
        <f t="shared" si="202"/>
        <v>0.47852693751494796</v>
      </c>
      <c r="G24" s="126">
        <f t="shared" si="202"/>
        <v>0.5141351221849545</v>
      </c>
      <c r="H24" s="126" t="e">
        <f t="shared" si="202"/>
        <v>#DIV/0!</v>
      </c>
      <c r="I24" s="126" t="e">
        <f t="shared" si="202"/>
        <v>#DIV/0!</v>
      </c>
      <c r="J24" s="126" t="e">
        <f t="shared" si="202"/>
        <v>#DIV/0!</v>
      </c>
      <c r="K24" s="126" t="e">
        <f t="shared" si="202"/>
        <v>#DIV/0!</v>
      </c>
      <c r="L24" s="126">
        <f t="shared" si="202"/>
        <v>0.47763642182749239</v>
      </c>
      <c r="M24" s="126">
        <f t="shared" si="202"/>
        <v>0.5447717786878159</v>
      </c>
      <c r="N24" s="126">
        <f t="shared" si="202"/>
        <v>0.2413793103448276</v>
      </c>
      <c r="O24" s="126">
        <f t="shared" si="202"/>
        <v>0.29117527450183001</v>
      </c>
      <c r="P24" s="126">
        <f t="shared" si="202"/>
        <v>0.60196650591719181</v>
      </c>
      <c r="Q24" s="126" t="e">
        <f t="shared" si="202"/>
        <v>#DIV/0!</v>
      </c>
      <c r="R24" s="126">
        <f t="shared" si="202"/>
        <v>0.38586887332908976</v>
      </c>
      <c r="S24" s="126" t="e">
        <f t="shared" si="202"/>
        <v>#DIV/0!</v>
      </c>
      <c r="T24" s="126" t="e">
        <f t="shared" si="202"/>
        <v>#DIV/0!</v>
      </c>
      <c r="U24" s="126" t="e">
        <f t="shared" si="202"/>
        <v>#DIV/0!</v>
      </c>
      <c r="V24" s="177" t="e">
        <f t="shared" si="202"/>
        <v>#DIV/0!</v>
      </c>
      <c r="W24" s="126" t="e">
        <f t="shared" si="202"/>
        <v>#DIV/0!</v>
      </c>
      <c r="X24" s="126" t="e">
        <f t="shared" si="202"/>
        <v>#DIV/0!</v>
      </c>
      <c r="Y24" s="126">
        <f t="shared" si="202"/>
        <v>2.0411423471664434</v>
      </c>
      <c r="Z24" s="126">
        <f t="shared" si="202"/>
        <v>2.7816901408450705</v>
      </c>
      <c r="AA24" s="126">
        <f t="shared" si="202"/>
        <v>1.0294351630867145</v>
      </c>
      <c r="AB24" s="126">
        <f t="shared" ref="AB24" si="203">AB19/AB16</f>
        <v>0</v>
      </c>
      <c r="AC24" s="215" t="e">
        <f t="shared" si="202"/>
        <v>#DIV/0!</v>
      </c>
      <c r="AD24" s="225">
        <f t="shared" si="202"/>
        <v>0.47184905334665173</v>
      </c>
      <c r="AE24" s="126">
        <f t="shared" si="202"/>
        <v>0.47975077881619937</v>
      </c>
      <c r="AF24" s="126">
        <f t="shared" si="202"/>
        <v>0.4199004975124378</v>
      </c>
      <c r="AG24" s="126">
        <f t="shared" si="202"/>
        <v>1.1997139281244413</v>
      </c>
      <c r="AH24" s="126" t="e">
        <f t="shared" si="202"/>
        <v>#DIV/0!</v>
      </c>
      <c r="AI24" s="126" t="e">
        <f t="shared" si="202"/>
        <v>#DIV/0!</v>
      </c>
      <c r="AJ24" s="126">
        <f t="shared" ref="AJ24:BK24" si="204">AJ19/AJ16</f>
        <v>0.39007092198581561</v>
      </c>
      <c r="AK24" s="126">
        <f t="shared" si="204"/>
        <v>0.27149091954283811</v>
      </c>
      <c r="AL24" s="126">
        <f t="shared" si="204"/>
        <v>0.501160019515003</v>
      </c>
      <c r="AM24" s="126" t="e">
        <f t="shared" si="204"/>
        <v>#DIV/0!</v>
      </c>
      <c r="AN24" s="126">
        <f t="shared" si="204"/>
        <v>0.88286941716819767</v>
      </c>
      <c r="AO24" s="177">
        <f t="shared" si="204"/>
        <v>0.56288726671238765</v>
      </c>
      <c r="AP24" s="126">
        <f t="shared" si="204"/>
        <v>15.184707809939924</v>
      </c>
      <c r="AQ24" s="215" t="e">
        <f t="shared" si="204"/>
        <v>#DIV/0!</v>
      </c>
      <c r="AR24" s="126" t="e">
        <f t="shared" si="204"/>
        <v>#DIV/0!</v>
      </c>
      <c r="AS24" s="126" t="e">
        <f t="shared" si="204"/>
        <v>#DIV/0!</v>
      </c>
      <c r="AT24" s="126" t="e">
        <f t="shared" si="204"/>
        <v>#DIV/0!</v>
      </c>
      <c r="AU24" s="126" t="e">
        <f t="shared" si="204"/>
        <v>#DIV/0!</v>
      </c>
      <c r="AV24" s="126" t="e">
        <f t="shared" si="204"/>
        <v>#DIV/0!</v>
      </c>
      <c r="AW24" s="126">
        <f t="shared" si="204"/>
        <v>6.3142437591776804E-2</v>
      </c>
      <c r="AX24" s="126">
        <f t="shared" si="204"/>
        <v>0.16673719847651292</v>
      </c>
      <c r="AY24" s="126">
        <f t="shared" si="204"/>
        <v>0</v>
      </c>
      <c r="AZ24" s="126" t="e">
        <f t="shared" si="204"/>
        <v>#DIV/0!</v>
      </c>
      <c r="BA24" s="126" t="e">
        <f t="shared" si="204"/>
        <v>#DIV/0!</v>
      </c>
      <c r="BB24" s="215" t="e">
        <f t="shared" si="204"/>
        <v>#DIV/0!</v>
      </c>
      <c r="BC24" s="126">
        <f t="shared" si="204"/>
        <v>0.70238445687371209</v>
      </c>
      <c r="BD24" s="126">
        <f t="shared" si="204"/>
        <v>0.70233851185609153</v>
      </c>
      <c r="BE24" s="126" t="e">
        <f t="shared" si="204"/>
        <v>#DIV/0!</v>
      </c>
      <c r="BF24" s="126">
        <f t="shared" si="204"/>
        <v>0.5625600615029791</v>
      </c>
      <c r="BG24" s="126">
        <f t="shared" si="204"/>
        <v>0.23297715384271472</v>
      </c>
      <c r="BH24" s="177">
        <f t="shared" si="204"/>
        <v>0.69436890289474673</v>
      </c>
      <c r="BI24" s="225">
        <f t="shared" si="204"/>
        <v>0.50954406622101533</v>
      </c>
      <c r="BJ24" s="126">
        <f t="shared" si="204"/>
        <v>2.0633383915022763</v>
      </c>
      <c r="BK24" s="126">
        <f t="shared" si="204"/>
        <v>0.50419071564898765</v>
      </c>
      <c r="BM24" s="126" t="e">
        <f>BM19/BM16</f>
        <v>#DIV/0!</v>
      </c>
    </row>
    <row r="25" spans="1:65" ht="15.75" x14ac:dyDescent="0.25">
      <c r="A25" s="128"/>
      <c r="B25" s="5" t="s">
        <v>298</v>
      </c>
      <c r="C25" s="11">
        <f t="shared" ref="C25:AI25" si="205">C19-C16</f>
        <v>-2367699</v>
      </c>
      <c r="D25" s="11">
        <f t="shared" si="205"/>
        <v>-847252</v>
      </c>
      <c r="E25" s="11">
        <f t="shared" si="205"/>
        <v>-271256</v>
      </c>
      <c r="F25" s="11">
        <f t="shared" si="205"/>
        <v>-200594</v>
      </c>
      <c r="G25" s="11">
        <f t="shared" si="205"/>
        <v>-133848</v>
      </c>
      <c r="H25" s="11">
        <f t="shared" si="205"/>
        <v>0</v>
      </c>
      <c r="I25" s="11">
        <f t="shared" si="205"/>
        <v>0</v>
      </c>
      <c r="J25" s="11">
        <f t="shared" si="205"/>
        <v>0</v>
      </c>
      <c r="K25" s="11">
        <f t="shared" si="205"/>
        <v>0</v>
      </c>
      <c r="L25" s="11">
        <f t="shared" si="205"/>
        <v>-39171</v>
      </c>
      <c r="M25" s="11">
        <f t="shared" si="205"/>
        <v>-231662</v>
      </c>
      <c r="N25" s="11">
        <f t="shared" si="205"/>
        <v>-484</v>
      </c>
      <c r="O25" s="11">
        <f t="shared" si="205"/>
        <v>-6972</v>
      </c>
      <c r="P25" s="11">
        <f t="shared" si="205"/>
        <v>-110352</v>
      </c>
      <c r="Q25" s="11">
        <f t="shared" si="205"/>
        <v>0</v>
      </c>
      <c r="R25" s="11">
        <f t="shared" si="205"/>
        <v>-4824</v>
      </c>
      <c r="S25" s="11">
        <f t="shared" si="205"/>
        <v>0</v>
      </c>
      <c r="T25" s="11">
        <f t="shared" si="205"/>
        <v>0</v>
      </c>
      <c r="U25" s="11">
        <f t="shared" si="205"/>
        <v>0</v>
      </c>
      <c r="V25" s="9">
        <f t="shared" si="205"/>
        <v>0</v>
      </c>
      <c r="W25" s="11">
        <f t="shared" si="205"/>
        <v>0</v>
      </c>
      <c r="X25" s="11">
        <f t="shared" si="205"/>
        <v>0</v>
      </c>
      <c r="Y25" s="11">
        <f t="shared" si="205"/>
        <v>11666</v>
      </c>
      <c r="Z25" s="11">
        <f t="shared" si="205"/>
        <v>1265</v>
      </c>
      <c r="AA25" s="11">
        <f t="shared" si="205"/>
        <v>37</v>
      </c>
      <c r="AB25" s="11">
        <f t="shared" ref="AB25" si="206">AB19-AB16</f>
        <v>-8704</v>
      </c>
      <c r="AC25" s="10">
        <f t="shared" si="205"/>
        <v>0</v>
      </c>
      <c r="AD25" s="223">
        <f t="shared" si="205"/>
        <v>-4209850</v>
      </c>
      <c r="AE25" s="11">
        <f t="shared" si="205"/>
        <v>-1670</v>
      </c>
      <c r="AF25" s="11">
        <f t="shared" si="205"/>
        <v>-583</v>
      </c>
      <c r="AG25" s="11">
        <f t="shared" si="205"/>
        <v>3351</v>
      </c>
      <c r="AH25" s="11">
        <f t="shared" si="205"/>
        <v>0</v>
      </c>
      <c r="AI25" s="11">
        <f t="shared" si="205"/>
        <v>0</v>
      </c>
      <c r="AJ25" s="11">
        <f t="shared" ref="AJ25:BM25" si="207">AJ19-AJ16</f>
        <v>-86</v>
      </c>
      <c r="AK25" s="11">
        <f t="shared" si="207"/>
        <v>-192628</v>
      </c>
      <c r="AL25" s="11">
        <f t="shared" si="207"/>
        <v>-142124</v>
      </c>
      <c r="AM25" s="11">
        <f t="shared" si="207"/>
        <v>0</v>
      </c>
      <c r="AN25" s="11">
        <f t="shared" si="207"/>
        <v>-11833</v>
      </c>
      <c r="AO25" s="9">
        <f t="shared" si="207"/>
        <v>-365209</v>
      </c>
      <c r="AP25" s="11">
        <f t="shared" si="207"/>
        <v>259722</v>
      </c>
      <c r="AQ25" s="10">
        <f t="shared" si="207"/>
        <v>0</v>
      </c>
      <c r="AR25" s="11">
        <f t="shared" si="207"/>
        <v>0</v>
      </c>
      <c r="AS25" s="11">
        <f t="shared" si="207"/>
        <v>0</v>
      </c>
      <c r="AT25" s="11">
        <f t="shared" si="207"/>
        <v>0</v>
      </c>
      <c r="AU25" s="11">
        <f t="shared" si="207"/>
        <v>0</v>
      </c>
      <c r="AV25" s="11">
        <f t="shared" si="207"/>
        <v>0</v>
      </c>
      <c r="AW25" s="11">
        <f t="shared" si="207"/>
        <v>-2552</v>
      </c>
      <c r="AX25" s="11">
        <f t="shared" si="207"/>
        <v>-1969</v>
      </c>
      <c r="AY25" s="11">
        <f t="shared" si="207"/>
        <v>-1366</v>
      </c>
      <c r="AZ25" s="11">
        <f t="shared" si="207"/>
        <v>0</v>
      </c>
      <c r="BA25" s="11">
        <f t="shared" si="207"/>
        <v>0</v>
      </c>
      <c r="BB25" s="10">
        <f t="shared" si="207"/>
        <v>0</v>
      </c>
      <c r="BC25" s="11">
        <f t="shared" si="207"/>
        <v>-9099</v>
      </c>
      <c r="BD25" s="11">
        <f t="shared" si="207"/>
        <v>-9101</v>
      </c>
      <c r="BE25" s="11">
        <f t="shared" si="207"/>
        <v>0</v>
      </c>
      <c r="BF25" s="11">
        <f t="shared" si="207"/>
        <v>-4552</v>
      </c>
      <c r="BG25" s="11">
        <f t="shared" si="207"/>
        <v>-17156</v>
      </c>
      <c r="BH25" s="11">
        <f t="shared" si="207"/>
        <v>-496855</v>
      </c>
      <c r="BI25" s="223">
        <f t="shared" si="207"/>
        <v>-4706705</v>
      </c>
      <c r="BJ25" s="11">
        <f t="shared" si="207"/>
        <v>35037</v>
      </c>
      <c r="BK25" s="11">
        <f t="shared" si="207"/>
        <v>-4741742</v>
      </c>
      <c r="BL25" s="11">
        <f t="shared" si="207"/>
        <v>4821899</v>
      </c>
      <c r="BM25" s="11">
        <f t="shared" si="207"/>
        <v>1060827</v>
      </c>
    </row>
    <row r="26" spans="1:65" s="180" customFormat="1" ht="15.75" x14ac:dyDescent="0.25">
      <c r="A26" s="128"/>
      <c r="B26" s="5"/>
      <c r="C26" s="11"/>
      <c r="D26" s="11"/>
      <c r="E26" s="11"/>
      <c r="F26" s="11"/>
      <c r="G26" s="11"/>
      <c r="H26" s="11"/>
      <c r="I26" s="11"/>
      <c r="J26" s="11"/>
      <c r="K26" s="11"/>
      <c r="L26" s="11"/>
      <c r="M26" s="11"/>
      <c r="N26" s="11"/>
      <c r="O26" s="11"/>
      <c r="P26" s="11"/>
      <c r="Q26" s="11"/>
      <c r="R26" s="11"/>
      <c r="S26" s="11"/>
      <c r="T26" s="11"/>
      <c r="U26" s="11"/>
      <c r="V26" s="9"/>
      <c r="W26" s="11"/>
      <c r="X26" s="11"/>
      <c r="Y26" s="11"/>
      <c r="Z26" s="11"/>
      <c r="AA26" s="11"/>
      <c r="AB26" s="11"/>
      <c r="AC26" s="10"/>
      <c r="AD26" s="223"/>
      <c r="AE26" s="11"/>
      <c r="AF26" s="11"/>
      <c r="AG26" s="11"/>
      <c r="AH26" s="11"/>
      <c r="AI26" s="11"/>
      <c r="AJ26" s="11"/>
      <c r="AK26" s="11"/>
      <c r="AL26" s="11"/>
      <c r="AM26" s="11"/>
      <c r="AN26" s="11"/>
      <c r="AO26" s="9"/>
      <c r="AP26" s="11"/>
      <c r="AQ26" s="10"/>
      <c r="AR26" s="11"/>
      <c r="AS26" s="11"/>
      <c r="AT26" s="11"/>
      <c r="AU26" s="11"/>
      <c r="AV26" s="11"/>
      <c r="AW26" s="11"/>
      <c r="AX26" s="11"/>
      <c r="AY26" s="11"/>
      <c r="AZ26" s="11"/>
      <c r="BA26" s="11"/>
      <c r="BB26" s="10"/>
      <c r="BC26" s="11"/>
      <c r="BD26" s="11"/>
      <c r="BE26" s="11"/>
      <c r="BF26" s="11"/>
      <c r="BG26" s="11"/>
      <c r="BH26" s="11"/>
      <c r="BI26" s="223"/>
      <c r="BJ26" s="11"/>
      <c r="BK26" s="11"/>
      <c r="BL26" s="181"/>
      <c r="BM26" s="181"/>
    </row>
    <row r="27" spans="1:65" ht="15.75" x14ac:dyDescent="0.25">
      <c r="A27" s="15" t="s">
        <v>137</v>
      </c>
      <c r="B27" s="11" t="s">
        <v>300</v>
      </c>
      <c r="C27" s="120">
        <v>984195</v>
      </c>
      <c r="D27" s="120">
        <v>280100</v>
      </c>
      <c r="E27" s="120">
        <v>50198</v>
      </c>
      <c r="F27" s="120">
        <v>113315</v>
      </c>
      <c r="G27" s="120">
        <v>72743</v>
      </c>
      <c r="H27" s="120">
        <v>0</v>
      </c>
      <c r="I27" s="120">
        <v>0</v>
      </c>
      <c r="J27" s="120">
        <v>0</v>
      </c>
      <c r="K27" s="120">
        <v>625</v>
      </c>
      <c r="L27" s="120">
        <v>9488</v>
      </c>
      <c r="M27" s="120">
        <v>24887</v>
      </c>
      <c r="N27" s="120">
        <v>1527</v>
      </c>
      <c r="O27" s="120">
        <v>2435</v>
      </c>
      <c r="P27" s="120">
        <v>16944</v>
      </c>
      <c r="Q27" s="120">
        <v>0</v>
      </c>
      <c r="R27" s="120">
        <v>5624</v>
      </c>
      <c r="S27" s="120">
        <v>0</v>
      </c>
      <c r="T27" s="120">
        <v>0</v>
      </c>
      <c r="U27" s="120"/>
      <c r="V27" s="189">
        <v>6871</v>
      </c>
      <c r="W27" s="120">
        <v>0</v>
      </c>
      <c r="X27" s="120">
        <v>0</v>
      </c>
      <c r="Y27" s="120">
        <v>1134</v>
      </c>
      <c r="Z27" s="120">
        <v>0</v>
      </c>
      <c r="AA27" s="120">
        <v>3</v>
      </c>
      <c r="AB27" s="120">
        <v>1793</v>
      </c>
      <c r="AC27" s="151">
        <v>175996</v>
      </c>
      <c r="AD27" s="229">
        <f t="shared" ref="AD27:AD28" si="208">SUM(C27:AC27)</f>
        <v>1747878</v>
      </c>
      <c r="AE27" s="120">
        <v>424</v>
      </c>
      <c r="AF27" s="120">
        <v>350</v>
      </c>
      <c r="AG27" s="120">
        <v>247</v>
      </c>
      <c r="AH27" s="120">
        <v>0</v>
      </c>
      <c r="AI27" s="120">
        <v>0</v>
      </c>
      <c r="AJ27" s="120">
        <v>14</v>
      </c>
      <c r="AK27" s="120">
        <v>325486</v>
      </c>
      <c r="AL27" s="120">
        <v>92108</v>
      </c>
      <c r="AM27" s="120">
        <v>0</v>
      </c>
      <c r="AN27" s="120">
        <v>0</v>
      </c>
      <c r="AO27" s="189">
        <v>101248</v>
      </c>
      <c r="AP27" s="120">
        <v>153826</v>
      </c>
      <c r="AQ27" s="151">
        <v>0</v>
      </c>
      <c r="AR27" s="120">
        <v>0</v>
      </c>
      <c r="AS27" s="120"/>
      <c r="AT27" s="120"/>
      <c r="AU27" s="120">
        <v>0</v>
      </c>
      <c r="AV27" s="120"/>
      <c r="AW27" s="120">
        <v>839</v>
      </c>
      <c r="AX27" s="120">
        <v>72</v>
      </c>
      <c r="AY27" s="120">
        <v>27</v>
      </c>
      <c r="AZ27" s="120">
        <v>0</v>
      </c>
      <c r="BA27" s="120">
        <v>0</v>
      </c>
      <c r="BB27" s="151">
        <v>111696</v>
      </c>
      <c r="BC27" s="120">
        <v>2408</v>
      </c>
      <c r="BD27" s="120">
        <v>2408</v>
      </c>
      <c r="BE27" s="120">
        <v>0</v>
      </c>
      <c r="BF27" s="120">
        <v>7348</v>
      </c>
      <c r="BG27" s="120">
        <v>845</v>
      </c>
      <c r="BH27" s="9">
        <f>SUM(AE27:BG27)</f>
        <v>799346</v>
      </c>
      <c r="BI27" s="222">
        <f>AD27+BH27</f>
        <v>2547224</v>
      </c>
      <c r="BJ27" s="96">
        <v>64278</v>
      </c>
      <c r="BK27" s="49">
        <f t="shared" ref="BK27:BK28" si="209">BI27-BJ27</f>
        <v>2482946</v>
      </c>
      <c r="BL27">
        <v>3</v>
      </c>
      <c r="BM27" s="30"/>
    </row>
    <row r="28" spans="1:65" s="41" customFormat="1" ht="15.75" x14ac:dyDescent="0.25">
      <c r="A28" s="134" t="s">
        <v>137</v>
      </c>
      <c r="B28" s="216" t="s">
        <v>329</v>
      </c>
      <c r="C28" s="10">
        <v>511783</v>
      </c>
      <c r="D28" s="10">
        <v>125378</v>
      </c>
      <c r="E28" s="10">
        <v>0</v>
      </c>
      <c r="F28" s="10">
        <v>58923</v>
      </c>
      <c r="G28" s="10">
        <v>37826</v>
      </c>
      <c r="H28" s="10">
        <v>0</v>
      </c>
      <c r="I28" s="10">
        <v>0</v>
      </c>
      <c r="J28" s="10">
        <v>0</v>
      </c>
      <c r="K28" s="10">
        <v>325</v>
      </c>
      <c r="L28" s="10">
        <v>4934</v>
      </c>
      <c r="M28" s="10">
        <v>12944</v>
      </c>
      <c r="N28" s="10">
        <v>794</v>
      </c>
      <c r="O28" s="10">
        <v>1267</v>
      </c>
      <c r="P28" s="10">
        <v>8812</v>
      </c>
      <c r="Q28" s="10">
        <v>0</v>
      </c>
      <c r="R28" s="10">
        <v>2923</v>
      </c>
      <c r="S28" s="10">
        <v>0</v>
      </c>
      <c r="T28" s="10">
        <v>0</v>
      </c>
      <c r="U28" s="10"/>
      <c r="V28" s="10">
        <v>3564</v>
      </c>
      <c r="W28" s="10">
        <v>0</v>
      </c>
      <c r="X28" s="10">
        <v>0</v>
      </c>
      <c r="Y28" s="10">
        <v>592</v>
      </c>
      <c r="Z28" s="10">
        <v>0</v>
      </c>
      <c r="AA28" s="10">
        <v>1</v>
      </c>
      <c r="AB28" s="10">
        <v>931</v>
      </c>
      <c r="AC28" s="10">
        <v>91519</v>
      </c>
      <c r="AD28" s="229">
        <f t="shared" si="208"/>
        <v>862516</v>
      </c>
      <c r="AE28" s="10">
        <v>220</v>
      </c>
      <c r="AF28" s="10">
        <v>181</v>
      </c>
      <c r="AG28" s="10">
        <v>129</v>
      </c>
      <c r="AH28" s="10">
        <v>0</v>
      </c>
      <c r="AI28" s="10">
        <v>0</v>
      </c>
      <c r="AJ28" s="10">
        <v>5</v>
      </c>
      <c r="AK28" s="10">
        <v>169252</v>
      </c>
      <c r="AL28" s="10">
        <v>47897</v>
      </c>
      <c r="AM28" s="10">
        <v>0</v>
      </c>
      <c r="AN28" s="10">
        <v>0</v>
      </c>
      <c r="AO28" s="10">
        <v>52650</v>
      </c>
      <c r="AP28" s="10">
        <v>79990</v>
      </c>
      <c r="AQ28" s="10">
        <v>0</v>
      </c>
      <c r="AR28" s="10">
        <v>0</v>
      </c>
      <c r="AS28" s="10"/>
      <c r="AT28" s="10"/>
      <c r="AU28" s="10">
        <v>0</v>
      </c>
      <c r="AV28" s="10"/>
      <c r="AW28" s="10">
        <v>436</v>
      </c>
      <c r="AX28" s="10">
        <v>38</v>
      </c>
      <c r="AY28" s="10">
        <v>14</v>
      </c>
      <c r="AZ28" s="10">
        <v>0</v>
      </c>
      <c r="BA28" s="10">
        <v>0</v>
      </c>
      <c r="BB28" s="10">
        <v>58083</v>
      </c>
      <c r="BC28" s="10">
        <v>1253</v>
      </c>
      <c r="BD28" s="10">
        <v>1253</v>
      </c>
      <c r="BE28" s="10">
        <v>0</v>
      </c>
      <c r="BF28" s="10">
        <v>3821</v>
      </c>
      <c r="BG28" s="10">
        <v>446</v>
      </c>
      <c r="BH28" s="10">
        <f>SUM(AE28:BG28)</f>
        <v>415668</v>
      </c>
      <c r="BI28" s="222">
        <f>AD28+BH28</f>
        <v>1278184</v>
      </c>
      <c r="BJ28" s="10">
        <v>32143</v>
      </c>
      <c r="BK28" s="10">
        <f t="shared" si="209"/>
        <v>1246041</v>
      </c>
      <c r="BM28" s="217"/>
    </row>
    <row r="29" spans="1:65" ht="15.75" x14ac:dyDescent="0.25">
      <c r="A29" s="128"/>
      <c r="B29" s="12" t="s">
        <v>212</v>
      </c>
      <c r="C29" s="9">
        <f>IF('Upto Month COPPY'!$D$4="",0,'Upto Month COPPY'!$D$4)</f>
        <v>498770</v>
      </c>
      <c r="D29" s="9">
        <f>IF('Upto Month COPPY'!$D$5="",0,'Upto Month COPPY'!$D$5)</f>
        <v>82130</v>
      </c>
      <c r="E29" s="9">
        <f>IF('Upto Month COPPY'!$D$6="",0,'Upto Month COPPY'!$D$6)</f>
        <v>737</v>
      </c>
      <c r="F29" s="9">
        <f>IF('Upto Month COPPY'!$D$7="",0,'Upto Month COPPY'!$D$7)</f>
        <v>51935</v>
      </c>
      <c r="G29" s="9">
        <f>IF('Upto Month COPPY'!$D$8="",0,'Upto Month COPPY'!$D$8)</f>
        <v>33377</v>
      </c>
      <c r="H29" s="9">
        <f>IF('Upto Month COPPY'!$D$9="",0,'Upto Month COPPY'!$D$9)</f>
        <v>0</v>
      </c>
      <c r="I29" s="9">
        <f>IF('Upto Month COPPY'!$D$10="",0,'Upto Month COPPY'!$D$10)</f>
        <v>0</v>
      </c>
      <c r="J29" s="9">
        <f>IF('Upto Month COPPY'!$D$11="",0,'Upto Month COPPY'!$D$11)</f>
        <v>0</v>
      </c>
      <c r="K29" s="9">
        <f>IF('Upto Month COPPY'!$D$12="",0,'Upto Month COPPY'!$D$12)</f>
        <v>285</v>
      </c>
      <c r="L29" s="9">
        <f>IF('Upto Month COPPY'!$D$13="",0,'Upto Month COPPY'!$D$13)</f>
        <v>4713</v>
      </c>
      <c r="M29" s="9">
        <f>IF('Upto Month COPPY'!$D$14="",0,'Upto Month COPPY'!$D$14)</f>
        <v>8781</v>
      </c>
      <c r="N29" s="9">
        <f>IF('Upto Month COPPY'!$D$15="",0,'Upto Month COPPY'!$D$15)</f>
        <v>128</v>
      </c>
      <c r="O29" s="9">
        <f>IF('Upto Month COPPY'!$D$16="",0,'Upto Month COPPY'!$D$16)</f>
        <v>283</v>
      </c>
      <c r="P29" s="9">
        <f>IF('Upto Month COPPY'!$D$17="",0,'Upto Month COPPY'!$D$17)</f>
        <v>6289</v>
      </c>
      <c r="Q29" s="9">
        <f>IF('Upto Month COPPY'!$D$18="",0,'Upto Month COPPY'!$D$18)</f>
        <v>0</v>
      </c>
      <c r="R29" s="9">
        <f>IF('Upto Month COPPY'!$D$21="",0,'Upto Month COPPY'!$D$21)</f>
        <v>600</v>
      </c>
      <c r="S29" s="9">
        <f>IF('Upto Month COPPY'!$D$26="",0,'Upto Month COPPY'!$D$26)</f>
        <v>0</v>
      </c>
      <c r="T29" s="9">
        <f>IF('Upto Month COPPY'!$D$27="",0,'Upto Month COPPY'!$D$27)</f>
        <v>0</v>
      </c>
      <c r="U29" s="9">
        <f>IF('Upto Month COPPY'!$D$30="",0,'Upto Month COPPY'!$D$30)</f>
        <v>0</v>
      </c>
      <c r="V29" s="9">
        <f>IF('Upto Month COPPY'!$D$35="",0,'Upto Month COPPY'!$D$35)</f>
        <v>0</v>
      </c>
      <c r="W29" s="9">
        <f>IF('Upto Month COPPY'!$D$39="",0,'Upto Month COPPY'!$D$39)</f>
        <v>0</v>
      </c>
      <c r="X29" s="9">
        <f>IF('Upto Month COPPY'!$D$40="",0,'Upto Month COPPY'!$D$40)</f>
        <v>0</v>
      </c>
      <c r="Y29" s="9">
        <f>IF('Upto Month COPPY'!$D$42="",0,'Upto Month COPPY'!$D$42)</f>
        <v>370</v>
      </c>
      <c r="Z29" s="9">
        <f>IF('Upto Month COPPY'!$D$43="",0,'Upto Month COPPY'!$D$43)</f>
        <v>1</v>
      </c>
      <c r="AA29" s="9">
        <f>IF('Upto Month COPPY'!$D$44="",0,'Upto Month COPPY'!$D$44)</f>
        <v>1</v>
      </c>
      <c r="AB29" s="9">
        <f>IF('Upto Month COPPY'!$D$48="",0,'Upto Month COPPY'!$D$48)</f>
        <v>0</v>
      </c>
      <c r="AC29" s="10">
        <f>IF('Upto Month COPPY'!$D$51="",0,'Upto Month COPPY'!$D$51)</f>
        <v>66801</v>
      </c>
      <c r="AD29" s="229">
        <f t="shared" ref="AD29:AD30" si="210">SUM(C29:AC29)</f>
        <v>755201</v>
      </c>
      <c r="AE29" s="9">
        <f>IF('Upto Month COPPY'!$D$19="",0,'Upto Month COPPY'!$D$19)</f>
        <v>652</v>
      </c>
      <c r="AF29" s="9">
        <f>IF('Upto Month COPPY'!$D$20="",0,'Upto Month COPPY'!$D$20)</f>
        <v>372</v>
      </c>
      <c r="AG29" s="9">
        <f>IF('Upto Month COPPY'!$D$22="",0,'Upto Month COPPY'!$D$22)</f>
        <v>0</v>
      </c>
      <c r="AH29" s="9">
        <f>IF('Upto Month COPPY'!$D$23="",0,'Upto Month COPPY'!$D$23)</f>
        <v>0</v>
      </c>
      <c r="AI29" s="9">
        <f>IF('Upto Month COPPY'!$D$24="",0,'Upto Month COPPY'!$D$24)</f>
        <v>0</v>
      </c>
      <c r="AJ29" s="9">
        <f>IF('Upto Month COPPY'!$D$25="",0,'Upto Month COPPY'!$D$25)</f>
        <v>139</v>
      </c>
      <c r="AK29" s="9">
        <f>IF('Upto Month COPPY'!$D$28="",0,'Upto Month COPPY'!$D$28)</f>
        <v>272638</v>
      </c>
      <c r="AL29" s="9">
        <f>IF('Upto Month COPPY'!$D$29="",0,'Upto Month COPPY'!$D$29)</f>
        <v>51162</v>
      </c>
      <c r="AM29" s="9">
        <f>IF('Upto Month COPPY'!$D$31="",0,'Upto Month COPPY'!$D$31)</f>
        <v>0</v>
      </c>
      <c r="AN29" s="9">
        <f>IF('Upto Month COPPY'!$D$32="",0,'Upto Month COPPY'!$D$32)</f>
        <v>120</v>
      </c>
      <c r="AO29" s="9">
        <f>IF('Upto Month COPPY'!$D$33="",0,'Upto Month COPPY'!$D$33)</f>
        <v>40403</v>
      </c>
      <c r="AP29" s="9">
        <f>IF('Upto Month COPPY'!$D$34="",0,'Upto Month COPPY'!$D$34)</f>
        <v>69343</v>
      </c>
      <c r="AQ29" s="10">
        <f>IF('Upto Month COPPY'!$D$36="",0,'Upto Month COPPY'!$D$36)</f>
        <v>0</v>
      </c>
      <c r="AR29" s="9">
        <f>IF('Upto Month COPPY'!$D$37="",0,'Upto Month COPPY'!$D$37)</f>
        <v>0</v>
      </c>
      <c r="AS29" s="9">
        <v>0</v>
      </c>
      <c r="AT29" s="9">
        <f>IF('Upto Month COPPY'!$D$38="",0,'Upto Month COPPY'!$D$38)</f>
        <v>0</v>
      </c>
      <c r="AU29" s="9">
        <f>IF('Upto Month COPPY'!$D$41="",0,'Upto Month COPPY'!$D$41)</f>
        <v>0</v>
      </c>
      <c r="AV29" s="9">
        <v>0</v>
      </c>
      <c r="AW29" s="9">
        <f>IF('Upto Month COPPY'!$D$45="",0,'Upto Month COPPY'!$D$45)</f>
        <v>0</v>
      </c>
      <c r="AX29" s="9">
        <f>IF('Upto Month COPPY'!$D$46="",0,'Upto Month COPPY'!$D$46)</f>
        <v>7</v>
      </c>
      <c r="AY29" s="9">
        <f>IF('Upto Month COPPY'!$D$47="",0,'Upto Month COPPY'!$D$47)</f>
        <v>0</v>
      </c>
      <c r="AZ29" s="9">
        <f>IF('Upto Month COPPY'!$D$49="",0,'Upto Month COPPY'!$D$49)</f>
        <v>0</v>
      </c>
      <c r="BA29" s="9">
        <f>IF('Upto Month COPPY'!$D$50="",0,'Upto Month COPPY'!$D$50)</f>
        <v>0</v>
      </c>
      <c r="BB29" s="10">
        <f>IF('Upto Month COPPY'!$D$52="",0,'Upto Month COPPY'!$D$52)</f>
        <v>141445</v>
      </c>
      <c r="BC29" s="9">
        <f>IF('Upto Month COPPY'!$D$53="",0,'Upto Month COPPY'!$D$53)</f>
        <v>1498</v>
      </c>
      <c r="BD29" s="9">
        <f>IF('Upto Month COPPY'!$D$54="",0,'Upto Month COPPY'!$D$54)</f>
        <v>1498</v>
      </c>
      <c r="BE29" s="9">
        <f>IF('Upto Month COPPY'!$D$55="",0,'Upto Month COPPY'!$D$55)</f>
        <v>0</v>
      </c>
      <c r="BF29" s="9">
        <f>IF('Upto Month COPPY'!$D$56="",0,'Upto Month COPPY'!$D$56)</f>
        <v>7910</v>
      </c>
      <c r="BG29" s="9">
        <f>IF('Upto Month COPPY'!$D$58="",0,'Upto Month COPPY'!$D$58)</f>
        <v>46</v>
      </c>
      <c r="BH29" s="9">
        <f>SUM(AE29:BG29)</f>
        <v>587233</v>
      </c>
      <c r="BI29" s="222">
        <f>AD29+BH29</f>
        <v>1342434</v>
      </c>
      <c r="BJ29" s="9">
        <f>IF('Upto Month COPPY'!$D$60="",0,'Upto Month COPPY'!$D$60)</f>
        <v>-7038</v>
      </c>
      <c r="BK29" s="49">
        <f t="shared" ref="BK29:BK30" si="211">BI29-BJ29</f>
        <v>1349472</v>
      </c>
      <c r="BL29">
        <f>'Upto Month COPPY'!$D$61</f>
        <v>1349471</v>
      </c>
      <c r="BM29" s="30">
        <f t="shared" ref="BM29:BM33" si="212">BK29-AD29</f>
        <v>594271</v>
      </c>
    </row>
    <row r="30" spans="1:65" ht="15.75" x14ac:dyDescent="0.25">
      <c r="A30" s="128"/>
      <c r="B30" s="182" t="s">
        <v>330</v>
      </c>
      <c r="C30" s="9">
        <f>IF('Upto Month Current'!$D$4="",0,'Upto Month Current'!$D$4)</f>
        <v>512148</v>
      </c>
      <c r="D30" s="9">
        <f>IF('Upto Month Current'!$D$5="",0,'Upto Month Current'!$D$5)</f>
        <v>114207</v>
      </c>
      <c r="E30" s="9">
        <f>IF('Upto Month Current'!$D$6="",0,'Upto Month Current'!$D$6)</f>
        <v>52</v>
      </c>
      <c r="F30" s="9">
        <f>IF('Upto Month Current'!$D$7="",0,'Upto Month Current'!$D$7)</f>
        <v>60469</v>
      </c>
      <c r="G30" s="9">
        <f>IF('Upto Month Current'!$D$8="",0,'Upto Month Current'!$D$8)</f>
        <v>38776</v>
      </c>
      <c r="H30" s="9">
        <f>IF('Upto Month Current'!$D$9="",0,'Upto Month Current'!$D$9)</f>
        <v>0</v>
      </c>
      <c r="I30" s="9">
        <f>IF('Upto Month Current'!$D$10="",0,'Upto Month Current'!$D$10)</f>
        <v>0</v>
      </c>
      <c r="J30" s="9">
        <f>IF('Upto Month Current'!$D$11="",0,'Upto Month Current'!$D$11)</f>
        <v>0</v>
      </c>
      <c r="K30" s="9">
        <f>IF('Upto Month Current'!$D$12="",0,'Upto Month Current'!$D$12)</f>
        <v>599</v>
      </c>
      <c r="L30" s="9">
        <f>IF('Upto Month Current'!$D$13="",0,'Upto Month Current'!$D$13)</f>
        <v>3674</v>
      </c>
      <c r="M30" s="9">
        <f>IF('Upto Month Current'!$D$14="",0,'Upto Month Current'!$D$14)</f>
        <v>8884</v>
      </c>
      <c r="N30" s="9">
        <f>IF('Upto Month Current'!$D$15="",0,'Upto Month Current'!$D$15)</f>
        <v>82</v>
      </c>
      <c r="O30" s="9">
        <f>IF('Upto Month Current'!$D$16="",0,'Upto Month Current'!$D$16)</f>
        <v>732</v>
      </c>
      <c r="P30" s="9">
        <f>IF('Upto Month Current'!$D$17="",0,'Upto Month Current'!$D$17)</f>
        <v>4807</v>
      </c>
      <c r="Q30" s="9">
        <f>IF('Upto Month Current'!$D$18="",0,'Upto Month Current'!$D$18)</f>
        <v>0</v>
      </c>
      <c r="R30" s="9">
        <f>IF('Upto Month Current'!$D$21="",0,'Upto Month Current'!$D$21)</f>
        <v>763</v>
      </c>
      <c r="S30" s="9">
        <f>IF('Upto Month Current'!$D$26="",0,'Upto Month Current'!$D$26)</f>
        <v>0</v>
      </c>
      <c r="T30" s="9">
        <f>IF('Upto Month Current'!$D$27="",0,'Upto Month Current'!$D$27)</f>
        <v>0</v>
      </c>
      <c r="U30" s="9">
        <f>IF('Upto Month Current'!$D$30="",0,'Upto Month Current'!$D$30)</f>
        <v>0</v>
      </c>
      <c r="V30" s="9">
        <f>IF('Upto Month Current'!$D$35="",0,'Upto Month Current'!$D$35)</f>
        <v>0</v>
      </c>
      <c r="W30" s="9">
        <f>IF('Upto Month Current'!$D$39="",0,'Upto Month Current'!$D$39)</f>
        <v>0</v>
      </c>
      <c r="X30" s="9">
        <f>IF('Upto Month Current'!$D$40="",0,'Upto Month Current'!$D$40)</f>
        <v>0</v>
      </c>
      <c r="Y30" s="9">
        <f>IF('Upto Month Current'!$D$42="",0,'Upto Month Current'!$D$42)</f>
        <v>391</v>
      </c>
      <c r="Z30" s="9">
        <f>IF('Upto Month Current'!$D$43="",0,'Upto Month Current'!$D$43)</f>
        <v>38</v>
      </c>
      <c r="AA30" s="9">
        <f>IF('Upto Month Current'!$D$44="",0,'Upto Month Current'!$D$44)</f>
        <v>51</v>
      </c>
      <c r="AB30" s="9">
        <f>IF('Upto Month Current'!$D$48="",0,'Upto Month Current'!$D$48)</f>
        <v>0</v>
      </c>
      <c r="AC30" s="10">
        <f>IF('Upto Month Current'!$D$51="",0,'Upto Month Current'!$D$51)</f>
        <v>71801</v>
      </c>
      <c r="AD30" s="229">
        <f t="shared" si="210"/>
        <v>817474</v>
      </c>
      <c r="AE30" s="9">
        <f>IF('Upto Month Current'!$D$19="",0,'Upto Month Current'!$D$19)</f>
        <v>448</v>
      </c>
      <c r="AF30" s="9">
        <f>IF('Upto Month Current'!$D$20="",0,'Upto Month Current'!$D$20)</f>
        <v>519</v>
      </c>
      <c r="AG30" s="9">
        <f>IF('Upto Month Current'!$D$22="",0,'Upto Month Current'!$D$22)</f>
        <v>85</v>
      </c>
      <c r="AH30" s="9">
        <f>IF('Upto Month Current'!$D$23="",0,'Upto Month Current'!$D$23)</f>
        <v>0</v>
      </c>
      <c r="AI30" s="9">
        <f>IF('Upto Month Current'!$D$24="",0,'Upto Month Current'!$D$24)</f>
        <v>0</v>
      </c>
      <c r="AJ30" s="9">
        <f>IF('Upto Month Current'!$D$25="",0,'Upto Month Current'!$D$25)</f>
        <v>85</v>
      </c>
      <c r="AK30" s="9">
        <f>IF('Upto Month Current'!$D$28="",0,'Upto Month Current'!$D$28)</f>
        <v>206508</v>
      </c>
      <c r="AL30" s="9">
        <f>IF('Upto Month Current'!$D$29="",0,'Upto Month Current'!$D$29)</f>
        <v>21460</v>
      </c>
      <c r="AM30" s="9">
        <f>IF('Upto Month Current'!$D$31="",0,'Upto Month Current'!$D$31)</f>
        <v>0</v>
      </c>
      <c r="AN30" s="9">
        <f>IF('Upto Month Current'!$D$32="",0,'Upto Month Current'!$D$32)</f>
        <v>120</v>
      </c>
      <c r="AO30" s="9">
        <f>IF('Upto Month Current'!$D$33="",0,'Upto Month Current'!$D$33)</f>
        <v>41244</v>
      </c>
      <c r="AP30" s="9">
        <f>IF('Upto Month Current'!$D$34="",0,'Upto Month Current'!$D$34)</f>
        <v>27648</v>
      </c>
      <c r="AQ30" s="10">
        <f>IF('Upto Month Current'!$D$36="",0,'Upto Month Current'!$D$36)</f>
        <v>0</v>
      </c>
      <c r="AR30" s="9">
        <f>IF('Upto Month Current'!$D$37="",0,'Upto Month Current'!$D$37)</f>
        <v>0</v>
      </c>
      <c r="AS30" s="9">
        <v>0</v>
      </c>
      <c r="AT30" s="9">
        <f>IF('Upto Month Current'!$D$38="",0,'Upto Month Current'!$D$38)</f>
        <v>0</v>
      </c>
      <c r="AU30" s="9">
        <f>IF('Upto Month Current'!$D$41="",0,'Upto Month Current'!$D$41)</f>
        <v>0</v>
      </c>
      <c r="AV30" s="9">
        <v>0</v>
      </c>
      <c r="AW30" s="9">
        <f>IF('Upto Month Current'!$D$45="",0,'Upto Month Current'!$D$45)</f>
        <v>0</v>
      </c>
      <c r="AX30" s="9">
        <f>IF('Upto Month Current'!$D$46="",0,'Upto Month Current'!$D$46)</f>
        <v>0</v>
      </c>
      <c r="AY30" s="9">
        <f>IF('Upto Month Current'!$D$47="",0,'Upto Month Current'!$D$47)</f>
        <v>153</v>
      </c>
      <c r="AZ30" s="9">
        <f>IF('Upto Month Current'!$D$49="",0,'Upto Month Current'!$D$49)</f>
        <v>0</v>
      </c>
      <c r="BA30" s="9">
        <f>IF('Upto Month Current'!$D$50="",0,'Upto Month Current'!$D$50)</f>
        <v>0</v>
      </c>
      <c r="BB30" s="10">
        <f>IF('Upto Month Current'!$D$52="",0,'Upto Month Current'!$D$52)</f>
        <v>134979</v>
      </c>
      <c r="BC30" s="9">
        <f>IF('Upto Month Current'!$D$53="",0,'Upto Month Current'!$D$53)</f>
        <v>1511</v>
      </c>
      <c r="BD30" s="9">
        <f>IF('Upto Month Current'!$D$54="",0,'Upto Month Current'!$D$54)</f>
        <v>1511</v>
      </c>
      <c r="BE30" s="9">
        <f>IF('Upto Month Current'!$D$55="",0,'Upto Month Current'!$D$55)</f>
        <v>0</v>
      </c>
      <c r="BF30" s="9">
        <f>IF('Upto Month Current'!$D$56="",0,'Upto Month Current'!$D$56)</f>
        <v>3131</v>
      </c>
      <c r="BG30" s="9">
        <f>IF('Upto Month Current'!$D$58="",0,'Upto Month Current'!$D$58)</f>
        <v>204</v>
      </c>
      <c r="BH30" s="9">
        <f>SUM(AE30:BG30)</f>
        <v>439606</v>
      </c>
      <c r="BI30" s="222">
        <f>AD30+BH30</f>
        <v>1257080</v>
      </c>
      <c r="BJ30" s="9">
        <f>IF('Upto Month Current'!$D$60="",0,'Upto Month Current'!$D$60)</f>
        <v>17313</v>
      </c>
      <c r="BK30" s="49">
        <f t="shared" si="211"/>
        <v>1239767</v>
      </c>
      <c r="BL30">
        <f>'Upto Month Current'!$D$61</f>
        <v>1239765</v>
      </c>
      <c r="BM30" s="30">
        <f t="shared" si="212"/>
        <v>422293</v>
      </c>
    </row>
    <row r="31" spans="1:65" ht="15.75" x14ac:dyDescent="0.25">
      <c r="A31" s="128"/>
      <c r="B31" s="5" t="s">
        <v>132</v>
      </c>
      <c r="C31" s="11">
        <f>C30-C28</f>
        <v>365</v>
      </c>
      <c r="D31" s="11">
        <f t="shared" ref="D31" si="213">D30-D28</f>
        <v>-11171</v>
      </c>
      <c r="E31" s="11">
        <f t="shared" ref="E31" si="214">E30-E28</f>
        <v>52</v>
      </c>
      <c r="F31" s="11">
        <f t="shared" ref="F31" si="215">F30-F28</f>
        <v>1546</v>
      </c>
      <c r="G31" s="11">
        <f t="shared" ref="G31" si="216">G30-G28</f>
        <v>950</v>
      </c>
      <c r="H31" s="11">
        <f t="shared" ref="H31" si="217">H30-H28</f>
        <v>0</v>
      </c>
      <c r="I31" s="11">
        <f t="shared" ref="I31" si="218">I30-I28</f>
        <v>0</v>
      </c>
      <c r="J31" s="11">
        <f t="shared" ref="J31" si="219">J30-J28</f>
        <v>0</v>
      </c>
      <c r="K31" s="11">
        <f t="shared" ref="K31" si="220">K30-K28</f>
        <v>274</v>
      </c>
      <c r="L31" s="11">
        <f t="shared" ref="L31" si="221">L30-L28</f>
        <v>-1260</v>
      </c>
      <c r="M31" s="11">
        <f t="shared" ref="M31" si="222">M30-M28</f>
        <v>-4060</v>
      </c>
      <c r="N31" s="11">
        <f t="shared" ref="N31" si="223">N30-N28</f>
        <v>-712</v>
      </c>
      <c r="O31" s="11">
        <f t="shared" ref="O31" si="224">O30-O28</f>
        <v>-535</v>
      </c>
      <c r="P31" s="11">
        <f t="shared" ref="P31" si="225">P30-P28</f>
        <v>-4005</v>
      </c>
      <c r="Q31" s="11">
        <f t="shared" ref="Q31" si="226">Q30-Q28</f>
        <v>0</v>
      </c>
      <c r="R31" s="11">
        <f t="shared" ref="R31" si="227">R30-R28</f>
        <v>-2160</v>
      </c>
      <c r="S31" s="11">
        <f t="shared" ref="S31" si="228">S30-S28</f>
        <v>0</v>
      </c>
      <c r="T31" s="11">
        <f t="shared" ref="T31:U31" si="229">T30-T28</f>
        <v>0</v>
      </c>
      <c r="U31" s="11">
        <f t="shared" si="229"/>
        <v>0</v>
      </c>
      <c r="V31" s="9">
        <f t="shared" ref="V31" si="230">V30-V28</f>
        <v>-3564</v>
      </c>
      <c r="W31" s="11">
        <f t="shared" ref="W31" si="231">W30-W28</f>
        <v>0</v>
      </c>
      <c r="X31" s="11">
        <f t="shared" ref="X31" si="232">X30-X28</f>
        <v>0</v>
      </c>
      <c r="Y31" s="11">
        <f t="shared" ref="Y31" si="233">Y30-Y28</f>
        <v>-201</v>
      </c>
      <c r="Z31" s="11">
        <f t="shared" ref="Z31" si="234">Z30-Z28</f>
        <v>38</v>
      </c>
      <c r="AA31" s="11">
        <f t="shared" ref="AA31:AD31" si="235">AA30-AA28</f>
        <v>50</v>
      </c>
      <c r="AB31" s="11">
        <f t="shared" ref="AB31" si="236">AB30-AB28</f>
        <v>-931</v>
      </c>
      <c r="AC31" s="10">
        <f t="shared" si="235"/>
        <v>-19718</v>
      </c>
      <c r="AD31" s="223">
        <f t="shared" si="235"/>
        <v>-45042</v>
      </c>
      <c r="AE31" s="11">
        <f t="shared" ref="AE31" si="237">AE30-AE28</f>
        <v>228</v>
      </c>
      <c r="AF31" s="11">
        <f t="shared" ref="AF31" si="238">AF30-AF28</f>
        <v>338</v>
      </c>
      <c r="AG31" s="11">
        <f t="shared" ref="AG31" si="239">AG30-AG28</f>
        <v>-44</v>
      </c>
      <c r="AH31" s="11">
        <f t="shared" ref="AH31" si="240">AH30-AH28</f>
        <v>0</v>
      </c>
      <c r="AI31" s="11">
        <f t="shared" ref="AI31" si="241">AI30-AI28</f>
        <v>0</v>
      </c>
      <c r="AJ31" s="11">
        <f t="shared" ref="AJ31" si="242">AJ30-AJ28</f>
        <v>80</v>
      </c>
      <c r="AK31" s="11">
        <f t="shared" ref="AK31" si="243">AK30-AK28</f>
        <v>37256</v>
      </c>
      <c r="AL31" s="11">
        <f t="shared" ref="AL31" si="244">AL30-AL28</f>
        <v>-26437</v>
      </c>
      <c r="AM31" s="11">
        <f t="shared" ref="AM31" si="245">AM30-AM28</f>
        <v>0</v>
      </c>
      <c r="AN31" s="11">
        <f t="shared" ref="AN31" si="246">AN30-AN28</f>
        <v>120</v>
      </c>
      <c r="AO31" s="9">
        <f t="shared" ref="AO31" si="247">AO30-AO28</f>
        <v>-11406</v>
      </c>
      <c r="AP31" s="11">
        <f t="shared" ref="AP31" si="248">AP30-AP28</f>
        <v>-52342</v>
      </c>
      <c r="AQ31" s="10">
        <f t="shared" ref="AQ31" si="249">AQ30-AQ28</f>
        <v>0</v>
      </c>
      <c r="AR31" s="11">
        <f t="shared" ref="AR31" si="250">AR30-AR28</f>
        <v>0</v>
      </c>
      <c r="AS31" s="11">
        <f t="shared" ref="AS31" si="251">AS30-AS28</f>
        <v>0</v>
      </c>
      <c r="AT31" s="11">
        <f t="shared" ref="AT31" si="252">AT30-AT28</f>
        <v>0</v>
      </c>
      <c r="AU31" s="11">
        <f t="shared" ref="AU31" si="253">AU30-AU28</f>
        <v>0</v>
      </c>
      <c r="AV31" s="11">
        <f t="shared" ref="AV31" si="254">AV30-AV28</f>
        <v>0</v>
      </c>
      <c r="AW31" s="11">
        <f t="shared" ref="AW31" si="255">AW30-AW28</f>
        <v>-436</v>
      </c>
      <c r="AX31" s="11">
        <f t="shared" ref="AX31" si="256">AX30-AX28</f>
        <v>-38</v>
      </c>
      <c r="AY31" s="11">
        <f t="shared" ref="AY31" si="257">AY30-AY28</f>
        <v>139</v>
      </c>
      <c r="AZ31" s="11">
        <f t="shared" ref="AZ31" si="258">AZ30-AZ28</f>
        <v>0</v>
      </c>
      <c r="BA31" s="11">
        <f t="shared" ref="BA31" si="259">BA30-BA28</f>
        <v>0</v>
      </c>
      <c r="BB31" s="10">
        <f t="shared" ref="BB31" si="260">BB30-BB28</f>
        <v>76896</v>
      </c>
      <c r="BC31" s="11">
        <f t="shared" ref="BC31" si="261">BC30-BC28</f>
        <v>258</v>
      </c>
      <c r="BD31" s="11">
        <f t="shared" ref="BD31" si="262">BD30-BD28</f>
        <v>258</v>
      </c>
      <c r="BE31" s="11">
        <f t="shared" ref="BE31" si="263">BE30-BE28</f>
        <v>0</v>
      </c>
      <c r="BF31" s="11">
        <f t="shared" ref="BF31" si="264">BF30-BF28</f>
        <v>-690</v>
      </c>
      <c r="BG31" s="11">
        <f t="shared" ref="BG31:BH31" si="265">BG30-BG28</f>
        <v>-242</v>
      </c>
      <c r="BH31" s="9">
        <f t="shared" si="265"/>
        <v>23938</v>
      </c>
      <c r="BI31" s="223">
        <f t="shared" ref="BI31" si="266">BI30-BI28</f>
        <v>-21104</v>
      </c>
      <c r="BJ31" s="11">
        <f t="shared" ref="BJ31:BK31" si="267">BJ30-BJ28</f>
        <v>-14830</v>
      </c>
      <c r="BK31" s="49">
        <f t="shared" si="267"/>
        <v>-6274</v>
      </c>
      <c r="BM31" s="30">
        <f t="shared" si="212"/>
        <v>38768</v>
      </c>
    </row>
    <row r="32" spans="1:65" ht="15.75" x14ac:dyDescent="0.25">
      <c r="A32" s="128"/>
      <c r="B32" s="5" t="s">
        <v>133</v>
      </c>
      <c r="C32" s="13">
        <f>C31/C28</f>
        <v>7.1319289620796317E-4</v>
      </c>
      <c r="D32" s="13">
        <f t="shared" ref="D32" si="268">D31/D28</f>
        <v>-8.9098565936607699E-2</v>
      </c>
      <c r="E32" s="13" t="e">
        <f t="shared" ref="E32" si="269">E31/E28</f>
        <v>#DIV/0!</v>
      </c>
      <c r="F32" s="13">
        <f t="shared" ref="F32" si="270">F31/F28</f>
        <v>2.623763216401066E-2</v>
      </c>
      <c r="G32" s="13">
        <f t="shared" ref="G32" si="271">G31/G28</f>
        <v>2.5115000264368425E-2</v>
      </c>
      <c r="H32" s="13" t="e">
        <f t="shared" ref="H32" si="272">H31/H28</f>
        <v>#DIV/0!</v>
      </c>
      <c r="I32" s="13" t="e">
        <f t="shared" ref="I32" si="273">I31/I28</f>
        <v>#DIV/0!</v>
      </c>
      <c r="J32" s="13" t="e">
        <f t="shared" ref="J32" si="274">J31/J28</f>
        <v>#DIV/0!</v>
      </c>
      <c r="K32" s="13">
        <f t="shared" ref="K32" si="275">K31/K28</f>
        <v>0.84307692307692306</v>
      </c>
      <c r="L32" s="13">
        <f t="shared" ref="L32" si="276">L31/L28</f>
        <v>-0.25537089582488853</v>
      </c>
      <c r="M32" s="13">
        <f t="shared" ref="M32" si="277">M31/M28</f>
        <v>-0.31365883807169342</v>
      </c>
      <c r="N32" s="13">
        <f t="shared" ref="N32" si="278">N31/N28</f>
        <v>-0.89672544080604533</v>
      </c>
      <c r="O32" s="13">
        <f t="shared" ref="O32" si="279">O31/O28</f>
        <v>-0.4222573007103394</v>
      </c>
      <c r="P32" s="13">
        <f t="shared" ref="P32" si="280">P31/P28</f>
        <v>-0.45449387199273716</v>
      </c>
      <c r="Q32" s="13" t="e">
        <f t="shared" ref="Q32" si="281">Q31/Q28</f>
        <v>#DIV/0!</v>
      </c>
      <c r="R32" s="13">
        <f t="shared" ref="R32" si="282">R31/R28</f>
        <v>-0.73896681491618199</v>
      </c>
      <c r="S32" s="13" t="e">
        <f t="shared" ref="S32" si="283">S31/S28</f>
        <v>#DIV/0!</v>
      </c>
      <c r="T32" s="13" t="e">
        <f t="shared" ref="T32:U32" si="284">T31/T28</f>
        <v>#DIV/0!</v>
      </c>
      <c r="U32" s="13" t="e">
        <f t="shared" si="284"/>
        <v>#DIV/0!</v>
      </c>
      <c r="V32" s="162">
        <f t="shared" ref="V32" si="285">V31/V28</f>
        <v>-1</v>
      </c>
      <c r="W32" s="13" t="e">
        <f t="shared" ref="W32" si="286">W31/W28</f>
        <v>#DIV/0!</v>
      </c>
      <c r="X32" s="13" t="e">
        <f t="shared" ref="X32" si="287">X31/X28</f>
        <v>#DIV/0!</v>
      </c>
      <c r="Y32" s="13">
        <f t="shared" ref="Y32" si="288">Y31/Y28</f>
        <v>-0.33952702702702703</v>
      </c>
      <c r="Z32" s="13" t="e">
        <f t="shared" ref="Z32" si="289">Z31/Z28</f>
        <v>#DIV/0!</v>
      </c>
      <c r="AA32" s="13">
        <f t="shared" ref="AA32:AD32" si="290">AA31/AA28</f>
        <v>50</v>
      </c>
      <c r="AB32" s="13">
        <f t="shared" ref="AB32" si="291">AB31/AB28</f>
        <v>-1</v>
      </c>
      <c r="AC32" s="14">
        <f t="shared" si="290"/>
        <v>-0.2154525289830527</v>
      </c>
      <c r="AD32" s="224">
        <f t="shared" si="290"/>
        <v>-5.2221639946389398E-2</v>
      </c>
      <c r="AE32" s="13">
        <f t="shared" ref="AE32" si="292">AE31/AE28</f>
        <v>1.0363636363636364</v>
      </c>
      <c r="AF32" s="13">
        <f t="shared" ref="AF32" si="293">AF31/AF28</f>
        <v>1.867403314917127</v>
      </c>
      <c r="AG32" s="13">
        <f t="shared" ref="AG32" si="294">AG31/AG28</f>
        <v>-0.34108527131782945</v>
      </c>
      <c r="AH32" s="13" t="e">
        <f t="shared" ref="AH32" si="295">AH31/AH28</f>
        <v>#DIV/0!</v>
      </c>
      <c r="AI32" s="13" t="e">
        <f t="shared" ref="AI32" si="296">AI31/AI28</f>
        <v>#DIV/0!</v>
      </c>
      <c r="AJ32" s="13">
        <f t="shared" ref="AJ32" si="297">AJ31/AJ28</f>
        <v>16</v>
      </c>
      <c r="AK32" s="13">
        <f t="shared" ref="AK32" si="298">AK31/AK28</f>
        <v>0.22012147566941601</v>
      </c>
      <c r="AL32" s="13">
        <f t="shared" ref="AL32" si="299">AL31/AL28</f>
        <v>-0.55195523727999662</v>
      </c>
      <c r="AM32" s="13" t="e">
        <f t="shared" ref="AM32" si="300">AM31/AM28</f>
        <v>#DIV/0!</v>
      </c>
      <c r="AN32" s="13" t="e">
        <f t="shared" ref="AN32" si="301">AN31/AN28</f>
        <v>#DIV/0!</v>
      </c>
      <c r="AO32" s="162">
        <f t="shared" ref="AO32" si="302">AO31/AO28</f>
        <v>-0.21663817663817664</v>
      </c>
      <c r="AP32" s="13">
        <f t="shared" ref="AP32" si="303">AP31/AP28</f>
        <v>-0.65435679459932494</v>
      </c>
      <c r="AQ32" s="14" t="e">
        <f t="shared" ref="AQ32" si="304">AQ31/AQ28</f>
        <v>#DIV/0!</v>
      </c>
      <c r="AR32" s="13" t="e">
        <f t="shared" ref="AR32" si="305">AR31/AR28</f>
        <v>#DIV/0!</v>
      </c>
      <c r="AS32" s="13" t="e">
        <f t="shared" ref="AS32" si="306">AS31/AS28</f>
        <v>#DIV/0!</v>
      </c>
      <c r="AT32" s="13" t="e">
        <f t="shared" ref="AT32" si="307">AT31/AT28</f>
        <v>#DIV/0!</v>
      </c>
      <c r="AU32" s="13" t="e">
        <f t="shared" ref="AU32" si="308">AU31/AU28</f>
        <v>#DIV/0!</v>
      </c>
      <c r="AV32" s="13" t="e">
        <f t="shared" ref="AV32" si="309">AV31/AV28</f>
        <v>#DIV/0!</v>
      </c>
      <c r="AW32" s="13">
        <f t="shared" ref="AW32" si="310">AW31/AW28</f>
        <v>-1</v>
      </c>
      <c r="AX32" s="13">
        <f t="shared" ref="AX32" si="311">AX31/AX28</f>
        <v>-1</v>
      </c>
      <c r="AY32" s="13">
        <f t="shared" ref="AY32" si="312">AY31/AY28</f>
        <v>9.9285714285714288</v>
      </c>
      <c r="AZ32" s="13" t="e">
        <f t="shared" ref="AZ32" si="313">AZ31/AZ28</f>
        <v>#DIV/0!</v>
      </c>
      <c r="BA32" s="13" t="e">
        <f t="shared" ref="BA32" si="314">BA31/BA28</f>
        <v>#DIV/0!</v>
      </c>
      <c r="BB32" s="14">
        <f t="shared" ref="BB32" si="315">BB31/BB28</f>
        <v>1.3238985589587315</v>
      </c>
      <c r="BC32" s="13">
        <f t="shared" ref="BC32" si="316">BC31/BC28</f>
        <v>0.20590582601755786</v>
      </c>
      <c r="BD32" s="13">
        <f t="shared" ref="BD32" si="317">BD31/BD28</f>
        <v>0.20590582601755786</v>
      </c>
      <c r="BE32" s="13" t="e">
        <f t="shared" ref="BE32" si="318">BE31/BE28</f>
        <v>#DIV/0!</v>
      </c>
      <c r="BF32" s="13">
        <f t="shared" ref="BF32" si="319">BF31/BF28</f>
        <v>-0.18058099973828839</v>
      </c>
      <c r="BG32" s="13">
        <f t="shared" ref="BG32:BH32" si="320">BG31/BG28</f>
        <v>-0.54260089686098656</v>
      </c>
      <c r="BH32" s="162">
        <f t="shared" si="320"/>
        <v>5.758922986614317E-2</v>
      </c>
      <c r="BI32" s="224">
        <f t="shared" ref="BI32" si="321">BI31/BI28</f>
        <v>-1.6510924874665933E-2</v>
      </c>
      <c r="BJ32" s="13">
        <f t="shared" ref="BJ32:BK32" si="322">BJ31/BJ28</f>
        <v>-0.46137572721899012</v>
      </c>
      <c r="BK32" s="50">
        <f t="shared" si="322"/>
        <v>-5.0351473185874301E-3</v>
      </c>
      <c r="BM32" s="162" t="e">
        <f t="shared" ref="BM32" si="323">BM31/BM28</f>
        <v>#DIV/0!</v>
      </c>
    </row>
    <row r="33" spans="1:65" ht="15.75" x14ac:dyDescent="0.25">
      <c r="A33" s="128"/>
      <c r="B33" s="5" t="s">
        <v>134</v>
      </c>
      <c r="C33" s="11">
        <f>C30-C29</f>
        <v>13378</v>
      </c>
      <c r="D33" s="11">
        <f t="shared" ref="D33:BK33" si="324">D30-D29</f>
        <v>32077</v>
      </c>
      <c r="E33" s="11">
        <f t="shared" si="324"/>
        <v>-685</v>
      </c>
      <c r="F33" s="11">
        <f t="shared" si="324"/>
        <v>8534</v>
      </c>
      <c r="G33" s="11">
        <f t="shared" si="324"/>
        <v>5399</v>
      </c>
      <c r="H33" s="11">
        <f t="shared" si="324"/>
        <v>0</v>
      </c>
      <c r="I33" s="11">
        <f t="shared" si="324"/>
        <v>0</v>
      </c>
      <c r="J33" s="11">
        <f t="shared" si="324"/>
        <v>0</v>
      </c>
      <c r="K33" s="11">
        <f t="shared" si="324"/>
        <v>314</v>
      </c>
      <c r="L33" s="11">
        <f t="shared" si="324"/>
        <v>-1039</v>
      </c>
      <c r="M33" s="11">
        <f t="shared" si="324"/>
        <v>103</v>
      </c>
      <c r="N33" s="11">
        <f t="shared" si="324"/>
        <v>-46</v>
      </c>
      <c r="O33" s="11">
        <f t="shared" si="324"/>
        <v>449</v>
      </c>
      <c r="P33" s="11">
        <f t="shared" si="324"/>
        <v>-1482</v>
      </c>
      <c r="Q33" s="11">
        <f t="shared" si="324"/>
        <v>0</v>
      </c>
      <c r="R33" s="11">
        <f t="shared" si="324"/>
        <v>163</v>
      </c>
      <c r="S33" s="11">
        <f t="shared" si="324"/>
        <v>0</v>
      </c>
      <c r="T33" s="11">
        <f t="shared" si="324"/>
        <v>0</v>
      </c>
      <c r="U33" s="11">
        <f t="shared" ref="U33" si="325">U30-U29</f>
        <v>0</v>
      </c>
      <c r="V33" s="9">
        <f t="shared" si="324"/>
        <v>0</v>
      </c>
      <c r="W33" s="11">
        <f t="shared" si="324"/>
        <v>0</v>
      </c>
      <c r="X33" s="11">
        <f t="shared" si="324"/>
        <v>0</v>
      </c>
      <c r="Y33" s="11">
        <f t="shared" si="324"/>
        <v>21</v>
      </c>
      <c r="Z33" s="11">
        <f t="shared" si="324"/>
        <v>37</v>
      </c>
      <c r="AA33" s="11">
        <f t="shared" si="324"/>
        <v>50</v>
      </c>
      <c r="AB33" s="11">
        <f t="shared" ref="AB33" si="326">AB30-AB29</f>
        <v>0</v>
      </c>
      <c r="AC33" s="10">
        <f t="shared" ref="AC33:AD33" si="327">AC30-AC29</f>
        <v>5000</v>
      </c>
      <c r="AD33" s="223">
        <f t="shared" si="327"/>
        <v>62273</v>
      </c>
      <c r="AE33" s="11">
        <f t="shared" si="324"/>
        <v>-204</v>
      </c>
      <c r="AF33" s="11">
        <f t="shared" si="324"/>
        <v>147</v>
      </c>
      <c r="AG33" s="11">
        <f t="shared" si="324"/>
        <v>85</v>
      </c>
      <c r="AH33" s="11">
        <f t="shared" si="324"/>
        <v>0</v>
      </c>
      <c r="AI33" s="11">
        <f t="shared" si="324"/>
        <v>0</v>
      </c>
      <c r="AJ33" s="11">
        <f t="shared" si="324"/>
        <v>-54</v>
      </c>
      <c r="AK33" s="11">
        <f t="shared" si="324"/>
        <v>-66130</v>
      </c>
      <c r="AL33" s="11">
        <f t="shared" si="324"/>
        <v>-29702</v>
      </c>
      <c r="AM33" s="11">
        <f t="shared" si="324"/>
        <v>0</v>
      </c>
      <c r="AN33" s="11">
        <f t="shared" si="324"/>
        <v>0</v>
      </c>
      <c r="AO33" s="9">
        <f t="shared" si="324"/>
        <v>841</v>
      </c>
      <c r="AP33" s="11">
        <f t="shared" si="324"/>
        <v>-41695</v>
      </c>
      <c r="AQ33" s="10">
        <f t="shared" si="324"/>
        <v>0</v>
      </c>
      <c r="AR33" s="11">
        <f t="shared" si="324"/>
        <v>0</v>
      </c>
      <c r="AS33" s="11">
        <f t="shared" si="324"/>
        <v>0</v>
      </c>
      <c r="AT33" s="11">
        <f t="shared" si="324"/>
        <v>0</v>
      </c>
      <c r="AU33" s="11">
        <f t="shared" si="324"/>
        <v>0</v>
      </c>
      <c r="AV33" s="11">
        <f t="shared" si="324"/>
        <v>0</v>
      </c>
      <c r="AW33" s="11">
        <f t="shared" si="324"/>
        <v>0</v>
      </c>
      <c r="AX33" s="11">
        <f t="shared" si="324"/>
        <v>-7</v>
      </c>
      <c r="AY33" s="11">
        <f t="shared" si="324"/>
        <v>153</v>
      </c>
      <c r="AZ33" s="11">
        <f t="shared" si="324"/>
        <v>0</v>
      </c>
      <c r="BA33" s="11">
        <f t="shared" si="324"/>
        <v>0</v>
      </c>
      <c r="BB33" s="10">
        <f t="shared" si="324"/>
        <v>-6466</v>
      </c>
      <c r="BC33" s="11">
        <f t="shared" si="324"/>
        <v>13</v>
      </c>
      <c r="BD33" s="11">
        <f t="shared" si="324"/>
        <v>13</v>
      </c>
      <c r="BE33" s="11">
        <f t="shared" si="324"/>
        <v>0</v>
      </c>
      <c r="BF33" s="11">
        <f t="shared" si="324"/>
        <v>-4779</v>
      </c>
      <c r="BG33" s="11">
        <f t="shared" si="324"/>
        <v>158</v>
      </c>
      <c r="BH33" s="9">
        <f t="shared" si="324"/>
        <v>-147627</v>
      </c>
      <c r="BI33" s="223">
        <f t="shared" si="324"/>
        <v>-85354</v>
      </c>
      <c r="BJ33" s="11">
        <f t="shared" si="324"/>
        <v>24351</v>
      </c>
      <c r="BK33" s="49">
        <f t="shared" si="324"/>
        <v>-109705</v>
      </c>
      <c r="BM33" s="30">
        <f t="shared" si="212"/>
        <v>-171978</v>
      </c>
    </row>
    <row r="34" spans="1:65" ht="15.75" x14ac:dyDescent="0.25">
      <c r="A34" s="128"/>
      <c r="B34" s="5" t="s">
        <v>135</v>
      </c>
      <c r="C34" s="13">
        <f>C33/C29</f>
        <v>2.682198207590673E-2</v>
      </c>
      <c r="D34" s="13">
        <f t="shared" ref="D34" si="328">D33/D29</f>
        <v>0.39056374041154268</v>
      </c>
      <c r="E34" s="13">
        <f t="shared" ref="E34" si="329">E33/E29</f>
        <v>-0.92944369063772048</v>
      </c>
      <c r="F34" s="13">
        <f t="shared" ref="F34" si="330">F33/F29</f>
        <v>0.16432078559738134</v>
      </c>
      <c r="G34" s="13">
        <f t="shared" ref="G34" si="331">G33/G29</f>
        <v>0.16175809689307008</v>
      </c>
      <c r="H34" s="13" t="e">
        <f t="shared" ref="H34" si="332">H33/H29</f>
        <v>#DIV/0!</v>
      </c>
      <c r="I34" s="13" t="e">
        <f t="shared" ref="I34" si="333">I33/I29</f>
        <v>#DIV/0!</v>
      </c>
      <c r="J34" s="13" t="e">
        <f t="shared" ref="J34" si="334">J33/J29</f>
        <v>#DIV/0!</v>
      </c>
      <c r="K34" s="13">
        <f t="shared" ref="K34" si="335">K33/K29</f>
        <v>1.1017543859649124</v>
      </c>
      <c r="L34" s="13">
        <f t="shared" ref="L34" si="336">L33/L29</f>
        <v>-0.22045406322936559</v>
      </c>
      <c r="M34" s="13">
        <f t="shared" ref="M34" si="337">M33/M29</f>
        <v>1.1729871313062294E-2</v>
      </c>
      <c r="N34" s="13">
        <f t="shared" ref="N34" si="338">N33/N29</f>
        <v>-0.359375</v>
      </c>
      <c r="O34" s="13">
        <f t="shared" ref="O34" si="339">O33/O29</f>
        <v>1.5865724381625441</v>
      </c>
      <c r="P34" s="13">
        <f t="shared" ref="P34" si="340">P33/P29</f>
        <v>-0.23564954682779457</v>
      </c>
      <c r="Q34" s="13" t="e">
        <f t="shared" ref="Q34" si="341">Q33/Q29</f>
        <v>#DIV/0!</v>
      </c>
      <c r="R34" s="13">
        <f t="shared" ref="R34" si="342">R33/R29</f>
        <v>0.27166666666666667</v>
      </c>
      <c r="S34" s="13" t="e">
        <f t="shared" ref="S34" si="343">S33/S29</f>
        <v>#DIV/0!</v>
      </c>
      <c r="T34" s="13" t="e">
        <f t="shared" ref="T34:U34" si="344">T33/T29</f>
        <v>#DIV/0!</v>
      </c>
      <c r="U34" s="13" t="e">
        <f t="shared" si="344"/>
        <v>#DIV/0!</v>
      </c>
      <c r="V34" s="162" t="e">
        <f t="shared" ref="V34" si="345">V33/V29</f>
        <v>#DIV/0!</v>
      </c>
      <c r="W34" s="13" t="e">
        <f t="shared" ref="W34" si="346">W33/W29</f>
        <v>#DIV/0!</v>
      </c>
      <c r="X34" s="13" t="e">
        <f t="shared" ref="X34" si="347">X33/X29</f>
        <v>#DIV/0!</v>
      </c>
      <c r="Y34" s="13">
        <f t="shared" ref="Y34" si="348">Y33/Y29</f>
        <v>5.675675675675676E-2</v>
      </c>
      <c r="Z34" s="13">
        <f t="shared" ref="Z34" si="349">Z33/Z29</f>
        <v>37</v>
      </c>
      <c r="AA34" s="13">
        <f t="shared" ref="AA34:AD34" si="350">AA33/AA29</f>
        <v>50</v>
      </c>
      <c r="AB34" s="13" t="e">
        <f t="shared" ref="AB34" si="351">AB33/AB29</f>
        <v>#DIV/0!</v>
      </c>
      <c r="AC34" s="14">
        <f t="shared" si="350"/>
        <v>7.4849178904507416E-2</v>
      </c>
      <c r="AD34" s="224">
        <f t="shared" si="350"/>
        <v>8.2458842083101058E-2</v>
      </c>
      <c r="AE34" s="13">
        <f t="shared" ref="AE34" si="352">AE33/AE29</f>
        <v>-0.31288343558282211</v>
      </c>
      <c r="AF34" s="13">
        <f t="shared" ref="AF34" si="353">AF33/AF29</f>
        <v>0.39516129032258063</v>
      </c>
      <c r="AG34" s="13" t="e">
        <f t="shared" ref="AG34" si="354">AG33/AG29</f>
        <v>#DIV/0!</v>
      </c>
      <c r="AH34" s="13" t="e">
        <f t="shared" ref="AH34" si="355">AH33/AH29</f>
        <v>#DIV/0!</v>
      </c>
      <c r="AI34" s="13" t="e">
        <f t="shared" ref="AI34" si="356">AI33/AI29</f>
        <v>#DIV/0!</v>
      </c>
      <c r="AJ34" s="13">
        <f t="shared" ref="AJ34" si="357">AJ33/AJ29</f>
        <v>-0.38848920863309355</v>
      </c>
      <c r="AK34" s="13">
        <f t="shared" ref="AK34" si="358">AK33/AK29</f>
        <v>-0.2425560633514037</v>
      </c>
      <c r="AL34" s="13">
        <f t="shared" ref="AL34" si="359">AL33/AL29</f>
        <v>-0.58054806301551931</v>
      </c>
      <c r="AM34" s="13" t="e">
        <f t="shared" ref="AM34" si="360">AM33/AM29</f>
        <v>#DIV/0!</v>
      </c>
      <c r="AN34" s="13">
        <f t="shared" ref="AN34" si="361">AN33/AN29</f>
        <v>0</v>
      </c>
      <c r="AO34" s="162">
        <f t="shared" ref="AO34" si="362">AO33/AO29</f>
        <v>2.0815285993614336E-2</v>
      </c>
      <c r="AP34" s="13">
        <f t="shared" ref="AP34" si="363">AP33/AP29</f>
        <v>-0.6012863591133929</v>
      </c>
      <c r="AQ34" s="14" t="e">
        <f t="shared" ref="AQ34" si="364">AQ33/AQ29</f>
        <v>#DIV/0!</v>
      </c>
      <c r="AR34" s="13" t="e">
        <f t="shared" ref="AR34" si="365">AR33/AR29</f>
        <v>#DIV/0!</v>
      </c>
      <c r="AS34" s="13" t="e">
        <f t="shared" ref="AS34" si="366">AS33/AS29</f>
        <v>#DIV/0!</v>
      </c>
      <c r="AT34" s="13" t="e">
        <f t="shared" ref="AT34" si="367">AT33/AT29</f>
        <v>#DIV/0!</v>
      </c>
      <c r="AU34" s="13" t="e">
        <f t="shared" ref="AU34" si="368">AU33/AU29</f>
        <v>#DIV/0!</v>
      </c>
      <c r="AV34" s="13" t="e">
        <f t="shared" ref="AV34" si="369">AV33/AV29</f>
        <v>#DIV/0!</v>
      </c>
      <c r="AW34" s="13" t="e">
        <f t="shared" ref="AW34" si="370">AW33/AW29</f>
        <v>#DIV/0!</v>
      </c>
      <c r="AX34" s="13">
        <f t="shared" ref="AX34" si="371">AX33/AX29</f>
        <v>-1</v>
      </c>
      <c r="AY34" s="13" t="e">
        <f t="shared" ref="AY34" si="372">AY33/AY29</f>
        <v>#DIV/0!</v>
      </c>
      <c r="AZ34" s="13" t="e">
        <f t="shared" ref="AZ34" si="373">AZ33/AZ29</f>
        <v>#DIV/0!</v>
      </c>
      <c r="BA34" s="13" t="e">
        <f t="shared" ref="BA34" si="374">BA33/BA29</f>
        <v>#DIV/0!</v>
      </c>
      <c r="BB34" s="14">
        <f t="shared" ref="BB34" si="375">BB33/BB29</f>
        <v>-4.5713881720810208E-2</v>
      </c>
      <c r="BC34" s="13">
        <f t="shared" ref="BC34" si="376">BC33/BC29</f>
        <v>8.678237650200267E-3</v>
      </c>
      <c r="BD34" s="13">
        <f t="shared" ref="BD34" si="377">BD33/BD29</f>
        <v>8.678237650200267E-3</v>
      </c>
      <c r="BE34" s="13" t="e">
        <f t="shared" ref="BE34" si="378">BE33/BE29</f>
        <v>#DIV/0!</v>
      </c>
      <c r="BF34" s="13">
        <f t="shared" ref="BF34" si="379">BF33/BF29</f>
        <v>-0.60417193426042981</v>
      </c>
      <c r="BG34" s="13">
        <f t="shared" ref="BG34:BH34" si="380">BG33/BG29</f>
        <v>3.4347826086956523</v>
      </c>
      <c r="BH34" s="162">
        <f t="shared" si="380"/>
        <v>-0.25139425066370591</v>
      </c>
      <c r="BI34" s="224">
        <f t="shared" ref="BI34" si="381">BI33/BI29</f>
        <v>-6.3581524305850415E-2</v>
      </c>
      <c r="BJ34" s="13">
        <f t="shared" ref="BJ34:BK34" si="382">BJ33/BJ29</f>
        <v>-3.4599317988064793</v>
      </c>
      <c r="BK34" s="50">
        <f t="shared" si="382"/>
        <v>-8.1294758246188134E-2</v>
      </c>
      <c r="BM34" s="14">
        <f t="shared" ref="BM34" si="383">BM33/BM29</f>
        <v>-0.28939322295720304</v>
      </c>
    </row>
    <row r="35" spans="1:65" ht="15.75" x14ac:dyDescent="0.25">
      <c r="A35" s="128"/>
      <c r="B35" s="5" t="s">
        <v>296</v>
      </c>
      <c r="C35" s="126">
        <f>C30/C27</f>
        <v>0.52037248715955675</v>
      </c>
      <c r="D35" s="126">
        <f t="shared" ref="D35:BK35" si="384">D30/D27</f>
        <v>0.40773652267047483</v>
      </c>
      <c r="E35" s="126">
        <f t="shared" si="384"/>
        <v>1.0358978445356389E-3</v>
      </c>
      <c r="F35" s="126">
        <f t="shared" si="384"/>
        <v>0.53363632352292278</v>
      </c>
      <c r="G35" s="126">
        <f t="shared" si="384"/>
        <v>0.53305472691530453</v>
      </c>
      <c r="H35" s="126" t="e">
        <f t="shared" si="384"/>
        <v>#DIV/0!</v>
      </c>
      <c r="I35" s="126" t="e">
        <f t="shared" si="384"/>
        <v>#DIV/0!</v>
      </c>
      <c r="J35" s="126" t="e">
        <f t="shared" si="384"/>
        <v>#DIV/0!</v>
      </c>
      <c r="K35" s="126">
        <f t="shared" si="384"/>
        <v>0.95840000000000003</v>
      </c>
      <c r="L35" s="126">
        <f t="shared" si="384"/>
        <v>0.38722596964586847</v>
      </c>
      <c r="M35" s="126">
        <f t="shared" si="384"/>
        <v>0.3569735203118094</v>
      </c>
      <c r="N35" s="126">
        <f t="shared" si="384"/>
        <v>5.3700065487884745E-2</v>
      </c>
      <c r="O35" s="126">
        <f t="shared" si="384"/>
        <v>0.30061601642710473</v>
      </c>
      <c r="P35" s="126">
        <f t="shared" si="384"/>
        <v>0.2836992445703494</v>
      </c>
      <c r="Q35" s="126" t="e">
        <f t="shared" si="384"/>
        <v>#DIV/0!</v>
      </c>
      <c r="R35" s="126">
        <f t="shared" si="384"/>
        <v>0.13566856330014224</v>
      </c>
      <c r="S35" s="126" t="e">
        <f t="shared" si="384"/>
        <v>#DIV/0!</v>
      </c>
      <c r="T35" s="126" t="e">
        <f t="shared" si="384"/>
        <v>#DIV/0!</v>
      </c>
      <c r="U35" s="126" t="e">
        <f t="shared" si="384"/>
        <v>#DIV/0!</v>
      </c>
      <c r="V35" s="177">
        <f t="shared" si="384"/>
        <v>0</v>
      </c>
      <c r="W35" s="126" t="e">
        <f t="shared" si="384"/>
        <v>#DIV/0!</v>
      </c>
      <c r="X35" s="126" t="e">
        <f t="shared" si="384"/>
        <v>#DIV/0!</v>
      </c>
      <c r="Y35" s="126">
        <f t="shared" si="384"/>
        <v>0.34479717813051147</v>
      </c>
      <c r="Z35" s="126" t="e">
        <f t="shared" si="384"/>
        <v>#DIV/0!</v>
      </c>
      <c r="AA35" s="126">
        <f t="shared" si="384"/>
        <v>17</v>
      </c>
      <c r="AB35" s="126">
        <f t="shared" ref="AB35" si="385">AB30/AB27</f>
        <v>0</v>
      </c>
      <c r="AC35" s="215">
        <f t="shared" si="384"/>
        <v>0.40796949930680243</v>
      </c>
      <c r="AD35" s="225">
        <f t="shared" si="384"/>
        <v>0.46769511373219413</v>
      </c>
      <c r="AE35" s="126">
        <f t="shared" si="384"/>
        <v>1.0566037735849056</v>
      </c>
      <c r="AF35" s="126">
        <f t="shared" si="384"/>
        <v>1.4828571428571429</v>
      </c>
      <c r="AG35" s="126">
        <f t="shared" si="384"/>
        <v>0.34412955465587042</v>
      </c>
      <c r="AH35" s="126" t="e">
        <f t="shared" si="384"/>
        <v>#DIV/0!</v>
      </c>
      <c r="AI35" s="126" t="e">
        <f t="shared" si="384"/>
        <v>#DIV/0!</v>
      </c>
      <c r="AJ35" s="126">
        <f t="shared" si="384"/>
        <v>6.0714285714285712</v>
      </c>
      <c r="AK35" s="126">
        <f t="shared" si="384"/>
        <v>0.63446046834579672</v>
      </c>
      <c r="AL35" s="126">
        <f t="shared" si="384"/>
        <v>0.23298736266122377</v>
      </c>
      <c r="AM35" s="126" t="e">
        <f t="shared" si="384"/>
        <v>#DIV/0!</v>
      </c>
      <c r="AN35" s="126" t="e">
        <f t="shared" si="384"/>
        <v>#DIV/0!</v>
      </c>
      <c r="AO35" s="177">
        <f t="shared" si="384"/>
        <v>0.40735619469026546</v>
      </c>
      <c r="AP35" s="126">
        <f t="shared" si="384"/>
        <v>0.17973554535644171</v>
      </c>
      <c r="AQ35" s="215" t="e">
        <f t="shared" si="384"/>
        <v>#DIV/0!</v>
      </c>
      <c r="AR35" s="126" t="e">
        <f t="shared" si="384"/>
        <v>#DIV/0!</v>
      </c>
      <c r="AS35" s="126" t="e">
        <f t="shared" si="384"/>
        <v>#DIV/0!</v>
      </c>
      <c r="AT35" s="126" t="e">
        <f t="shared" si="384"/>
        <v>#DIV/0!</v>
      </c>
      <c r="AU35" s="126" t="e">
        <f t="shared" si="384"/>
        <v>#DIV/0!</v>
      </c>
      <c r="AV35" s="126" t="e">
        <f t="shared" si="384"/>
        <v>#DIV/0!</v>
      </c>
      <c r="AW35" s="126">
        <f t="shared" si="384"/>
        <v>0</v>
      </c>
      <c r="AX35" s="126">
        <f t="shared" si="384"/>
        <v>0</v>
      </c>
      <c r="AY35" s="126">
        <f t="shared" si="384"/>
        <v>5.666666666666667</v>
      </c>
      <c r="AZ35" s="126" t="e">
        <f t="shared" si="384"/>
        <v>#DIV/0!</v>
      </c>
      <c r="BA35" s="126" t="e">
        <f t="shared" si="384"/>
        <v>#DIV/0!</v>
      </c>
      <c r="BB35" s="215">
        <f t="shared" si="384"/>
        <v>1.208449720670391</v>
      </c>
      <c r="BC35" s="126">
        <f t="shared" si="384"/>
        <v>0.62749169435215946</v>
      </c>
      <c r="BD35" s="126">
        <f t="shared" si="384"/>
        <v>0.62749169435215946</v>
      </c>
      <c r="BE35" s="126" t="e">
        <f t="shared" si="384"/>
        <v>#DIV/0!</v>
      </c>
      <c r="BF35" s="126">
        <f t="shared" si="384"/>
        <v>0.42610234077299947</v>
      </c>
      <c r="BG35" s="126">
        <f t="shared" si="384"/>
        <v>0.24142011834319527</v>
      </c>
      <c r="BH35" s="177">
        <f t="shared" si="384"/>
        <v>0.54995708992101044</v>
      </c>
      <c r="BI35" s="225">
        <f t="shared" si="384"/>
        <v>0.49350979733231159</v>
      </c>
      <c r="BJ35" s="126">
        <f t="shared" si="384"/>
        <v>0.26934565481191075</v>
      </c>
      <c r="BK35" s="126">
        <f t="shared" si="384"/>
        <v>0.49931291296709635</v>
      </c>
      <c r="BM35" s="126" t="e">
        <f t="shared" ref="BM35" si="386">BM30/BM27</f>
        <v>#DIV/0!</v>
      </c>
    </row>
    <row r="36" spans="1:65" s="180" customFormat="1" ht="15.75" x14ac:dyDescent="0.25">
      <c r="A36" s="128"/>
      <c r="B36" s="5" t="s">
        <v>297</v>
      </c>
      <c r="C36" s="11">
        <f>C30-C27</f>
        <v>-472047</v>
      </c>
      <c r="D36" s="11">
        <f t="shared" ref="D36:BM36" si="387">D30-D27</f>
        <v>-165893</v>
      </c>
      <c r="E36" s="11">
        <f t="shared" si="387"/>
        <v>-50146</v>
      </c>
      <c r="F36" s="11">
        <f t="shared" si="387"/>
        <v>-52846</v>
      </c>
      <c r="G36" s="11">
        <f t="shared" si="387"/>
        <v>-33967</v>
      </c>
      <c r="H36" s="11">
        <f t="shared" si="387"/>
        <v>0</v>
      </c>
      <c r="I36" s="11">
        <f t="shared" si="387"/>
        <v>0</v>
      </c>
      <c r="J36" s="11">
        <f t="shared" si="387"/>
        <v>0</v>
      </c>
      <c r="K36" s="11">
        <f t="shared" si="387"/>
        <v>-26</v>
      </c>
      <c r="L36" s="11">
        <f t="shared" si="387"/>
        <v>-5814</v>
      </c>
      <c r="M36" s="11">
        <f t="shared" si="387"/>
        <v>-16003</v>
      </c>
      <c r="N36" s="11">
        <f t="shared" si="387"/>
        <v>-1445</v>
      </c>
      <c r="O36" s="11">
        <f t="shared" si="387"/>
        <v>-1703</v>
      </c>
      <c r="P36" s="11">
        <f t="shared" si="387"/>
        <v>-12137</v>
      </c>
      <c r="Q36" s="11">
        <f t="shared" si="387"/>
        <v>0</v>
      </c>
      <c r="R36" s="11">
        <f t="shared" si="387"/>
        <v>-4861</v>
      </c>
      <c r="S36" s="11">
        <f t="shared" si="387"/>
        <v>0</v>
      </c>
      <c r="T36" s="11">
        <f t="shared" si="387"/>
        <v>0</v>
      </c>
      <c r="U36" s="11">
        <f t="shared" si="387"/>
        <v>0</v>
      </c>
      <c r="V36" s="9">
        <f t="shared" si="387"/>
        <v>-6871</v>
      </c>
      <c r="W36" s="11">
        <f t="shared" si="387"/>
        <v>0</v>
      </c>
      <c r="X36" s="11">
        <f t="shared" si="387"/>
        <v>0</v>
      </c>
      <c r="Y36" s="11">
        <f t="shared" si="387"/>
        <v>-743</v>
      </c>
      <c r="Z36" s="11">
        <f t="shared" si="387"/>
        <v>38</v>
      </c>
      <c r="AA36" s="11">
        <f t="shared" si="387"/>
        <v>48</v>
      </c>
      <c r="AB36" s="11">
        <f t="shared" ref="AB36" si="388">AB30-AB27</f>
        <v>-1793</v>
      </c>
      <c r="AC36" s="10">
        <f t="shared" si="387"/>
        <v>-104195</v>
      </c>
      <c r="AD36" s="223">
        <f t="shared" si="387"/>
        <v>-930404</v>
      </c>
      <c r="AE36" s="11">
        <f t="shared" si="387"/>
        <v>24</v>
      </c>
      <c r="AF36" s="11">
        <f t="shared" si="387"/>
        <v>169</v>
      </c>
      <c r="AG36" s="11">
        <f t="shared" si="387"/>
        <v>-162</v>
      </c>
      <c r="AH36" s="11">
        <f t="shared" si="387"/>
        <v>0</v>
      </c>
      <c r="AI36" s="11">
        <f t="shared" si="387"/>
        <v>0</v>
      </c>
      <c r="AJ36" s="11">
        <f t="shared" si="387"/>
        <v>71</v>
      </c>
      <c r="AK36" s="11">
        <f t="shared" si="387"/>
        <v>-118978</v>
      </c>
      <c r="AL36" s="11">
        <f t="shared" si="387"/>
        <v>-70648</v>
      </c>
      <c r="AM36" s="11">
        <f t="shared" si="387"/>
        <v>0</v>
      </c>
      <c r="AN36" s="11">
        <f t="shared" si="387"/>
        <v>120</v>
      </c>
      <c r="AO36" s="9">
        <f t="shared" si="387"/>
        <v>-60004</v>
      </c>
      <c r="AP36" s="11">
        <f t="shared" si="387"/>
        <v>-126178</v>
      </c>
      <c r="AQ36" s="10">
        <f t="shared" si="387"/>
        <v>0</v>
      </c>
      <c r="AR36" s="11">
        <f t="shared" si="387"/>
        <v>0</v>
      </c>
      <c r="AS36" s="11">
        <f t="shared" si="387"/>
        <v>0</v>
      </c>
      <c r="AT36" s="11">
        <f t="shared" si="387"/>
        <v>0</v>
      </c>
      <c r="AU36" s="11">
        <f t="shared" si="387"/>
        <v>0</v>
      </c>
      <c r="AV36" s="11">
        <f t="shared" si="387"/>
        <v>0</v>
      </c>
      <c r="AW36" s="11">
        <f t="shared" si="387"/>
        <v>-839</v>
      </c>
      <c r="AX36" s="11">
        <f t="shared" si="387"/>
        <v>-72</v>
      </c>
      <c r="AY36" s="11">
        <f t="shared" si="387"/>
        <v>126</v>
      </c>
      <c r="AZ36" s="11">
        <f t="shared" si="387"/>
        <v>0</v>
      </c>
      <c r="BA36" s="11">
        <f t="shared" si="387"/>
        <v>0</v>
      </c>
      <c r="BB36" s="10">
        <f t="shared" si="387"/>
        <v>23283</v>
      </c>
      <c r="BC36" s="11">
        <f t="shared" si="387"/>
        <v>-897</v>
      </c>
      <c r="BD36" s="11">
        <f t="shared" si="387"/>
        <v>-897</v>
      </c>
      <c r="BE36" s="11">
        <f t="shared" si="387"/>
        <v>0</v>
      </c>
      <c r="BF36" s="11">
        <f t="shared" si="387"/>
        <v>-4217</v>
      </c>
      <c r="BG36" s="11">
        <f t="shared" si="387"/>
        <v>-641</v>
      </c>
      <c r="BH36" s="11">
        <f t="shared" si="387"/>
        <v>-359740</v>
      </c>
      <c r="BI36" s="223">
        <f t="shared" si="387"/>
        <v>-1290144</v>
      </c>
      <c r="BJ36" s="11">
        <f t="shared" si="387"/>
        <v>-46965</v>
      </c>
      <c r="BK36" s="11">
        <f t="shared" si="387"/>
        <v>-1243179</v>
      </c>
      <c r="BL36" s="11">
        <f t="shared" si="387"/>
        <v>1239762</v>
      </c>
      <c r="BM36" s="11">
        <f t="shared" si="387"/>
        <v>422293</v>
      </c>
    </row>
    <row r="37" spans="1:65" s="180" customFormat="1" ht="15.75" x14ac:dyDescent="0.25">
      <c r="A37" s="128"/>
      <c r="B37" s="5"/>
      <c r="C37" s="5"/>
      <c r="D37" s="5"/>
      <c r="E37" s="5"/>
      <c r="F37" s="5"/>
      <c r="G37" s="5"/>
      <c r="H37" s="5"/>
      <c r="I37" s="5"/>
      <c r="J37" s="5"/>
      <c r="K37" s="5"/>
      <c r="L37" s="5"/>
      <c r="M37" s="5"/>
      <c r="N37" s="5"/>
      <c r="O37" s="5"/>
      <c r="P37" s="5"/>
      <c r="Q37" s="5"/>
      <c r="R37" s="5"/>
      <c r="S37" s="5"/>
      <c r="T37" s="5"/>
      <c r="U37" s="5"/>
      <c r="V37" s="16"/>
      <c r="W37" s="5"/>
      <c r="X37" s="5"/>
      <c r="Y37" s="5"/>
      <c r="Z37" s="5"/>
      <c r="AA37" s="5"/>
      <c r="AB37" s="5"/>
      <c r="AC37" s="6"/>
      <c r="AD37" s="226"/>
      <c r="AE37" s="5"/>
      <c r="AF37" s="5"/>
      <c r="AG37" s="5"/>
      <c r="AH37" s="5"/>
      <c r="AI37" s="5"/>
      <c r="AJ37" s="5"/>
      <c r="AK37" s="5"/>
      <c r="AL37" s="5"/>
      <c r="AM37" s="5"/>
      <c r="AN37" s="5"/>
      <c r="AO37" s="16"/>
      <c r="AP37" s="5"/>
      <c r="AQ37" s="6"/>
      <c r="AR37" s="5"/>
      <c r="AS37" s="5"/>
      <c r="AT37" s="5"/>
      <c r="AU37" s="5"/>
      <c r="AV37" s="5"/>
      <c r="AW37" s="6"/>
      <c r="AX37" s="5"/>
      <c r="AY37" s="5"/>
      <c r="AZ37" s="5"/>
      <c r="BA37" s="5"/>
      <c r="BB37" s="6"/>
      <c r="BC37" s="5"/>
      <c r="BD37" s="5"/>
      <c r="BE37" s="5"/>
      <c r="BF37" s="5"/>
      <c r="BG37" s="5"/>
      <c r="BH37" s="16"/>
      <c r="BI37" s="226"/>
      <c r="BJ37" s="5"/>
      <c r="BK37" s="48"/>
    </row>
    <row r="38" spans="1:65" ht="15.75" x14ac:dyDescent="0.25">
      <c r="A38" s="15" t="s">
        <v>138</v>
      </c>
      <c r="B38" s="11" t="s">
        <v>300</v>
      </c>
      <c r="C38" s="120">
        <v>1538528</v>
      </c>
      <c r="D38" s="120">
        <v>438598</v>
      </c>
      <c r="E38" s="120">
        <v>65242</v>
      </c>
      <c r="F38" s="120">
        <v>185619</v>
      </c>
      <c r="G38" s="120">
        <v>98410</v>
      </c>
      <c r="H38" s="120">
        <v>0</v>
      </c>
      <c r="I38" s="120">
        <v>0</v>
      </c>
      <c r="J38" s="120">
        <v>0</v>
      </c>
      <c r="K38" s="120">
        <v>1451</v>
      </c>
      <c r="L38" s="120">
        <v>40822</v>
      </c>
      <c r="M38" s="120">
        <v>57025</v>
      </c>
      <c r="N38" s="120">
        <v>209</v>
      </c>
      <c r="O38" s="120">
        <v>3360</v>
      </c>
      <c r="P38" s="120">
        <v>28074</v>
      </c>
      <c r="Q38" s="120">
        <v>0</v>
      </c>
      <c r="R38" s="120">
        <v>5083</v>
      </c>
      <c r="S38" s="120">
        <v>0</v>
      </c>
      <c r="T38" s="120">
        <v>0</v>
      </c>
      <c r="U38" s="120"/>
      <c r="V38" s="189">
        <v>332810</v>
      </c>
      <c r="W38" s="120">
        <v>0</v>
      </c>
      <c r="X38" s="120">
        <v>0</v>
      </c>
      <c r="Y38" s="120">
        <v>243</v>
      </c>
      <c r="Z38" s="120">
        <v>24</v>
      </c>
      <c r="AA38" s="120">
        <v>206</v>
      </c>
      <c r="AB38" s="120">
        <v>2808</v>
      </c>
      <c r="AC38" s="151">
        <v>1155805</v>
      </c>
      <c r="AD38" s="229">
        <f t="shared" ref="AD38:AD39" si="389">SUM(C38:AC38)</f>
        <v>3954317</v>
      </c>
      <c r="AE38" s="120">
        <v>1049</v>
      </c>
      <c r="AF38" s="120">
        <v>224</v>
      </c>
      <c r="AG38" s="120">
        <v>4618</v>
      </c>
      <c r="AH38" s="120">
        <v>0</v>
      </c>
      <c r="AI38" s="120">
        <v>0</v>
      </c>
      <c r="AJ38" s="120">
        <v>0</v>
      </c>
      <c r="AK38" s="120">
        <v>173369</v>
      </c>
      <c r="AL38" s="120">
        <v>30087</v>
      </c>
      <c r="AM38" s="120">
        <v>525</v>
      </c>
      <c r="AN38" s="120">
        <v>0</v>
      </c>
      <c r="AO38" s="189">
        <v>122676</v>
      </c>
      <c r="AP38" s="120">
        <v>-80383</v>
      </c>
      <c r="AQ38" s="151">
        <v>145520</v>
      </c>
      <c r="AR38" s="120">
        <v>0</v>
      </c>
      <c r="AS38" s="120"/>
      <c r="AT38" s="120"/>
      <c r="AU38" s="120">
        <v>0</v>
      </c>
      <c r="AV38" s="120"/>
      <c r="AW38" s="120">
        <v>0</v>
      </c>
      <c r="AX38" s="120">
        <v>0</v>
      </c>
      <c r="AY38" s="120">
        <v>169</v>
      </c>
      <c r="AZ38" s="120">
        <v>0</v>
      </c>
      <c r="BA38" s="120">
        <v>0</v>
      </c>
      <c r="BB38" s="151">
        <v>650303</v>
      </c>
      <c r="BC38" s="120">
        <v>5071</v>
      </c>
      <c r="BD38" s="120">
        <v>5071</v>
      </c>
      <c r="BE38" s="120">
        <v>0</v>
      </c>
      <c r="BF38" s="120">
        <v>11395</v>
      </c>
      <c r="BG38" s="120">
        <v>471</v>
      </c>
      <c r="BH38" s="9">
        <f>SUM(AE38:BG38)</f>
        <v>1070165</v>
      </c>
      <c r="BI38" s="222">
        <f>AD38+BH38</f>
        <v>5024482</v>
      </c>
      <c r="BJ38" s="96">
        <v>81243</v>
      </c>
      <c r="BK38" s="49">
        <f t="shared" ref="BK38:BK39" si="390">BI38-BJ38</f>
        <v>4943239</v>
      </c>
      <c r="BL38">
        <v>4</v>
      </c>
      <c r="BM38" s="30"/>
    </row>
    <row r="39" spans="1:65" s="41" customFormat="1" ht="15.75" x14ac:dyDescent="0.25">
      <c r="A39" s="134" t="s">
        <v>138</v>
      </c>
      <c r="B39" s="216" t="s">
        <v>329</v>
      </c>
      <c r="C39" s="10">
        <v>800035</v>
      </c>
      <c r="D39" s="10">
        <v>196325</v>
      </c>
      <c r="E39" s="10">
        <v>0</v>
      </c>
      <c r="F39" s="10">
        <v>96523</v>
      </c>
      <c r="G39" s="10">
        <v>51172</v>
      </c>
      <c r="H39" s="10">
        <v>0</v>
      </c>
      <c r="I39" s="10">
        <v>0</v>
      </c>
      <c r="J39" s="10">
        <v>0</v>
      </c>
      <c r="K39" s="10">
        <v>754</v>
      </c>
      <c r="L39" s="10">
        <v>21229</v>
      </c>
      <c r="M39" s="10">
        <v>29654</v>
      </c>
      <c r="N39" s="10">
        <v>110</v>
      </c>
      <c r="O39" s="10">
        <v>1747</v>
      </c>
      <c r="P39" s="10">
        <v>14598</v>
      </c>
      <c r="Q39" s="10">
        <v>0</v>
      </c>
      <c r="R39" s="10">
        <v>2644</v>
      </c>
      <c r="S39" s="10">
        <v>0</v>
      </c>
      <c r="T39" s="10">
        <v>0</v>
      </c>
      <c r="U39" s="10"/>
      <c r="V39" s="10">
        <v>173062</v>
      </c>
      <c r="W39" s="10">
        <v>0</v>
      </c>
      <c r="X39" s="10">
        <v>0</v>
      </c>
      <c r="Y39" s="10">
        <v>125</v>
      </c>
      <c r="Z39" s="10">
        <v>12</v>
      </c>
      <c r="AA39" s="10">
        <v>106</v>
      </c>
      <c r="AB39" s="10">
        <v>1461</v>
      </c>
      <c r="AC39" s="10">
        <v>601017</v>
      </c>
      <c r="AD39" s="229">
        <f t="shared" si="389"/>
        <v>1990574</v>
      </c>
      <c r="AE39" s="10">
        <v>546</v>
      </c>
      <c r="AF39" s="10">
        <v>116</v>
      </c>
      <c r="AG39" s="10">
        <v>2400</v>
      </c>
      <c r="AH39" s="10">
        <v>0</v>
      </c>
      <c r="AI39" s="10">
        <v>0</v>
      </c>
      <c r="AJ39" s="10">
        <v>0</v>
      </c>
      <c r="AK39" s="10">
        <v>90154</v>
      </c>
      <c r="AL39" s="10">
        <v>15645</v>
      </c>
      <c r="AM39" s="10">
        <v>274</v>
      </c>
      <c r="AN39" s="10">
        <v>0</v>
      </c>
      <c r="AO39" s="10">
        <v>63792</v>
      </c>
      <c r="AP39" s="10">
        <v>-41800</v>
      </c>
      <c r="AQ39" s="10">
        <v>75672</v>
      </c>
      <c r="AR39" s="10">
        <v>0</v>
      </c>
      <c r="AS39" s="10"/>
      <c r="AT39" s="10"/>
      <c r="AU39" s="10">
        <v>0</v>
      </c>
      <c r="AV39" s="10"/>
      <c r="AW39" s="10">
        <v>0</v>
      </c>
      <c r="AX39" s="10">
        <v>0</v>
      </c>
      <c r="AY39" s="10">
        <v>90</v>
      </c>
      <c r="AZ39" s="10">
        <v>0</v>
      </c>
      <c r="BA39" s="10">
        <v>0</v>
      </c>
      <c r="BB39" s="10">
        <v>338158</v>
      </c>
      <c r="BC39" s="10">
        <v>2638</v>
      </c>
      <c r="BD39" s="10">
        <v>2608</v>
      </c>
      <c r="BE39" s="10">
        <v>0</v>
      </c>
      <c r="BF39" s="10">
        <v>5927</v>
      </c>
      <c r="BG39" s="10">
        <v>263</v>
      </c>
      <c r="BH39" s="10">
        <f>SUM(AE39:BG39)</f>
        <v>556483</v>
      </c>
      <c r="BI39" s="222">
        <f>AD39+BH39</f>
        <v>2547057</v>
      </c>
      <c r="BJ39" s="10">
        <v>40621</v>
      </c>
      <c r="BK39" s="10">
        <f t="shared" si="390"/>
        <v>2506436</v>
      </c>
      <c r="BM39" s="217"/>
    </row>
    <row r="40" spans="1:65" ht="15.75" x14ac:dyDescent="0.25">
      <c r="A40" s="128"/>
      <c r="B40" s="12" t="s">
        <v>212</v>
      </c>
      <c r="C40" s="9">
        <f>IF('Upto Month COPPY'!$E$4="",0,'Upto Month COPPY'!$E$4)</f>
        <v>767243</v>
      </c>
      <c r="D40" s="9">
        <f>IF('Upto Month COPPY'!$E$5="",0,'Upto Month COPPY'!$E$5)</f>
        <v>128401</v>
      </c>
      <c r="E40" s="9">
        <f>IF('Upto Month COPPY'!$E$6="",0,'Upto Month COPPY'!$E$6)</f>
        <v>-320</v>
      </c>
      <c r="F40" s="9">
        <f>IF('Upto Month COPPY'!$E$7="",0,'Upto Month COPPY'!$E$7)</f>
        <v>86205</v>
      </c>
      <c r="G40" s="9">
        <f>IF('Upto Month COPPY'!$E$8="",0,'Upto Month COPPY'!$E$8)</f>
        <v>45142</v>
      </c>
      <c r="H40" s="9">
        <f>IF('Upto Month COPPY'!$E$9="",0,'Upto Month COPPY'!$E$9)</f>
        <v>0</v>
      </c>
      <c r="I40" s="9">
        <f>IF('Upto Month COPPY'!$E$10="",0,'Upto Month COPPY'!$E$10)</f>
        <v>0</v>
      </c>
      <c r="J40" s="9">
        <f>IF('Upto Month COPPY'!$E$11="",0,'Upto Month COPPY'!$E$11)</f>
        <v>0</v>
      </c>
      <c r="K40" s="9">
        <f>IF('Upto Month COPPY'!$E$12="",0,'Upto Month COPPY'!$E$12)</f>
        <v>450</v>
      </c>
      <c r="L40" s="9">
        <f>IF('Upto Month COPPY'!$E$13="",0,'Upto Month COPPY'!$E$13)</f>
        <v>22587</v>
      </c>
      <c r="M40" s="9">
        <f>IF('Upto Month COPPY'!$E$14="",0,'Upto Month COPPY'!$E$14)</f>
        <v>22036</v>
      </c>
      <c r="N40" s="9">
        <f>IF('Upto Month COPPY'!$E$15="",0,'Upto Month COPPY'!$E$15)</f>
        <v>66</v>
      </c>
      <c r="O40" s="9">
        <f>IF('Upto Month COPPY'!$E$16="",0,'Upto Month COPPY'!$E$16)</f>
        <v>1353</v>
      </c>
      <c r="P40" s="9">
        <f>IF('Upto Month COPPY'!$E$17="",0,'Upto Month COPPY'!$E$17)</f>
        <v>13567</v>
      </c>
      <c r="Q40" s="9">
        <f>IF('Upto Month COPPY'!$E$18="",0,'Upto Month COPPY'!$E$18)</f>
        <v>0</v>
      </c>
      <c r="R40" s="9">
        <f>IF('Upto Month COPPY'!$E$21="",0,'Upto Month COPPY'!$E$21)</f>
        <v>863</v>
      </c>
      <c r="S40" s="9">
        <f>IF('Upto Month COPPY'!$E$26="",0,'Upto Month COPPY'!$E$26)</f>
        <v>0</v>
      </c>
      <c r="T40" s="9">
        <f>IF('Upto Month COPPY'!$E$27="",0,'Upto Month COPPY'!$E$27)</f>
        <v>0</v>
      </c>
      <c r="U40" s="9">
        <f>IF('Upto Month COPPY'!$E$30="",0,'Upto Month COPPY'!$E$30)</f>
        <v>1207</v>
      </c>
      <c r="V40" s="9">
        <f>IF('Upto Month COPPY'!$E$35="",0,'Upto Month COPPY'!$E$35)</f>
        <v>178612</v>
      </c>
      <c r="W40" s="9">
        <f>IF('Upto Month COPPY'!$E$39="",0,'Upto Month COPPY'!$E$39)</f>
        <v>0</v>
      </c>
      <c r="X40" s="9">
        <f>IF('Upto Month COPPY'!$E$40="",0,'Upto Month COPPY'!$E$40)</f>
        <v>0</v>
      </c>
      <c r="Y40" s="9">
        <f>IF('Upto Month COPPY'!$E$42="",0,'Upto Month COPPY'!$E$42)</f>
        <v>19</v>
      </c>
      <c r="Z40" s="9">
        <f>IF('Upto Month COPPY'!$E$43="",0,'Upto Month COPPY'!$E$43)</f>
        <v>3</v>
      </c>
      <c r="AA40" s="9">
        <f>IF('Upto Month COPPY'!$E$44="",0,'Upto Month COPPY'!$E$44)</f>
        <v>74</v>
      </c>
      <c r="AB40" s="9">
        <f>IF('Upto Month COPPY'!$E$48="",0,'Upto Month COPPY'!$E$48)</f>
        <v>0</v>
      </c>
      <c r="AC40" s="10">
        <f>IF('Upto Month COPPY'!$E$51="",0,'Upto Month COPPY'!$E$51)</f>
        <v>535895</v>
      </c>
      <c r="AD40" s="229">
        <f t="shared" ref="AD40:AD41" si="391">SUM(C40:AC40)</f>
        <v>1803403</v>
      </c>
      <c r="AE40" s="9">
        <f>IF('Upto Month COPPY'!$E$19="",0,'Upto Month COPPY'!$E$19)</f>
        <v>253</v>
      </c>
      <c r="AF40" s="9">
        <f>IF('Upto Month COPPY'!$E$20="",0,'Upto Month COPPY'!$E$20)</f>
        <v>151</v>
      </c>
      <c r="AG40" s="9">
        <f>IF('Upto Month COPPY'!$E$22="",0,'Upto Month COPPY'!$E$22)</f>
        <v>3886</v>
      </c>
      <c r="AH40" s="9">
        <f>IF('Upto Month COPPY'!$E$23="",0,'Upto Month COPPY'!$E$23)</f>
        <v>0</v>
      </c>
      <c r="AI40" s="9">
        <f>IF('Upto Month COPPY'!$E$24="",0,'Upto Month COPPY'!$E$24)</f>
        <v>0</v>
      </c>
      <c r="AJ40" s="9">
        <f>IF('Upto Month COPPY'!$E$25="",0,'Upto Month COPPY'!$E$25)</f>
        <v>0</v>
      </c>
      <c r="AK40" s="9">
        <f>IF('Upto Month COPPY'!$E$28="",0,'Upto Month COPPY'!$E$28)</f>
        <v>122700</v>
      </c>
      <c r="AL40" s="9">
        <f>IF('Upto Month COPPY'!$E$29="",0,'Upto Month COPPY'!$E$29)</f>
        <v>14437</v>
      </c>
      <c r="AM40" s="9">
        <f>IF('Upto Month COPPY'!$E$31="",0,'Upto Month COPPY'!$E$31)</f>
        <v>275</v>
      </c>
      <c r="AN40" s="9">
        <f>IF('Upto Month COPPY'!$E$32="",0,'Upto Month COPPY'!$E$32)</f>
        <v>0</v>
      </c>
      <c r="AO40" s="9">
        <f>IF('Upto Month COPPY'!$E$33="",0,'Upto Month COPPY'!$E$33)</f>
        <v>86265</v>
      </c>
      <c r="AP40" s="9">
        <f>IF('Upto Month COPPY'!$E$34="",0,'Upto Month COPPY'!$E$34)</f>
        <v>619</v>
      </c>
      <c r="AQ40" s="10">
        <f>IF('Upto Month COPPY'!$E$36="",0,'Upto Month COPPY'!$E$36)</f>
        <v>75690</v>
      </c>
      <c r="AR40" s="9">
        <f>IF('Upto Month COPPY'!$E$37="",0,'Upto Month COPPY'!$E$37)</f>
        <v>0</v>
      </c>
      <c r="AS40" s="9">
        <v>0</v>
      </c>
      <c r="AT40" s="9">
        <f>IF('Upto Month COPPY'!$E$38="",0,'Upto Month COPPY'!$E$38)</f>
        <v>0</v>
      </c>
      <c r="AU40" s="9">
        <f>IF('Upto Month COPPY'!$E$41="",0,'Upto Month COPPY'!$E$41)</f>
        <v>0</v>
      </c>
      <c r="AV40" s="9">
        <v>0</v>
      </c>
      <c r="AW40" s="9">
        <f>IF('Upto Month COPPY'!$E$45="",0,'Upto Month COPPY'!$E$45)</f>
        <v>0</v>
      </c>
      <c r="AX40" s="9">
        <f>IF('Upto Month COPPY'!$E$46="",0,'Upto Month COPPY'!$E$46)</f>
        <v>0</v>
      </c>
      <c r="AY40" s="9">
        <f>IF('Upto Month COPPY'!$E$47="",0,'Upto Month COPPY'!$E$47)</f>
        <v>75</v>
      </c>
      <c r="AZ40" s="9">
        <f>IF('Upto Month COPPY'!$E$49="",0,'Upto Month COPPY'!$E$49)</f>
        <v>0</v>
      </c>
      <c r="BA40" s="9">
        <f>IF('Upto Month COPPY'!$E$50="",0,'Upto Month COPPY'!$E$50)</f>
        <v>0</v>
      </c>
      <c r="BB40" s="10">
        <f>IF('Upto Month COPPY'!$E$52="",0,'Upto Month COPPY'!$E$52)</f>
        <v>321782</v>
      </c>
      <c r="BC40" s="9">
        <f>IF('Upto Month COPPY'!$E$53="",0,'Upto Month COPPY'!$E$53)</f>
        <v>1962</v>
      </c>
      <c r="BD40" s="9">
        <f>IF('Upto Month COPPY'!$E$54="",0,'Upto Month COPPY'!$E$54)</f>
        <v>1962</v>
      </c>
      <c r="BE40" s="9">
        <f>IF('Upto Month COPPY'!$E$55="",0,'Upto Month COPPY'!$E$55)</f>
        <v>0</v>
      </c>
      <c r="BF40" s="9">
        <f>IF('Upto Month COPPY'!$E$56="",0,'Upto Month COPPY'!$E$56)</f>
        <v>8334</v>
      </c>
      <c r="BG40" s="10">
        <f>IF('Upto Month COPPY'!$E$58="",0,'Upto Month COPPY'!$E$58)</f>
        <v>64</v>
      </c>
      <c r="BH40" s="9">
        <f>SUM(AE40:BG40)</f>
        <v>638455</v>
      </c>
      <c r="BI40" s="222">
        <f>AD40+BH40</f>
        <v>2441858</v>
      </c>
      <c r="BJ40" s="9">
        <f>IF('Upto Month COPPY'!$E$60="",0,'Upto Month COPPY'!$E$60)</f>
        <v>3770</v>
      </c>
      <c r="BK40" s="9">
        <f t="shared" ref="BK40:BK41" si="392">BI40-BJ40</f>
        <v>2438088</v>
      </c>
      <c r="BL40">
        <f>'Upto Month COPPY'!$E$61</f>
        <v>2438090</v>
      </c>
      <c r="BM40" s="30">
        <f t="shared" ref="BM40:BM44" si="393">BK40-AD40</f>
        <v>634685</v>
      </c>
    </row>
    <row r="41" spans="1:65" ht="15.75" x14ac:dyDescent="0.25">
      <c r="A41" s="128"/>
      <c r="B41" s="182" t="s">
        <v>330</v>
      </c>
      <c r="C41" s="9">
        <f>IF('Upto Month Current'!$E$4="",0,'Upto Month Current'!$E$4)</f>
        <v>802209</v>
      </c>
      <c r="D41" s="9">
        <f>IF('Upto Month Current'!$E$5="",0,'Upto Month Current'!$E$5)</f>
        <v>178451</v>
      </c>
      <c r="E41" s="9">
        <f>IF('Upto Month Current'!$E$6="",0,'Upto Month Current'!$E$6)</f>
        <v>183</v>
      </c>
      <c r="F41" s="9">
        <f>IF('Upto Month Current'!$E$7="",0,'Upto Month Current'!$E$7)</f>
        <v>94047</v>
      </c>
      <c r="G41" s="9">
        <f>IF('Upto Month Current'!$E$8="",0,'Upto Month Current'!$E$8)</f>
        <v>49157</v>
      </c>
      <c r="H41" s="9">
        <f>IF('Upto Month Current'!$E$9="",0,'Upto Month Current'!$E$9)</f>
        <v>0</v>
      </c>
      <c r="I41" s="9">
        <f>IF('Upto Month Current'!$E$10="",0,'Upto Month Current'!$E$10)</f>
        <v>0</v>
      </c>
      <c r="J41" s="9">
        <f>IF('Upto Month Current'!$E$11="",0,'Upto Month Current'!$E$11)</f>
        <v>0</v>
      </c>
      <c r="K41" s="9">
        <f>IF('Upto Month Current'!$E$12="",0,'Upto Month Current'!$E$12)</f>
        <v>432</v>
      </c>
      <c r="L41" s="9">
        <f>IF('Upto Month Current'!$E$13="",0,'Upto Month Current'!$E$13)</f>
        <v>16028</v>
      </c>
      <c r="M41" s="9">
        <f>IF('Upto Month Current'!$E$14="",0,'Upto Month Current'!$E$14)</f>
        <v>23563</v>
      </c>
      <c r="N41" s="9">
        <f>IF('Upto Month Current'!$E$15="",0,'Upto Month Current'!$E$15)</f>
        <v>102</v>
      </c>
      <c r="O41" s="9">
        <f>IF('Upto Month Current'!$E$16="",0,'Upto Month Current'!$E$16)</f>
        <v>1119</v>
      </c>
      <c r="P41" s="9">
        <f>IF('Upto Month Current'!$E$17="",0,'Upto Month Current'!$E$17)</f>
        <v>18256</v>
      </c>
      <c r="Q41" s="9">
        <f>IF('Upto Month Current'!$E$18="",0,'Upto Month Current'!$E$18)</f>
        <v>0</v>
      </c>
      <c r="R41" s="9">
        <f>IF('Upto Month Current'!$E$21="",0,'Upto Month Current'!$E$21)</f>
        <v>1717</v>
      </c>
      <c r="S41" s="9">
        <f>IF('Upto Month Current'!$E$26="",0,'Upto Month Current'!$E$26)</f>
        <v>0</v>
      </c>
      <c r="T41" s="9">
        <f>IF('Upto Month Current'!$E$27="",0,'Upto Month Current'!$E$27)</f>
        <v>0</v>
      </c>
      <c r="U41" s="9">
        <f>IF('Upto Month Current'!$E$30="",0,'Upto Month Current'!$E$30)</f>
        <v>0</v>
      </c>
      <c r="V41" s="9">
        <f>IF('Upto Month Current'!$E$35="",0,'Upto Month Current'!$E$35)</f>
        <v>248604</v>
      </c>
      <c r="W41" s="9">
        <f>IF('Upto Month Current'!$E$39="",0,'Upto Month Current'!$E$39)</f>
        <v>0</v>
      </c>
      <c r="X41" s="9">
        <f>IF('Upto Month Current'!$E$40="",0,'Upto Month Current'!$E$40)</f>
        <v>0</v>
      </c>
      <c r="Y41" s="9">
        <f>IF('Upto Month Current'!$E$42="",0,'Upto Month Current'!$E$42)</f>
        <v>11481</v>
      </c>
      <c r="Z41" s="9">
        <f>IF('Upto Month Current'!$E$43="",0,'Upto Month Current'!$E$43)</f>
        <v>1103</v>
      </c>
      <c r="AA41" s="9">
        <f>IF('Upto Month Current'!$E$44="",0,'Upto Month Current'!$E$44)</f>
        <v>714</v>
      </c>
      <c r="AB41" s="9">
        <f>IF('Upto Month Current'!$E$48="",0,'Upto Month Current'!$E$48)</f>
        <v>54</v>
      </c>
      <c r="AC41" s="10">
        <f>IF('Upto Month Current'!$E$51="",0,'Upto Month Current'!$E$51)</f>
        <v>618225</v>
      </c>
      <c r="AD41" s="229">
        <f t="shared" si="391"/>
        <v>2065445</v>
      </c>
      <c r="AE41" s="9">
        <f>IF('Upto Month Current'!$E$19="",0,'Upto Month Current'!$E$19)</f>
        <v>230</v>
      </c>
      <c r="AF41" s="9">
        <f>IF('Upto Month Current'!$E$20="",0,'Upto Month Current'!$E$20)</f>
        <v>147</v>
      </c>
      <c r="AG41" s="9">
        <f>IF('Upto Month Current'!$E$22="",0,'Upto Month Current'!$E$22)</f>
        <v>0</v>
      </c>
      <c r="AH41" s="9">
        <f>IF('Upto Month Current'!$E$23="",0,'Upto Month Current'!$E$23)</f>
        <v>0</v>
      </c>
      <c r="AI41" s="9">
        <f>IF('Upto Month Current'!$E$24="",0,'Upto Month Current'!$E$24)</f>
        <v>0</v>
      </c>
      <c r="AJ41" s="9">
        <f>IF('Upto Month Current'!$E$25="",0,'Upto Month Current'!$E$25)</f>
        <v>0</v>
      </c>
      <c r="AK41" s="9">
        <f>IF('Upto Month Current'!$E$28="",0,'Upto Month Current'!$E$28)</f>
        <v>130338</v>
      </c>
      <c r="AL41" s="9">
        <f>IF('Upto Month Current'!$E$29="",0,'Upto Month Current'!$E$29)</f>
        <v>7308</v>
      </c>
      <c r="AM41" s="9">
        <f>IF('Upto Month Current'!$E$31="",0,'Upto Month Current'!$E$31)</f>
        <v>82</v>
      </c>
      <c r="AN41" s="9">
        <f>IF('Upto Month Current'!$E$32="",0,'Upto Month Current'!$E$32)</f>
        <v>0</v>
      </c>
      <c r="AO41" s="9">
        <f>IF('Upto Month Current'!$E$33="",0,'Upto Month Current'!$E$33)</f>
        <v>60348</v>
      </c>
      <c r="AP41" s="9">
        <f>IF('Upto Month Current'!$E$34="",0,'Upto Month Current'!$E$34)</f>
        <v>-119337</v>
      </c>
      <c r="AQ41" s="10">
        <f>IF('Upto Month Current'!$E$36="",0,'Upto Month Current'!$E$36)</f>
        <v>187432</v>
      </c>
      <c r="AR41" s="9">
        <f>IF('Upto Month Current'!$E$37="",0,'Upto Month Current'!$E$37)</f>
        <v>0</v>
      </c>
      <c r="AS41" s="9">
        <v>0</v>
      </c>
      <c r="AT41" s="9">
        <f>IF('Upto Month Current'!$E$38="",0,'Upto Month Current'!$E$38)</f>
        <v>0</v>
      </c>
      <c r="AU41" s="9">
        <f>IF('Upto Month Current'!$E$41="",0,'Upto Month Current'!$E$41)</f>
        <v>0</v>
      </c>
      <c r="AV41" s="9">
        <v>0</v>
      </c>
      <c r="AW41" s="9">
        <f>IF('Upto Month Current'!$E$45="",0,'Upto Month Current'!$E$45)</f>
        <v>0</v>
      </c>
      <c r="AX41" s="9">
        <f>IF('Upto Month Current'!$E$46="",0,'Upto Month Current'!$E$46)</f>
        <v>0</v>
      </c>
      <c r="AY41" s="9">
        <f>IF('Upto Month Current'!$E$47="",0,'Upto Month Current'!$E$47)</f>
        <v>186</v>
      </c>
      <c r="AZ41" s="9">
        <f>IF('Upto Month Current'!$E$49="",0,'Upto Month Current'!$E$49)</f>
        <v>0</v>
      </c>
      <c r="BA41" s="9">
        <f>IF('Upto Month Current'!$E$50="",0,'Upto Month Current'!$E$50)</f>
        <v>0</v>
      </c>
      <c r="BB41" s="10">
        <f>IF('Upto Month Current'!$E$52="",0,'Upto Month Current'!$E$52)</f>
        <v>532128</v>
      </c>
      <c r="BC41" s="9">
        <f>IF('Upto Month Current'!$E$53="",0,'Upto Month Current'!$E$53)</f>
        <v>1131</v>
      </c>
      <c r="BD41" s="9">
        <f>IF('Upto Month Current'!$E$54="",0,'Upto Month Current'!$E$54)</f>
        <v>1131</v>
      </c>
      <c r="BE41" s="9">
        <f>IF('Upto Month Current'!$E$55="",0,'Upto Month Current'!$E$55)</f>
        <v>0</v>
      </c>
      <c r="BF41" s="9">
        <f>IF('Upto Month Current'!$E$56="",0,'Upto Month Current'!$E$56)</f>
        <v>7448</v>
      </c>
      <c r="BG41" s="9">
        <f>IF('Upto Month Current'!$E$58="",0,'Upto Month Current'!$E$58)</f>
        <v>-14</v>
      </c>
      <c r="BH41" s="9">
        <f>SUM(AE41:BG41)</f>
        <v>808558</v>
      </c>
      <c r="BI41" s="222">
        <f>AD41+BH41</f>
        <v>2874003</v>
      </c>
      <c r="BJ41" s="9">
        <f>IF('Upto Month Current'!$E$60="",0,'Upto Month Current'!$E$60)</f>
        <v>10206</v>
      </c>
      <c r="BK41" s="49">
        <f t="shared" si="392"/>
        <v>2863797</v>
      </c>
      <c r="BL41">
        <f>'Upto Month Current'!$E$61</f>
        <v>2863796</v>
      </c>
      <c r="BM41" s="30">
        <f t="shared" si="393"/>
        <v>798352</v>
      </c>
    </row>
    <row r="42" spans="1:65" ht="15.75" x14ac:dyDescent="0.25">
      <c r="A42" s="128"/>
      <c r="B42" s="5" t="s">
        <v>132</v>
      </c>
      <c r="C42" s="11">
        <f>C41-C39</f>
        <v>2174</v>
      </c>
      <c r="D42" s="11">
        <f t="shared" ref="D42" si="394">D41-D39</f>
        <v>-17874</v>
      </c>
      <c r="E42" s="11">
        <f t="shared" ref="E42" si="395">E41-E39</f>
        <v>183</v>
      </c>
      <c r="F42" s="11">
        <f t="shared" ref="F42" si="396">F41-F39</f>
        <v>-2476</v>
      </c>
      <c r="G42" s="11">
        <f t="shared" ref="G42" si="397">G41-G39</f>
        <v>-2015</v>
      </c>
      <c r="H42" s="11">
        <f t="shared" ref="H42" si="398">H41-H39</f>
        <v>0</v>
      </c>
      <c r="I42" s="11">
        <f t="shared" ref="I42" si="399">I41-I39</f>
        <v>0</v>
      </c>
      <c r="J42" s="11">
        <f t="shared" ref="J42" si="400">J41-J39</f>
        <v>0</v>
      </c>
      <c r="K42" s="11">
        <f t="shared" ref="K42" si="401">K41-K39</f>
        <v>-322</v>
      </c>
      <c r="L42" s="11">
        <f t="shared" ref="L42" si="402">L41-L39</f>
        <v>-5201</v>
      </c>
      <c r="M42" s="11">
        <f t="shared" ref="M42" si="403">M41-M39</f>
        <v>-6091</v>
      </c>
      <c r="N42" s="11">
        <f t="shared" ref="N42" si="404">N41-N39</f>
        <v>-8</v>
      </c>
      <c r="O42" s="11">
        <f t="shared" ref="O42" si="405">O41-O39</f>
        <v>-628</v>
      </c>
      <c r="P42" s="11">
        <f t="shared" ref="P42" si="406">P41-P39</f>
        <v>3658</v>
      </c>
      <c r="Q42" s="11">
        <f t="shared" ref="Q42" si="407">Q41-Q39</f>
        <v>0</v>
      </c>
      <c r="R42" s="11">
        <f t="shared" ref="R42" si="408">R41-R39</f>
        <v>-927</v>
      </c>
      <c r="S42" s="11">
        <f t="shared" ref="S42" si="409">S41-S39</f>
        <v>0</v>
      </c>
      <c r="T42" s="11">
        <f t="shared" ref="T42:U42" si="410">T41-T39</f>
        <v>0</v>
      </c>
      <c r="U42" s="11">
        <f t="shared" si="410"/>
        <v>0</v>
      </c>
      <c r="V42" s="9">
        <f t="shared" ref="V42" si="411">V41-V39</f>
        <v>75542</v>
      </c>
      <c r="W42" s="11">
        <f t="shared" ref="W42" si="412">W41-W39</f>
        <v>0</v>
      </c>
      <c r="X42" s="11">
        <f t="shared" ref="X42" si="413">X41-X39</f>
        <v>0</v>
      </c>
      <c r="Y42" s="11">
        <f t="shared" ref="Y42" si="414">Y41-Y39</f>
        <v>11356</v>
      </c>
      <c r="Z42" s="11">
        <f t="shared" ref="Z42" si="415">Z41-Z39</f>
        <v>1091</v>
      </c>
      <c r="AA42" s="11">
        <f t="shared" ref="AA42:AD42" si="416">AA41-AA39</f>
        <v>608</v>
      </c>
      <c r="AB42" s="11">
        <f t="shared" si="416"/>
        <v>-1407</v>
      </c>
      <c r="AC42" s="10">
        <f t="shared" si="416"/>
        <v>17208</v>
      </c>
      <c r="AD42" s="223">
        <f t="shared" si="416"/>
        <v>74871</v>
      </c>
      <c r="AE42" s="11">
        <f t="shared" ref="AE42" si="417">AE41-AE39</f>
        <v>-316</v>
      </c>
      <c r="AF42" s="11">
        <f t="shared" ref="AF42" si="418">AF41-AF39</f>
        <v>31</v>
      </c>
      <c r="AG42" s="11">
        <f t="shared" ref="AG42" si="419">AG41-AG39</f>
        <v>-2400</v>
      </c>
      <c r="AH42" s="11">
        <f t="shared" ref="AH42" si="420">AH41-AH39</f>
        <v>0</v>
      </c>
      <c r="AI42" s="11">
        <f t="shared" ref="AI42" si="421">AI41-AI39</f>
        <v>0</v>
      </c>
      <c r="AJ42" s="11">
        <f t="shared" ref="AJ42" si="422">AJ41-AJ39</f>
        <v>0</v>
      </c>
      <c r="AK42" s="11">
        <f t="shared" ref="AK42" si="423">AK41-AK39</f>
        <v>40184</v>
      </c>
      <c r="AL42" s="11">
        <f t="shared" ref="AL42" si="424">AL41-AL39</f>
        <v>-8337</v>
      </c>
      <c r="AM42" s="11">
        <f t="shared" ref="AM42" si="425">AM41-AM39</f>
        <v>-192</v>
      </c>
      <c r="AN42" s="11">
        <f t="shared" ref="AN42" si="426">AN41-AN39</f>
        <v>0</v>
      </c>
      <c r="AO42" s="9">
        <f t="shared" ref="AO42" si="427">AO41-AO39</f>
        <v>-3444</v>
      </c>
      <c r="AP42" s="11">
        <f t="shared" ref="AP42" si="428">AP41-AP39</f>
        <v>-77537</v>
      </c>
      <c r="AQ42" s="10">
        <f t="shared" ref="AQ42" si="429">AQ41-AQ39</f>
        <v>111760</v>
      </c>
      <c r="AR42" s="11">
        <f t="shared" ref="AR42" si="430">AR41-AR39</f>
        <v>0</v>
      </c>
      <c r="AS42" s="11">
        <f t="shared" ref="AS42" si="431">AS41-AS39</f>
        <v>0</v>
      </c>
      <c r="AT42" s="11">
        <f t="shared" ref="AT42" si="432">AT41-AT39</f>
        <v>0</v>
      </c>
      <c r="AU42" s="11">
        <f t="shared" ref="AU42" si="433">AU41-AU39</f>
        <v>0</v>
      </c>
      <c r="AV42" s="11">
        <f t="shared" ref="AV42" si="434">AV41-AV39</f>
        <v>0</v>
      </c>
      <c r="AW42" s="11">
        <f t="shared" ref="AW42" si="435">AW41-AW39</f>
        <v>0</v>
      </c>
      <c r="AX42" s="11">
        <f t="shared" ref="AX42" si="436">AX41-AX39</f>
        <v>0</v>
      </c>
      <c r="AY42" s="11">
        <f t="shared" ref="AY42" si="437">AY41-AY39</f>
        <v>96</v>
      </c>
      <c r="AZ42" s="11">
        <f t="shared" ref="AZ42" si="438">AZ41-AZ39</f>
        <v>0</v>
      </c>
      <c r="BA42" s="11">
        <f t="shared" ref="BA42" si="439">BA41-BA39</f>
        <v>0</v>
      </c>
      <c r="BB42" s="10">
        <f t="shared" ref="BB42" si="440">BB41-BB39</f>
        <v>193970</v>
      </c>
      <c r="BC42" s="11">
        <f t="shared" ref="BC42" si="441">BC41-BC39</f>
        <v>-1507</v>
      </c>
      <c r="BD42" s="11">
        <f t="shared" ref="BD42" si="442">BD41-BD39</f>
        <v>-1477</v>
      </c>
      <c r="BE42" s="11">
        <f t="shared" ref="BE42" si="443">BE41-BE39</f>
        <v>0</v>
      </c>
      <c r="BF42" s="11">
        <f t="shared" ref="BF42" si="444">BF41-BF39</f>
        <v>1521</v>
      </c>
      <c r="BG42" s="11">
        <f t="shared" ref="BG42:BH42" si="445">BG41-BG39</f>
        <v>-277</v>
      </c>
      <c r="BH42" s="9">
        <f t="shared" si="445"/>
        <v>252075</v>
      </c>
      <c r="BI42" s="223">
        <f t="shared" ref="BI42" si="446">BI41-BI39</f>
        <v>326946</v>
      </c>
      <c r="BJ42" s="11">
        <f t="shared" ref="BJ42:BK42" si="447">BJ41-BJ39</f>
        <v>-30415</v>
      </c>
      <c r="BK42" s="49">
        <f t="shared" si="447"/>
        <v>357361</v>
      </c>
      <c r="BM42" s="30">
        <f t="shared" si="393"/>
        <v>282490</v>
      </c>
    </row>
    <row r="43" spans="1:65" ht="15.75" x14ac:dyDescent="0.25">
      <c r="A43" s="128"/>
      <c r="B43" s="5" t="s">
        <v>133</v>
      </c>
      <c r="C43" s="13">
        <f>C42/C39</f>
        <v>2.7173811145762374E-3</v>
      </c>
      <c r="D43" s="13">
        <f t="shared" ref="D43" si="448">D42/D39</f>
        <v>-9.104291353622819E-2</v>
      </c>
      <c r="E43" s="13" t="e">
        <f t="shared" ref="E43" si="449">E42/E39</f>
        <v>#DIV/0!</v>
      </c>
      <c r="F43" s="13">
        <f t="shared" ref="F43" si="450">F42/F39</f>
        <v>-2.5651917159640707E-2</v>
      </c>
      <c r="G43" s="13">
        <f t="shared" ref="G43" si="451">G42/G39</f>
        <v>-3.9377003048542171E-2</v>
      </c>
      <c r="H43" s="13" t="e">
        <f t="shared" ref="H43" si="452">H42/H39</f>
        <v>#DIV/0!</v>
      </c>
      <c r="I43" s="13" t="e">
        <f t="shared" ref="I43" si="453">I42/I39</f>
        <v>#DIV/0!</v>
      </c>
      <c r="J43" s="13" t="e">
        <f t="shared" ref="J43" si="454">J42/J39</f>
        <v>#DIV/0!</v>
      </c>
      <c r="K43" s="13">
        <f t="shared" ref="K43" si="455">K42/K39</f>
        <v>-0.4270557029177719</v>
      </c>
      <c r="L43" s="13">
        <f t="shared" ref="L43" si="456">L42/L39</f>
        <v>-0.24499505393565404</v>
      </c>
      <c r="M43" s="13">
        <f t="shared" ref="M43" si="457">M42/M39</f>
        <v>-0.20540230660281919</v>
      </c>
      <c r="N43" s="13">
        <f t="shared" ref="N43" si="458">N42/N39</f>
        <v>-7.2727272727272724E-2</v>
      </c>
      <c r="O43" s="13">
        <f t="shared" ref="O43" si="459">O42/O39</f>
        <v>-0.35947338294218661</v>
      </c>
      <c r="P43" s="13">
        <f t="shared" ref="P43" si="460">P42/P39</f>
        <v>0.25058227154404711</v>
      </c>
      <c r="Q43" s="13" t="e">
        <f t="shared" ref="Q43" si="461">Q42/Q39</f>
        <v>#DIV/0!</v>
      </c>
      <c r="R43" s="13">
        <f t="shared" ref="R43" si="462">R42/R39</f>
        <v>-0.35060514372163387</v>
      </c>
      <c r="S43" s="13" t="e">
        <f t="shared" ref="S43" si="463">S42/S39</f>
        <v>#DIV/0!</v>
      </c>
      <c r="T43" s="13" t="e">
        <f t="shared" ref="T43:U43" si="464">T42/T39</f>
        <v>#DIV/0!</v>
      </c>
      <c r="U43" s="13" t="e">
        <f t="shared" si="464"/>
        <v>#DIV/0!</v>
      </c>
      <c r="V43" s="162">
        <f t="shared" ref="V43" si="465">V42/V39</f>
        <v>0.4365025251066092</v>
      </c>
      <c r="W43" s="13" t="e">
        <f t="shared" ref="W43" si="466">W42/W39</f>
        <v>#DIV/0!</v>
      </c>
      <c r="X43" s="13" t="e">
        <f t="shared" ref="X43" si="467">X42/X39</f>
        <v>#DIV/0!</v>
      </c>
      <c r="Y43" s="13">
        <f t="shared" ref="Y43" si="468">Y42/Y39</f>
        <v>90.847999999999999</v>
      </c>
      <c r="Z43" s="13">
        <f t="shared" ref="Z43" si="469">Z42/Z39</f>
        <v>90.916666666666671</v>
      </c>
      <c r="AA43" s="13">
        <f t="shared" ref="AA43:AD43" si="470">AA42/AA39</f>
        <v>5.7358490566037732</v>
      </c>
      <c r="AB43" s="13">
        <f t="shared" si="470"/>
        <v>-0.96303901437371664</v>
      </c>
      <c r="AC43" s="14">
        <f t="shared" si="470"/>
        <v>2.8631469658928117E-2</v>
      </c>
      <c r="AD43" s="224">
        <f t="shared" si="470"/>
        <v>3.7612768980203701E-2</v>
      </c>
      <c r="AE43" s="13">
        <f t="shared" ref="AE43" si="471">AE42/AE39</f>
        <v>-0.57875457875457881</v>
      </c>
      <c r="AF43" s="13">
        <f t="shared" ref="AF43" si="472">AF42/AF39</f>
        <v>0.26724137931034481</v>
      </c>
      <c r="AG43" s="13">
        <f t="shared" ref="AG43" si="473">AG42/AG39</f>
        <v>-1</v>
      </c>
      <c r="AH43" s="13" t="e">
        <f t="shared" ref="AH43" si="474">AH42/AH39</f>
        <v>#DIV/0!</v>
      </c>
      <c r="AI43" s="13" t="e">
        <f t="shared" ref="AI43" si="475">AI42/AI39</f>
        <v>#DIV/0!</v>
      </c>
      <c r="AJ43" s="13" t="e">
        <f t="shared" ref="AJ43" si="476">AJ42/AJ39</f>
        <v>#DIV/0!</v>
      </c>
      <c r="AK43" s="13">
        <f t="shared" ref="AK43" si="477">AK42/AK39</f>
        <v>0.44572620183242007</v>
      </c>
      <c r="AL43" s="13">
        <f t="shared" ref="AL43" si="478">AL42/AL39</f>
        <v>-0.53288590604026842</v>
      </c>
      <c r="AM43" s="13">
        <f t="shared" ref="AM43" si="479">AM42/AM39</f>
        <v>-0.7007299270072993</v>
      </c>
      <c r="AN43" s="13" t="e">
        <f t="shared" ref="AN43" si="480">AN42/AN39</f>
        <v>#DIV/0!</v>
      </c>
      <c r="AO43" s="162">
        <f t="shared" ref="AO43" si="481">AO42/AO39</f>
        <v>-5.3987960872836721E-2</v>
      </c>
      <c r="AP43" s="13">
        <f t="shared" ref="AP43" si="482">AP42/AP39</f>
        <v>1.8549521531100479</v>
      </c>
      <c r="AQ43" s="14">
        <f t="shared" ref="AQ43" si="483">AQ42/AQ39</f>
        <v>1.47690030658632</v>
      </c>
      <c r="AR43" s="13" t="e">
        <f t="shared" ref="AR43" si="484">AR42/AR39</f>
        <v>#DIV/0!</v>
      </c>
      <c r="AS43" s="13" t="e">
        <f t="shared" ref="AS43" si="485">AS42/AS39</f>
        <v>#DIV/0!</v>
      </c>
      <c r="AT43" s="13" t="e">
        <f t="shared" ref="AT43" si="486">AT42/AT39</f>
        <v>#DIV/0!</v>
      </c>
      <c r="AU43" s="13" t="e">
        <f t="shared" ref="AU43" si="487">AU42/AU39</f>
        <v>#DIV/0!</v>
      </c>
      <c r="AV43" s="13" t="e">
        <f t="shared" ref="AV43" si="488">AV42/AV39</f>
        <v>#DIV/0!</v>
      </c>
      <c r="AW43" s="13" t="e">
        <f t="shared" ref="AW43" si="489">AW42/AW39</f>
        <v>#DIV/0!</v>
      </c>
      <c r="AX43" s="13" t="e">
        <f t="shared" ref="AX43" si="490">AX42/AX39</f>
        <v>#DIV/0!</v>
      </c>
      <c r="AY43" s="13">
        <f t="shared" ref="AY43" si="491">AY42/AY39</f>
        <v>1.0666666666666667</v>
      </c>
      <c r="AZ43" s="13" t="e">
        <f t="shared" ref="AZ43" si="492">AZ42/AZ39</f>
        <v>#DIV/0!</v>
      </c>
      <c r="BA43" s="13" t="e">
        <f t="shared" ref="BA43" si="493">BA42/BA39</f>
        <v>#DIV/0!</v>
      </c>
      <c r="BB43" s="14">
        <f t="shared" ref="BB43" si="494">BB42/BB39</f>
        <v>0.57360760354627127</v>
      </c>
      <c r="BC43" s="13">
        <f t="shared" ref="BC43" si="495">BC42/BC39</f>
        <v>-0.57126611068991662</v>
      </c>
      <c r="BD43" s="13">
        <f t="shared" ref="BD43" si="496">BD42/BD39</f>
        <v>-0.56633435582822089</v>
      </c>
      <c r="BE43" s="13" t="e">
        <f t="shared" ref="BE43" si="497">BE42/BE39</f>
        <v>#DIV/0!</v>
      </c>
      <c r="BF43" s="13">
        <f t="shared" ref="BF43" si="498">BF42/BF39</f>
        <v>0.25662223721950395</v>
      </c>
      <c r="BG43" s="13">
        <f t="shared" ref="BG43:BH43" si="499">BG42/BG39</f>
        <v>-1.0532319391634981</v>
      </c>
      <c r="BH43" s="162">
        <f t="shared" si="499"/>
        <v>0.45297879719596107</v>
      </c>
      <c r="BI43" s="224">
        <f t="shared" ref="BI43" si="500">BI42/BI39</f>
        <v>0.12836226279977245</v>
      </c>
      <c r="BJ43" s="13">
        <f t="shared" ref="BJ43:BK43" si="501">BJ42/BJ39</f>
        <v>-0.74875064621747367</v>
      </c>
      <c r="BK43" s="50">
        <f t="shared" si="501"/>
        <v>0.1425773488730612</v>
      </c>
      <c r="BM43" s="162" t="e">
        <f t="shared" ref="BM43" si="502">BM42/BM39</f>
        <v>#DIV/0!</v>
      </c>
    </row>
    <row r="44" spans="1:65" ht="15.75" x14ac:dyDescent="0.25">
      <c r="A44" s="128"/>
      <c r="B44" s="5" t="s">
        <v>134</v>
      </c>
      <c r="C44" s="11">
        <f>C41-C40</f>
        <v>34966</v>
      </c>
      <c r="D44" s="11">
        <f t="shared" ref="D44:BK44" si="503">D41-D40</f>
        <v>50050</v>
      </c>
      <c r="E44" s="11">
        <f t="shared" si="503"/>
        <v>503</v>
      </c>
      <c r="F44" s="11">
        <f t="shared" si="503"/>
        <v>7842</v>
      </c>
      <c r="G44" s="11">
        <f t="shared" si="503"/>
        <v>4015</v>
      </c>
      <c r="H44" s="11">
        <f t="shared" si="503"/>
        <v>0</v>
      </c>
      <c r="I44" s="11">
        <f t="shared" si="503"/>
        <v>0</v>
      </c>
      <c r="J44" s="11">
        <f t="shared" si="503"/>
        <v>0</v>
      </c>
      <c r="K44" s="11">
        <f t="shared" si="503"/>
        <v>-18</v>
      </c>
      <c r="L44" s="11">
        <f t="shared" si="503"/>
        <v>-6559</v>
      </c>
      <c r="M44" s="11">
        <f t="shared" si="503"/>
        <v>1527</v>
      </c>
      <c r="N44" s="11">
        <f t="shared" si="503"/>
        <v>36</v>
      </c>
      <c r="O44" s="11">
        <f t="shared" si="503"/>
        <v>-234</v>
      </c>
      <c r="P44" s="11">
        <f t="shared" si="503"/>
        <v>4689</v>
      </c>
      <c r="Q44" s="11">
        <f t="shared" si="503"/>
        <v>0</v>
      </c>
      <c r="R44" s="11">
        <f t="shared" si="503"/>
        <v>854</v>
      </c>
      <c r="S44" s="11">
        <f t="shared" si="503"/>
        <v>0</v>
      </c>
      <c r="T44" s="11">
        <f t="shared" si="503"/>
        <v>0</v>
      </c>
      <c r="U44" s="11">
        <f t="shared" ref="U44" si="504">U41-U40</f>
        <v>-1207</v>
      </c>
      <c r="V44" s="9">
        <f t="shared" si="503"/>
        <v>69992</v>
      </c>
      <c r="W44" s="11">
        <f t="shared" si="503"/>
        <v>0</v>
      </c>
      <c r="X44" s="11">
        <f t="shared" si="503"/>
        <v>0</v>
      </c>
      <c r="Y44" s="11">
        <f t="shared" si="503"/>
        <v>11462</v>
      </c>
      <c r="Z44" s="11">
        <f t="shared" si="503"/>
        <v>1100</v>
      </c>
      <c r="AA44" s="11">
        <f t="shared" si="503"/>
        <v>640</v>
      </c>
      <c r="AB44" s="11">
        <f t="shared" ref="AB44" si="505">AB41-AB40</f>
        <v>54</v>
      </c>
      <c r="AC44" s="10">
        <f t="shared" ref="AC44:AD44" si="506">AC41-AC40</f>
        <v>82330</v>
      </c>
      <c r="AD44" s="223">
        <f t="shared" si="506"/>
        <v>262042</v>
      </c>
      <c r="AE44" s="11">
        <f t="shared" si="503"/>
        <v>-23</v>
      </c>
      <c r="AF44" s="11">
        <f t="shared" si="503"/>
        <v>-4</v>
      </c>
      <c r="AG44" s="11">
        <f t="shared" si="503"/>
        <v>-3886</v>
      </c>
      <c r="AH44" s="11">
        <f t="shared" si="503"/>
        <v>0</v>
      </c>
      <c r="AI44" s="11">
        <f t="shared" si="503"/>
        <v>0</v>
      </c>
      <c r="AJ44" s="11">
        <f t="shared" si="503"/>
        <v>0</v>
      </c>
      <c r="AK44" s="11">
        <f t="shared" si="503"/>
        <v>7638</v>
      </c>
      <c r="AL44" s="11">
        <f t="shared" si="503"/>
        <v>-7129</v>
      </c>
      <c r="AM44" s="11">
        <f t="shared" si="503"/>
        <v>-193</v>
      </c>
      <c r="AN44" s="11">
        <f t="shared" si="503"/>
        <v>0</v>
      </c>
      <c r="AO44" s="9">
        <f t="shared" si="503"/>
        <v>-25917</v>
      </c>
      <c r="AP44" s="11">
        <f t="shared" si="503"/>
        <v>-119956</v>
      </c>
      <c r="AQ44" s="10">
        <f t="shared" si="503"/>
        <v>111742</v>
      </c>
      <c r="AR44" s="11">
        <f t="shared" si="503"/>
        <v>0</v>
      </c>
      <c r="AS44" s="11">
        <f t="shared" si="503"/>
        <v>0</v>
      </c>
      <c r="AT44" s="11">
        <f t="shared" si="503"/>
        <v>0</v>
      </c>
      <c r="AU44" s="11">
        <f t="shared" si="503"/>
        <v>0</v>
      </c>
      <c r="AV44" s="11">
        <f t="shared" si="503"/>
        <v>0</v>
      </c>
      <c r="AW44" s="11">
        <f t="shared" si="503"/>
        <v>0</v>
      </c>
      <c r="AX44" s="11">
        <f t="shared" si="503"/>
        <v>0</v>
      </c>
      <c r="AY44" s="11">
        <f t="shared" si="503"/>
        <v>111</v>
      </c>
      <c r="AZ44" s="11">
        <f t="shared" si="503"/>
        <v>0</v>
      </c>
      <c r="BA44" s="11">
        <f t="shared" si="503"/>
        <v>0</v>
      </c>
      <c r="BB44" s="10">
        <f t="shared" si="503"/>
        <v>210346</v>
      </c>
      <c r="BC44" s="11">
        <f t="shared" si="503"/>
        <v>-831</v>
      </c>
      <c r="BD44" s="11">
        <f t="shared" si="503"/>
        <v>-831</v>
      </c>
      <c r="BE44" s="11">
        <f t="shared" si="503"/>
        <v>0</v>
      </c>
      <c r="BF44" s="11">
        <f t="shared" si="503"/>
        <v>-886</v>
      </c>
      <c r="BG44" s="11">
        <f t="shared" si="503"/>
        <v>-78</v>
      </c>
      <c r="BH44" s="9">
        <f t="shared" si="503"/>
        <v>170103</v>
      </c>
      <c r="BI44" s="223">
        <f t="shared" si="503"/>
        <v>432145</v>
      </c>
      <c r="BJ44" s="11">
        <f t="shared" si="503"/>
        <v>6436</v>
      </c>
      <c r="BK44" s="49">
        <f t="shared" si="503"/>
        <v>425709</v>
      </c>
      <c r="BM44" s="30">
        <f t="shared" si="393"/>
        <v>163667</v>
      </c>
    </row>
    <row r="45" spans="1:65" ht="15.75" x14ac:dyDescent="0.25">
      <c r="A45" s="128"/>
      <c r="B45" s="5" t="s">
        <v>135</v>
      </c>
      <c r="C45" s="13">
        <f>C44/C40</f>
        <v>4.557356665358954E-2</v>
      </c>
      <c r="D45" s="13">
        <f t="shared" ref="D45" si="507">D44/D40</f>
        <v>0.38979447200566975</v>
      </c>
      <c r="E45" s="13">
        <f t="shared" ref="E45" si="508">E44/E40</f>
        <v>-1.5718749999999999</v>
      </c>
      <c r="F45" s="13">
        <f t="shared" ref="F45" si="509">F44/F40</f>
        <v>9.0969201322429097E-2</v>
      </c>
      <c r="G45" s="13">
        <f t="shared" ref="G45" si="510">G44/G40</f>
        <v>8.8941562181560407E-2</v>
      </c>
      <c r="H45" s="13" t="e">
        <f t="shared" ref="H45" si="511">H44/H40</f>
        <v>#DIV/0!</v>
      </c>
      <c r="I45" s="13" t="e">
        <f t="shared" ref="I45" si="512">I44/I40</f>
        <v>#DIV/0!</v>
      </c>
      <c r="J45" s="13" t="e">
        <f t="shared" ref="J45" si="513">J44/J40</f>
        <v>#DIV/0!</v>
      </c>
      <c r="K45" s="13">
        <f t="shared" ref="K45" si="514">K44/K40</f>
        <v>-0.04</v>
      </c>
      <c r="L45" s="13">
        <f t="shared" ref="L45" si="515">L44/L40</f>
        <v>-0.29038827644220128</v>
      </c>
      <c r="M45" s="13">
        <f t="shared" ref="M45" si="516">M44/M40</f>
        <v>6.9295697948811033E-2</v>
      </c>
      <c r="N45" s="13">
        <f t="shared" ref="N45" si="517">N44/N40</f>
        <v>0.54545454545454541</v>
      </c>
      <c r="O45" s="13">
        <f t="shared" ref="O45" si="518">O44/O40</f>
        <v>-0.17294900221729489</v>
      </c>
      <c r="P45" s="13">
        <f t="shared" ref="P45" si="519">P44/P40</f>
        <v>0.34561804378270805</v>
      </c>
      <c r="Q45" s="13" t="e">
        <f t="shared" ref="Q45" si="520">Q44/Q40</f>
        <v>#DIV/0!</v>
      </c>
      <c r="R45" s="13">
        <f t="shared" ref="R45" si="521">R44/R40</f>
        <v>0.98957126303592124</v>
      </c>
      <c r="S45" s="13" t="e">
        <f t="shared" ref="S45" si="522">S44/S40</f>
        <v>#DIV/0!</v>
      </c>
      <c r="T45" s="13" t="e">
        <f t="shared" ref="T45:U45" si="523">T44/T40</f>
        <v>#DIV/0!</v>
      </c>
      <c r="U45" s="13">
        <f t="shared" si="523"/>
        <v>-1</v>
      </c>
      <c r="V45" s="162">
        <f t="shared" ref="V45" si="524">V44/V40</f>
        <v>0.39186616800662888</v>
      </c>
      <c r="W45" s="13" t="e">
        <f t="shared" ref="W45" si="525">W44/W40</f>
        <v>#DIV/0!</v>
      </c>
      <c r="X45" s="13" t="e">
        <f t="shared" ref="X45" si="526">X44/X40</f>
        <v>#DIV/0!</v>
      </c>
      <c r="Y45" s="13">
        <f t="shared" ref="Y45" si="527">Y44/Y40</f>
        <v>603.26315789473688</v>
      </c>
      <c r="Z45" s="13">
        <f t="shared" ref="Z45" si="528">Z44/Z40</f>
        <v>366.66666666666669</v>
      </c>
      <c r="AA45" s="13">
        <f t="shared" ref="AA45:AD45" si="529">AA44/AA40</f>
        <v>8.6486486486486491</v>
      </c>
      <c r="AB45" s="13" t="e">
        <f t="shared" ref="AB45" si="530">AB44/AB40</f>
        <v>#DIV/0!</v>
      </c>
      <c r="AC45" s="14">
        <f t="shared" si="529"/>
        <v>0.15363084186267834</v>
      </c>
      <c r="AD45" s="224">
        <f t="shared" si="529"/>
        <v>0.14530418325798505</v>
      </c>
      <c r="AE45" s="13">
        <f t="shared" ref="AE45" si="531">AE44/AE40</f>
        <v>-9.0909090909090912E-2</v>
      </c>
      <c r="AF45" s="13">
        <f t="shared" ref="AF45" si="532">AF44/AF40</f>
        <v>-2.6490066225165563E-2</v>
      </c>
      <c r="AG45" s="13">
        <f t="shared" ref="AG45" si="533">AG44/AG40</f>
        <v>-1</v>
      </c>
      <c r="AH45" s="13" t="e">
        <f t="shared" ref="AH45" si="534">AH44/AH40</f>
        <v>#DIV/0!</v>
      </c>
      <c r="AI45" s="13" t="e">
        <f t="shared" ref="AI45" si="535">AI44/AI40</f>
        <v>#DIV/0!</v>
      </c>
      <c r="AJ45" s="13" t="e">
        <f t="shared" ref="AJ45" si="536">AJ44/AJ40</f>
        <v>#DIV/0!</v>
      </c>
      <c r="AK45" s="13">
        <f t="shared" ref="AK45" si="537">AK44/AK40</f>
        <v>6.2249388753056238E-2</v>
      </c>
      <c r="AL45" s="13">
        <f t="shared" ref="AL45" si="538">AL44/AL40</f>
        <v>-0.49380065110480015</v>
      </c>
      <c r="AM45" s="13">
        <f t="shared" ref="AM45" si="539">AM44/AM40</f>
        <v>-0.70181818181818179</v>
      </c>
      <c r="AN45" s="13" t="e">
        <f t="shared" ref="AN45" si="540">AN44/AN40</f>
        <v>#DIV/0!</v>
      </c>
      <c r="AO45" s="162">
        <f t="shared" ref="AO45" si="541">AO44/AO40</f>
        <v>-0.30043470700747699</v>
      </c>
      <c r="AP45" s="13">
        <f t="shared" ref="AP45" si="542">AP44/AP40</f>
        <v>-193.78998384491115</v>
      </c>
      <c r="AQ45" s="14">
        <f t="shared" ref="AQ45" si="543">AQ44/AQ40</f>
        <v>1.47631126965253</v>
      </c>
      <c r="AR45" s="13" t="e">
        <f t="shared" ref="AR45" si="544">AR44/AR40</f>
        <v>#DIV/0!</v>
      </c>
      <c r="AS45" s="13" t="e">
        <f t="shared" ref="AS45" si="545">AS44/AS40</f>
        <v>#DIV/0!</v>
      </c>
      <c r="AT45" s="13" t="e">
        <f t="shared" ref="AT45" si="546">AT44/AT40</f>
        <v>#DIV/0!</v>
      </c>
      <c r="AU45" s="13" t="e">
        <f t="shared" ref="AU45" si="547">AU44/AU40</f>
        <v>#DIV/0!</v>
      </c>
      <c r="AV45" s="13" t="e">
        <f t="shared" ref="AV45" si="548">AV44/AV40</f>
        <v>#DIV/0!</v>
      </c>
      <c r="AW45" s="13" t="e">
        <f t="shared" ref="AW45" si="549">AW44/AW40</f>
        <v>#DIV/0!</v>
      </c>
      <c r="AX45" s="13" t="e">
        <f t="shared" ref="AX45" si="550">AX44/AX40</f>
        <v>#DIV/0!</v>
      </c>
      <c r="AY45" s="13">
        <f t="shared" ref="AY45" si="551">AY44/AY40</f>
        <v>1.48</v>
      </c>
      <c r="AZ45" s="13" t="e">
        <f t="shared" ref="AZ45" si="552">AZ44/AZ40</f>
        <v>#DIV/0!</v>
      </c>
      <c r="BA45" s="13" t="e">
        <f t="shared" ref="BA45" si="553">BA44/BA40</f>
        <v>#DIV/0!</v>
      </c>
      <c r="BB45" s="14">
        <f t="shared" ref="BB45" si="554">BB44/BB40</f>
        <v>0.65369100819809689</v>
      </c>
      <c r="BC45" s="13">
        <f t="shared" ref="BC45" si="555">BC44/BC40</f>
        <v>-0.42354740061162077</v>
      </c>
      <c r="BD45" s="13">
        <f t="shared" ref="BD45" si="556">BD44/BD40</f>
        <v>-0.42354740061162077</v>
      </c>
      <c r="BE45" s="13" t="e">
        <f t="shared" ref="BE45" si="557">BE44/BE40</f>
        <v>#DIV/0!</v>
      </c>
      <c r="BF45" s="13">
        <f t="shared" ref="BF45" si="558">BF44/BF40</f>
        <v>-0.10631149508039357</v>
      </c>
      <c r="BG45" s="13">
        <f t="shared" ref="BG45:BH45" si="559">BG44/BG40</f>
        <v>-1.21875</v>
      </c>
      <c r="BH45" s="162">
        <f t="shared" si="559"/>
        <v>0.26642911403309549</v>
      </c>
      <c r="BI45" s="224">
        <f t="shared" ref="BI45" si="560">BI44/BI40</f>
        <v>0.17697384532597718</v>
      </c>
      <c r="BJ45" s="13">
        <f t="shared" ref="BJ45:BK45" si="561">BJ44/BJ40</f>
        <v>1.7071618037135279</v>
      </c>
      <c r="BK45" s="50">
        <f t="shared" si="561"/>
        <v>0.17460772539793479</v>
      </c>
      <c r="BM45" s="14">
        <f t="shared" ref="BM45" si="562">BM44/BM40</f>
        <v>0.25787122745929081</v>
      </c>
    </row>
    <row r="46" spans="1:65" ht="15.75" x14ac:dyDescent="0.25">
      <c r="A46" s="128"/>
      <c r="B46" s="5" t="s">
        <v>296</v>
      </c>
      <c r="C46" s="126">
        <f>C41/C38</f>
        <v>0.52141332494436243</v>
      </c>
      <c r="D46" s="126">
        <f t="shared" ref="D46:BK46" si="563">D41/D38</f>
        <v>0.40686688037793151</v>
      </c>
      <c r="E46" s="126">
        <f t="shared" si="563"/>
        <v>2.8049416020354987E-3</v>
      </c>
      <c r="F46" s="126">
        <f t="shared" si="563"/>
        <v>0.50666688216184763</v>
      </c>
      <c r="G46" s="126">
        <f t="shared" si="563"/>
        <v>0.4995122446905802</v>
      </c>
      <c r="H46" s="126" t="e">
        <f t="shared" si="563"/>
        <v>#DIV/0!</v>
      </c>
      <c r="I46" s="126" t="e">
        <f t="shared" si="563"/>
        <v>#DIV/0!</v>
      </c>
      <c r="J46" s="126" t="e">
        <f t="shared" si="563"/>
        <v>#DIV/0!</v>
      </c>
      <c r="K46" s="126">
        <f t="shared" si="563"/>
        <v>0.29772570640937285</v>
      </c>
      <c r="L46" s="126">
        <f t="shared" si="563"/>
        <v>0.39263142423203173</v>
      </c>
      <c r="M46" s="126">
        <f t="shared" si="563"/>
        <v>0.41320473476545377</v>
      </c>
      <c r="N46" s="126">
        <f t="shared" si="563"/>
        <v>0.48803827751196172</v>
      </c>
      <c r="O46" s="126">
        <f t="shared" si="563"/>
        <v>0.33303571428571427</v>
      </c>
      <c r="P46" s="126">
        <f t="shared" si="563"/>
        <v>0.65028139915936456</v>
      </c>
      <c r="Q46" s="126" t="e">
        <f t="shared" si="563"/>
        <v>#DIV/0!</v>
      </c>
      <c r="R46" s="126">
        <f t="shared" si="563"/>
        <v>0.33779264214046822</v>
      </c>
      <c r="S46" s="126" t="e">
        <f t="shared" si="563"/>
        <v>#DIV/0!</v>
      </c>
      <c r="T46" s="126" t="e">
        <f t="shared" si="563"/>
        <v>#DIV/0!</v>
      </c>
      <c r="U46" s="126" t="e">
        <f t="shared" si="563"/>
        <v>#DIV/0!</v>
      </c>
      <c r="V46" s="177">
        <f t="shared" si="563"/>
        <v>0.74698476608274988</v>
      </c>
      <c r="W46" s="126" t="e">
        <f t="shared" si="563"/>
        <v>#DIV/0!</v>
      </c>
      <c r="X46" s="126" t="e">
        <f t="shared" si="563"/>
        <v>#DIV/0!</v>
      </c>
      <c r="Y46" s="126">
        <f t="shared" si="563"/>
        <v>47.246913580246911</v>
      </c>
      <c r="Z46" s="126">
        <f t="shared" si="563"/>
        <v>45.958333333333336</v>
      </c>
      <c r="AA46" s="126">
        <f t="shared" si="563"/>
        <v>3.4660194174757279</v>
      </c>
      <c r="AB46" s="126">
        <f t="shared" ref="AB46" si="564">AB41/AB38</f>
        <v>1.9230769230769232E-2</v>
      </c>
      <c r="AC46" s="215">
        <f t="shared" si="563"/>
        <v>0.53488694027106654</v>
      </c>
      <c r="AD46" s="225">
        <f t="shared" si="563"/>
        <v>0.52232661165000172</v>
      </c>
      <c r="AE46" s="126">
        <f t="shared" si="563"/>
        <v>0.21925643469971401</v>
      </c>
      <c r="AF46" s="126">
        <f t="shared" si="563"/>
        <v>0.65625</v>
      </c>
      <c r="AG46" s="126">
        <f t="shared" si="563"/>
        <v>0</v>
      </c>
      <c r="AH46" s="126" t="e">
        <f t="shared" si="563"/>
        <v>#DIV/0!</v>
      </c>
      <c r="AI46" s="126" t="e">
        <f t="shared" si="563"/>
        <v>#DIV/0!</v>
      </c>
      <c r="AJ46" s="126" t="e">
        <f t="shared" si="563"/>
        <v>#DIV/0!</v>
      </c>
      <c r="AK46" s="126">
        <f t="shared" si="563"/>
        <v>0.7517953036586702</v>
      </c>
      <c r="AL46" s="126">
        <f t="shared" si="563"/>
        <v>0.24289560275201916</v>
      </c>
      <c r="AM46" s="126">
        <f t="shared" si="563"/>
        <v>0.15619047619047619</v>
      </c>
      <c r="AN46" s="126" t="e">
        <f t="shared" si="563"/>
        <v>#DIV/0!</v>
      </c>
      <c r="AO46" s="177">
        <f t="shared" si="563"/>
        <v>0.49192996185072874</v>
      </c>
      <c r="AP46" s="126">
        <f t="shared" si="563"/>
        <v>1.4846049537837602</v>
      </c>
      <c r="AQ46" s="215">
        <f t="shared" si="563"/>
        <v>1.2880153930731171</v>
      </c>
      <c r="AR46" s="126" t="e">
        <f t="shared" si="563"/>
        <v>#DIV/0!</v>
      </c>
      <c r="AS46" s="126" t="e">
        <f t="shared" si="563"/>
        <v>#DIV/0!</v>
      </c>
      <c r="AT46" s="126" t="e">
        <f t="shared" si="563"/>
        <v>#DIV/0!</v>
      </c>
      <c r="AU46" s="126" t="e">
        <f t="shared" si="563"/>
        <v>#DIV/0!</v>
      </c>
      <c r="AV46" s="126" t="e">
        <f t="shared" si="563"/>
        <v>#DIV/0!</v>
      </c>
      <c r="AW46" s="126" t="e">
        <f t="shared" si="563"/>
        <v>#DIV/0!</v>
      </c>
      <c r="AX46" s="126" t="e">
        <f t="shared" si="563"/>
        <v>#DIV/0!</v>
      </c>
      <c r="AY46" s="126">
        <f t="shared" si="563"/>
        <v>1.1005917159763314</v>
      </c>
      <c r="AZ46" s="126" t="e">
        <f t="shared" si="563"/>
        <v>#DIV/0!</v>
      </c>
      <c r="BA46" s="126" t="e">
        <f t="shared" si="563"/>
        <v>#DIV/0!</v>
      </c>
      <c r="BB46" s="215">
        <f t="shared" si="563"/>
        <v>0.81827701855904089</v>
      </c>
      <c r="BC46" s="126">
        <f t="shared" si="563"/>
        <v>0.22303293236048116</v>
      </c>
      <c r="BD46" s="126">
        <f t="shared" si="563"/>
        <v>0.22303293236048116</v>
      </c>
      <c r="BE46" s="126" t="e">
        <f t="shared" si="563"/>
        <v>#DIV/0!</v>
      </c>
      <c r="BF46" s="126">
        <f t="shared" si="563"/>
        <v>0.65362000877577886</v>
      </c>
      <c r="BG46" s="126">
        <f t="shared" si="563"/>
        <v>-2.9723991507430998E-2</v>
      </c>
      <c r="BH46" s="177">
        <f t="shared" si="563"/>
        <v>0.75554517294062129</v>
      </c>
      <c r="BI46" s="225">
        <f t="shared" si="563"/>
        <v>0.57199985988605395</v>
      </c>
      <c r="BJ46" s="126">
        <f t="shared" si="563"/>
        <v>0.12562313060817548</v>
      </c>
      <c r="BK46" s="126">
        <f t="shared" si="563"/>
        <v>0.57933613972539055</v>
      </c>
      <c r="BM46" s="126" t="e">
        <f t="shared" ref="BM46" si="565">BM41/BM38</f>
        <v>#DIV/0!</v>
      </c>
    </row>
    <row r="47" spans="1:65" s="180" customFormat="1" ht="15.75" x14ac:dyDescent="0.25">
      <c r="A47" s="128"/>
      <c r="B47" s="5" t="s">
        <v>297</v>
      </c>
      <c r="C47" s="11">
        <f>C41-C38</f>
        <v>-736319</v>
      </c>
      <c r="D47" s="11">
        <f t="shared" ref="D47:BM47" si="566">D41-D38</f>
        <v>-260147</v>
      </c>
      <c r="E47" s="11">
        <f t="shared" si="566"/>
        <v>-65059</v>
      </c>
      <c r="F47" s="11">
        <f t="shared" si="566"/>
        <v>-91572</v>
      </c>
      <c r="G47" s="11">
        <f t="shared" si="566"/>
        <v>-49253</v>
      </c>
      <c r="H47" s="11">
        <f t="shared" si="566"/>
        <v>0</v>
      </c>
      <c r="I47" s="11">
        <f t="shared" si="566"/>
        <v>0</v>
      </c>
      <c r="J47" s="11">
        <f t="shared" si="566"/>
        <v>0</v>
      </c>
      <c r="K47" s="11">
        <f t="shared" si="566"/>
        <v>-1019</v>
      </c>
      <c r="L47" s="11">
        <f t="shared" si="566"/>
        <v>-24794</v>
      </c>
      <c r="M47" s="11">
        <f t="shared" si="566"/>
        <v>-33462</v>
      </c>
      <c r="N47" s="11">
        <f t="shared" si="566"/>
        <v>-107</v>
      </c>
      <c r="O47" s="11">
        <f t="shared" si="566"/>
        <v>-2241</v>
      </c>
      <c r="P47" s="11">
        <f t="shared" si="566"/>
        <v>-9818</v>
      </c>
      <c r="Q47" s="11">
        <f t="shared" si="566"/>
        <v>0</v>
      </c>
      <c r="R47" s="11">
        <f t="shared" si="566"/>
        <v>-3366</v>
      </c>
      <c r="S47" s="11">
        <f t="shared" si="566"/>
        <v>0</v>
      </c>
      <c r="T47" s="11">
        <f t="shared" si="566"/>
        <v>0</v>
      </c>
      <c r="U47" s="11">
        <f t="shared" si="566"/>
        <v>0</v>
      </c>
      <c r="V47" s="9">
        <f t="shared" si="566"/>
        <v>-84206</v>
      </c>
      <c r="W47" s="11">
        <f t="shared" si="566"/>
        <v>0</v>
      </c>
      <c r="X47" s="11">
        <f t="shared" si="566"/>
        <v>0</v>
      </c>
      <c r="Y47" s="11">
        <f t="shared" si="566"/>
        <v>11238</v>
      </c>
      <c r="Z47" s="11">
        <f t="shared" si="566"/>
        <v>1079</v>
      </c>
      <c r="AA47" s="11">
        <f t="shared" si="566"/>
        <v>508</v>
      </c>
      <c r="AB47" s="11">
        <f t="shared" ref="AB47" si="567">AB41-AB38</f>
        <v>-2754</v>
      </c>
      <c r="AC47" s="10">
        <f t="shared" si="566"/>
        <v>-537580</v>
      </c>
      <c r="AD47" s="223">
        <f t="shared" si="566"/>
        <v>-1888872</v>
      </c>
      <c r="AE47" s="11">
        <f t="shared" si="566"/>
        <v>-819</v>
      </c>
      <c r="AF47" s="11">
        <f t="shared" si="566"/>
        <v>-77</v>
      </c>
      <c r="AG47" s="11">
        <f t="shared" si="566"/>
        <v>-4618</v>
      </c>
      <c r="AH47" s="11">
        <f t="shared" si="566"/>
        <v>0</v>
      </c>
      <c r="AI47" s="11">
        <f t="shared" si="566"/>
        <v>0</v>
      </c>
      <c r="AJ47" s="11">
        <f t="shared" si="566"/>
        <v>0</v>
      </c>
      <c r="AK47" s="11">
        <f t="shared" si="566"/>
        <v>-43031</v>
      </c>
      <c r="AL47" s="11">
        <f t="shared" si="566"/>
        <v>-22779</v>
      </c>
      <c r="AM47" s="11">
        <f t="shared" si="566"/>
        <v>-443</v>
      </c>
      <c r="AN47" s="11">
        <f t="shared" si="566"/>
        <v>0</v>
      </c>
      <c r="AO47" s="9">
        <f t="shared" si="566"/>
        <v>-62328</v>
      </c>
      <c r="AP47" s="11">
        <f t="shared" si="566"/>
        <v>-38954</v>
      </c>
      <c r="AQ47" s="10">
        <f t="shared" si="566"/>
        <v>41912</v>
      </c>
      <c r="AR47" s="11">
        <f t="shared" si="566"/>
        <v>0</v>
      </c>
      <c r="AS47" s="11">
        <f t="shared" si="566"/>
        <v>0</v>
      </c>
      <c r="AT47" s="11">
        <f t="shared" si="566"/>
        <v>0</v>
      </c>
      <c r="AU47" s="11">
        <f t="shared" si="566"/>
        <v>0</v>
      </c>
      <c r="AV47" s="11">
        <f t="shared" si="566"/>
        <v>0</v>
      </c>
      <c r="AW47" s="11">
        <f t="shared" si="566"/>
        <v>0</v>
      </c>
      <c r="AX47" s="11">
        <f t="shared" si="566"/>
        <v>0</v>
      </c>
      <c r="AY47" s="11">
        <f t="shared" si="566"/>
        <v>17</v>
      </c>
      <c r="AZ47" s="11">
        <f t="shared" si="566"/>
        <v>0</v>
      </c>
      <c r="BA47" s="11">
        <f t="shared" si="566"/>
        <v>0</v>
      </c>
      <c r="BB47" s="10">
        <f t="shared" si="566"/>
        <v>-118175</v>
      </c>
      <c r="BC47" s="11">
        <f t="shared" si="566"/>
        <v>-3940</v>
      </c>
      <c r="BD47" s="11">
        <f t="shared" si="566"/>
        <v>-3940</v>
      </c>
      <c r="BE47" s="11">
        <f t="shared" si="566"/>
        <v>0</v>
      </c>
      <c r="BF47" s="11">
        <f t="shared" si="566"/>
        <v>-3947</v>
      </c>
      <c r="BG47" s="11">
        <f t="shared" si="566"/>
        <v>-485</v>
      </c>
      <c r="BH47" s="11">
        <f t="shared" si="566"/>
        <v>-261607</v>
      </c>
      <c r="BI47" s="223">
        <f t="shared" si="566"/>
        <v>-2150479</v>
      </c>
      <c r="BJ47" s="11">
        <f t="shared" si="566"/>
        <v>-71037</v>
      </c>
      <c r="BK47" s="11">
        <f t="shared" si="566"/>
        <v>-2079442</v>
      </c>
      <c r="BL47" s="11">
        <f t="shared" si="566"/>
        <v>2863792</v>
      </c>
      <c r="BM47" s="11">
        <f t="shared" si="566"/>
        <v>798352</v>
      </c>
    </row>
    <row r="48" spans="1:65" s="180" customFormat="1" ht="15.75" x14ac:dyDescent="0.25">
      <c r="A48" s="128"/>
      <c r="B48" s="5"/>
      <c r="C48" s="5"/>
      <c r="D48" s="5"/>
      <c r="E48" s="5"/>
      <c r="F48" s="5"/>
      <c r="G48" s="5"/>
      <c r="H48" s="5"/>
      <c r="I48" s="5"/>
      <c r="J48" s="5"/>
      <c r="K48" s="5"/>
      <c r="L48" s="5"/>
      <c r="M48" s="5"/>
      <c r="N48" s="5"/>
      <c r="O48" s="5"/>
      <c r="P48" s="5"/>
      <c r="Q48" s="5"/>
      <c r="R48" s="5"/>
      <c r="S48" s="5"/>
      <c r="T48" s="5"/>
      <c r="U48" s="5"/>
      <c r="V48" s="16"/>
      <c r="W48" s="5"/>
      <c r="X48" s="5"/>
      <c r="Y48" s="5"/>
      <c r="Z48" s="5"/>
      <c r="AA48" s="5"/>
      <c r="AB48" s="5"/>
      <c r="AC48" s="6"/>
      <c r="AD48" s="226"/>
      <c r="AE48" s="5"/>
      <c r="AF48" s="5"/>
      <c r="AG48" s="5"/>
      <c r="AH48" s="5"/>
      <c r="AI48" s="5"/>
      <c r="AJ48" s="5"/>
      <c r="AK48" s="5"/>
      <c r="AL48" s="5"/>
      <c r="AM48" s="5"/>
      <c r="AN48" s="5"/>
      <c r="AO48" s="16"/>
      <c r="AP48" s="5"/>
      <c r="AQ48" s="6"/>
      <c r="AR48" s="5"/>
      <c r="AS48" s="5"/>
      <c r="AT48" s="5"/>
      <c r="AU48" s="5"/>
      <c r="AV48" s="5"/>
      <c r="AW48" s="6"/>
      <c r="AX48" s="5"/>
      <c r="AY48" s="5"/>
      <c r="AZ48" s="5"/>
      <c r="BA48" s="5"/>
      <c r="BB48" s="6"/>
      <c r="BC48" s="5"/>
      <c r="BD48" s="5"/>
      <c r="BE48" s="5"/>
      <c r="BF48" s="5"/>
      <c r="BG48" s="5"/>
      <c r="BH48" s="16"/>
      <c r="BI48" s="226"/>
      <c r="BJ48" s="5"/>
      <c r="BK48" s="48"/>
    </row>
    <row r="49" spans="1:65" ht="15.75" x14ac:dyDescent="0.25">
      <c r="A49" s="15" t="s">
        <v>139</v>
      </c>
      <c r="B49" s="11" t="s">
        <v>300</v>
      </c>
      <c r="C49" s="120">
        <v>2439676</v>
      </c>
      <c r="D49" s="120">
        <v>693745</v>
      </c>
      <c r="E49" s="120">
        <v>118279</v>
      </c>
      <c r="F49" s="120">
        <v>213447</v>
      </c>
      <c r="G49" s="120">
        <v>149563</v>
      </c>
      <c r="H49" s="120">
        <v>0</v>
      </c>
      <c r="I49" s="120">
        <v>0</v>
      </c>
      <c r="J49" s="120">
        <v>2914</v>
      </c>
      <c r="K49" s="120">
        <v>1403</v>
      </c>
      <c r="L49" s="120">
        <v>36420</v>
      </c>
      <c r="M49" s="120">
        <v>81055</v>
      </c>
      <c r="N49" s="120">
        <v>225</v>
      </c>
      <c r="O49" s="120">
        <v>11691</v>
      </c>
      <c r="P49" s="120">
        <v>180354</v>
      </c>
      <c r="Q49" s="120">
        <v>0</v>
      </c>
      <c r="R49" s="120">
        <v>8728</v>
      </c>
      <c r="S49" s="120">
        <v>0</v>
      </c>
      <c r="T49" s="120">
        <v>0</v>
      </c>
      <c r="U49" s="120"/>
      <c r="V49" s="189">
        <v>5305</v>
      </c>
      <c r="W49" s="120">
        <v>0</v>
      </c>
      <c r="X49" s="120">
        <v>0</v>
      </c>
      <c r="Y49" s="120">
        <v>4708</v>
      </c>
      <c r="Z49" s="120">
        <v>482</v>
      </c>
      <c r="AA49" s="120">
        <v>686</v>
      </c>
      <c r="AB49" s="120">
        <v>4441</v>
      </c>
      <c r="AC49" s="151">
        <v>0</v>
      </c>
      <c r="AD49" s="229">
        <f t="shared" ref="AD49:AD50" si="568">SUM(C49:AC49)</f>
        <v>3953122</v>
      </c>
      <c r="AE49" s="120">
        <v>3034</v>
      </c>
      <c r="AF49" s="120">
        <v>24936</v>
      </c>
      <c r="AG49" s="120">
        <v>3185</v>
      </c>
      <c r="AH49" s="120">
        <v>0</v>
      </c>
      <c r="AI49" s="120">
        <v>0</v>
      </c>
      <c r="AJ49" s="120">
        <v>86</v>
      </c>
      <c r="AK49" s="120">
        <v>300181</v>
      </c>
      <c r="AL49" s="120">
        <v>325010</v>
      </c>
      <c r="AM49" s="120">
        <v>0</v>
      </c>
      <c r="AN49" s="120">
        <v>15163</v>
      </c>
      <c r="AO49" s="189">
        <v>624905</v>
      </c>
      <c r="AP49" s="120">
        <v>81947</v>
      </c>
      <c r="AQ49" s="151">
        <v>460</v>
      </c>
      <c r="AR49" s="120">
        <v>0</v>
      </c>
      <c r="AS49" s="120"/>
      <c r="AT49" s="120"/>
      <c r="AU49" s="120">
        <v>0</v>
      </c>
      <c r="AV49" s="120"/>
      <c r="AW49" s="120">
        <v>8</v>
      </c>
      <c r="AX49" s="120">
        <v>86</v>
      </c>
      <c r="AY49" s="120">
        <v>0</v>
      </c>
      <c r="AZ49" s="120">
        <v>0</v>
      </c>
      <c r="BA49" s="120">
        <v>0</v>
      </c>
      <c r="BB49" s="151">
        <v>0</v>
      </c>
      <c r="BC49" s="120">
        <v>26354</v>
      </c>
      <c r="BD49" s="120">
        <v>26352</v>
      </c>
      <c r="BE49" s="120">
        <v>0</v>
      </c>
      <c r="BF49" s="120">
        <v>47587</v>
      </c>
      <c r="BG49" s="120">
        <v>278892</v>
      </c>
      <c r="BH49" s="9">
        <f>SUM(AE49:BG49)</f>
        <v>1758186</v>
      </c>
      <c r="BI49" s="222">
        <f>AD49+BH49</f>
        <v>5711308</v>
      </c>
      <c r="BJ49" s="96">
        <v>85761</v>
      </c>
      <c r="BK49" s="49">
        <f t="shared" ref="BK49:BK50" si="569">BI49-BJ49</f>
        <v>5625547</v>
      </c>
      <c r="BL49">
        <v>5</v>
      </c>
      <c r="BM49" s="30"/>
    </row>
    <row r="50" spans="1:65" s="41" customFormat="1" ht="15.75" x14ac:dyDescent="0.25">
      <c r="A50" s="134" t="s">
        <v>139</v>
      </c>
      <c r="B50" s="216" t="s">
        <v>329</v>
      </c>
      <c r="C50" s="10">
        <v>1268631</v>
      </c>
      <c r="D50" s="10">
        <v>310532</v>
      </c>
      <c r="E50" s="10">
        <v>0</v>
      </c>
      <c r="F50" s="10">
        <v>110993</v>
      </c>
      <c r="G50" s="10">
        <v>77769</v>
      </c>
      <c r="H50" s="10">
        <v>0</v>
      </c>
      <c r="I50" s="10">
        <v>0</v>
      </c>
      <c r="J50" s="10">
        <v>1515</v>
      </c>
      <c r="K50" s="10">
        <v>729</v>
      </c>
      <c r="L50" s="10">
        <v>18942</v>
      </c>
      <c r="M50" s="10">
        <v>42148</v>
      </c>
      <c r="N50" s="10">
        <v>118</v>
      </c>
      <c r="O50" s="10">
        <v>6077</v>
      </c>
      <c r="P50" s="10">
        <v>93785</v>
      </c>
      <c r="Q50" s="10">
        <v>0</v>
      </c>
      <c r="R50" s="10">
        <v>4537</v>
      </c>
      <c r="S50" s="10">
        <v>0</v>
      </c>
      <c r="T50" s="10">
        <v>0</v>
      </c>
      <c r="U50" s="10"/>
      <c r="V50" s="10">
        <v>2758</v>
      </c>
      <c r="W50" s="10">
        <v>0</v>
      </c>
      <c r="X50" s="10">
        <v>0</v>
      </c>
      <c r="Y50" s="10">
        <v>2449</v>
      </c>
      <c r="Z50" s="10">
        <v>252</v>
      </c>
      <c r="AA50" s="10">
        <v>358</v>
      </c>
      <c r="AB50" s="10">
        <v>2308</v>
      </c>
      <c r="AC50" s="10">
        <v>0</v>
      </c>
      <c r="AD50" s="229">
        <f t="shared" si="568"/>
        <v>1943901</v>
      </c>
      <c r="AE50" s="10">
        <v>1578</v>
      </c>
      <c r="AF50" s="10">
        <v>12966</v>
      </c>
      <c r="AG50" s="10">
        <v>1658</v>
      </c>
      <c r="AH50" s="10">
        <v>0</v>
      </c>
      <c r="AI50" s="10">
        <v>0</v>
      </c>
      <c r="AJ50" s="10">
        <v>45</v>
      </c>
      <c r="AK50" s="10">
        <v>156093</v>
      </c>
      <c r="AL50" s="10">
        <v>169006</v>
      </c>
      <c r="AM50" s="10">
        <v>0</v>
      </c>
      <c r="AN50" s="10">
        <v>7884</v>
      </c>
      <c r="AO50" s="10">
        <v>324952</v>
      </c>
      <c r="AP50" s="10">
        <v>42613</v>
      </c>
      <c r="AQ50" s="10">
        <v>240</v>
      </c>
      <c r="AR50" s="10">
        <v>0</v>
      </c>
      <c r="AS50" s="10"/>
      <c r="AT50" s="10"/>
      <c r="AU50" s="10">
        <v>0</v>
      </c>
      <c r="AV50" s="10"/>
      <c r="AW50" s="10">
        <v>5</v>
      </c>
      <c r="AX50" s="10">
        <v>45</v>
      </c>
      <c r="AY50" s="10">
        <v>0</v>
      </c>
      <c r="AZ50" s="10">
        <v>0</v>
      </c>
      <c r="BA50" s="10">
        <v>0</v>
      </c>
      <c r="BB50" s="10">
        <v>0</v>
      </c>
      <c r="BC50" s="10">
        <v>13703</v>
      </c>
      <c r="BD50" s="10">
        <v>13702</v>
      </c>
      <c r="BE50" s="10">
        <v>0</v>
      </c>
      <c r="BF50" s="10">
        <v>24746</v>
      </c>
      <c r="BG50" s="10">
        <v>145025</v>
      </c>
      <c r="BH50" s="10">
        <f>SUM(AE50:BG50)</f>
        <v>914261</v>
      </c>
      <c r="BI50" s="222">
        <f>AD50+BH50</f>
        <v>2858162</v>
      </c>
      <c r="BJ50" s="10">
        <v>42882</v>
      </c>
      <c r="BK50" s="10">
        <f t="shared" si="569"/>
        <v>2815280</v>
      </c>
      <c r="BM50" s="217"/>
    </row>
    <row r="51" spans="1:65" ht="15.75" x14ac:dyDescent="0.25">
      <c r="A51" s="128"/>
      <c r="B51" s="12" t="s">
        <v>212</v>
      </c>
      <c r="C51" s="9">
        <f>IF('Upto Month COPPY'!$F$4="",0,'Upto Month COPPY'!$F$4)</f>
        <v>1209700</v>
      </c>
      <c r="D51" s="9">
        <f>IF('Upto Month COPPY'!$F$5="",0,'Upto Month COPPY'!$F$5)</f>
        <v>201149</v>
      </c>
      <c r="E51" s="9">
        <f>IF('Upto Month COPPY'!$F$6="",0,'Upto Month COPPY'!$F$6)</f>
        <v>843</v>
      </c>
      <c r="F51" s="9">
        <f>IF('Upto Month COPPY'!$F$7="",0,'Upto Month COPPY'!$F$7)</f>
        <v>98600</v>
      </c>
      <c r="G51" s="9">
        <f>IF('Upto Month COPPY'!$F$8="",0,'Upto Month COPPY'!$F$8)</f>
        <v>66490</v>
      </c>
      <c r="H51" s="9">
        <f>IF('Upto Month COPPY'!$F$9="",0,'Upto Month COPPY'!$F$9)</f>
        <v>0</v>
      </c>
      <c r="I51" s="9">
        <f>IF('Upto Month COPPY'!$F$10="",0,'Upto Month COPPY'!$F$10)</f>
        <v>0</v>
      </c>
      <c r="J51" s="9">
        <f>IF('Upto Month COPPY'!$F$11="",0,'Upto Month COPPY'!$F$11)</f>
        <v>2466</v>
      </c>
      <c r="K51" s="9">
        <f>IF('Upto Month COPPY'!$F$12="",0,'Upto Month COPPY'!$F$12)</f>
        <v>292</v>
      </c>
      <c r="L51" s="9">
        <f>IF('Upto Month COPPY'!$F$13="",0,'Upto Month COPPY'!$F$13)</f>
        <v>18818</v>
      </c>
      <c r="M51" s="9">
        <f>IF('Upto Month COPPY'!$F$14="",0,'Upto Month COPPY'!$F$14)</f>
        <v>37560</v>
      </c>
      <c r="N51" s="9">
        <f>IF('Upto Month COPPY'!$F$15="",0,'Upto Month COPPY'!$F$15)</f>
        <v>57</v>
      </c>
      <c r="O51" s="9">
        <f>IF('Upto Month COPPY'!$F$16="",0,'Upto Month COPPY'!$F$16)</f>
        <v>4270</v>
      </c>
      <c r="P51" s="9">
        <f>IF('Upto Month COPPY'!$F$17="",0,'Upto Month COPPY'!$F$17)</f>
        <v>114156</v>
      </c>
      <c r="Q51" s="9">
        <f>IF('Upto Month COPPY'!$F$18="",0,'Upto Month COPPY'!$F$18)</f>
        <v>0</v>
      </c>
      <c r="R51" s="9">
        <f>IF('Upto Month COPPY'!$F$21="",0,'Upto Month COPPY'!$F$21)</f>
        <v>1572</v>
      </c>
      <c r="S51" s="9">
        <f>IF('Upto Month COPPY'!$F$26="",0,'Upto Month COPPY'!$F$26)</f>
        <v>0</v>
      </c>
      <c r="T51" s="9">
        <f>IF('Upto Month COPPY'!$F$27="",0,'Upto Month COPPY'!$F$27)</f>
        <v>0</v>
      </c>
      <c r="U51" s="9">
        <f>IF('Upto Month COPPY'!$F$30="",0,'Upto Month COPPY'!$F$30)</f>
        <v>0</v>
      </c>
      <c r="V51" s="9">
        <f>IF('Upto Month COPPY'!$F$35="",0,'Upto Month COPPY'!$F$35)</f>
        <v>71504</v>
      </c>
      <c r="W51" s="9">
        <f>IF('Upto Month COPPY'!$F$39="",0,'Upto Month COPPY'!$F$39)</f>
        <v>0</v>
      </c>
      <c r="X51" s="9">
        <f>IF('Upto Month COPPY'!$F$40="",0,'Upto Month COPPY'!$F$40)</f>
        <v>0</v>
      </c>
      <c r="Y51" s="9">
        <f>IF('Upto Month COPPY'!$F$42="",0,'Upto Month COPPY'!$F$42)</f>
        <v>3394</v>
      </c>
      <c r="Z51" s="9">
        <f>IF('Upto Month COPPY'!$F$43="",0,'Upto Month COPPY'!$F$43)</f>
        <v>184</v>
      </c>
      <c r="AA51" s="9">
        <f>IF('Upto Month COPPY'!$F$44="",0,'Upto Month COPPY'!$F$44)</f>
        <v>280</v>
      </c>
      <c r="AB51" s="9">
        <f>IF('Upto Month COPPY'!$F$48="",0,'Upto Month COPPY'!$F$48)</f>
        <v>0</v>
      </c>
      <c r="AC51" s="10">
        <f>IF('Upto Month COPPY'!$F$51="",0,'Upto Month COPPY'!$F$51)</f>
        <v>0</v>
      </c>
      <c r="AD51" s="229">
        <f t="shared" ref="AD51:AD52" si="570">SUM(C51:AC51)</f>
        <v>1831335</v>
      </c>
      <c r="AE51" s="9">
        <f>IF('Upto Month COPPY'!$F$19="",0,'Upto Month COPPY'!$F$19)</f>
        <v>1418</v>
      </c>
      <c r="AF51" s="9">
        <f>IF('Upto Month COPPY'!$F$20="",0,'Upto Month COPPY'!$F$20)</f>
        <v>23301</v>
      </c>
      <c r="AG51" s="9">
        <f>IF('Upto Month COPPY'!$F$22="",0,'Upto Month COPPY'!$F$22)</f>
        <v>2657</v>
      </c>
      <c r="AH51" s="9">
        <f>IF('Upto Month COPPY'!$F$23="",0,'Upto Month COPPY'!$F$23)</f>
        <v>18</v>
      </c>
      <c r="AI51" s="9">
        <f>IF('Upto Month COPPY'!$F$24="",0,'Upto Month COPPY'!$F$24)</f>
        <v>0</v>
      </c>
      <c r="AJ51" s="9">
        <f>IF('Upto Month COPPY'!$F$25="",0,'Upto Month COPPY'!$F$25)</f>
        <v>0</v>
      </c>
      <c r="AK51" s="9">
        <f>IF('Upto Month COPPY'!$F$28="",0,'Upto Month COPPY'!$F$28)</f>
        <v>169663</v>
      </c>
      <c r="AL51" s="9">
        <f>IF('Upto Month COPPY'!$F$29="",0,'Upto Month COPPY'!$F$29)</f>
        <v>181288</v>
      </c>
      <c r="AM51" s="9">
        <f>IF('Upto Month COPPY'!$F$31="",0,'Upto Month COPPY'!$F$31)</f>
        <v>0</v>
      </c>
      <c r="AN51" s="9">
        <f>IF('Upto Month COPPY'!$F$32="",0,'Upto Month COPPY'!$F$32)</f>
        <v>3786</v>
      </c>
      <c r="AO51" s="9">
        <f>IF('Upto Month COPPY'!$F$33="",0,'Upto Month COPPY'!$F$33)</f>
        <v>347528</v>
      </c>
      <c r="AP51" s="9">
        <f>IF('Upto Month COPPY'!$F$34="",0,'Upto Month COPPY'!$F$34)</f>
        <v>-12656</v>
      </c>
      <c r="AQ51" s="10">
        <f>IF('Upto Month COPPY'!$F$36="",0,'Upto Month COPPY'!$F$36)</f>
        <v>-3089</v>
      </c>
      <c r="AR51" s="9">
        <f>IF('Upto Month COPPY'!$F$37="",0,'Upto Month COPPY'!$F$37)</f>
        <v>0</v>
      </c>
      <c r="AS51" s="9">
        <v>0</v>
      </c>
      <c r="AT51" s="9">
        <f>IF('Upto Month COPPY'!$F$38="",0,'Upto Month COPPY'!$F$38)</f>
        <v>0</v>
      </c>
      <c r="AU51" s="9">
        <f>IF('Upto Month COPPY'!$F$41="",0,'Upto Month COPPY'!$F$41)</f>
        <v>0</v>
      </c>
      <c r="AV51" s="9">
        <v>0</v>
      </c>
      <c r="AW51" s="9">
        <f>IF('Upto Month COPPY'!$F$45="",0,'Upto Month COPPY'!$F$45)</f>
        <v>0</v>
      </c>
      <c r="AX51" s="9">
        <f>IF('Upto Month COPPY'!$F$46="",0,'Upto Month COPPY'!$F$46)</f>
        <v>-900</v>
      </c>
      <c r="AY51" s="9">
        <f>IF('Upto Month COPPY'!$F$47="",0,'Upto Month COPPY'!$F$47)</f>
        <v>0</v>
      </c>
      <c r="AZ51" s="9">
        <f>IF('Upto Month COPPY'!$F$49="",0,'Upto Month COPPY'!$F$49)</f>
        <v>0</v>
      </c>
      <c r="BA51" s="9">
        <f>IF('Upto Month COPPY'!$F$50="",0,'Upto Month COPPY'!$F$50)</f>
        <v>0</v>
      </c>
      <c r="BB51" s="10">
        <f>IF('Upto Month COPPY'!$F$52="",0,'Upto Month COPPY'!$F$52)</f>
        <v>0</v>
      </c>
      <c r="BC51" s="9">
        <f>IF('Upto Month COPPY'!$F$53="",0,'Upto Month COPPY'!$F$53)</f>
        <v>15966</v>
      </c>
      <c r="BD51" s="9">
        <f>IF('Upto Month COPPY'!$F$54="",0,'Upto Month COPPY'!$F$54)</f>
        <v>15946</v>
      </c>
      <c r="BE51" s="9">
        <f>IF('Upto Month COPPY'!$F$55="",0,'Upto Month COPPY'!$F$55)</f>
        <v>0</v>
      </c>
      <c r="BF51" s="9">
        <f>IF('Upto Month COPPY'!$F$56="",0,'Upto Month COPPY'!$F$56)</f>
        <v>35159</v>
      </c>
      <c r="BG51" s="9">
        <f>IF('Upto Month COPPY'!$F$58="",0,'Upto Month COPPY'!$F$58)</f>
        <v>213406</v>
      </c>
      <c r="BH51" s="9">
        <f>SUM(AE51:BG51)</f>
        <v>993491</v>
      </c>
      <c r="BI51" s="222">
        <f>AD51+BH51</f>
        <v>2824826</v>
      </c>
      <c r="BJ51" s="9">
        <f>IF('Upto Month COPPY'!$F$60="",0,'Upto Month COPPY'!$F$60)</f>
        <v>10991</v>
      </c>
      <c r="BK51" s="49">
        <f t="shared" ref="BK51:BK52" si="571">BI51-BJ51</f>
        <v>2813835</v>
      </c>
      <c r="BL51">
        <f>'Upto Month COPPY'!$F$61</f>
        <v>2813835</v>
      </c>
      <c r="BM51" s="30">
        <f t="shared" ref="BM51:BM55" si="572">BK51-AD51</f>
        <v>982500</v>
      </c>
    </row>
    <row r="52" spans="1:65" ht="15.75" x14ac:dyDescent="0.25">
      <c r="A52" s="128"/>
      <c r="B52" s="182" t="s">
        <v>330</v>
      </c>
      <c r="C52" s="9">
        <f>IF('Upto Month Current'!$F$4="",0,'Upto Month Current'!$F$4)</f>
        <v>1200745</v>
      </c>
      <c r="D52" s="9">
        <f>IF('Upto Month Current'!$F$5="",0,'Upto Month Current'!$F$5)</f>
        <v>269169</v>
      </c>
      <c r="E52" s="9">
        <f>IF('Upto Month Current'!$F$6="",0,'Upto Month Current'!$F$6)</f>
        <v>293</v>
      </c>
      <c r="F52" s="9">
        <f>IF('Upto Month Current'!$F$7="",0,'Upto Month Current'!$F$7)</f>
        <v>103114</v>
      </c>
      <c r="G52" s="9">
        <f>IF('Upto Month Current'!$F$8="",0,'Upto Month Current'!$F$8)</f>
        <v>71044</v>
      </c>
      <c r="H52" s="9">
        <f>IF('Upto Month Current'!$F$9="",0,'Upto Month Current'!$F$9)</f>
        <v>0</v>
      </c>
      <c r="I52" s="9">
        <f>IF('Upto Month Current'!$F$10="",0,'Upto Month Current'!$F$10)</f>
        <v>0</v>
      </c>
      <c r="J52" s="9">
        <f>IF('Upto Month Current'!$F$11="",0,'Upto Month Current'!$F$11)</f>
        <v>1328</v>
      </c>
      <c r="K52" s="9">
        <f>IF('Upto Month Current'!$F$12="",0,'Upto Month Current'!$F$12)</f>
        <v>310</v>
      </c>
      <c r="L52" s="9">
        <f>IF('Upto Month Current'!$F$13="",0,'Upto Month Current'!$F$13)</f>
        <v>14729</v>
      </c>
      <c r="M52" s="9">
        <f>IF('Upto Month Current'!$F$14="",0,'Upto Month Current'!$F$14)</f>
        <v>33475</v>
      </c>
      <c r="N52" s="9">
        <f>IF('Upto Month Current'!$F$15="",0,'Upto Month Current'!$F$15)</f>
        <v>53</v>
      </c>
      <c r="O52" s="9">
        <f>IF('Upto Month Current'!$F$16="",0,'Upto Month Current'!$F$16)</f>
        <v>2853</v>
      </c>
      <c r="P52" s="9">
        <f>IF('Upto Month Current'!$F$17="",0,'Upto Month Current'!$F$17)</f>
        <v>115327</v>
      </c>
      <c r="Q52" s="9">
        <f>IF('Upto Month Current'!$F$18="",0,'Upto Month Current'!$F$18)</f>
        <v>0</v>
      </c>
      <c r="R52" s="9">
        <f>IF('Upto Month Current'!$F$21="",0,'Upto Month Current'!$F$21)</f>
        <v>3494</v>
      </c>
      <c r="S52" s="9">
        <f>IF('Upto Month Current'!$F$26="",0,'Upto Month Current'!$F$26)</f>
        <v>0</v>
      </c>
      <c r="T52" s="9">
        <f>IF('Upto Month Current'!$F$27="",0,'Upto Month Current'!$F$27)</f>
        <v>0</v>
      </c>
      <c r="U52" s="9">
        <f>IF('Upto Month Current'!$F$30="",0,'Upto Month Current'!$F$30)</f>
        <v>0</v>
      </c>
      <c r="V52" s="9">
        <f>IF('Upto Month Current'!$F$35="",0,'Upto Month Current'!$F$35)</f>
        <v>6177</v>
      </c>
      <c r="W52" s="9">
        <f>IF('Upto Month Current'!$F$39="",0,'Upto Month Current'!$F$39)</f>
        <v>0</v>
      </c>
      <c r="X52" s="9">
        <f>IF('Upto Month Current'!$F$40="",0,'Upto Month Current'!$F$40)</f>
        <v>0</v>
      </c>
      <c r="Y52" s="9">
        <f>IF('Upto Month Current'!$F$42="",0,'Upto Month Current'!$F$42)</f>
        <v>14304</v>
      </c>
      <c r="Z52" s="9">
        <f>IF('Upto Month Current'!$F$43="",0,'Upto Month Current'!$F$43)</f>
        <v>1504</v>
      </c>
      <c r="AA52" s="9">
        <f>IF('Upto Month Current'!$F$44="",0,'Upto Month Current'!$F$44)</f>
        <v>1243</v>
      </c>
      <c r="AB52" s="9">
        <f>IF('Upto Month Current'!$F$48="",0,'Upto Month Current'!$F$48)</f>
        <v>40</v>
      </c>
      <c r="AC52" s="10">
        <f>IF('Upto Month Current'!$F$51="",0,'Upto Month Current'!$F$51)</f>
        <v>0</v>
      </c>
      <c r="AD52" s="229">
        <f t="shared" si="570"/>
        <v>1839202</v>
      </c>
      <c r="AE52" s="9">
        <f>IF('Upto Month Current'!$F$19="",0,'Upto Month Current'!$F$19)</f>
        <v>1601</v>
      </c>
      <c r="AF52" s="9">
        <f>IF('Upto Month Current'!$F$20="",0,'Upto Month Current'!$F$20)</f>
        <v>8107</v>
      </c>
      <c r="AG52" s="9">
        <f>IF('Upto Month Current'!$F$22="",0,'Upto Month Current'!$F$22)</f>
        <v>1687</v>
      </c>
      <c r="AH52" s="9">
        <f>IF('Upto Month Current'!$F$23="",0,'Upto Month Current'!$F$23)</f>
        <v>0</v>
      </c>
      <c r="AI52" s="9">
        <f>IF('Upto Month Current'!$F$24="",0,'Upto Month Current'!$F$24)</f>
        <v>0</v>
      </c>
      <c r="AJ52" s="9">
        <f>IF('Upto Month Current'!$F$25="",0,'Upto Month Current'!$F$25)</f>
        <v>222</v>
      </c>
      <c r="AK52" s="9">
        <f>IF('Upto Month Current'!$F$28="",0,'Upto Month Current'!$F$28)</f>
        <v>145197</v>
      </c>
      <c r="AL52" s="9">
        <f>IF('Upto Month Current'!$F$29="",0,'Upto Month Current'!$F$29)</f>
        <v>117596</v>
      </c>
      <c r="AM52" s="9">
        <f>IF('Upto Month Current'!$F$31="",0,'Upto Month Current'!$F$31)</f>
        <v>0</v>
      </c>
      <c r="AN52" s="9">
        <f>IF('Upto Month Current'!$F$32="",0,'Upto Month Current'!$F$32)</f>
        <v>1286</v>
      </c>
      <c r="AO52" s="9">
        <f>IF('Upto Month Current'!$F$33="",0,'Upto Month Current'!$F$33)</f>
        <v>375405</v>
      </c>
      <c r="AP52" s="9">
        <f>IF('Upto Month Current'!$F$34="",0,'Upto Month Current'!$F$34)</f>
        <v>-5930</v>
      </c>
      <c r="AQ52" s="10">
        <f>IF('Upto Month Current'!$F$36="",0,'Upto Month Current'!$F$36)</f>
        <v>14761</v>
      </c>
      <c r="AR52" s="9">
        <f>IF('Upto Month Current'!$F$37="",0,'Upto Month Current'!$F$37)</f>
        <v>0</v>
      </c>
      <c r="AS52" s="9">
        <v>0</v>
      </c>
      <c r="AT52" s="9">
        <f>IF('Upto Month Current'!$F$38="",0,'Upto Month Current'!$F$38)</f>
        <v>0</v>
      </c>
      <c r="AU52" s="9">
        <f>IF('Upto Month Current'!$F$41="",0,'Upto Month Current'!$F$41)</f>
        <v>0</v>
      </c>
      <c r="AV52" s="9">
        <v>0</v>
      </c>
      <c r="AW52" s="9">
        <f>IF('Upto Month Current'!$F$45="",0,'Upto Month Current'!$F$45)</f>
        <v>0</v>
      </c>
      <c r="AX52" s="9">
        <f>IF('Upto Month Current'!$F$46="",0,'Upto Month Current'!$F$46)</f>
        <v>0</v>
      </c>
      <c r="AY52" s="9">
        <f>IF('Upto Month Current'!$F$47="",0,'Upto Month Current'!$F$47)</f>
        <v>0</v>
      </c>
      <c r="AZ52" s="9">
        <f>IF('Upto Month Current'!$F$49="",0,'Upto Month Current'!$F$49)</f>
        <v>0</v>
      </c>
      <c r="BA52" s="9">
        <f>IF('Upto Month Current'!$F$50="",0,'Upto Month Current'!$F$50)</f>
        <v>0</v>
      </c>
      <c r="BB52" s="10">
        <f>IF('Upto Month Current'!$F$52="",0,'Upto Month Current'!$F$52)</f>
        <v>0</v>
      </c>
      <c r="BC52" s="9">
        <f>IF('Upto Month Current'!$F$53="",0,'Upto Month Current'!$F$53)</f>
        <v>11963</v>
      </c>
      <c r="BD52" s="9">
        <f>IF('Upto Month Current'!$F$54="",0,'Upto Month Current'!$F$54)</f>
        <v>11963</v>
      </c>
      <c r="BE52" s="9">
        <f>IF('Upto Month Current'!$F$55="",0,'Upto Month Current'!$F$55)</f>
        <v>0</v>
      </c>
      <c r="BF52" s="9">
        <f>IF('Upto Month Current'!$F$56="",0,'Upto Month Current'!$F$56)</f>
        <v>37210</v>
      </c>
      <c r="BG52" s="9">
        <f>IF('Upto Month Current'!$F$58="",0,'Upto Month Current'!$F$58)</f>
        <v>277430</v>
      </c>
      <c r="BH52" s="9">
        <f>SUM(AE52:BG52)</f>
        <v>998498</v>
      </c>
      <c r="BI52" s="222">
        <f>AD52+BH52</f>
        <v>2837700</v>
      </c>
      <c r="BJ52" s="9">
        <f>IF('Upto Month Current'!$F$60="",0,'Upto Month Current'!$F$60)</f>
        <v>31925</v>
      </c>
      <c r="BK52" s="49">
        <f t="shared" si="571"/>
        <v>2805775</v>
      </c>
      <c r="BL52">
        <f>'Upto Month Current'!$F$61</f>
        <v>2805774</v>
      </c>
      <c r="BM52" s="30">
        <f t="shared" si="572"/>
        <v>966573</v>
      </c>
    </row>
    <row r="53" spans="1:65" ht="15.75" x14ac:dyDescent="0.25">
      <c r="A53" s="128"/>
      <c r="B53" s="5" t="s">
        <v>132</v>
      </c>
      <c r="C53" s="11">
        <f>C52-C50</f>
        <v>-67886</v>
      </c>
      <c r="D53" s="11">
        <f t="shared" ref="D53" si="573">D52-D50</f>
        <v>-41363</v>
      </c>
      <c r="E53" s="11">
        <f t="shared" ref="E53" si="574">E52-E50</f>
        <v>293</v>
      </c>
      <c r="F53" s="11">
        <f t="shared" ref="F53" si="575">F52-F50</f>
        <v>-7879</v>
      </c>
      <c r="G53" s="11">
        <f t="shared" ref="G53" si="576">G52-G50</f>
        <v>-6725</v>
      </c>
      <c r="H53" s="11">
        <f t="shared" ref="H53" si="577">H52-H50</f>
        <v>0</v>
      </c>
      <c r="I53" s="11">
        <f t="shared" ref="I53" si="578">I52-I50</f>
        <v>0</v>
      </c>
      <c r="J53" s="11">
        <f t="shared" ref="J53" si="579">J52-J50</f>
        <v>-187</v>
      </c>
      <c r="K53" s="11">
        <f t="shared" ref="K53" si="580">K52-K50</f>
        <v>-419</v>
      </c>
      <c r="L53" s="11">
        <f t="shared" ref="L53" si="581">L52-L50</f>
        <v>-4213</v>
      </c>
      <c r="M53" s="11">
        <f t="shared" ref="M53" si="582">M52-M50</f>
        <v>-8673</v>
      </c>
      <c r="N53" s="11">
        <f t="shared" ref="N53" si="583">N52-N50</f>
        <v>-65</v>
      </c>
      <c r="O53" s="11">
        <f t="shared" ref="O53" si="584">O52-O50</f>
        <v>-3224</v>
      </c>
      <c r="P53" s="11">
        <f t="shared" ref="P53" si="585">P52-P50</f>
        <v>21542</v>
      </c>
      <c r="Q53" s="11">
        <f t="shared" ref="Q53" si="586">Q52-Q50</f>
        <v>0</v>
      </c>
      <c r="R53" s="11">
        <f t="shared" ref="R53" si="587">R52-R50</f>
        <v>-1043</v>
      </c>
      <c r="S53" s="11">
        <f t="shared" ref="S53" si="588">S52-S50</f>
        <v>0</v>
      </c>
      <c r="T53" s="11">
        <f t="shared" ref="T53:U53" si="589">T52-T50</f>
        <v>0</v>
      </c>
      <c r="U53" s="11">
        <f t="shared" si="589"/>
        <v>0</v>
      </c>
      <c r="V53" s="9">
        <f t="shared" ref="V53" si="590">V52-V50</f>
        <v>3419</v>
      </c>
      <c r="W53" s="11">
        <f t="shared" ref="W53" si="591">W52-W50</f>
        <v>0</v>
      </c>
      <c r="X53" s="11">
        <f t="shared" ref="X53" si="592">X52-X50</f>
        <v>0</v>
      </c>
      <c r="Y53" s="11">
        <f t="shared" ref="Y53" si="593">Y52-Y50</f>
        <v>11855</v>
      </c>
      <c r="Z53" s="11">
        <f t="shared" ref="Z53" si="594">Z52-Z50</f>
        <v>1252</v>
      </c>
      <c r="AA53" s="11">
        <f t="shared" ref="AA53:AD53" si="595">AA52-AA50</f>
        <v>885</v>
      </c>
      <c r="AB53" s="11">
        <f t="shared" ref="AB53" si="596">AB52-AB50</f>
        <v>-2268</v>
      </c>
      <c r="AC53" s="10">
        <f t="shared" si="595"/>
        <v>0</v>
      </c>
      <c r="AD53" s="223">
        <f t="shared" si="595"/>
        <v>-104699</v>
      </c>
      <c r="AE53" s="11">
        <f t="shared" ref="AE53" si="597">AE52-AE50</f>
        <v>23</v>
      </c>
      <c r="AF53" s="11">
        <f t="shared" ref="AF53" si="598">AF52-AF50</f>
        <v>-4859</v>
      </c>
      <c r="AG53" s="11">
        <f t="shared" ref="AG53" si="599">AG52-AG50</f>
        <v>29</v>
      </c>
      <c r="AH53" s="11">
        <f t="shared" ref="AH53" si="600">AH52-AH50</f>
        <v>0</v>
      </c>
      <c r="AI53" s="11">
        <f t="shared" ref="AI53" si="601">AI52-AI50</f>
        <v>0</v>
      </c>
      <c r="AJ53" s="11">
        <f t="shared" ref="AJ53" si="602">AJ52-AJ50</f>
        <v>177</v>
      </c>
      <c r="AK53" s="11">
        <f t="shared" ref="AK53" si="603">AK52-AK50</f>
        <v>-10896</v>
      </c>
      <c r="AL53" s="11">
        <f t="shared" ref="AL53" si="604">AL52-AL50</f>
        <v>-51410</v>
      </c>
      <c r="AM53" s="11">
        <f t="shared" ref="AM53" si="605">AM52-AM50</f>
        <v>0</v>
      </c>
      <c r="AN53" s="11">
        <f t="shared" ref="AN53" si="606">AN52-AN50</f>
        <v>-6598</v>
      </c>
      <c r="AO53" s="9">
        <f t="shared" ref="AO53" si="607">AO52-AO50</f>
        <v>50453</v>
      </c>
      <c r="AP53" s="11">
        <f t="shared" ref="AP53" si="608">AP52-AP50</f>
        <v>-48543</v>
      </c>
      <c r="AQ53" s="10">
        <f t="shared" ref="AQ53" si="609">AQ52-AQ50</f>
        <v>14521</v>
      </c>
      <c r="AR53" s="11">
        <f t="shared" ref="AR53" si="610">AR52-AR50</f>
        <v>0</v>
      </c>
      <c r="AS53" s="11">
        <f t="shared" ref="AS53" si="611">AS52-AS50</f>
        <v>0</v>
      </c>
      <c r="AT53" s="11">
        <f t="shared" ref="AT53" si="612">AT52-AT50</f>
        <v>0</v>
      </c>
      <c r="AU53" s="11">
        <f t="shared" ref="AU53" si="613">AU52-AU50</f>
        <v>0</v>
      </c>
      <c r="AV53" s="11">
        <f t="shared" ref="AV53" si="614">AV52-AV50</f>
        <v>0</v>
      </c>
      <c r="AW53" s="11">
        <f t="shared" ref="AW53" si="615">AW52-AW50</f>
        <v>-5</v>
      </c>
      <c r="AX53" s="11">
        <f t="shared" ref="AX53" si="616">AX52-AX50</f>
        <v>-45</v>
      </c>
      <c r="AY53" s="11">
        <f t="shared" ref="AY53" si="617">AY52-AY50</f>
        <v>0</v>
      </c>
      <c r="AZ53" s="11">
        <f t="shared" ref="AZ53" si="618">AZ52-AZ50</f>
        <v>0</v>
      </c>
      <c r="BA53" s="11">
        <f t="shared" ref="BA53" si="619">BA52-BA50</f>
        <v>0</v>
      </c>
      <c r="BB53" s="10">
        <f t="shared" ref="BB53" si="620">BB52-BB50</f>
        <v>0</v>
      </c>
      <c r="BC53" s="11">
        <f t="shared" ref="BC53" si="621">BC52-BC50</f>
        <v>-1740</v>
      </c>
      <c r="BD53" s="11">
        <f t="shared" ref="BD53" si="622">BD52-BD50</f>
        <v>-1739</v>
      </c>
      <c r="BE53" s="11">
        <f t="shared" ref="BE53" si="623">BE52-BE50</f>
        <v>0</v>
      </c>
      <c r="BF53" s="11">
        <f t="shared" ref="BF53" si="624">BF52-BF50</f>
        <v>12464</v>
      </c>
      <c r="BG53" s="11">
        <f t="shared" ref="BG53:BH53" si="625">BG52-BG50</f>
        <v>132405</v>
      </c>
      <c r="BH53" s="9">
        <f t="shared" si="625"/>
        <v>84237</v>
      </c>
      <c r="BI53" s="223">
        <f t="shared" ref="BI53" si="626">BI52-BI50</f>
        <v>-20462</v>
      </c>
      <c r="BJ53" s="11">
        <f t="shared" ref="BJ53:BK53" si="627">BJ52-BJ50</f>
        <v>-10957</v>
      </c>
      <c r="BK53" s="49">
        <f t="shared" si="627"/>
        <v>-9505</v>
      </c>
      <c r="BM53" s="30">
        <f t="shared" si="572"/>
        <v>95194</v>
      </c>
    </row>
    <row r="54" spans="1:65" ht="15.75" x14ac:dyDescent="0.25">
      <c r="A54" s="128"/>
      <c r="B54" s="5" t="s">
        <v>133</v>
      </c>
      <c r="C54" s="13">
        <f>C53/C50</f>
        <v>-5.351122588049638E-2</v>
      </c>
      <c r="D54" s="13">
        <f t="shared" ref="D54" si="628">D53/D50</f>
        <v>-0.13320044311053289</v>
      </c>
      <c r="E54" s="13" t="e">
        <f t="shared" ref="E54" si="629">E53/E50</f>
        <v>#DIV/0!</v>
      </c>
      <c r="F54" s="13">
        <f t="shared" ref="F54" si="630">F53/F50</f>
        <v>-7.098645860549764E-2</v>
      </c>
      <c r="G54" s="13">
        <f t="shared" ref="G54" si="631">G53/G50</f>
        <v>-8.6474044927927582E-2</v>
      </c>
      <c r="H54" s="13" t="e">
        <f t="shared" ref="H54" si="632">H53/H50</f>
        <v>#DIV/0!</v>
      </c>
      <c r="I54" s="13" t="e">
        <f t="shared" ref="I54" si="633">I53/I50</f>
        <v>#DIV/0!</v>
      </c>
      <c r="J54" s="13">
        <f t="shared" ref="J54" si="634">J53/J50</f>
        <v>-0.12343234323432344</v>
      </c>
      <c r="K54" s="13">
        <f t="shared" ref="K54" si="635">K53/K50</f>
        <v>-0.57475994513031547</v>
      </c>
      <c r="L54" s="13">
        <f t="shared" ref="L54" si="636">L53/L50</f>
        <v>-0.2224157955865273</v>
      </c>
      <c r="M54" s="13">
        <f t="shared" ref="M54" si="637">M53/M50</f>
        <v>-0.20577488848818448</v>
      </c>
      <c r="N54" s="13">
        <f t="shared" ref="N54" si="638">N53/N50</f>
        <v>-0.55084745762711862</v>
      </c>
      <c r="O54" s="13">
        <f t="shared" ref="O54" si="639">O53/O50</f>
        <v>-0.53052493006417645</v>
      </c>
      <c r="P54" s="13">
        <f t="shared" ref="P54" si="640">P53/P50</f>
        <v>0.22969558031668177</v>
      </c>
      <c r="Q54" s="13" t="e">
        <f t="shared" ref="Q54" si="641">Q53/Q50</f>
        <v>#DIV/0!</v>
      </c>
      <c r="R54" s="13">
        <f t="shared" ref="R54" si="642">R53/R50</f>
        <v>-0.22988759091910954</v>
      </c>
      <c r="S54" s="13" t="e">
        <f t="shared" ref="S54" si="643">S53/S50</f>
        <v>#DIV/0!</v>
      </c>
      <c r="T54" s="13" t="e">
        <f t="shared" ref="T54:U54" si="644">T53/T50</f>
        <v>#DIV/0!</v>
      </c>
      <c r="U54" s="13" t="e">
        <f t="shared" si="644"/>
        <v>#DIV/0!</v>
      </c>
      <c r="V54" s="162">
        <f t="shared" ref="V54" si="645">V53/V50</f>
        <v>1.2396664249456129</v>
      </c>
      <c r="W54" s="13" t="e">
        <f t="shared" ref="W54" si="646">W53/W50</f>
        <v>#DIV/0!</v>
      </c>
      <c r="X54" s="13" t="e">
        <f t="shared" ref="X54" si="647">X53/X50</f>
        <v>#DIV/0!</v>
      </c>
      <c r="Y54" s="13">
        <f t="shared" ref="Y54" si="648">Y53/Y50</f>
        <v>4.8407513270722742</v>
      </c>
      <c r="Z54" s="13">
        <f t="shared" ref="Z54" si="649">Z53/Z50</f>
        <v>4.9682539682539684</v>
      </c>
      <c r="AA54" s="13">
        <f t="shared" ref="AA54:AD54" si="650">AA53/AA50</f>
        <v>2.4720670391061454</v>
      </c>
      <c r="AB54" s="13">
        <f t="shared" ref="AB54" si="651">AB53/AB50</f>
        <v>-0.98266897746967075</v>
      </c>
      <c r="AC54" s="14" t="e">
        <f t="shared" si="650"/>
        <v>#DIV/0!</v>
      </c>
      <c r="AD54" s="224">
        <f t="shared" si="650"/>
        <v>-5.3860253171329198E-2</v>
      </c>
      <c r="AE54" s="13">
        <f t="shared" ref="AE54" si="652">AE53/AE50</f>
        <v>1.4575411913814956E-2</v>
      </c>
      <c r="AF54" s="13">
        <f t="shared" ref="AF54" si="653">AF53/AF50</f>
        <v>-0.3747493444393028</v>
      </c>
      <c r="AG54" s="13">
        <f t="shared" ref="AG54" si="654">AG53/AG50</f>
        <v>1.7490952955367914E-2</v>
      </c>
      <c r="AH54" s="13" t="e">
        <f t="shared" ref="AH54" si="655">AH53/AH50</f>
        <v>#DIV/0!</v>
      </c>
      <c r="AI54" s="13" t="e">
        <f t="shared" ref="AI54" si="656">AI53/AI50</f>
        <v>#DIV/0!</v>
      </c>
      <c r="AJ54" s="13">
        <f t="shared" ref="AJ54" si="657">AJ53/AJ50</f>
        <v>3.9333333333333331</v>
      </c>
      <c r="AK54" s="13">
        <f t="shared" ref="AK54" si="658">AK53/AK50</f>
        <v>-6.9804539601391477E-2</v>
      </c>
      <c r="AL54" s="13">
        <f t="shared" ref="AL54" si="659">AL53/AL50</f>
        <v>-0.30419038377335716</v>
      </c>
      <c r="AM54" s="13" t="e">
        <f t="shared" ref="AM54" si="660">AM53/AM50</f>
        <v>#DIV/0!</v>
      </c>
      <c r="AN54" s="13">
        <f t="shared" ref="AN54" si="661">AN53/AN50</f>
        <v>-0.83688483003551495</v>
      </c>
      <c r="AO54" s="162">
        <f t="shared" ref="AO54" si="662">AO53/AO50</f>
        <v>0.15526293114059922</v>
      </c>
      <c r="AP54" s="13">
        <f t="shared" ref="AP54" si="663">AP53/AP50</f>
        <v>-1.139159411447211</v>
      </c>
      <c r="AQ54" s="14">
        <f t="shared" ref="AQ54" si="664">AQ53/AQ50</f>
        <v>60.50416666666667</v>
      </c>
      <c r="AR54" s="13" t="e">
        <f t="shared" ref="AR54" si="665">AR53/AR50</f>
        <v>#DIV/0!</v>
      </c>
      <c r="AS54" s="13" t="e">
        <f t="shared" ref="AS54" si="666">AS53/AS50</f>
        <v>#DIV/0!</v>
      </c>
      <c r="AT54" s="13" t="e">
        <f t="shared" ref="AT54" si="667">AT53/AT50</f>
        <v>#DIV/0!</v>
      </c>
      <c r="AU54" s="13" t="e">
        <f t="shared" ref="AU54" si="668">AU53/AU50</f>
        <v>#DIV/0!</v>
      </c>
      <c r="AV54" s="13" t="e">
        <f t="shared" ref="AV54" si="669">AV53/AV50</f>
        <v>#DIV/0!</v>
      </c>
      <c r="AW54" s="13">
        <f t="shared" ref="AW54" si="670">AW53/AW50</f>
        <v>-1</v>
      </c>
      <c r="AX54" s="13">
        <f t="shared" ref="AX54" si="671">AX53/AX50</f>
        <v>-1</v>
      </c>
      <c r="AY54" s="13" t="e">
        <f t="shared" ref="AY54" si="672">AY53/AY50</f>
        <v>#DIV/0!</v>
      </c>
      <c r="AZ54" s="13" t="e">
        <f t="shared" ref="AZ54" si="673">AZ53/AZ50</f>
        <v>#DIV/0!</v>
      </c>
      <c r="BA54" s="13" t="e">
        <f t="shared" ref="BA54" si="674">BA53/BA50</f>
        <v>#DIV/0!</v>
      </c>
      <c r="BB54" s="14" t="e">
        <f t="shared" ref="BB54" si="675">BB53/BB50</f>
        <v>#DIV/0!</v>
      </c>
      <c r="BC54" s="13">
        <f t="shared" ref="BC54" si="676">BC53/BC50</f>
        <v>-0.12697949354156024</v>
      </c>
      <c r="BD54" s="13">
        <f t="shared" ref="BD54" si="677">BD53/BD50</f>
        <v>-0.12691577871843526</v>
      </c>
      <c r="BE54" s="13" t="e">
        <f t="shared" ref="BE54" si="678">BE53/BE50</f>
        <v>#DIV/0!</v>
      </c>
      <c r="BF54" s="13">
        <f t="shared" ref="BF54" si="679">BF53/BF50</f>
        <v>0.5036773619978987</v>
      </c>
      <c r="BG54" s="13">
        <f t="shared" ref="BG54:BH54" si="680">BG53/BG50</f>
        <v>0.91298052059989654</v>
      </c>
      <c r="BH54" s="162">
        <f t="shared" si="680"/>
        <v>9.2136709320423824E-2</v>
      </c>
      <c r="BI54" s="224">
        <f t="shared" ref="BI54" si="681">BI53/BI50</f>
        <v>-7.1591463325031959E-3</v>
      </c>
      <c r="BJ54" s="13">
        <f t="shared" ref="BJ54:BK54" si="682">BJ53/BJ50</f>
        <v>-0.25551513455529129</v>
      </c>
      <c r="BK54" s="50">
        <f t="shared" si="682"/>
        <v>-3.3762183512829986E-3</v>
      </c>
      <c r="BM54" s="162" t="e">
        <f t="shared" ref="BM54" si="683">BM53/BM50</f>
        <v>#DIV/0!</v>
      </c>
    </row>
    <row r="55" spans="1:65" ht="15.75" x14ac:dyDescent="0.25">
      <c r="A55" s="128"/>
      <c r="B55" s="5" t="s">
        <v>134</v>
      </c>
      <c r="C55" s="11">
        <f>C52-C51</f>
        <v>-8955</v>
      </c>
      <c r="D55" s="11">
        <f t="shared" ref="D55:BK55" si="684">D52-D51</f>
        <v>68020</v>
      </c>
      <c r="E55" s="11">
        <f t="shared" si="684"/>
        <v>-550</v>
      </c>
      <c r="F55" s="11">
        <f t="shared" si="684"/>
        <v>4514</v>
      </c>
      <c r="G55" s="11">
        <f t="shared" si="684"/>
        <v>4554</v>
      </c>
      <c r="H55" s="11">
        <f t="shared" si="684"/>
        <v>0</v>
      </c>
      <c r="I55" s="11">
        <f t="shared" si="684"/>
        <v>0</v>
      </c>
      <c r="J55" s="11">
        <f t="shared" si="684"/>
        <v>-1138</v>
      </c>
      <c r="K55" s="11">
        <f t="shared" si="684"/>
        <v>18</v>
      </c>
      <c r="L55" s="11">
        <f t="shared" si="684"/>
        <v>-4089</v>
      </c>
      <c r="M55" s="11">
        <f t="shared" si="684"/>
        <v>-4085</v>
      </c>
      <c r="N55" s="11">
        <f t="shared" si="684"/>
        <v>-4</v>
      </c>
      <c r="O55" s="11">
        <f t="shared" si="684"/>
        <v>-1417</v>
      </c>
      <c r="P55" s="11">
        <f t="shared" si="684"/>
        <v>1171</v>
      </c>
      <c r="Q55" s="11">
        <f t="shared" si="684"/>
        <v>0</v>
      </c>
      <c r="R55" s="11">
        <f t="shared" si="684"/>
        <v>1922</v>
      </c>
      <c r="S55" s="11">
        <f t="shared" si="684"/>
        <v>0</v>
      </c>
      <c r="T55" s="11">
        <f t="shared" si="684"/>
        <v>0</v>
      </c>
      <c r="U55" s="11">
        <f t="shared" ref="U55" si="685">U52-U51</f>
        <v>0</v>
      </c>
      <c r="V55" s="9">
        <f t="shared" si="684"/>
        <v>-65327</v>
      </c>
      <c r="W55" s="11">
        <f t="shared" si="684"/>
        <v>0</v>
      </c>
      <c r="X55" s="11">
        <f t="shared" si="684"/>
        <v>0</v>
      </c>
      <c r="Y55" s="11">
        <f t="shared" si="684"/>
        <v>10910</v>
      </c>
      <c r="Z55" s="11">
        <f t="shared" si="684"/>
        <v>1320</v>
      </c>
      <c r="AA55" s="11">
        <f t="shared" si="684"/>
        <v>963</v>
      </c>
      <c r="AB55" s="11">
        <f t="shared" ref="AB55" si="686">AB52-AB51</f>
        <v>40</v>
      </c>
      <c r="AC55" s="10">
        <f t="shared" ref="AC55:AD55" si="687">AC52-AC51</f>
        <v>0</v>
      </c>
      <c r="AD55" s="223">
        <f t="shared" si="687"/>
        <v>7867</v>
      </c>
      <c r="AE55" s="11">
        <f t="shared" si="684"/>
        <v>183</v>
      </c>
      <c r="AF55" s="11">
        <f t="shared" si="684"/>
        <v>-15194</v>
      </c>
      <c r="AG55" s="11">
        <f t="shared" si="684"/>
        <v>-970</v>
      </c>
      <c r="AH55" s="11">
        <f t="shared" si="684"/>
        <v>-18</v>
      </c>
      <c r="AI55" s="11">
        <f t="shared" si="684"/>
        <v>0</v>
      </c>
      <c r="AJ55" s="11">
        <f t="shared" si="684"/>
        <v>222</v>
      </c>
      <c r="AK55" s="11">
        <f t="shared" si="684"/>
        <v>-24466</v>
      </c>
      <c r="AL55" s="11">
        <f t="shared" si="684"/>
        <v>-63692</v>
      </c>
      <c r="AM55" s="11">
        <f t="shared" si="684"/>
        <v>0</v>
      </c>
      <c r="AN55" s="11">
        <f t="shared" si="684"/>
        <v>-2500</v>
      </c>
      <c r="AO55" s="9">
        <f t="shared" si="684"/>
        <v>27877</v>
      </c>
      <c r="AP55" s="11">
        <f t="shared" si="684"/>
        <v>6726</v>
      </c>
      <c r="AQ55" s="10">
        <f t="shared" si="684"/>
        <v>17850</v>
      </c>
      <c r="AR55" s="11">
        <f t="shared" si="684"/>
        <v>0</v>
      </c>
      <c r="AS55" s="11">
        <f t="shared" si="684"/>
        <v>0</v>
      </c>
      <c r="AT55" s="11">
        <f t="shared" si="684"/>
        <v>0</v>
      </c>
      <c r="AU55" s="11">
        <f t="shared" si="684"/>
        <v>0</v>
      </c>
      <c r="AV55" s="11">
        <f t="shared" si="684"/>
        <v>0</v>
      </c>
      <c r="AW55" s="11">
        <f t="shared" si="684"/>
        <v>0</v>
      </c>
      <c r="AX55" s="11">
        <f t="shared" si="684"/>
        <v>900</v>
      </c>
      <c r="AY55" s="11">
        <f t="shared" si="684"/>
        <v>0</v>
      </c>
      <c r="AZ55" s="11">
        <f t="shared" si="684"/>
        <v>0</v>
      </c>
      <c r="BA55" s="11">
        <f t="shared" si="684"/>
        <v>0</v>
      </c>
      <c r="BB55" s="10">
        <f t="shared" si="684"/>
        <v>0</v>
      </c>
      <c r="BC55" s="11">
        <f t="shared" si="684"/>
        <v>-4003</v>
      </c>
      <c r="BD55" s="11">
        <f t="shared" si="684"/>
        <v>-3983</v>
      </c>
      <c r="BE55" s="11">
        <f t="shared" si="684"/>
        <v>0</v>
      </c>
      <c r="BF55" s="11">
        <f t="shared" si="684"/>
        <v>2051</v>
      </c>
      <c r="BG55" s="11">
        <f t="shared" si="684"/>
        <v>64024</v>
      </c>
      <c r="BH55" s="9">
        <f t="shared" si="684"/>
        <v>5007</v>
      </c>
      <c r="BI55" s="223">
        <f t="shared" si="684"/>
        <v>12874</v>
      </c>
      <c r="BJ55" s="11">
        <f t="shared" si="684"/>
        <v>20934</v>
      </c>
      <c r="BK55" s="49">
        <f t="shared" si="684"/>
        <v>-8060</v>
      </c>
      <c r="BM55" s="30">
        <f t="shared" si="572"/>
        <v>-15927</v>
      </c>
    </row>
    <row r="56" spans="1:65" ht="15.75" x14ac:dyDescent="0.25">
      <c r="A56" s="128"/>
      <c r="B56" s="5" t="s">
        <v>135</v>
      </c>
      <c r="C56" s="13">
        <f>C55/C51</f>
        <v>-7.402661816979416E-3</v>
      </c>
      <c r="D56" s="13">
        <f t="shared" ref="D56" si="688">D55/D51</f>
        <v>0.33815728638969123</v>
      </c>
      <c r="E56" s="13">
        <f t="shared" ref="E56" si="689">E55/E51</f>
        <v>-0.65243179122182682</v>
      </c>
      <c r="F56" s="13">
        <f t="shared" ref="F56" si="690">F55/F51</f>
        <v>4.5780933062880322E-2</v>
      </c>
      <c r="G56" s="13">
        <f t="shared" ref="G56" si="691">G55/G51</f>
        <v>6.8491502481576177E-2</v>
      </c>
      <c r="H56" s="13" t="e">
        <f t="shared" ref="H56" si="692">H55/H51</f>
        <v>#DIV/0!</v>
      </c>
      <c r="I56" s="13" t="e">
        <f t="shared" ref="I56" si="693">I55/I51</f>
        <v>#DIV/0!</v>
      </c>
      <c r="J56" s="13">
        <f t="shared" ref="J56" si="694">J55/J51</f>
        <v>-0.46147607461476076</v>
      </c>
      <c r="K56" s="13">
        <f t="shared" ref="K56" si="695">K55/K51</f>
        <v>6.1643835616438353E-2</v>
      </c>
      <c r="L56" s="13">
        <f t="shared" ref="L56" si="696">L55/L51</f>
        <v>-0.2172919545116378</v>
      </c>
      <c r="M56" s="13">
        <f t="shared" ref="M56" si="697">M55/M51</f>
        <v>-0.10875931842385517</v>
      </c>
      <c r="N56" s="13">
        <f t="shared" ref="N56" si="698">N55/N51</f>
        <v>-7.0175438596491224E-2</v>
      </c>
      <c r="O56" s="13">
        <f t="shared" ref="O56" si="699">O55/O51</f>
        <v>-0.33185011709601875</v>
      </c>
      <c r="P56" s="13">
        <f t="shared" ref="P56" si="700">P55/P51</f>
        <v>1.0257892708223835E-2</v>
      </c>
      <c r="Q56" s="13" t="e">
        <f t="shared" ref="Q56" si="701">Q55/Q51</f>
        <v>#DIV/0!</v>
      </c>
      <c r="R56" s="13">
        <f t="shared" ref="R56" si="702">R55/R51</f>
        <v>1.22264631043257</v>
      </c>
      <c r="S56" s="13" t="e">
        <f t="shared" ref="S56" si="703">S55/S51</f>
        <v>#DIV/0!</v>
      </c>
      <c r="T56" s="13" t="e">
        <f t="shared" ref="T56:U56" si="704">T55/T51</f>
        <v>#DIV/0!</v>
      </c>
      <c r="U56" s="13" t="e">
        <f t="shared" si="704"/>
        <v>#DIV/0!</v>
      </c>
      <c r="V56" s="162">
        <f t="shared" ref="V56" si="705">V55/V51</f>
        <v>-0.9136132244349966</v>
      </c>
      <c r="W56" s="13" t="e">
        <f t="shared" ref="W56" si="706">W55/W51</f>
        <v>#DIV/0!</v>
      </c>
      <c r="X56" s="13" t="e">
        <f t="shared" ref="X56" si="707">X55/X51</f>
        <v>#DIV/0!</v>
      </c>
      <c r="Y56" s="13">
        <f t="shared" ref="Y56" si="708">Y55/Y51</f>
        <v>3.2144961697112553</v>
      </c>
      <c r="Z56" s="13">
        <f t="shared" ref="Z56" si="709">Z55/Z51</f>
        <v>7.1739130434782608</v>
      </c>
      <c r="AA56" s="13">
        <f t="shared" ref="AA56:AD56" si="710">AA55/AA51</f>
        <v>3.4392857142857145</v>
      </c>
      <c r="AB56" s="13" t="e">
        <f t="shared" ref="AB56" si="711">AB55/AB51</f>
        <v>#DIV/0!</v>
      </c>
      <c r="AC56" s="14" t="e">
        <f t="shared" si="710"/>
        <v>#DIV/0!</v>
      </c>
      <c r="AD56" s="224">
        <f t="shared" si="710"/>
        <v>4.295773301990078E-3</v>
      </c>
      <c r="AE56" s="13">
        <f t="shared" ref="AE56" si="712">AE55/AE51</f>
        <v>0.12905500705218617</v>
      </c>
      <c r="AF56" s="13">
        <f t="shared" ref="AF56" si="713">AF55/AF51</f>
        <v>-0.65207501823956049</v>
      </c>
      <c r="AG56" s="13">
        <f t="shared" ref="AG56" si="714">AG55/AG51</f>
        <v>-0.36507339104252917</v>
      </c>
      <c r="AH56" s="13">
        <f t="shared" ref="AH56" si="715">AH55/AH51</f>
        <v>-1</v>
      </c>
      <c r="AI56" s="13" t="e">
        <f t="shared" ref="AI56" si="716">AI55/AI51</f>
        <v>#DIV/0!</v>
      </c>
      <c r="AJ56" s="13" t="e">
        <f t="shared" ref="AJ56" si="717">AJ55/AJ51</f>
        <v>#DIV/0!</v>
      </c>
      <c r="AK56" s="13">
        <f t="shared" ref="AK56" si="718">AK55/AK51</f>
        <v>-0.14420350930963144</v>
      </c>
      <c r="AL56" s="13">
        <f t="shared" ref="AL56" si="719">AL55/AL51</f>
        <v>-0.3513304796787432</v>
      </c>
      <c r="AM56" s="13" t="e">
        <f t="shared" ref="AM56" si="720">AM55/AM51</f>
        <v>#DIV/0!</v>
      </c>
      <c r="AN56" s="13">
        <f t="shared" ref="AN56" si="721">AN55/AN51</f>
        <v>-0.6603275224511358</v>
      </c>
      <c r="AO56" s="162">
        <f t="shared" ref="AO56" si="722">AO55/AO51</f>
        <v>8.02151193572892E-2</v>
      </c>
      <c r="AP56" s="13">
        <f t="shared" ref="AP56" si="723">AP55/AP51</f>
        <v>-0.53144753476611883</v>
      </c>
      <c r="AQ56" s="14">
        <f t="shared" ref="AQ56" si="724">AQ55/AQ51</f>
        <v>-5.7785691162188408</v>
      </c>
      <c r="AR56" s="13" t="e">
        <f t="shared" ref="AR56" si="725">AR55/AR51</f>
        <v>#DIV/0!</v>
      </c>
      <c r="AS56" s="13" t="e">
        <f t="shared" ref="AS56" si="726">AS55/AS51</f>
        <v>#DIV/0!</v>
      </c>
      <c r="AT56" s="13" t="e">
        <f t="shared" ref="AT56" si="727">AT55/AT51</f>
        <v>#DIV/0!</v>
      </c>
      <c r="AU56" s="13" t="e">
        <f t="shared" ref="AU56" si="728">AU55/AU51</f>
        <v>#DIV/0!</v>
      </c>
      <c r="AV56" s="13" t="e">
        <f t="shared" ref="AV56" si="729">AV55/AV51</f>
        <v>#DIV/0!</v>
      </c>
      <c r="AW56" s="13" t="e">
        <f t="shared" ref="AW56" si="730">AW55/AW51</f>
        <v>#DIV/0!</v>
      </c>
      <c r="AX56" s="13">
        <f t="shared" ref="AX56" si="731">AX55/AX51</f>
        <v>-1</v>
      </c>
      <c r="AY56" s="13" t="e">
        <f t="shared" ref="AY56" si="732">AY55/AY51</f>
        <v>#DIV/0!</v>
      </c>
      <c r="AZ56" s="13" t="e">
        <f t="shared" ref="AZ56" si="733">AZ55/AZ51</f>
        <v>#DIV/0!</v>
      </c>
      <c r="BA56" s="13" t="e">
        <f t="shared" ref="BA56" si="734">BA55/BA51</f>
        <v>#DIV/0!</v>
      </c>
      <c r="BB56" s="14" t="e">
        <f t="shared" ref="BB56" si="735">BB55/BB51</f>
        <v>#DIV/0!</v>
      </c>
      <c r="BC56" s="13">
        <f t="shared" ref="BC56" si="736">BC55/BC51</f>
        <v>-0.25072028059626705</v>
      </c>
      <c r="BD56" s="13">
        <f t="shared" ref="BD56" si="737">BD55/BD51</f>
        <v>-0.24978050921861281</v>
      </c>
      <c r="BE56" s="13" t="e">
        <f t="shared" ref="BE56" si="738">BE55/BE51</f>
        <v>#DIV/0!</v>
      </c>
      <c r="BF56" s="13">
        <f t="shared" ref="BF56" si="739">BF55/BF51</f>
        <v>5.8334992462811798E-2</v>
      </c>
      <c r="BG56" s="13">
        <f t="shared" ref="BG56:BH56" si="740">BG55/BG51</f>
        <v>0.30001030898850078</v>
      </c>
      <c r="BH56" s="162">
        <f t="shared" si="740"/>
        <v>5.0398040847878843E-3</v>
      </c>
      <c r="BI56" s="224">
        <f t="shared" ref="BI56" si="741">BI55/BI51</f>
        <v>4.5574488481768434E-3</v>
      </c>
      <c r="BJ56" s="13">
        <f t="shared" ref="BJ56:BK56" si="742">BJ55/BJ51</f>
        <v>1.9046492584842143</v>
      </c>
      <c r="BK56" s="50">
        <f t="shared" si="742"/>
        <v>-2.8644181339701866E-3</v>
      </c>
      <c r="BM56" s="14">
        <f t="shared" ref="BM56" si="743">BM55/BM51</f>
        <v>-1.6210687022900763E-2</v>
      </c>
    </row>
    <row r="57" spans="1:65" ht="15.75" x14ac:dyDescent="0.25">
      <c r="A57" s="128"/>
      <c r="B57" s="5" t="s">
        <v>296</v>
      </c>
      <c r="C57" s="126">
        <f>C52/C49</f>
        <v>0.49217396080463144</v>
      </c>
      <c r="D57" s="126">
        <f t="shared" ref="D57:BK57" si="744">D52/D49</f>
        <v>0.38799414770556906</v>
      </c>
      <c r="E57" s="126">
        <f t="shared" si="744"/>
        <v>2.4771937537517224E-3</v>
      </c>
      <c r="F57" s="126">
        <f t="shared" si="744"/>
        <v>0.48308947888703052</v>
      </c>
      <c r="G57" s="126">
        <f t="shared" si="744"/>
        <v>0.47501053067937926</v>
      </c>
      <c r="H57" s="126" t="e">
        <f t="shared" si="744"/>
        <v>#DIV/0!</v>
      </c>
      <c r="I57" s="126" t="e">
        <f t="shared" si="744"/>
        <v>#DIV/0!</v>
      </c>
      <c r="J57" s="126">
        <f t="shared" si="744"/>
        <v>0.4557309540150995</v>
      </c>
      <c r="K57" s="126">
        <f t="shared" si="744"/>
        <v>0.2209550962223806</v>
      </c>
      <c r="L57" s="126">
        <f t="shared" si="744"/>
        <v>0.40442064799560679</v>
      </c>
      <c r="M57" s="126">
        <f t="shared" si="744"/>
        <v>0.41299117882919006</v>
      </c>
      <c r="N57" s="126">
        <f t="shared" si="744"/>
        <v>0.23555555555555555</v>
      </c>
      <c r="O57" s="126">
        <f t="shared" si="744"/>
        <v>0.24403387220939185</v>
      </c>
      <c r="P57" s="126">
        <f t="shared" si="744"/>
        <v>0.63944797453896229</v>
      </c>
      <c r="Q57" s="126" t="e">
        <f t="shared" si="744"/>
        <v>#DIV/0!</v>
      </c>
      <c r="R57" s="126">
        <f t="shared" si="744"/>
        <v>0.40032080659945002</v>
      </c>
      <c r="S57" s="126" t="e">
        <f t="shared" si="744"/>
        <v>#DIV/0!</v>
      </c>
      <c r="T57" s="126" t="e">
        <f t="shared" si="744"/>
        <v>#DIV/0!</v>
      </c>
      <c r="U57" s="126" t="e">
        <f t="shared" si="744"/>
        <v>#DIV/0!</v>
      </c>
      <c r="V57" s="177">
        <f t="shared" si="744"/>
        <v>1.164373232799246</v>
      </c>
      <c r="W57" s="126" t="e">
        <f t="shared" si="744"/>
        <v>#DIV/0!</v>
      </c>
      <c r="X57" s="126" t="e">
        <f t="shared" si="744"/>
        <v>#DIV/0!</v>
      </c>
      <c r="Y57" s="126">
        <f t="shared" si="744"/>
        <v>3.0382327952421408</v>
      </c>
      <c r="Z57" s="126">
        <f t="shared" si="744"/>
        <v>3.1203319502074689</v>
      </c>
      <c r="AA57" s="126">
        <f t="shared" si="744"/>
        <v>1.8119533527696794</v>
      </c>
      <c r="AB57" s="126">
        <f t="shared" ref="AB57" si="745">AB52/AB49</f>
        <v>9.0069804098176082E-3</v>
      </c>
      <c r="AC57" s="215" t="e">
        <f t="shared" si="744"/>
        <v>#DIV/0!</v>
      </c>
      <c r="AD57" s="225">
        <f t="shared" si="744"/>
        <v>0.4652530329192977</v>
      </c>
      <c r="AE57" s="126">
        <f t="shared" si="744"/>
        <v>0.52768622280817401</v>
      </c>
      <c r="AF57" s="126">
        <f t="shared" si="744"/>
        <v>0.32511228745588705</v>
      </c>
      <c r="AG57" s="126">
        <f t="shared" si="744"/>
        <v>0.52967032967032968</v>
      </c>
      <c r="AH57" s="126" t="e">
        <f t="shared" si="744"/>
        <v>#DIV/0!</v>
      </c>
      <c r="AI57" s="126" t="e">
        <f t="shared" si="744"/>
        <v>#DIV/0!</v>
      </c>
      <c r="AJ57" s="126">
        <f t="shared" si="744"/>
        <v>2.5813953488372094</v>
      </c>
      <c r="AK57" s="126">
        <f t="shared" si="744"/>
        <v>0.48369816877150784</v>
      </c>
      <c r="AL57" s="126">
        <f t="shared" si="744"/>
        <v>0.36182271314728776</v>
      </c>
      <c r="AM57" s="126" t="e">
        <f t="shared" si="744"/>
        <v>#DIV/0!</v>
      </c>
      <c r="AN57" s="126">
        <f t="shared" si="744"/>
        <v>8.4811712721756902E-2</v>
      </c>
      <c r="AO57" s="177">
        <f t="shared" si="744"/>
        <v>0.60073931237548106</v>
      </c>
      <c r="AP57" s="126">
        <f t="shared" si="744"/>
        <v>-7.2363844924158302E-2</v>
      </c>
      <c r="AQ57" s="215">
        <f t="shared" si="744"/>
        <v>32.089130434782611</v>
      </c>
      <c r="AR57" s="126" t="e">
        <f t="shared" si="744"/>
        <v>#DIV/0!</v>
      </c>
      <c r="AS57" s="126" t="e">
        <f t="shared" si="744"/>
        <v>#DIV/0!</v>
      </c>
      <c r="AT57" s="126" t="e">
        <f t="shared" si="744"/>
        <v>#DIV/0!</v>
      </c>
      <c r="AU57" s="126" t="e">
        <f t="shared" si="744"/>
        <v>#DIV/0!</v>
      </c>
      <c r="AV57" s="126" t="e">
        <f t="shared" si="744"/>
        <v>#DIV/0!</v>
      </c>
      <c r="AW57" s="126">
        <f t="shared" si="744"/>
        <v>0</v>
      </c>
      <c r="AX57" s="126">
        <f t="shared" si="744"/>
        <v>0</v>
      </c>
      <c r="AY57" s="126" t="e">
        <f t="shared" si="744"/>
        <v>#DIV/0!</v>
      </c>
      <c r="AZ57" s="126" t="e">
        <f t="shared" si="744"/>
        <v>#DIV/0!</v>
      </c>
      <c r="BA57" s="126" t="e">
        <f t="shared" si="744"/>
        <v>#DIV/0!</v>
      </c>
      <c r="BB57" s="215" t="e">
        <f t="shared" si="744"/>
        <v>#DIV/0!</v>
      </c>
      <c r="BC57" s="126">
        <f t="shared" si="744"/>
        <v>0.45393488654473702</v>
      </c>
      <c r="BD57" s="126">
        <f t="shared" si="744"/>
        <v>0.45396933819064966</v>
      </c>
      <c r="BE57" s="126" t="e">
        <f t="shared" si="744"/>
        <v>#DIV/0!</v>
      </c>
      <c r="BF57" s="126">
        <f t="shared" si="744"/>
        <v>0.7819362430916007</v>
      </c>
      <c r="BG57" s="126">
        <f t="shared" si="744"/>
        <v>0.99475782740272223</v>
      </c>
      <c r="BH57" s="177">
        <f t="shared" si="744"/>
        <v>0.56791374746471646</v>
      </c>
      <c r="BI57" s="225">
        <f t="shared" si="744"/>
        <v>0.4968564118762287</v>
      </c>
      <c r="BJ57" s="126">
        <f t="shared" si="744"/>
        <v>0.37225545411084293</v>
      </c>
      <c r="BK57" s="126">
        <f t="shared" si="744"/>
        <v>0.49875594319983463</v>
      </c>
      <c r="BM57" s="126" t="e">
        <f t="shared" ref="BM57" si="746">BM52/BM49</f>
        <v>#DIV/0!</v>
      </c>
    </row>
    <row r="58" spans="1:65" s="180" customFormat="1" ht="15.75" x14ac:dyDescent="0.25">
      <c r="A58" s="128"/>
      <c r="B58" s="5" t="s">
        <v>297</v>
      </c>
      <c r="C58" s="11">
        <f>C52-C49</f>
        <v>-1238931</v>
      </c>
      <c r="D58" s="11">
        <f t="shared" ref="D58:BM58" si="747">D52-D49</f>
        <v>-424576</v>
      </c>
      <c r="E58" s="11">
        <f t="shared" si="747"/>
        <v>-117986</v>
      </c>
      <c r="F58" s="11">
        <f t="shared" si="747"/>
        <v>-110333</v>
      </c>
      <c r="G58" s="11">
        <f t="shared" si="747"/>
        <v>-78519</v>
      </c>
      <c r="H58" s="11">
        <f t="shared" si="747"/>
        <v>0</v>
      </c>
      <c r="I58" s="11">
        <f t="shared" si="747"/>
        <v>0</v>
      </c>
      <c r="J58" s="11">
        <f t="shared" si="747"/>
        <v>-1586</v>
      </c>
      <c r="K58" s="11">
        <f t="shared" si="747"/>
        <v>-1093</v>
      </c>
      <c r="L58" s="11">
        <f t="shared" si="747"/>
        <v>-21691</v>
      </c>
      <c r="M58" s="11">
        <f t="shared" si="747"/>
        <v>-47580</v>
      </c>
      <c r="N58" s="11">
        <f t="shared" si="747"/>
        <v>-172</v>
      </c>
      <c r="O58" s="11">
        <f t="shared" si="747"/>
        <v>-8838</v>
      </c>
      <c r="P58" s="11">
        <f t="shared" si="747"/>
        <v>-65027</v>
      </c>
      <c r="Q58" s="11">
        <f t="shared" si="747"/>
        <v>0</v>
      </c>
      <c r="R58" s="11">
        <f t="shared" si="747"/>
        <v>-5234</v>
      </c>
      <c r="S58" s="11">
        <f t="shared" si="747"/>
        <v>0</v>
      </c>
      <c r="T58" s="11">
        <f t="shared" si="747"/>
        <v>0</v>
      </c>
      <c r="U58" s="11">
        <f t="shared" si="747"/>
        <v>0</v>
      </c>
      <c r="V58" s="9">
        <f t="shared" si="747"/>
        <v>872</v>
      </c>
      <c r="W58" s="11">
        <f t="shared" si="747"/>
        <v>0</v>
      </c>
      <c r="X58" s="11">
        <f t="shared" si="747"/>
        <v>0</v>
      </c>
      <c r="Y58" s="11">
        <f t="shared" si="747"/>
        <v>9596</v>
      </c>
      <c r="Z58" s="11">
        <f t="shared" si="747"/>
        <v>1022</v>
      </c>
      <c r="AA58" s="11">
        <f t="shared" si="747"/>
        <v>557</v>
      </c>
      <c r="AB58" s="11">
        <f t="shared" ref="AB58" si="748">AB52-AB49</f>
        <v>-4401</v>
      </c>
      <c r="AC58" s="10">
        <f t="shared" si="747"/>
        <v>0</v>
      </c>
      <c r="AD58" s="223">
        <f t="shared" si="747"/>
        <v>-2113920</v>
      </c>
      <c r="AE58" s="11">
        <f t="shared" si="747"/>
        <v>-1433</v>
      </c>
      <c r="AF58" s="11">
        <f t="shared" si="747"/>
        <v>-16829</v>
      </c>
      <c r="AG58" s="11">
        <f t="shared" si="747"/>
        <v>-1498</v>
      </c>
      <c r="AH58" s="11">
        <f t="shared" si="747"/>
        <v>0</v>
      </c>
      <c r="AI58" s="11">
        <f t="shared" si="747"/>
        <v>0</v>
      </c>
      <c r="AJ58" s="11">
        <f t="shared" si="747"/>
        <v>136</v>
      </c>
      <c r="AK58" s="11">
        <f t="shared" si="747"/>
        <v>-154984</v>
      </c>
      <c r="AL58" s="11">
        <f t="shared" si="747"/>
        <v>-207414</v>
      </c>
      <c r="AM58" s="11">
        <f t="shared" si="747"/>
        <v>0</v>
      </c>
      <c r="AN58" s="11">
        <f t="shared" si="747"/>
        <v>-13877</v>
      </c>
      <c r="AO58" s="9">
        <f t="shared" si="747"/>
        <v>-249500</v>
      </c>
      <c r="AP58" s="11">
        <f t="shared" si="747"/>
        <v>-87877</v>
      </c>
      <c r="AQ58" s="10">
        <f t="shared" si="747"/>
        <v>14301</v>
      </c>
      <c r="AR58" s="11">
        <f t="shared" si="747"/>
        <v>0</v>
      </c>
      <c r="AS58" s="11">
        <f t="shared" si="747"/>
        <v>0</v>
      </c>
      <c r="AT58" s="11">
        <f t="shared" si="747"/>
        <v>0</v>
      </c>
      <c r="AU58" s="11">
        <f t="shared" si="747"/>
        <v>0</v>
      </c>
      <c r="AV58" s="11">
        <f t="shared" si="747"/>
        <v>0</v>
      </c>
      <c r="AW58" s="11">
        <f t="shared" si="747"/>
        <v>-8</v>
      </c>
      <c r="AX58" s="11">
        <f t="shared" si="747"/>
        <v>-86</v>
      </c>
      <c r="AY58" s="11">
        <f t="shared" si="747"/>
        <v>0</v>
      </c>
      <c r="AZ58" s="11">
        <f t="shared" si="747"/>
        <v>0</v>
      </c>
      <c r="BA58" s="11">
        <f t="shared" si="747"/>
        <v>0</v>
      </c>
      <c r="BB58" s="10">
        <f t="shared" si="747"/>
        <v>0</v>
      </c>
      <c r="BC58" s="11">
        <f t="shared" si="747"/>
        <v>-14391</v>
      </c>
      <c r="BD58" s="11">
        <f t="shared" si="747"/>
        <v>-14389</v>
      </c>
      <c r="BE58" s="11">
        <f t="shared" si="747"/>
        <v>0</v>
      </c>
      <c r="BF58" s="11">
        <f t="shared" si="747"/>
        <v>-10377</v>
      </c>
      <c r="BG58" s="11">
        <f t="shared" si="747"/>
        <v>-1462</v>
      </c>
      <c r="BH58" s="11">
        <f t="shared" si="747"/>
        <v>-759688</v>
      </c>
      <c r="BI58" s="223">
        <f t="shared" si="747"/>
        <v>-2873608</v>
      </c>
      <c r="BJ58" s="11">
        <f t="shared" si="747"/>
        <v>-53836</v>
      </c>
      <c r="BK58" s="11">
        <f t="shared" si="747"/>
        <v>-2819772</v>
      </c>
      <c r="BL58" s="11">
        <f t="shared" si="747"/>
        <v>2805769</v>
      </c>
      <c r="BM58" s="11">
        <f t="shared" si="747"/>
        <v>966573</v>
      </c>
    </row>
    <row r="59" spans="1:65" s="180" customFormat="1" ht="15.75" x14ac:dyDescent="0.25">
      <c r="A59" s="128"/>
      <c r="B59" s="5"/>
      <c r="C59" s="5"/>
      <c r="D59" s="5"/>
      <c r="E59" s="5"/>
      <c r="F59" s="5"/>
      <c r="G59" s="5"/>
      <c r="H59" s="5"/>
      <c r="I59" s="5"/>
      <c r="J59" s="5"/>
      <c r="K59" s="5"/>
      <c r="L59" s="5"/>
      <c r="M59" s="5"/>
      <c r="N59" s="5"/>
      <c r="O59" s="5"/>
      <c r="P59" s="5"/>
      <c r="Q59" s="5"/>
      <c r="R59" s="5"/>
      <c r="S59" s="5"/>
      <c r="T59" s="5"/>
      <c r="U59" s="5"/>
      <c r="V59" s="16"/>
      <c r="W59" s="5"/>
      <c r="X59" s="5"/>
      <c r="Y59" s="5"/>
      <c r="Z59" s="5"/>
      <c r="AA59" s="5"/>
      <c r="AB59" s="5"/>
      <c r="AC59" s="6"/>
      <c r="AD59" s="226"/>
      <c r="AE59" s="5"/>
      <c r="AF59" s="5"/>
      <c r="AG59" s="5"/>
      <c r="AH59" s="5"/>
      <c r="AI59" s="5"/>
      <c r="AJ59" s="5"/>
      <c r="AK59" s="5"/>
      <c r="AL59" s="5"/>
      <c r="AM59" s="5"/>
      <c r="AN59" s="5"/>
      <c r="AO59" s="16"/>
      <c r="AP59" s="5"/>
      <c r="AQ59" s="6"/>
      <c r="AR59" s="5"/>
      <c r="AS59" s="5"/>
      <c r="AT59" s="5"/>
      <c r="AU59" s="5"/>
      <c r="AV59" s="5"/>
      <c r="AW59" s="6"/>
      <c r="AX59" s="5"/>
      <c r="AY59" s="5"/>
      <c r="AZ59" s="5"/>
      <c r="BA59" s="5"/>
      <c r="BB59" s="6"/>
      <c r="BC59" s="5"/>
      <c r="BD59" s="5"/>
      <c r="BE59" s="5"/>
      <c r="BF59" s="5"/>
      <c r="BG59" s="5"/>
      <c r="BH59" s="16"/>
      <c r="BI59" s="226"/>
      <c r="BJ59" s="5"/>
      <c r="BK59" s="48"/>
    </row>
    <row r="60" spans="1:65" ht="15.75" x14ac:dyDescent="0.25">
      <c r="A60" s="15" t="s">
        <v>140</v>
      </c>
      <c r="B60" s="11" t="s">
        <v>300</v>
      </c>
      <c r="C60" s="120">
        <v>4471179</v>
      </c>
      <c r="D60" s="120">
        <v>1591311</v>
      </c>
      <c r="E60" s="120">
        <v>127709</v>
      </c>
      <c r="F60" s="120">
        <v>762898</v>
      </c>
      <c r="G60" s="120">
        <v>258171</v>
      </c>
      <c r="H60" s="120">
        <v>0</v>
      </c>
      <c r="I60" s="120">
        <v>0</v>
      </c>
      <c r="J60" s="120">
        <v>1423981</v>
      </c>
      <c r="K60" s="120">
        <v>51942</v>
      </c>
      <c r="L60" s="120">
        <v>150905</v>
      </c>
      <c r="M60" s="120">
        <v>308464</v>
      </c>
      <c r="N60" s="120">
        <v>645</v>
      </c>
      <c r="O60" s="120">
        <v>7105</v>
      </c>
      <c r="P60" s="120">
        <v>13288</v>
      </c>
      <c r="Q60" s="120">
        <v>0</v>
      </c>
      <c r="R60" s="120">
        <v>8777</v>
      </c>
      <c r="S60" s="120">
        <v>0</v>
      </c>
      <c r="T60" s="120">
        <v>0</v>
      </c>
      <c r="U60" s="120"/>
      <c r="V60" s="189">
        <v>0</v>
      </c>
      <c r="W60" s="120">
        <v>0</v>
      </c>
      <c r="X60" s="120">
        <v>0</v>
      </c>
      <c r="Y60" s="120">
        <v>764</v>
      </c>
      <c r="Z60" s="120">
        <v>248</v>
      </c>
      <c r="AA60" s="120">
        <v>4112</v>
      </c>
      <c r="AB60" s="120">
        <v>8148</v>
      </c>
      <c r="AC60" s="151">
        <v>0</v>
      </c>
      <c r="AD60" s="229">
        <f t="shared" ref="AD60:AD61" si="749">SUM(C60:AC60)</f>
        <v>9189647</v>
      </c>
      <c r="AE60" s="120">
        <v>2890</v>
      </c>
      <c r="AF60" s="120">
        <v>48</v>
      </c>
      <c r="AG60" s="120">
        <v>3914</v>
      </c>
      <c r="AH60" s="120">
        <v>0</v>
      </c>
      <c r="AI60" s="120">
        <v>0</v>
      </c>
      <c r="AJ60" s="120">
        <v>344</v>
      </c>
      <c r="AK60" s="120">
        <v>89585</v>
      </c>
      <c r="AL60" s="120">
        <v>59416</v>
      </c>
      <c r="AM60" s="120">
        <v>678059</v>
      </c>
      <c r="AN60" s="120">
        <v>14635</v>
      </c>
      <c r="AO60" s="189">
        <v>454981</v>
      </c>
      <c r="AP60" s="120">
        <v>1440</v>
      </c>
      <c r="AQ60" s="151">
        <v>0</v>
      </c>
      <c r="AR60" s="120">
        <v>0</v>
      </c>
      <c r="AS60" s="120"/>
      <c r="AT60" s="120"/>
      <c r="AU60" s="120">
        <v>0</v>
      </c>
      <c r="AV60" s="120"/>
      <c r="AW60" s="120">
        <v>1252</v>
      </c>
      <c r="AX60" s="120">
        <v>448</v>
      </c>
      <c r="AY60" s="120">
        <v>0</v>
      </c>
      <c r="AZ60" s="120">
        <v>0</v>
      </c>
      <c r="BA60" s="120">
        <v>0</v>
      </c>
      <c r="BB60" s="151">
        <v>0</v>
      </c>
      <c r="BC60" s="120">
        <v>21909</v>
      </c>
      <c r="BD60" s="120">
        <v>21909</v>
      </c>
      <c r="BE60" s="120">
        <v>0</v>
      </c>
      <c r="BF60" s="120">
        <v>22869</v>
      </c>
      <c r="BG60" s="120">
        <v>2</v>
      </c>
      <c r="BH60" s="9">
        <f>SUM(AE60:BG60)</f>
        <v>1373701</v>
      </c>
      <c r="BI60" s="222">
        <f>AD60+BH60</f>
        <v>10563348</v>
      </c>
      <c r="BJ60" s="96">
        <v>27610</v>
      </c>
      <c r="BK60" s="49">
        <f t="shared" ref="BK60:BK61" si="750">BI60-BJ60</f>
        <v>10535738</v>
      </c>
      <c r="BL60">
        <v>6</v>
      </c>
      <c r="BM60" s="30"/>
    </row>
    <row r="61" spans="1:65" s="41" customFormat="1" ht="15.75" x14ac:dyDescent="0.25">
      <c r="A61" s="134" t="s">
        <v>140</v>
      </c>
      <c r="B61" s="216" t="s">
        <v>329</v>
      </c>
      <c r="C61" s="10">
        <v>2325013</v>
      </c>
      <c r="D61" s="10">
        <v>712297</v>
      </c>
      <c r="E61" s="10">
        <v>0</v>
      </c>
      <c r="F61" s="10">
        <v>396707</v>
      </c>
      <c r="G61" s="10">
        <v>134248</v>
      </c>
      <c r="H61" s="10">
        <v>0</v>
      </c>
      <c r="I61" s="10">
        <v>0</v>
      </c>
      <c r="J61" s="10">
        <v>740471</v>
      </c>
      <c r="K61" s="10">
        <v>27009</v>
      </c>
      <c r="L61" s="10">
        <v>78470</v>
      </c>
      <c r="M61" s="10">
        <v>160403</v>
      </c>
      <c r="N61" s="10">
        <v>337</v>
      </c>
      <c r="O61" s="10">
        <v>3694</v>
      </c>
      <c r="P61" s="10">
        <v>6909</v>
      </c>
      <c r="Q61" s="10">
        <v>0</v>
      </c>
      <c r="R61" s="10">
        <v>4565</v>
      </c>
      <c r="S61" s="10">
        <v>0</v>
      </c>
      <c r="T61" s="10">
        <v>0</v>
      </c>
      <c r="U61" s="10"/>
      <c r="V61" s="10">
        <v>0</v>
      </c>
      <c r="W61" s="10">
        <v>0</v>
      </c>
      <c r="X61" s="10">
        <v>0</v>
      </c>
      <c r="Y61" s="10">
        <v>396</v>
      </c>
      <c r="Z61" s="10">
        <v>130</v>
      </c>
      <c r="AA61" s="10">
        <v>2139</v>
      </c>
      <c r="AB61" s="10">
        <v>4238</v>
      </c>
      <c r="AC61" s="10">
        <v>0</v>
      </c>
      <c r="AD61" s="229">
        <f t="shared" si="749"/>
        <v>4597026</v>
      </c>
      <c r="AE61" s="10">
        <v>1502</v>
      </c>
      <c r="AF61" s="10">
        <v>25</v>
      </c>
      <c r="AG61" s="10">
        <v>2413</v>
      </c>
      <c r="AH61" s="10">
        <v>0</v>
      </c>
      <c r="AI61" s="10">
        <v>0</v>
      </c>
      <c r="AJ61" s="10">
        <v>180</v>
      </c>
      <c r="AK61" s="10">
        <v>46585</v>
      </c>
      <c r="AL61" s="10">
        <v>30897</v>
      </c>
      <c r="AM61" s="10">
        <v>352592</v>
      </c>
      <c r="AN61" s="10">
        <v>7611</v>
      </c>
      <c r="AO61" s="10">
        <v>236589</v>
      </c>
      <c r="AP61" s="10">
        <v>748</v>
      </c>
      <c r="AQ61" s="10">
        <v>0</v>
      </c>
      <c r="AR61" s="10">
        <v>0</v>
      </c>
      <c r="AS61" s="10"/>
      <c r="AT61" s="10"/>
      <c r="AU61" s="10">
        <v>0</v>
      </c>
      <c r="AV61" s="10"/>
      <c r="AW61" s="10">
        <v>650</v>
      </c>
      <c r="AX61" s="10">
        <v>234</v>
      </c>
      <c r="AY61" s="10">
        <v>0</v>
      </c>
      <c r="AZ61" s="10">
        <v>0</v>
      </c>
      <c r="BA61" s="10">
        <v>0</v>
      </c>
      <c r="BB61" s="10">
        <v>0</v>
      </c>
      <c r="BC61" s="10">
        <v>11394</v>
      </c>
      <c r="BD61" s="10">
        <v>11394</v>
      </c>
      <c r="BE61" s="10">
        <v>0</v>
      </c>
      <c r="BF61" s="10">
        <v>11893</v>
      </c>
      <c r="BG61" s="10">
        <v>-382</v>
      </c>
      <c r="BH61" s="10">
        <f>SUM(AE61:BG61)</f>
        <v>714325</v>
      </c>
      <c r="BI61" s="222">
        <f>AD61+BH61</f>
        <v>5311351</v>
      </c>
      <c r="BJ61" s="10">
        <v>13806</v>
      </c>
      <c r="BK61" s="10">
        <f t="shared" si="750"/>
        <v>5297545</v>
      </c>
      <c r="BM61" s="217"/>
    </row>
    <row r="62" spans="1:65" ht="15.75" x14ac:dyDescent="0.25">
      <c r="A62" s="128"/>
      <c r="B62" s="12" t="s">
        <v>212</v>
      </c>
      <c r="C62" s="9">
        <f>IF('Upto Month COPPY'!$G$4="",0,'Upto Month COPPY'!$G$4)</f>
        <v>2278224</v>
      </c>
      <c r="D62" s="9">
        <f>IF('Upto Month COPPY'!$G$5="",0,'Upto Month COPPY'!$G$5)</f>
        <v>468947</v>
      </c>
      <c r="E62" s="9">
        <f>IF('Upto Month COPPY'!$G$6="",0,'Upto Month COPPY'!$G$6)</f>
        <v>479</v>
      </c>
      <c r="F62" s="9">
        <f>IF('Upto Month COPPY'!$G$7="",0,'Upto Month COPPY'!$G$7)</f>
        <v>352852</v>
      </c>
      <c r="G62" s="9">
        <f>IF('Upto Month COPPY'!$G$8="",0,'Upto Month COPPY'!$G$8)</f>
        <v>120608</v>
      </c>
      <c r="H62" s="9">
        <f>IF('Upto Month COPPY'!$G$9="",0,'Upto Month COPPY'!$G$9)</f>
        <v>0</v>
      </c>
      <c r="I62" s="9">
        <f>IF('Upto Month COPPY'!$G$10="",0,'Upto Month COPPY'!$G$10)</f>
        <v>0</v>
      </c>
      <c r="J62" s="9">
        <f>IF('Upto Month COPPY'!$G$11="",0,'Upto Month COPPY'!$G$11)</f>
        <v>607727</v>
      </c>
      <c r="K62" s="9">
        <f>IF('Upto Month COPPY'!$G$12="",0,'Upto Month COPPY'!$G$12)</f>
        <v>20471</v>
      </c>
      <c r="L62" s="9">
        <f>IF('Upto Month COPPY'!$G$13="",0,'Upto Month COPPY'!$G$13)</f>
        <v>80242</v>
      </c>
      <c r="M62" s="9">
        <f>IF('Upto Month COPPY'!$G$14="",0,'Upto Month COPPY'!$G$14)</f>
        <v>137701</v>
      </c>
      <c r="N62" s="9">
        <f>IF('Upto Month COPPY'!$G$15="",0,'Upto Month COPPY'!$G$15)</f>
        <v>346</v>
      </c>
      <c r="O62" s="9">
        <f>IF('Upto Month COPPY'!$G$16="",0,'Upto Month COPPY'!$G$16)</f>
        <v>2740</v>
      </c>
      <c r="P62" s="9">
        <f>IF('Upto Month COPPY'!$G$17="",0,'Upto Month COPPY'!$G$17)</f>
        <v>6287</v>
      </c>
      <c r="Q62" s="9">
        <f>IF('Upto Month COPPY'!$G$18="",0,'Upto Month COPPY'!$G$18)</f>
        <v>0</v>
      </c>
      <c r="R62" s="9">
        <f>IF('Upto Month COPPY'!$G$21="",0,'Upto Month COPPY'!$G$21)</f>
        <v>4568</v>
      </c>
      <c r="S62" s="9">
        <f>IF('Upto Month COPPY'!$G$26="",0,'Upto Month COPPY'!$G$26)</f>
        <v>0</v>
      </c>
      <c r="T62" s="9">
        <f>IF('Upto Month COPPY'!$G$27="",0,'Upto Month COPPY'!$G$27)</f>
        <v>0</v>
      </c>
      <c r="U62" s="9">
        <f>IF('Upto Month COPPY'!$G$30="",0,'Upto Month COPPY'!$G$30)</f>
        <v>0</v>
      </c>
      <c r="V62" s="9">
        <f>IF('Upto Month COPPY'!$G$35="",0,'Upto Month COPPY'!$G$35)</f>
        <v>0</v>
      </c>
      <c r="W62" s="9">
        <f>IF('Upto Month COPPY'!$G$39="",0,'Upto Month COPPY'!$G$39)</f>
        <v>0</v>
      </c>
      <c r="X62" s="9">
        <f>IF('Upto Month COPPY'!$G$40="",0,'Upto Month COPPY'!$G$40)</f>
        <v>0</v>
      </c>
      <c r="Y62" s="9">
        <f>IF('Upto Month COPPY'!$G$42="",0,'Upto Month COPPY'!$G$42)</f>
        <v>719</v>
      </c>
      <c r="Z62" s="9">
        <f>IF('Upto Month COPPY'!$G$43="",0,'Upto Month COPPY'!$G$43)</f>
        <v>135</v>
      </c>
      <c r="AA62" s="9">
        <f>IF('Upto Month COPPY'!$G$44="",0,'Upto Month COPPY'!$G$44)</f>
        <v>562</v>
      </c>
      <c r="AB62" s="9">
        <f>IF('Upto Month COPPY'!$G$48="",0,'Upto Month COPPY'!$G$48)</f>
        <v>0</v>
      </c>
      <c r="AC62" s="10">
        <f>IF('Upto Month COPPY'!$G$51="",0,'Upto Month COPPY'!$G$51)</f>
        <v>0</v>
      </c>
      <c r="AD62" s="229">
        <f t="shared" ref="AD62:AD63" si="751">SUM(C62:AC62)</f>
        <v>4082608</v>
      </c>
      <c r="AE62" s="9">
        <f>IF('Upto Month COPPY'!$G$19="",0,'Upto Month COPPY'!$G$19)</f>
        <v>1313</v>
      </c>
      <c r="AF62" s="9">
        <f>IF('Upto Month COPPY'!$G$20="",0,'Upto Month COPPY'!$G$20)</f>
        <v>1431</v>
      </c>
      <c r="AG62" s="9">
        <f>IF('Upto Month COPPY'!$G$22="",0,'Upto Month COPPY'!$G$22)</f>
        <v>3002</v>
      </c>
      <c r="AH62" s="9">
        <f>IF('Upto Month COPPY'!$G$23="",0,'Upto Month COPPY'!$G$23)</f>
        <v>0</v>
      </c>
      <c r="AI62" s="9">
        <f>IF('Upto Month COPPY'!$G$24="",0,'Upto Month COPPY'!$G$24)</f>
        <v>0</v>
      </c>
      <c r="AJ62" s="9">
        <f>IF('Upto Month COPPY'!$G$25="",0,'Upto Month COPPY'!$G$25)</f>
        <v>557</v>
      </c>
      <c r="AK62" s="9">
        <f>IF('Upto Month COPPY'!$G$28="",0,'Upto Month COPPY'!$G$28)</f>
        <v>66919</v>
      </c>
      <c r="AL62" s="9">
        <f>IF('Upto Month COPPY'!$G$29="",0,'Upto Month COPPY'!$G$29)</f>
        <v>45313</v>
      </c>
      <c r="AM62" s="9">
        <f>IF('Upto Month COPPY'!$G$31="",0,'Upto Month COPPY'!$G$31)</f>
        <v>400213</v>
      </c>
      <c r="AN62" s="9">
        <f>IF('Upto Month COPPY'!$G$32="",0,'Upto Month COPPY'!$G$32)</f>
        <v>21747</v>
      </c>
      <c r="AO62" s="9">
        <f>IF('Upto Month COPPY'!$G$33="",0,'Upto Month COPPY'!$G$33)</f>
        <v>264776</v>
      </c>
      <c r="AP62" s="9">
        <f>IF('Upto Month COPPY'!$G$34="",0,'Upto Month COPPY'!$G$34)</f>
        <v>927</v>
      </c>
      <c r="AQ62" s="10">
        <f>IF('Upto Month COPPY'!$G$36="",0,'Upto Month COPPY'!$G$36)</f>
        <v>0</v>
      </c>
      <c r="AR62" s="9">
        <f>IF('Upto Month COPPY'!$G$37="",0,'Upto Month COPPY'!$G$37)</f>
        <v>0</v>
      </c>
      <c r="AS62" s="9">
        <v>0</v>
      </c>
      <c r="AT62" s="9">
        <f>IF('Upto Month COPPY'!$G$38="",0,'Upto Month COPPY'!$G$38)</f>
        <v>0</v>
      </c>
      <c r="AU62" s="9">
        <f>IF('Upto Month COPPY'!$G$41="",0,'Upto Month COPPY'!$G$41)</f>
        <v>0</v>
      </c>
      <c r="AV62" s="9">
        <v>0</v>
      </c>
      <c r="AW62" s="9">
        <f>IF('Upto Month COPPY'!$G$45="",0,'Upto Month COPPY'!$G$45)</f>
        <v>0</v>
      </c>
      <c r="AX62" s="9">
        <f>IF('Upto Month COPPY'!$G$46="",0,'Upto Month COPPY'!$G$46)</f>
        <v>0</v>
      </c>
      <c r="AY62" s="9">
        <f>IF('Upto Month COPPY'!$G$47="",0,'Upto Month COPPY'!$G$47)</f>
        <v>0</v>
      </c>
      <c r="AZ62" s="9">
        <f>IF('Upto Month COPPY'!$G$49="",0,'Upto Month COPPY'!$G$49)</f>
        <v>0</v>
      </c>
      <c r="BA62" s="9">
        <f>IF('Upto Month COPPY'!$G$50="",0,'Upto Month COPPY'!$G$50)</f>
        <v>0</v>
      </c>
      <c r="BB62" s="10">
        <f>IF('Upto Month COPPY'!$G$52="",0,'Upto Month COPPY'!$G$52)</f>
        <v>0</v>
      </c>
      <c r="BC62" s="9">
        <f>IF('Upto Month COPPY'!$G$53="",0,'Upto Month COPPY'!$G$53)</f>
        <v>14593</v>
      </c>
      <c r="BD62" s="9">
        <f>IF('Upto Month COPPY'!$G$54="",0,'Upto Month COPPY'!$G$54)</f>
        <v>14593</v>
      </c>
      <c r="BE62" s="9">
        <f>IF('Upto Month COPPY'!$G$55="",0,'Upto Month COPPY'!$G$55)</f>
        <v>0</v>
      </c>
      <c r="BF62" s="9">
        <f>IF('Upto Month COPPY'!$G$56="",0,'Upto Month COPPY'!$G$56)</f>
        <v>14554</v>
      </c>
      <c r="BG62" s="9">
        <f>IF('Upto Month COPPY'!$G$58="",0,'Upto Month COPPY'!$G$58)</f>
        <v>132</v>
      </c>
      <c r="BH62" s="9">
        <f>SUM(AE62:BG62)</f>
        <v>850070</v>
      </c>
      <c r="BI62" s="222">
        <f>AD62+BH62</f>
        <v>4932678</v>
      </c>
      <c r="BJ62" s="9">
        <f>IF('Upto Month COPPY'!$G$60="",0,'Upto Month COPPY'!$G$60)</f>
        <v>9152</v>
      </c>
      <c r="BK62" s="49">
        <f t="shared" ref="BK62:BK63" si="752">BI62-BJ62</f>
        <v>4923526</v>
      </c>
      <c r="BL62">
        <f>'Upto Month COPPY'!$G$61</f>
        <v>4923526</v>
      </c>
      <c r="BM62" s="30">
        <f t="shared" ref="BM62:BM66" si="753">BK62-AD62</f>
        <v>840918</v>
      </c>
    </row>
    <row r="63" spans="1:65" ht="15.75" x14ac:dyDescent="0.25">
      <c r="A63" s="128"/>
      <c r="B63" s="182" t="s">
        <v>330</v>
      </c>
      <c r="C63" s="9">
        <f>IF('Upto Month Current'!$G$4="",0,'Upto Month Current'!$G$4)</f>
        <v>2500426</v>
      </c>
      <c r="D63" s="9">
        <f>IF('Upto Month Current'!$G$5="",0,'Upto Month Current'!$G$5)</f>
        <v>691457</v>
      </c>
      <c r="E63" s="9">
        <f>IF('Upto Month Current'!$G$6="",0,'Upto Month Current'!$G$6)</f>
        <v>515</v>
      </c>
      <c r="F63" s="9">
        <f>IF('Upto Month Current'!$G$7="",0,'Upto Month Current'!$G$7)</f>
        <v>412868</v>
      </c>
      <c r="G63" s="9">
        <f>IF('Upto Month Current'!$G$8="",0,'Upto Month Current'!$G$8)</f>
        <v>137414</v>
      </c>
      <c r="H63" s="9">
        <f>IF('Upto Month Current'!$G$9="",0,'Upto Month Current'!$G$9)</f>
        <v>0</v>
      </c>
      <c r="I63" s="9">
        <f>IF('Upto Month Current'!$G$10="",0,'Upto Month Current'!$G$10)</f>
        <v>0</v>
      </c>
      <c r="J63" s="9">
        <f>IF('Upto Month Current'!$G$11="",0,'Upto Month Current'!$G$11)</f>
        <v>801380</v>
      </c>
      <c r="K63" s="9">
        <f>IF('Upto Month Current'!$G$12="",0,'Upto Month Current'!$G$12)</f>
        <v>1358</v>
      </c>
      <c r="L63" s="9">
        <f>IF('Upto Month Current'!$G$13="",0,'Upto Month Current'!$G$13)</f>
        <v>47314</v>
      </c>
      <c r="M63" s="9">
        <f>IF('Upto Month Current'!$G$14="",0,'Upto Month Current'!$G$14)</f>
        <v>170092</v>
      </c>
      <c r="N63" s="9">
        <f>IF('Upto Month Current'!$G$15="",0,'Upto Month Current'!$G$15)</f>
        <v>301</v>
      </c>
      <c r="O63" s="9">
        <f>IF('Upto Month Current'!$G$16="",0,'Upto Month Current'!$G$16)</f>
        <v>3822</v>
      </c>
      <c r="P63" s="9">
        <f>IF('Upto Month Current'!$G$17="",0,'Upto Month Current'!$G$17)</f>
        <v>7540</v>
      </c>
      <c r="Q63" s="9">
        <f>IF('Upto Month Current'!$G$18="",0,'Upto Month Current'!$G$18)</f>
        <v>0</v>
      </c>
      <c r="R63" s="9">
        <f>IF('Upto Month Current'!$G$21="",0,'Upto Month Current'!$G$21)</f>
        <v>4032</v>
      </c>
      <c r="S63" s="9">
        <f>IF('Upto Month Current'!$G$26="",0,'Upto Month Current'!$G$26)</f>
        <v>0</v>
      </c>
      <c r="T63" s="9">
        <f>IF('Upto Month Current'!$G$27="",0,'Upto Month Current'!$G$27)</f>
        <v>0</v>
      </c>
      <c r="U63" s="9">
        <f>IF('Upto Month Current'!$G$30="",0,'Upto Month Current'!$G$30)</f>
        <v>0</v>
      </c>
      <c r="V63" s="9">
        <f>IF('Upto Month Current'!$G$35="",0,'Upto Month Current'!$G$35)</f>
        <v>0</v>
      </c>
      <c r="W63" s="9">
        <f>IF('Upto Month Current'!$G$39="",0,'Upto Month Current'!$G$39)</f>
        <v>0</v>
      </c>
      <c r="X63" s="9">
        <f>IF('Upto Month Current'!$G$40="",0,'Upto Month Current'!$G$40)</f>
        <v>0</v>
      </c>
      <c r="Y63" s="9">
        <f>IF('Upto Month Current'!$G$42="",0,'Upto Month Current'!$G$42)</f>
        <v>5311</v>
      </c>
      <c r="Z63" s="9">
        <f>IF('Upto Month Current'!$G$43="",0,'Upto Month Current'!$G$43)</f>
        <v>623</v>
      </c>
      <c r="AA63" s="9">
        <f>IF('Upto Month Current'!$G$44="",0,'Upto Month Current'!$G$44)</f>
        <v>1035</v>
      </c>
      <c r="AB63" s="9">
        <f>IF('Upto Month Current'!$G$48="",0,'Upto Month Current'!$G$48)</f>
        <v>151</v>
      </c>
      <c r="AC63" s="10">
        <f>IF('Upto Month Current'!$G$51="",0,'Upto Month Current'!$G$51)</f>
        <v>0</v>
      </c>
      <c r="AD63" s="229">
        <f t="shared" si="751"/>
        <v>4785639</v>
      </c>
      <c r="AE63" s="9">
        <f>IF('Upto Month Current'!$G$19="",0,'Upto Month Current'!$G$19)</f>
        <v>1903</v>
      </c>
      <c r="AF63" s="9">
        <f>IF('Upto Month Current'!$G$20="",0,'Upto Month Current'!$G$20)</f>
        <v>1085</v>
      </c>
      <c r="AG63" s="9">
        <f>IF('Upto Month Current'!$G$22="",0,'Upto Month Current'!$G$22)</f>
        <v>3781</v>
      </c>
      <c r="AH63" s="9">
        <f>IF('Upto Month Current'!$G$23="",0,'Upto Month Current'!$G$23)</f>
        <v>0</v>
      </c>
      <c r="AI63" s="9">
        <f>IF('Upto Month Current'!$G$24="",0,'Upto Month Current'!$G$24)</f>
        <v>0</v>
      </c>
      <c r="AJ63" s="9">
        <f>IF('Upto Month Current'!$G$25="",0,'Upto Month Current'!$G$25)</f>
        <v>13</v>
      </c>
      <c r="AK63" s="9">
        <f>IF('Upto Month Current'!$G$28="",0,'Upto Month Current'!$G$28)</f>
        <v>86930</v>
      </c>
      <c r="AL63" s="9">
        <f>IF('Upto Month Current'!$G$29="",0,'Upto Month Current'!$G$29)</f>
        <v>9749</v>
      </c>
      <c r="AM63" s="9">
        <f>IF('Upto Month Current'!$G$31="",0,'Upto Month Current'!$G$31)</f>
        <v>442938</v>
      </c>
      <c r="AN63" s="9">
        <f>IF('Upto Month Current'!$G$32="",0,'Upto Month Current'!$G$32)</f>
        <v>18454</v>
      </c>
      <c r="AO63" s="9">
        <f>IF('Upto Month Current'!$G$33="",0,'Upto Month Current'!$G$33)</f>
        <v>300542</v>
      </c>
      <c r="AP63" s="9">
        <f>IF('Upto Month Current'!$G$34="",0,'Upto Month Current'!$G$34)</f>
        <v>921</v>
      </c>
      <c r="AQ63" s="10">
        <f>IF('Upto Month Current'!$G$36="",0,'Upto Month Current'!$G$36)</f>
        <v>0</v>
      </c>
      <c r="AR63" s="9">
        <f>IF('Upto Month Current'!$G$37="",0,'Upto Month Current'!$G$37)</f>
        <v>0</v>
      </c>
      <c r="AS63" s="9">
        <v>0</v>
      </c>
      <c r="AT63" s="9">
        <f>IF('Upto Month Current'!$G$38="",0,'Upto Month Current'!$G$38)</f>
        <v>0</v>
      </c>
      <c r="AU63" s="9">
        <f>IF('Upto Month Current'!$G$41="",0,'Upto Month Current'!$G$41)</f>
        <v>0</v>
      </c>
      <c r="AV63" s="9">
        <v>0</v>
      </c>
      <c r="AW63" s="9">
        <f>IF('Upto Month Current'!$G$45="",0,'Upto Month Current'!$G$45)</f>
        <v>0</v>
      </c>
      <c r="AX63" s="9">
        <f>IF('Upto Month Current'!$G$46="",0,'Upto Month Current'!$G$46)</f>
        <v>0</v>
      </c>
      <c r="AY63" s="9">
        <f>IF('Upto Month Current'!$G$47="",0,'Upto Month Current'!$G$47)</f>
        <v>0</v>
      </c>
      <c r="AZ63" s="9">
        <f>IF('Upto Month Current'!$G$49="",0,'Upto Month Current'!$G$49)</f>
        <v>0</v>
      </c>
      <c r="BA63" s="9">
        <f>IF('Upto Month Current'!$G$50="",0,'Upto Month Current'!$G$50)</f>
        <v>0</v>
      </c>
      <c r="BB63" s="10">
        <f>IF('Upto Month Current'!$G$52="",0,'Upto Month Current'!$G$52)</f>
        <v>0</v>
      </c>
      <c r="BC63" s="9">
        <f>IF('Upto Month Current'!$G$53="",0,'Upto Month Current'!$G$53)</f>
        <v>15100</v>
      </c>
      <c r="BD63" s="9">
        <f>IF('Upto Month Current'!$G$54="",0,'Upto Month Current'!$G$54)</f>
        <v>15100</v>
      </c>
      <c r="BE63" s="9">
        <f>IF('Upto Month Current'!$G$55="",0,'Upto Month Current'!$G$55)</f>
        <v>0</v>
      </c>
      <c r="BF63" s="9">
        <f>IF('Upto Month Current'!$G$56="",0,'Upto Month Current'!$G$56)</f>
        <v>17061</v>
      </c>
      <c r="BG63" s="9">
        <f>IF('Upto Month Current'!$G$58="",0,'Upto Month Current'!$G$58)</f>
        <v>49</v>
      </c>
      <c r="BH63" s="9">
        <f>SUM(AE63:BG63)</f>
        <v>913626</v>
      </c>
      <c r="BI63" s="222">
        <f>AD63+BH63</f>
        <v>5699265</v>
      </c>
      <c r="BJ63" s="9">
        <f>IF('Upto Month Current'!$G$60="",0,'Upto Month Current'!$G$60)</f>
        <v>9084</v>
      </c>
      <c r="BK63" s="49">
        <f t="shared" si="752"/>
        <v>5690181</v>
      </c>
      <c r="BL63">
        <f>'Upto Month Current'!$G$61</f>
        <v>5690181</v>
      </c>
      <c r="BM63" s="30">
        <f t="shared" si="753"/>
        <v>904542</v>
      </c>
    </row>
    <row r="64" spans="1:65" ht="15.75" x14ac:dyDescent="0.25">
      <c r="A64" s="128"/>
      <c r="B64" s="5" t="s">
        <v>132</v>
      </c>
      <c r="C64" s="11">
        <f>C63-C61</f>
        <v>175413</v>
      </c>
      <c r="D64" s="11">
        <f t="shared" ref="D64" si="754">D63-D61</f>
        <v>-20840</v>
      </c>
      <c r="E64" s="11">
        <f t="shared" ref="E64" si="755">E63-E61</f>
        <v>515</v>
      </c>
      <c r="F64" s="11">
        <f t="shared" ref="F64" si="756">F63-F61</f>
        <v>16161</v>
      </c>
      <c r="G64" s="11">
        <f t="shared" ref="G64" si="757">G63-G61</f>
        <v>3166</v>
      </c>
      <c r="H64" s="11">
        <f t="shared" ref="H64" si="758">H63-H61</f>
        <v>0</v>
      </c>
      <c r="I64" s="11">
        <f t="shared" ref="I64" si="759">I63-I61</f>
        <v>0</v>
      </c>
      <c r="J64" s="11">
        <f t="shared" ref="J64" si="760">J63-J61</f>
        <v>60909</v>
      </c>
      <c r="K64" s="11">
        <f t="shared" ref="K64" si="761">K63-K61</f>
        <v>-25651</v>
      </c>
      <c r="L64" s="11">
        <f t="shared" ref="L64" si="762">L63-L61</f>
        <v>-31156</v>
      </c>
      <c r="M64" s="11">
        <f t="shared" ref="M64" si="763">M63-M61</f>
        <v>9689</v>
      </c>
      <c r="N64" s="11">
        <f t="shared" ref="N64" si="764">N63-N61</f>
        <v>-36</v>
      </c>
      <c r="O64" s="11">
        <f t="shared" ref="O64" si="765">O63-O61</f>
        <v>128</v>
      </c>
      <c r="P64" s="11">
        <f t="shared" ref="P64" si="766">P63-P61</f>
        <v>631</v>
      </c>
      <c r="Q64" s="11">
        <f t="shared" ref="Q64" si="767">Q63-Q61</f>
        <v>0</v>
      </c>
      <c r="R64" s="11">
        <f t="shared" ref="R64" si="768">R63-R61</f>
        <v>-533</v>
      </c>
      <c r="S64" s="11">
        <f t="shared" ref="S64" si="769">S63-S61</f>
        <v>0</v>
      </c>
      <c r="T64" s="11">
        <f t="shared" ref="T64:U64" si="770">T63-T61</f>
        <v>0</v>
      </c>
      <c r="U64" s="11">
        <f t="shared" si="770"/>
        <v>0</v>
      </c>
      <c r="V64" s="9">
        <f t="shared" ref="V64" si="771">V63-V61</f>
        <v>0</v>
      </c>
      <c r="W64" s="11">
        <f t="shared" ref="W64" si="772">W63-W61</f>
        <v>0</v>
      </c>
      <c r="X64" s="11">
        <f t="shared" ref="X64" si="773">X63-X61</f>
        <v>0</v>
      </c>
      <c r="Y64" s="11">
        <f t="shared" ref="Y64" si="774">Y63-Y61</f>
        <v>4915</v>
      </c>
      <c r="Z64" s="11">
        <f t="shared" ref="Z64" si="775">Z63-Z61</f>
        <v>493</v>
      </c>
      <c r="AA64" s="11">
        <f t="shared" ref="AA64:AD64" si="776">AA63-AA61</f>
        <v>-1104</v>
      </c>
      <c r="AB64" s="11">
        <f t="shared" ref="AB64" si="777">AB63-AB61</f>
        <v>-4087</v>
      </c>
      <c r="AC64" s="10">
        <f t="shared" si="776"/>
        <v>0</v>
      </c>
      <c r="AD64" s="223">
        <f t="shared" si="776"/>
        <v>188613</v>
      </c>
      <c r="AE64" s="11">
        <f t="shared" ref="AE64" si="778">AE63-AE61</f>
        <v>401</v>
      </c>
      <c r="AF64" s="11">
        <f t="shared" ref="AF64" si="779">AF63-AF61</f>
        <v>1060</v>
      </c>
      <c r="AG64" s="11">
        <f t="shared" ref="AG64" si="780">AG63-AG61</f>
        <v>1368</v>
      </c>
      <c r="AH64" s="11">
        <f t="shared" ref="AH64" si="781">AH63-AH61</f>
        <v>0</v>
      </c>
      <c r="AI64" s="11">
        <f t="shared" ref="AI64" si="782">AI63-AI61</f>
        <v>0</v>
      </c>
      <c r="AJ64" s="11">
        <f t="shared" ref="AJ64" si="783">AJ63-AJ61</f>
        <v>-167</v>
      </c>
      <c r="AK64" s="11">
        <f t="shared" ref="AK64" si="784">AK63-AK61</f>
        <v>40345</v>
      </c>
      <c r="AL64" s="11">
        <f t="shared" ref="AL64" si="785">AL63-AL61</f>
        <v>-21148</v>
      </c>
      <c r="AM64" s="11">
        <f t="shared" ref="AM64" si="786">AM63-AM61</f>
        <v>90346</v>
      </c>
      <c r="AN64" s="11">
        <f t="shared" ref="AN64" si="787">AN63-AN61</f>
        <v>10843</v>
      </c>
      <c r="AO64" s="9">
        <f t="shared" ref="AO64" si="788">AO63-AO61</f>
        <v>63953</v>
      </c>
      <c r="AP64" s="11">
        <f t="shared" ref="AP64" si="789">AP63-AP61</f>
        <v>173</v>
      </c>
      <c r="AQ64" s="10">
        <f t="shared" ref="AQ64" si="790">AQ63-AQ61</f>
        <v>0</v>
      </c>
      <c r="AR64" s="11">
        <f t="shared" ref="AR64" si="791">AR63-AR61</f>
        <v>0</v>
      </c>
      <c r="AS64" s="11">
        <f t="shared" ref="AS64" si="792">AS63-AS61</f>
        <v>0</v>
      </c>
      <c r="AT64" s="11">
        <f t="shared" ref="AT64" si="793">AT63-AT61</f>
        <v>0</v>
      </c>
      <c r="AU64" s="11">
        <f t="shared" ref="AU64" si="794">AU63-AU61</f>
        <v>0</v>
      </c>
      <c r="AV64" s="11">
        <f t="shared" ref="AV64" si="795">AV63-AV61</f>
        <v>0</v>
      </c>
      <c r="AW64" s="11">
        <f t="shared" ref="AW64" si="796">AW63-AW61</f>
        <v>-650</v>
      </c>
      <c r="AX64" s="11">
        <f t="shared" ref="AX64" si="797">AX63-AX61</f>
        <v>-234</v>
      </c>
      <c r="AY64" s="11">
        <f t="shared" ref="AY64" si="798">AY63-AY61</f>
        <v>0</v>
      </c>
      <c r="AZ64" s="11">
        <f t="shared" ref="AZ64" si="799">AZ63-AZ61</f>
        <v>0</v>
      </c>
      <c r="BA64" s="11">
        <f t="shared" ref="BA64" si="800">BA63-BA61</f>
        <v>0</v>
      </c>
      <c r="BB64" s="10">
        <f t="shared" ref="BB64" si="801">BB63-BB61</f>
        <v>0</v>
      </c>
      <c r="BC64" s="11">
        <f t="shared" ref="BC64" si="802">BC63-BC61</f>
        <v>3706</v>
      </c>
      <c r="BD64" s="11">
        <f t="shared" ref="BD64" si="803">BD63-BD61</f>
        <v>3706</v>
      </c>
      <c r="BE64" s="11">
        <f t="shared" ref="BE64" si="804">BE63-BE61</f>
        <v>0</v>
      </c>
      <c r="BF64" s="11">
        <f t="shared" ref="BF64" si="805">BF63-BF61</f>
        <v>5168</v>
      </c>
      <c r="BG64" s="11">
        <f t="shared" ref="BG64:BH64" si="806">BG63-BG61</f>
        <v>431</v>
      </c>
      <c r="BH64" s="9">
        <f t="shared" si="806"/>
        <v>199301</v>
      </c>
      <c r="BI64" s="223">
        <f t="shared" ref="BI64" si="807">BI63-BI61</f>
        <v>387914</v>
      </c>
      <c r="BJ64" s="11">
        <f t="shared" ref="BJ64:BK64" si="808">BJ63-BJ61</f>
        <v>-4722</v>
      </c>
      <c r="BK64" s="49">
        <f t="shared" si="808"/>
        <v>392636</v>
      </c>
      <c r="BM64" s="30">
        <f t="shared" si="753"/>
        <v>204023</v>
      </c>
    </row>
    <row r="65" spans="1:65" ht="15.75" x14ac:dyDescent="0.25">
      <c r="A65" s="129"/>
      <c r="B65" s="16" t="s">
        <v>133</v>
      </c>
      <c r="C65" s="13">
        <f>C64/C61</f>
        <v>7.5446029764134656E-2</v>
      </c>
      <c r="D65" s="13">
        <f t="shared" ref="D65" si="809">D64/D61</f>
        <v>-2.9257458616279444E-2</v>
      </c>
      <c r="E65" s="13" t="e">
        <f t="shared" ref="E65" si="810">E64/E61</f>
        <v>#DIV/0!</v>
      </c>
      <c r="F65" s="13">
        <f t="shared" ref="F65" si="811">F64/F61</f>
        <v>4.0737874552251412E-2</v>
      </c>
      <c r="G65" s="13">
        <f t="shared" ref="G65" si="812">G64/G61</f>
        <v>2.3583219116858352E-2</v>
      </c>
      <c r="H65" s="13" t="e">
        <f t="shared" ref="H65" si="813">H64/H61</f>
        <v>#DIV/0!</v>
      </c>
      <c r="I65" s="13" t="e">
        <f t="shared" ref="I65" si="814">I64/I61</f>
        <v>#DIV/0!</v>
      </c>
      <c r="J65" s="13">
        <f t="shared" ref="J65" si="815">J64/J61</f>
        <v>8.2257103924394073E-2</v>
      </c>
      <c r="K65" s="13">
        <f t="shared" ref="K65" si="816">K64/K61</f>
        <v>-0.94972046354918727</v>
      </c>
      <c r="L65" s="13">
        <f t="shared" ref="L65" si="817">L64/L61</f>
        <v>-0.39704345609787178</v>
      </c>
      <c r="M65" s="13">
        <f t="shared" ref="M65" si="818">M64/M61</f>
        <v>6.0404107155103082E-2</v>
      </c>
      <c r="N65" s="13">
        <f t="shared" ref="N65" si="819">N64/N61</f>
        <v>-0.10682492581602374</v>
      </c>
      <c r="O65" s="13">
        <f t="shared" ref="O65" si="820">O64/O61</f>
        <v>3.4650785056848946E-2</v>
      </c>
      <c r="P65" s="13">
        <f t="shared" ref="P65" si="821">P64/P61</f>
        <v>9.1330149080908959E-2</v>
      </c>
      <c r="Q65" s="13" t="e">
        <f t="shared" ref="Q65" si="822">Q64/Q61</f>
        <v>#DIV/0!</v>
      </c>
      <c r="R65" s="13">
        <f t="shared" ref="R65" si="823">R64/R61</f>
        <v>-0.11675794085432639</v>
      </c>
      <c r="S65" s="13" t="e">
        <f t="shared" ref="S65" si="824">S64/S61</f>
        <v>#DIV/0!</v>
      </c>
      <c r="T65" s="13" t="e">
        <f t="shared" ref="T65:U65" si="825">T64/T61</f>
        <v>#DIV/0!</v>
      </c>
      <c r="U65" s="13" t="e">
        <f t="shared" si="825"/>
        <v>#DIV/0!</v>
      </c>
      <c r="V65" s="162" t="e">
        <f t="shared" ref="V65" si="826">V64/V61</f>
        <v>#DIV/0!</v>
      </c>
      <c r="W65" s="13" t="e">
        <f t="shared" ref="W65" si="827">W64/W61</f>
        <v>#DIV/0!</v>
      </c>
      <c r="X65" s="13" t="e">
        <f t="shared" ref="X65" si="828">X64/X61</f>
        <v>#DIV/0!</v>
      </c>
      <c r="Y65" s="13">
        <f t="shared" ref="Y65" si="829">Y64/Y61</f>
        <v>12.411616161616161</v>
      </c>
      <c r="Z65" s="13">
        <f t="shared" ref="Z65" si="830">Z64/Z61</f>
        <v>3.7923076923076922</v>
      </c>
      <c r="AA65" s="13">
        <f t="shared" ref="AA65:AD65" si="831">AA64/AA61</f>
        <v>-0.5161290322580645</v>
      </c>
      <c r="AB65" s="13">
        <f t="shared" ref="AB65" si="832">AB64/AB61</f>
        <v>-0.96436998584237843</v>
      </c>
      <c r="AC65" s="14" t="e">
        <f t="shared" si="831"/>
        <v>#DIV/0!</v>
      </c>
      <c r="AD65" s="224">
        <f t="shared" si="831"/>
        <v>4.1029352455261292E-2</v>
      </c>
      <c r="AE65" s="13">
        <f t="shared" ref="AE65" si="833">AE64/AE61</f>
        <v>0.26697736351531293</v>
      </c>
      <c r="AF65" s="13">
        <f t="shared" ref="AF65" si="834">AF64/AF61</f>
        <v>42.4</v>
      </c>
      <c r="AG65" s="13">
        <f t="shared" ref="AG65" si="835">AG64/AG61</f>
        <v>0.56692913385826771</v>
      </c>
      <c r="AH65" s="13" t="e">
        <f t="shared" ref="AH65" si="836">AH64/AH61</f>
        <v>#DIV/0!</v>
      </c>
      <c r="AI65" s="13" t="e">
        <f t="shared" ref="AI65" si="837">AI64/AI61</f>
        <v>#DIV/0!</v>
      </c>
      <c r="AJ65" s="13">
        <f t="shared" ref="AJ65" si="838">AJ64/AJ61</f>
        <v>-0.92777777777777781</v>
      </c>
      <c r="AK65" s="13">
        <f t="shared" ref="AK65" si="839">AK64/AK61</f>
        <v>0.86605130406783304</v>
      </c>
      <c r="AL65" s="13">
        <f t="shared" ref="AL65" si="840">AL64/AL61</f>
        <v>-0.68446774767776808</v>
      </c>
      <c r="AM65" s="13">
        <f t="shared" ref="AM65" si="841">AM64/AM61</f>
        <v>0.25623383400644373</v>
      </c>
      <c r="AN65" s="13">
        <f t="shared" ref="AN65" si="842">AN64/AN61</f>
        <v>1.4246485350151097</v>
      </c>
      <c r="AO65" s="162">
        <f t="shared" ref="AO65" si="843">AO64/AO61</f>
        <v>0.27031265189843989</v>
      </c>
      <c r="AP65" s="13">
        <f t="shared" ref="AP65" si="844">AP64/AP61</f>
        <v>0.23128342245989306</v>
      </c>
      <c r="AQ65" s="14" t="e">
        <f t="shared" ref="AQ65" si="845">AQ64/AQ61</f>
        <v>#DIV/0!</v>
      </c>
      <c r="AR65" s="13" t="e">
        <f t="shared" ref="AR65" si="846">AR64/AR61</f>
        <v>#DIV/0!</v>
      </c>
      <c r="AS65" s="13" t="e">
        <f t="shared" ref="AS65" si="847">AS64/AS61</f>
        <v>#DIV/0!</v>
      </c>
      <c r="AT65" s="13" t="e">
        <f t="shared" ref="AT65" si="848">AT64/AT61</f>
        <v>#DIV/0!</v>
      </c>
      <c r="AU65" s="13" t="e">
        <f t="shared" ref="AU65" si="849">AU64/AU61</f>
        <v>#DIV/0!</v>
      </c>
      <c r="AV65" s="13" t="e">
        <f t="shared" ref="AV65" si="850">AV64/AV61</f>
        <v>#DIV/0!</v>
      </c>
      <c r="AW65" s="13">
        <f t="shared" ref="AW65" si="851">AW64/AW61</f>
        <v>-1</v>
      </c>
      <c r="AX65" s="13">
        <f t="shared" ref="AX65" si="852">AX64/AX61</f>
        <v>-1</v>
      </c>
      <c r="AY65" s="13" t="e">
        <f t="shared" ref="AY65" si="853">AY64/AY61</f>
        <v>#DIV/0!</v>
      </c>
      <c r="AZ65" s="13" t="e">
        <f t="shared" ref="AZ65" si="854">AZ64/AZ61</f>
        <v>#DIV/0!</v>
      </c>
      <c r="BA65" s="13" t="e">
        <f t="shared" ref="BA65" si="855">BA64/BA61</f>
        <v>#DIV/0!</v>
      </c>
      <c r="BB65" s="14" t="e">
        <f t="shared" ref="BB65" si="856">BB64/BB61</f>
        <v>#DIV/0!</v>
      </c>
      <c r="BC65" s="13">
        <f t="shared" ref="BC65" si="857">BC64/BC61</f>
        <v>0.3252589081972968</v>
      </c>
      <c r="BD65" s="13">
        <f t="shared" ref="BD65" si="858">BD64/BD61</f>
        <v>0.3252589081972968</v>
      </c>
      <c r="BE65" s="13" t="e">
        <f t="shared" ref="BE65" si="859">BE64/BE61</f>
        <v>#DIV/0!</v>
      </c>
      <c r="BF65" s="13">
        <f t="shared" ref="BF65" si="860">BF64/BF61</f>
        <v>0.43454132683090896</v>
      </c>
      <c r="BG65" s="13">
        <f t="shared" ref="BG65:BH65" si="861">BG64/BG61</f>
        <v>-1.1282722513089005</v>
      </c>
      <c r="BH65" s="162">
        <f t="shared" si="861"/>
        <v>0.2790060546669933</v>
      </c>
      <c r="BI65" s="224">
        <f t="shared" ref="BI65" si="862">BI64/BI61</f>
        <v>7.3034902042813585E-2</v>
      </c>
      <c r="BJ65" s="13">
        <f t="shared" ref="BJ65:BK65" si="863">BJ64/BJ61</f>
        <v>-0.34202520643198608</v>
      </c>
      <c r="BK65" s="50">
        <f t="shared" si="863"/>
        <v>7.4116595517357567E-2</v>
      </c>
      <c r="BM65" s="162" t="e">
        <f t="shared" ref="BM65" si="864">BM64/BM61</f>
        <v>#DIV/0!</v>
      </c>
    </row>
    <row r="66" spans="1:65" ht="15.75" x14ac:dyDescent="0.25">
      <c r="A66" s="128"/>
      <c r="B66" s="5" t="s">
        <v>134</v>
      </c>
      <c r="C66" s="11">
        <f>C63-C62</f>
        <v>222202</v>
      </c>
      <c r="D66" s="11">
        <f t="shared" ref="D66:BK66" si="865">D63-D62</f>
        <v>222510</v>
      </c>
      <c r="E66" s="11">
        <f t="shared" si="865"/>
        <v>36</v>
      </c>
      <c r="F66" s="11">
        <f t="shared" si="865"/>
        <v>60016</v>
      </c>
      <c r="G66" s="11">
        <f t="shared" si="865"/>
        <v>16806</v>
      </c>
      <c r="H66" s="11">
        <f t="shared" si="865"/>
        <v>0</v>
      </c>
      <c r="I66" s="11">
        <f t="shared" si="865"/>
        <v>0</v>
      </c>
      <c r="J66" s="11">
        <f t="shared" si="865"/>
        <v>193653</v>
      </c>
      <c r="K66" s="11">
        <f t="shared" si="865"/>
        <v>-19113</v>
      </c>
      <c r="L66" s="11">
        <f t="shared" si="865"/>
        <v>-32928</v>
      </c>
      <c r="M66" s="11">
        <f t="shared" si="865"/>
        <v>32391</v>
      </c>
      <c r="N66" s="11">
        <f t="shared" si="865"/>
        <v>-45</v>
      </c>
      <c r="O66" s="11">
        <f t="shared" si="865"/>
        <v>1082</v>
      </c>
      <c r="P66" s="11">
        <f t="shared" si="865"/>
        <v>1253</v>
      </c>
      <c r="Q66" s="11">
        <f t="shared" si="865"/>
        <v>0</v>
      </c>
      <c r="R66" s="11">
        <f t="shared" si="865"/>
        <v>-536</v>
      </c>
      <c r="S66" s="11">
        <f t="shared" si="865"/>
        <v>0</v>
      </c>
      <c r="T66" s="11">
        <f t="shared" si="865"/>
        <v>0</v>
      </c>
      <c r="U66" s="11">
        <f t="shared" ref="U66" si="866">U63-U62</f>
        <v>0</v>
      </c>
      <c r="V66" s="9">
        <f t="shared" si="865"/>
        <v>0</v>
      </c>
      <c r="W66" s="11">
        <f t="shared" si="865"/>
        <v>0</v>
      </c>
      <c r="X66" s="11">
        <f t="shared" si="865"/>
        <v>0</v>
      </c>
      <c r="Y66" s="11">
        <f t="shared" si="865"/>
        <v>4592</v>
      </c>
      <c r="Z66" s="11">
        <f t="shared" si="865"/>
        <v>488</v>
      </c>
      <c r="AA66" s="11">
        <f t="shared" si="865"/>
        <v>473</v>
      </c>
      <c r="AB66" s="11">
        <f t="shared" ref="AB66" si="867">AB63-AB62</f>
        <v>151</v>
      </c>
      <c r="AC66" s="10">
        <f t="shared" ref="AC66:AD66" si="868">AC63-AC62</f>
        <v>0</v>
      </c>
      <c r="AD66" s="223">
        <f t="shared" si="868"/>
        <v>703031</v>
      </c>
      <c r="AE66" s="11">
        <f t="shared" si="865"/>
        <v>590</v>
      </c>
      <c r="AF66" s="11">
        <f t="shared" si="865"/>
        <v>-346</v>
      </c>
      <c r="AG66" s="11">
        <f t="shared" si="865"/>
        <v>779</v>
      </c>
      <c r="AH66" s="11">
        <f t="shared" si="865"/>
        <v>0</v>
      </c>
      <c r="AI66" s="11">
        <f t="shared" si="865"/>
        <v>0</v>
      </c>
      <c r="AJ66" s="11">
        <f t="shared" si="865"/>
        <v>-544</v>
      </c>
      <c r="AK66" s="11">
        <f t="shared" si="865"/>
        <v>20011</v>
      </c>
      <c r="AL66" s="11">
        <f t="shared" si="865"/>
        <v>-35564</v>
      </c>
      <c r="AM66" s="11">
        <f t="shared" si="865"/>
        <v>42725</v>
      </c>
      <c r="AN66" s="11">
        <f t="shared" si="865"/>
        <v>-3293</v>
      </c>
      <c r="AO66" s="9">
        <f t="shared" si="865"/>
        <v>35766</v>
      </c>
      <c r="AP66" s="11">
        <f t="shared" si="865"/>
        <v>-6</v>
      </c>
      <c r="AQ66" s="10">
        <f t="shared" si="865"/>
        <v>0</v>
      </c>
      <c r="AR66" s="11">
        <f t="shared" si="865"/>
        <v>0</v>
      </c>
      <c r="AS66" s="11">
        <f t="shared" si="865"/>
        <v>0</v>
      </c>
      <c r="AT66" s="11">
        <f t="shared" si="865"/>
        <v>0</v>
      </c>
      <c r="AU66" s="11">
        <f t="shared" si="865"/>
        <v>0</v>
      </c>
      <c r="AV66" s="11">
        <f t="shared" si="865"/>
        <v>0</v>
      </c>
      <c r="AW66" s="11">
        <f t="shared" si="865"/>
        <v>0</v>
      </c>
      <c r="AX66" s="11">
        <f t="shared" si="865"/>
        <v>0</v>
      </c>
      <c r="AY66" s="11">
        <f t="shared" si="865"/>
        <v>0</v>
      </c>
      <c r="AZ66" s="11">
        <f t="shared" si="865"/>
        <v>0</v>
      </c>
      <c r="BA66" s="11">
        <f t="shared" si="865"/>
        <v>0</v>
      </c>
      <c r="BB66" s="10">
        <f t="shared" si="865"/>
        <v>0</v>
      </c>
      <c r="BC66" s="11">
        <f t="shared" si="865"/>
        <v>507</v>
      </c>
      <c r="BD66" s="11">
        <f t="shared" si="865"/>
        <v>507</v>
      </c>
      <c r="BE66" s="11">
        <f t="shared" si="865"/>
        <v>0</v>
      </c>
      <c r="BF66" s="11">
        <f t="shared" si="865"/>
        <v>2507</v>
      </c>
      <c r="BG66" s="11">
        <f t="shared" si="865"/>
        <v>-83</v>
      </c>
      <c r="BH66" s="9">
        <f t="shared" si="865"/>
        <v>63556</v>
      </c>
      <c r="BI66" s="223">
        <f t="shared" si="865"/>
        <v>766587</v>
      </c>
      <c r="BJ66" s="11">
        <f t="shared" si="865"/>
        <v>-68</v>
      </c>
      <c r="BK66" s="49">
        <f t="shared" si="865"/>
        <v>766655</v>
      </c>
      <c r="BM66" s="30">
        <f t="shared" si="753"/>
        <v>63624</v>
      </c>
    </row>
    <row r="67" spans="1:65" ht="15.75" x14ac:dyDescent="0.25">
      <c r="A67" s="128"/>
      <c r="B67" s="5" t="s">
        <v>135</v>
      </c>
      <c r="C67" s="13">
        <f>C66/C62</f>
        <v>9.7532990610229728E-2</v>
      </c>
      <c r="D67" s="13">
        <f t="shared" ref="D67" si="869">D66/D62</f>
        <v>0.47448858826263951</v>
      </c>
      <c r="E67" s="13">
        <f t="shared" ref="E67" si="870">E66/E62</f>
        <v>7.5156576200417533E-2</v>
      </c>
      <c r="F67" s="13">
        <f t="shared" ref="F67" si="871">F66/F62</f>
        <v>0.17008830897940214</v>
      </c>
      <c r="G67" s="13">
        <f t="shared" ref="G67" si="872">G66/G62</f>
        <v>0.13934399044839479</v>
      </c>
      <c r="H67" s="13" t="e">
        <f t="shared" ref="H67" si="873">H66/H62</f>
        <v>#DIV/0!</v>
      </c>
      <c r="I67" s="13" t="e">
        <f t="shared" ref="I67" si="874">I66/I62</f>
        <v>#DIV/0!</v>
      </c>
      <c r="J67" s="13">
        <f t="shared" ref="J67" si="875">J66/J62</f>
        <v>0.31865130231172878</v>
      </c>
      <c r="K67" s="13">
        <f t="shared" ref="K67" si="876">K66/K62</f>
        <v>-0.93366225392017976</v>
      </c>
      <c r="L67" s="13">
        <f t="shared" ref="L67" si="877">L66/L62</f>
        <v>-0.41035866503825924</v>
      </c>
      <c r="M67" s="13">
        <f t="shared" ref="M67" si="878">M66/M62</f>
        <v>0.23522704991249155</v>
      </c>
      <c r="N67" s="13">
        <f t="shared" ref="N67" si="879">N66/N62</f>
        <v>-0.13005780346820808</v>
      </c>
      <c r="O67" s="13">
        <f t="shared" ref="O67" si="880">O66/O62</f>
        <v>0.39489051094890509</v>
      </c>
      <c r="P67" s="13">
        <f t="shared" ref="P67" si="881">P66/P62</f>
        <v>0.19930014315253697</v>
      </c>
      <c r="Q67" s="13" t="e">
        <f t="shared" ref="Q67" si="882">Q66/Q62</f>
        <v>#DIV/0!</v>
      </c>
      <c r="R67" s="13">
        <f t="shared" ref="R67" si="883">R66/R62</f>
        <v>-0.11733800350262696</v>
      </c>
      <c r="S67" s="13" t="e">
        <f t="shared" ref="S67" si="884">S66/S62</f>
        <v>#DIV/0!</v>
      </c>
      <c r="T67" s="13" t="e">
        <f t="shared" ref="T67:U67" si="885">T66/T62</f>
        <v>#DIV/0!</v>
      </c>
      <c r="U67" s="13" t="e">
        <f t="shared" si="885"/>
        <v>#DIV/0!</v>
      </c>
      <c r="V67" s="162" t="e">
        <f t="shared" ref="V67" si="886">V66/V62</f>
        <v>#DIV/0!</v>
      </c>
      <c r="W67" s="13" t="e">
        <f t="shared" ref="W67" si="887">W66/W62</f>
        <v>#DIV/0!</v>
      </c>
      <c r="X67" s="13" t="e">
        <f t="shared" ref="X67" si="888">X66/X62</f>
        <v>#DIV/0!</v>
      </c>
      <c r="Y67" s="13">
        <f t="shared" ref="Y67" si="889">Y66/Y62</f>
        <v>6.3866481223922111</v>
      </c>
      <c r="Z67" s="13">
        <f t="shared" ref="Z67" si="890">Z66/Z62</f>
        <v>3.6148148148148147</v>
      </c>
      <c r="AA67" s="13">
        <f t="shared" ref="AA67:AD67" si="891">AA66/AA62</f>
        <v>0.84163701067615659</v>
      </c>
      <c r="AB67" s="13" t="e">
        <f t="shared" ref="AB67" si="892">AB66/AB62</f>
        <v>#DIV/0!</v>
      </c>
      <c r="AC67" s="14" t="e">
        <f t="shared" si="891"/>
        <v>#DIV/0!</v>
      </c>
      <c r="AD67" s="224">
        <f t="shared" si="891"/>
        <v>0.17220144574252536</v>
      </c>
      <c r="AE67" s="13">
        <f t="shared" ref="AE67" si="893">AE66/AE62</f>
        <v>0.44935262757044936</v>
      </c>
      <c r="AF67" s="13">
        <f t="shared" ref="AF67" si="894">AF66/AF62</f>
        <v>-0.24178895877009085</v>
      </c>
      <c r="AG67" s="13">
        <f t="shared" ref="AG67" si="895">AG66/AG62</f>
        <v>0.25949367088607594</v>
      </c>
      <c r="AH67" s="13" t="e">
        <f t="shared" ref="AH67" si="896">AH66/AH62</f>
        <v>#DIV/0!</v>
      </c>
      <c r="AI67" s="13" t="e">
        <f t="shared" ref="AI67" si="897">AI66/AI62</f>
        <v>#DIV/0!</v>
      </c>
      <c r="AJ67" s="13">
        <f t="shared" ref="AJ67" si="898">AJ66/AJ62</f>
        <v>-0.97666068222621183</v>
      </c>
      <c r="AK67" s="13">
        <f t="shared" ref="AK67" si="899">AK66/AK62</f>
        <v>0.29903315949132531</v>
      </c>
      <c r="AL67" s="13">
        <f t="shared" ref="AL67" si="900">AL66/AL62</f>
        <v>-0.78485202921898789</v>
      </c>
      <c r="AM67" s="13">
        <f t="shared" ref="AM67" si="901">AM66/AM62</f>
        <v>0.10675565261498252</v>
      </c>
      <c r="AN67" s="13">
        <f t="shared" ref="AN67" si="902">AN66/AN62</f>
        <v>-0.15142318480709982</v>
      </c>
      <c r="AO67" s="162">
        <f t="shared" ref="AO67" si="903">AO66/AO62</f>
        <v>0.1350802187509442</v>
      </c>
      <c r="AP67" s="13">
        <f t="shared" ref="AP67" si="904">AP66/AP62</f>
        <v>-6.4724919093851136E-3</v>
      </c>
      <c r="AQ67" s="14" t="e">
        <f t="shared" ref="AQ67" si="905">AQ66/AQ62</f>
        <v>#DIV/0!</v>
      </c>
      <c r="AR67" s="13" t="e">
        <f t="shared" ref="AR67" si="906">AR66/AR62</f>
        <v>#DIV/0!</v>
      </c>
      <c r="AS67" s="13" t="e">
        <f t="shared" ref="AS67" si="907">AS66/AS62</f>
        <v>#DIV/0!</v>
      </c>
      <c r="AT67" s="13" t="e">
        <f t="shared" ref="AT67" si="908">AT66/AT62</f>
        <v>#DIV/0!</v>
      </c>
      <c r="AU67" s="13" t="e">
        <f t="shared" ref="AU67" si="909">AU66/AU62</f>
        <v>#DIV/0!</v>
      </c>
      <c r="AV67" s="13" t="e">
        <f t="shared" ref="AV67" si="910">AV66/AV62</f>
        <v>#DIV/0!</v>
      </c>
      <c r="AW67" s="13" t="e">
        <f t="shared" ref="AW67" si="911">AW66/AW62</f>
        <v>#DIV/0!</v>
      </c>
      <c r="AX67" s="13" t="e">
        <f t="shared" ref="AX67" si="912">AX66/AX62</f>
        <v>#DIV/0!</v>
      </c>
      <c r="AY67" s="13" t="e">
        <f t="shared" ref="AY67" si="913">AY66/AY62</f>
        <v>#DIV/0!</v>
      </c>
      <c r="AZ67" s="13" t="e">
        <f t="shared" ref="AZ67" si="914">AZ66/AZ62</f>
        <v>#DIV/0!</v>
      </c>
      <c r="BA67" s="13" t="e">
        <f t="shared" ref="BA67" si="915">BA66/BA62</f>
        <v>#DIV/0!</v>
      </c>
      <c r="BB67" s="14" t="e">
        <f t="shared" ref="BB67" si="916">BB66/BB62</f>
        <v>#DIV/0!</v>
      </c>
      <c r="BC67" s="13">
        <f t="shared" ref="BC67" si="917">BC66/BC62</f>
        <v>3.4742684848900154E-2</v>
      </c>
      <c r="BD67" s="13">
        <f t="shared" ref="BD67" si="918">BD66/BD62</f>
        <v>3.4742684848900154E-2</v>
      </c>
      <c r="BE67" s="13" t="e">
        <f t="shared" ref="BE67" si="919">BE66/BE62</f>
        <v>#DIV/0!</v>
      </c>
      <c r="BF67" s="13">
        <f t="shared" ref="BF67" si="920">BF66/BF62</f>
        <v>0.17225505015803216</v>
      </c>
      <c r="BG67" s="13">
        <f t="shared" ref="BG67:BH67" si="921">BG66/BG62</f>
        <v>-0.62878787878787878</v>
      </c>
      <c r="BH67" s="162">
        <f t="shared" si="921"/>
        <v>7.476560753820273E-2</v>
      </c>
      <c r="BI67" s="224">
        <f t="shared" ref="BI67" si="922">BI66/BI62</f>
        <v>0.15540990107199376</v>
      </c>
      <c r="BJ67" s="13">
        <f t="shared" ref="BJ67:BK67" si="923">BJ66/BJ62</f>
        <v>-7.43006993006993E-3</v>
      </c>
      <c r="BK67" s="50">
        <f t="shared" si="923"/>
        <v>0.15571259296691031</v>
      </c>
      <c r="BM67" s="14">
        <f t="shared" ref="BM67" si="924">BM66/BM62</f>
        <v>7.5660171384130198E-2</v>
      </c>
    </row>
    <row r="68" spans="1:65" ht="15.75" x14ac:dyDescent="0.25">
      <c r="A68" s="128"/>
      <c r="B68" s="5" t="s">
        <v>296</v>
      </c>
      <c r="C68" s="126">
        <f>C63/C60</f>
        <v>0.55923191623506907</v>
      </c>
      <c r="D68" s="126">
        <f t="shared" ref="D68:BK68" si="925">D63/D60</f>
        <v>0.43452034203244999</v>
      </c>
      <c r="E68" s="126">
        <f t="shared" si="925"/>
        <v>4.0326053762851479E-3</v>
      </c>
      <c r="F68" s="126">
        <f t="shared" si="925"/>
        <v>0.54118374933477342</v>
      </c>
      <c r="G68" s="126">
        <f t="shared" si="925"/>
        <v>0.53225962637166835</v>
      </c>
      <c r="H68" s="126" t="e">
        <f t="shared" si="925"/>
        <v>#DIV/0!</v>
      </c>
      <c r="I68" s="126" t="e">
        <f t="shared" si="925"/>
        <v>#DIV/0!</v>
      </c>
      <c r="J68" s="126">
        <f t="shared" si="925"/>
        <v>0.56277436286017857</v>
      </c>
      <c r="K68" s="126">
        <f t="shared" si="925"/>
        <v>2.6144545839590312E-2</v>
      </c>
      <c r="L68" s="126">
        <f t="shared" si="925"/>
        <v>0.31353500546701568</v>
      </c>
      <c r="M68" s="126">
        <f t="shared" si="925"/>
        <v>0.55141604855023596</v>
      </c>
      <c r="N68" s="126">
        <f t="shared" si="925"/>
        <v>0.46666666666666667</v>
      </c>
      <c r="O68" s="126">
        <f t="shared" si="925"/>
        <v>0.53793103448275859</v>
      </c>
      <c r="P68" s="126">
        <f t="shared" si="925"/>
        <v>0.56742925948223966</v>
      </c>
      <c r="Q68" s="126" t="e">
        <f t="shared" si="925"/>
        <v>#DIV/0!</v>
      </c>
      <c r="R68" s="126">
        <f t="shared" si="925"/>
        <v>0.45938247692833545</v>
      </c>
      <c r="S68" s="126" t="e">
        <f t="shared" si="925"/>
        <v>#DIV/0!</v>
      </c>
      <c r="T68" s="126" t="e">
        <f t="shared" si="925"/>
        <v>#DIV/0!</v>
      </c>
      <c r="U68" s="126" t="e">
        <f t="shared" si="925"/>
        <v>#DIV/0!</v>
      </c>
      <c r="V68" s="177" t="e">
        <f t="shared" si="925"/>
        <v>#DIV/0!</v>
      </c>
      <c r="W68" s="126" t="e">
        <f t="shared" si="925"/>
        <v>#DIV/0!</v>
      </c>
      <c r="X68" s="126" t="e">
        <f t="shared" si="925"/>
        <v>#DIV/0!</v>
      </c>
      <c r="Y68" s="126">
        <f t="shared" si="925"/>
        <v>6.9515706806282722</v>
      </c>
      <c r="Z68" s="126">
        <f t="shared" si="925"/>
        <v>2.5120967741935485</v>
      </c>
      <c r="AA68" s="126">
        <f t="shared" si="925"/>
        <v>0.25170233463035019</v>
      </c>
      <c r="AB68" s="126">
        <f t="shared" ref="AB68" si="926">AB63/AB60</f>
        <v>1.8532155130093275E-2</v>
      </c>
      <c r="AC68" s="215" t="e">
        <f t="shared" si="925"/>
        <v>#DIV/0!</v>
      </c>
      <c r="AD68" s="225">
        <f t="shared" si="925"/>
        <v>0.52076418169272443</v>
      </c>
      <c r="AE68" s="126">
        <f t="shared" si="925"/>
        <v>0.65847750865051902</v>
      </c>
      <c r="AF68" s="126">
        <f t="shared" si="925"/>
        <v>22.604166666666668</v>
      </c>
      <c r="AG68" s="126">
        <f t="shared" si="925"/>
        <v>0.96601941747572817</v>
      </c>
      <c r="AH68" s="126" t="e">
        <f t="shared" si="925"/>
        <v>#DIV/0!</v>
      </c>
      <c r="AI68" s="126" t="e">
        <f t="shared" si="925"/>
        <v>#DIV/0!</v>
      </c>
      <c r="AJ68" s="126">
        <f t="shared" si="925"/>
        <v>3.7790697674418602E-2</v>
      </c>
      <c r="AK68" s="126">
        <f t="shared" si="925"/>
        <v>0.97036334207735675</v>
      </c>
      <c r="AL68" s="126">
        <f t="shared" si="925"/>
        <v>0.16408038238858219</v>
      </c>
      <c r="AM68" s="126">
        <f t="shared" si="925"/>
        <v>0.65324403923552377</v>
      </c>
      <c r="AN68" s="126">
        <f t="shared" si="925"/>
        <v>1.2609497779296208</v>
      </c>
      <c r="AO68" s="177">
        <f t="shared" si="925"/>
        <v>0.66055945193315768</v>
      </c>
      <c r="AP68" s="126">
        <f t="shared" si="925"/>
        <v>0.63958333333333328</v>
      </c>
      <c r="AQ68" s="215" t="e">
        <f t="shared" si="925"/>
        <v>#DIV/0!</v>
      </c>
      <c r="AR68" s="126" t="e">
        <f t="shared" si="925"/>
        <v>#DIV/0!</v>
      </c>
      <c r="AS68" s="126" t="e">
        <f t="shared" si="925"/>
        <v>#DIV/0!</v>
      </c>
      <c r="AT68" s="126" t="e">
        <f t="shared" si="925"/>
        <v>#DIV/0!</v>
      </c>
      <c r="AU68" s="126" t="e">
        <f t="shared" si="925"/>
        <v>#DIV/0!</v>
      </c>
      <c r="AV68" s="126" t="e">
        <f t="shared" si="925"/>
        <v>#DIV/0!</v>
      </c>
      <c r="AW68" s="126">
        <f t="shared" si="925"/>
        <v>0</v>
      </c>
      <c r="AX68" s="126">
        <f t="shared" si="925"/>
        <v>0</v>
      </c>
      <c r="AY68" s="126" t="e">
        <f t="shared" si="925"/>
        <v>#DIV/0!</v>
      </c>
      <c r="AZ68" s="126" t="e">
        <f t="shared" si="925"/>
        <v>#DIV/0!</v>
      </c>
      <c r="BA68" s="126" t="e">
        <f t="shared" si="925"/>
        <v>#DIV/0!</v>
      </c>
      <c r="BB68" s="215" t="e">
        <f t="shared" si="925"/>
        <v>#DIV/0!</v>
      </c>
      <c r="BC68" s="126">
        <f t="shared" si="925"/>
        <v>0.68921447806837377</v>
      </c>
      <c r="BD68" s="126">
        <f t="shared" si="925"/>
        <v>0.68921447806837377</v>
      </c>
      <c r="BE68" s="126" t="e">
        <f t="shared" si="925"/>
        <v>#DIV/0!</v>
      </c>
      <c r="BF68" s="126">
        <f t="shared" si="925"/>
        <v>0.74603174603174605</v>
      </c>
      <c r="BG68" s="126">
        <f t="shared" si="925"/>
        <v>24.5</v>
      </c>
      <c r="BH68" s="177">
        <f t="shared" si="925"/>
        <v>0.66508359533843242</v>
      </c>
      <c r="BI68" s="225">
        <f t="shared" si="925"/>
        <v>0.53953206881000226</v>
      </c>
      <c r="BJ68" s="126">
        <f t="shared" si="925"/>
        <v>0.32901122781600867</v>
      </c>
      <c r="BK68" s="126">
        <f t="shared" si="925"/>
        <v>0.54008376062502694</v>
      </c>
      <c r="BM68" s="126" t="e">
        <f t="shared" ref="BM68" si="927">BM63/BM60</f>
        <v>#DIV/0!</v>
      </c>
    </row>
    <row r="69" spans="1:65" s="180" customFormat="1" ht="15.75" x14ac:dyDescent="0.25">
      <c r="A69" s="128"/>
      <c r="B69" s="5" t="s">
        <v>297</v>
      </c>
      <c r="C69" s="11">
        <f>C63-C60</f>
        <v>-1970753</v>
      </c>
      <c r="D69" s="11">
        <f t="shared" ref="D69:BM69" si="928">D63-D60</f>
        <v>-899854</v>
      </c>
      <c r="E69" s="11">
        <f t="shared" si="928"/>
        <v>-127194</v>
      </c>
      <c r="F69" s="11">
        <f t="shared" si="928"/>
        <v>-350030</v>
      </c>
      <c r="G69" s="11">
        <f t="shared" si="928"/>
        <v>-120757</v>
      </c>
      <c r="H69" s="11">
        <f t="shared" si="928"/>
        <v>0</v>
      </c>
      <c r="I69" s="11">
        <f t="shared" si="928"/>
        <v>0</v>
      </c>
      <c r="J69" s="11">
        <f t="shared" si="928"/>
        <v>-622601</v>
      </c>
      <c r="K69" s="11">
        <f t="shared" si="928"/>
        <v>-50584</v>
      </c>
      <c r="L69" s="11">
        <f t="shared" si="928"/>
        <v>-103591</v>
      </c>
      <c r="M69" s="11">
        <f t="shared" si="928"/>
        <v>-138372</v>
      </c>
      <c r="N69" s="11">
        <f t="shared" si="928"/>
        <v>-344</v>
      </c>
      <c r="O69" s="11">
        <f t="shared" si="928"/>
        <v>-3283</v>
      </c>
      <c r="P69" s="11">
        <f t="shared" si="928"/>
        <v>-5748</v>
      </c>
      <c r="Q69" s="11">
        <f t="shared" si="928"/>
        <v>0</v>
      </c>
      <c r="R69" s="11">
        <f t="shared" si="928"/>
        <v>-4745</v>
      </c>
      <c r="S69" s="11">
        <f t="shared" si="928"/>
        <v>0</v>
      </c>
      <c r="T69" s="11">
        <f t="shared" si="928"/>
        <v>0</v>
      </c>
      <c r="U69" s="11">
        <f t="shared" si="928"/>
        <v>0</v>
      </c>
      <c r="V69" s="9">
        <f t="shared" si="928"/>
        <v>0</v>
      </c>
      <c r="W69" s="11">
        <f t="shared" si="928"/>
        <v>0</v>
      </c>
      <c r="X69" s="11">
        <f t="shared" si="928"/>
        <v>0</v>
      </c>
      <c r="Y69" s="11">
        <f t="shared" si="928"/>
        <v>4547</v>
      </c>
      <c r="Z69" s="11">
        <f t="shared" si="928"/>
        <v>375</v>
      </c>
      <c r="AA69" s="11">
        <f t="shared" si="928"/>
        <v>-3077</v>
      </c>
      <c r="AB69" s="11">
        <f t="shared" ref="AB69" si="929">AB63-AB60</f>
        <v>-7997</v>
      </c>
      <c r="AC69" s="10">
        <f t="shared" si="928"/>
        <v>0</v>
      </c>
      <c r="AD69" s="223">
        <f t="shared" si="928"/>
        <v>-4404008</v>
      </c>
      <c r="AE69" s="11">
        <f t="shared" si="928"/>
        <v>-987</v>
      </c>
      <c r="AF69" s="11">
        <f t="shared" si="928"/>
        <v>1037</v>
      </c>
      <c r="AG69" s="11">
        <f t="shared" si="928"/>
        <v>-133</v>
      </c>
      <c r="AH69" s="11">
        <f t="shared" si="928"/>
        <v>0</v>
      </c>
      <c r="AI69" s="11">
        <f t="shared" si="928"/>
        <v>0</v>
      </c>
      <c r="AJ69" s="11">
        <f t="shared" si="928"/>
        <v>-331</v>
      </c>
      <c r="AK69" s="11">
        <f t="shared" si="928"/>
        <v>-2655</v>
      </c>
      <c r="AL69" s="11">
        <f t="shared" si="928"/>
        <v>-49667</v>
      </c>
      <c r="AM69" s="11">
        <f t="shared" si="928"/>
        <v>-235121</v>
      </c>
      <c r="AN69" s="11">
        <f t="shared" si="928"/>
        <v>3819</v>
      </c>
      <c r="AO69" s="9">
        <f t="shared" si="928"/>
        <v>-154439</v>
      </c>
      <c r="AP69" s="11">
        <f t="shared" si="928"/>
        <v>-519</v>
      </c>
      <c r="AQ69" s="10">
        <f t="shared" si="928"/>
        <v>0</v>
      </c>
      <c r="AR69" s="11">
        <f t="shared" si="928"/>
        <v>0</v>
      </c>
      <c r="AS69" s="11">
        <f t="shared" si="928"/>
        <v>0</v>
      </c>
      <c r="AT69" s="11">
        <f t="shared" si="928"/>
        <v>0</v>
      </c>
      <c r="AU69" s="11">
        <f t="shared" si="928"/>
        <v>0</v>
      </c>
      <c r="AV69" s="11">
        <f t="shared" si="928"/>
        <v>0</v>
      </c>
      <c r="AW69" s="11">
        <f t="shared" si="928"/>
        <v>-1252</v>
      </c>
      <c r="AX69" s="11">
        <f t="shared" si="928"/>
        <v>-448</v>
      </c>
      <c r="AY69" s="11">
        <f t="shared" si="928"/>
        <v>0</v>
      </c>
      <c r="AZ69" s="11">
        <f t="shared" si="928"/>
        <v>0</v>
      </c>
      <c r="BA69" s="11">
        <f t="shared" si="928"/>
        <v>0</v>
      </c>
      <c r="BB69" s="10">
        <f t="shared" si="928"/>
        <v>0</v>
      </c>
      <c r="BC69" s="11">
        <f t="shared" si="928"/>
        <v>-6809</v>
      </c>
      <c r="BD69" s="11">
        <f t="shared" si="928"/>
        <v>-6809</v>
      </c>
      <c r="BE69" s="11">
        <f t="shared" si="928"/>
        <v>0</v>
      </c>
      <c r="BF69" s="11">
        <f t="shared" si="928"/>
        <v>-5808</v>
      </c>
      <c r="BG69" s="11">
        <f t="shared" si="928"/>
        <v>47</v>
      </c>
      <c r="BH69" s="11">
        <f t="shared" si="928"/>
        <v>-460075</v>
      </c>
      <c r="BI69" s="223">
        <f t="shared" si="928"/>
        <v>-4864083</v>
      </c>
      <c r="BJ69" s="11">
        <f t="shared" si="928"/>
        <v>-18526</v>
      </c>
      <c r="BK69" s="11">
        <f t="shared" si="928"/>
        <v>-4845557</v>
      </c>
      <c r="BL69" s="11">
        <f t="shared" si="928"/>
        <v>5690175</v>
      </c>
      <c r="BM69" s="11">
        <f t="shared" si="928"/>
        <v>904542</v>
      </c>
    </row>
    <row r="70" spans="1:65" s="180" customFormat="1" ht="15.75" x14ac:dyDescent="0.25">
      <c r="A70" s="128"/>
      <c r="B70" s="5"/>
      <c r="C70" s="5"/>
      <c r="D70" s="5"/>
      <c r="E70" s="5"/>
      <c r="F70" s="5"/>
      <c r="G70" s="5"/>
      <c r="H70" s="5"/>
      <c r="I70" s="5"/>
      <c r="J70" s="5"/>
      <c r="K70" s="5"/>
      <c r="L70" s="5"/>
      <c r="M70" s="5"/>
      <c r="N70" s="5"/>
      <c r="O70" s="5"/>
      <c r="P70" s="5"/>
      <c r="Q70" s="5"/>
      <c r="R70" s="5"/>
      <c r="S70" s="5"/>
      <c r="T70" s="5"/>
      <c r="U70" s="5"/>
      <c r="V70" s="16"/>
      <c r="W70" s="5"/>
      <c r="X70" s="5"/>
      <c r="Y70" s="5"/>
      <c r="Z70" s="5"/>
      <c r="AA70" s="5"/>
      <c r="AB70" s="5"/>
      <c r="AC70" s="6"/>
      <c r="AD70" s="230"/>
      <c r="AE70" s="5"/>
      <c r="AF70" s="5"/>
      <c r="AG70" s="5"/>
      <c r="AH70" s="5"/>
      <c r="AI70" s="5"/>
      <c r="AJ70" s="5"/>
      <c r="AK70" s="5"/>
      <c r="AL70" s="5"/>
      <c r="AM70" s="5"/>
      <c r="AN70" s="5"/>
      <c r="AO70" s="16"/>
      <c r="AP70" s="5"/>
      <c r="AQ70" s="6"/>
      <c r="AR70" s="5"/>
      <c r="AS70" s="5"/>
      <c r="AT70" s="5"/>
      <c r="AU70" s="5"/>
      <c r="AV70" s="7"/>
      <c r="AW70" s="6"/>
      <c r="AX70" s="5"/>
      <c r="AY70" s="5"/>
      <c r="AZ70" s="5"/>
      <c r="BA70" s="5"/>
      <c r="BB70" s="6"/>
      <c r="BC70" s="5"/>
      <c r="BD70" s="5"/>
      <c r="BE70" s="5"/>
      <c r="BF70" s="5"/>
      <c r="BG70" s="5"/>
      <c r="BH70" s="16"/>
      <c r="BI70" s="226"/>
      <c r="BJ70" s="5"/>
      <c r="BK70" s="48"/>
    </row>
    <row r="71" spans="1:65" ht="15.75" x14ac:dyDescent="0.25">
      <c r="A71" s="15" t="s">
        <v>141</v>
      </c>
      <c r="B71" s="11" t="s">
        <v>300</v>
      </c>
      <c r="C71" s="120">
        <v>5895304</v>
      </c>
      <c r="D71" s="120">
        <v>1776522</v>
      </c>
      <c r="E71" s="120">
        <v>224044</v>
      </c>
      <c r="F71" s="120">
        <v>679305</v>
      </c>
      <c r="G71" s="120">
        <v>342500</v>
      </c>
      <c r="H71" s="120">
        <v>0</v>
      </c>
      <c r="I71" s="120">
        <v>0</v>
      </c>
      <c r="J71" s="120">
        <v>550715</v>
      </c>
      <c r="K71" s="120">
        <v>61527</v>
      </c>
      <c r="L71" s="120">
        <v>202170</v>
      </c>
      <c r="M71" s="120">
        <v>233105</v>
      </c>
      <c r="N71" s="120">
        <v>1125</v>
      </c>
      <c r="O71" s="120">
        <v>14818</v>
      </c>
      <c r="P71" s="120">
        <v>172511</v>
      </c>
      <c r="Q71" s="120">
        <v>0</v>
      </c>
      <c r="R71" s="120">
        <v>11089</v>
      </c>
      <c r="S71" s="120">
        <v>0</v>
      </c>
      <c r="T71" s="120">
        <v>0</v>
      </c>
      <c r="U71" s="120"/>
      <c r="V71" s="189">
        <v>0</v>
      </c>
      <c r="W71" s="120">
        <v>0</v>
      </c>
      <c r="X71" s="120">
        <v>0</v>
      </c>
      <c r="Y71" s="120">
        <v>2312</v>
      </c>
      <c r="Z71" s="120">
        <v>634</v>
      </c>
      <c r="AA71" s="120">
        <v>509</v>
      </c>
      <c r="AB71" s="120">
        <v>10476</v>
      </c>
      <c r="AC71" s="151">
        <v>0</v>
      </c>
      <c r="AD71" s="229">
        <f t="shared" ref="AD71:AD72" si="930">SUM(C71:AC71)</f>
        <v>10178666</v>
      </c>
      <c r="AE71" s="120">
        <v>10263</v>
      </c>
      <c r="AF71" s="120">
        <v>635</v>
      </c>
      <c r="AG71" s="120">
        <v>6060</v>
      </c>
      <c r="AH71" s="120">
        <v>0</v>
      </c>
      <c r="AI71" s="120">
        <v>0</v>
      </c>
      <c r="AJ71" s="120">
        <v>14414</v>
      </c>
      <c r="AK71" s="120">
        <v>26297</v>
      </c>
      <c r="AL71" s="120">
        <v>56981</v>
      </c>
      <c r="AM71" s="120">
        <v>0</v>
      </c>
      <c r="AN71" s="120">
        <v>342</v>
      </c>
      <c r="AO71" s="189">
        <v>393803</v>
      </c>
      <c r="AP71" s="120">
        <v>15433058</v>
      </c>
      <c r="AQ71" s="151">
        <v>0</v>
      </c>
      <c r="AR71" s="120">
        <v>0</v>
      </c>
      <c r="AS71" s="120"/>
      <c r="AT71" s="120"/>
      <c r="AU71" s="120">
        <v>0</v>
      </c>
      <c r="AV71" s="120"/>
      <c r="AW71" s="120">
        <v>602</v>
      </c>
      <c r="AX71" s="120">
        <v>2643</v>
      </c>
      <c r="AY71" s="120">
        <v>50</v>
      </c>
      <c r="AZ71" s="120">
        <v>0</v>
      </c>
      <c r="BA71" s="120">
        <v>0</v>
      </c>
      <c r="BB71" s="151">
        <v>0</v>
      </c>
      <c r="BC71" s="120">
        <v>17832</v>
      </c>
      <c r="BD71" s="120">
        <v>17832</v>
      </c>
      <c r="BE71" s="120">
        <v>0</v>
      </c>
      <c r="BF71" s="120">
        <v>23472</v>
      </c>
      <c r="BG71" s="189">
        <v>2890</v>
      </c>
      <c r="BH71" s="9">
        <f>SUM(AE71:BG71)</f>
        <v>16007174</v>
      </c>
      <c r="BI71" s="222">
        <f>AD71+BH71</f>
        <v>26185840</v>
      </c>
      <c r="BJ71" s="96">
        <v>0</v>
      </c>
      <c r="BK71" s="9">
        <f t="shared" ref="BK71:BK72" si="931">BI71-BJ71</f>
        <v>26185840</v>
      </c>
      <c r="BL71">
        <v>7</v>
      </c>
      <c r="BM71" s="30"/>
    </row>
    <row r="72" spans="1:65" s="41" customFormat="1" ht="15.75" x14ac:dyDescent="0.25">
      <c r="A72" s="134" t="s">
        <v>141</v>
      </c>
      <c r="B72" s="216" t="s">
        <v>329</v>
      </c>
      <c r="C72" s="10">
        <v>3065556</v>
      </c>
      <c r="D72" s="10">
        <v>795201</v>
      </c>
      <c r="E72" s="10">
        <v>0</v>
      </c>
      <c r="F72" s="10">
        <v>353238</v>
      </c>
      <c r="G72" s="10">
        <v>178102</v>
      </c>
      <c r="H72" s="10">
        <v>0</v>
      </c>
      <c r="I72" s="10">
        <v>0</v>
      </c>
      <c r="J72" s="10">
        <v>286372</v>
      </c>
      <c r="K72" s="10">
        <v>31994</v>
      </c>
      <c r="L72" s="10">
        <v>105130</v>
      </c>
      <c r="M72" s="10">
        <v>121211</v>
      </c>
      <c r="N72" s="10">
        <v>586</v>
      </c>
      <c r="O72" s="10">
        <v>7703</v>
      </c>
      <c r="P72" s="10">
        <v>89707</v>
      </c>
      <c r="Q72" s="10">
        <v>0</v>
      </c>
      <c r="R72" s="10">
        <v>5767</v>
      </c>
      <c r="S72" s="10">
        <v>0</v>
      </c>
      <c r="T72" s="10">
        <v>0</v>
      </c>
      <c r="U72" s="10"/>
      <c r="V72" s="10">
        <v>0</v>
      </c>
      <c r="W72" s="10">
        <v>0</v>
      </c>
      <c r="X72" s="10">
        <v>0</v>
      </c>
      <c r="Y72" s="10">
        <v>1202</v>
      </c>
      <c r="Z72" s="10">
        <v>331</v>
      </c>
      <c r="AA72" s="10">
        <v>266</v>
      </c>
      <c r="AB72" s="10">
        <v>5589</v>
      </c>
      <c r="AC72" s="10">
        <v>0</v>
      </c>
      <c r="AD72" s="229">
        <f t="shared" si="930"/>
        <v>5047955</v>
      </c>
      <c r="AE72" s="10">
        <v>5336</v>
      </c>
      <c r="AF72" s="10">
        <v>330</v>
      </c>
      <c r="AG72" s="10">
        <v>3152</v>
      </c>
      <c r="AH72" s="10">
        <v>0</v>
      </c>
      <c r="AI72" s="10">
        <v>0</v>
      </c>
      <c r="AJ72" s="10">
        <v>7495</v>
      </c>
      <c r="AK72" s="10">
        <v>13675</v>
      </c>
      <c r="AL72" s="10">
        <v>29630</v>
      </c>
      <c r="AM72" s="10" t="s">
        <v>320</v>
      </c>
      <c r="AN72" s="10">
        <v>177</v>
      </c>
      <c r="AO72" s="10">
        <v>204777</v>
      </c>
      <c r="AP72" s="10">
        <v>11272391</v>
      </c>
      <c r="AQ72" s="10">
        <v>0</v>
      </c>
      <c r="AR72" s="10">
        <v>0</v>
      </c>
      <c r="AS72" s="10"/>
      <c r="AT72" s="10"/>
      <c r="AU72" s="10">
        <v>0</v>
      </c>
      <c r="AV72" s="10"/>
      <c r="AW72" s="10">
        <v>312</v>
      </c>
      <c r="AX72" s="10">
        <v>1373</v>
      </c>
      <c r="AY72" s="10">
        <v>26</v>
      </c>
      <c r="AZ72" s="10">
        <v>0</v>
      </c>
      <c r="BA72" s="10">
        <v>0</v>
      </c>
      <c r="BB72" s="10">
        <v>0</v>
      </c>
      <c r="BC72" s="10">
        <v>9274</v>
      </c>
      <c r="BD72" s="10">
        <v>9274</v>
      </c>
      <c r="BE72" s="10">
        <v>0</v>
      </c>
      <c r="BF72" s="10">
        <v>12206</v>
      </c>
      <c r="BG72" s="10">
        <v>1361</v>
      </c>
      <c r="BH72" s="10">
        <f>SUM(AE72:BG72)</f>
        <v>11570789</v>
      </c>
      <c r="BI72" s="222">
        <f>AD72+BH72</f>
        <v>16618744</v>
      </c>
      <c r="BJ72" s="10">
        <v>0</v>
      </c>
      <c r="BK72" s="10">
        <f t="shared" si="931"/>
        <v>16618744</v>
      </c>
      <c r="BM72" s="217"/>
    </row>
    <row r="73" spans="1:65" ht="15.75" x14ac:dyDescent="0.25">
      <c r="A73" s="128"/>
      <c r="B73" s="12" t="s">
        <v>212</v>
      </c>
      <c r="C73" s="9">
        <f>IF('Upto Month COPPY'!$H$4="",0,'Upto Month COPPY'!$H$4)</f>
        <v>2874427</v>
      </c>
      <c r="D73" s="9">
        <f>IF('Upto Month COPPY'!$H$5="",0,'Upto Month COPPY'!$H$5)</f>
        <v>514689</v>
      </c>
      <c r="E73" s="9">
        <f>IF('Upto Month COPPY'!$H$6="",0,'Upto Month COPPY'!$H$6)</f>
        <v>2455</v>
      </c>
      <c r="F73" s="9">
        <f>IF('Upto Month COPPY'!$H$7="",0,'Upto Month COPPY'!$H$7)</f>
        <v>316433</v>
      </c>
      <c r="G73" s="9">
        <f>IF('Upto Month COPPY'!$H$8="",0,'Upto Month COPPY'!$H$8)</f>
        <v>156537</v>
      </c>
      <c r="H73" s="9">
        <f>IF('Upto Month COPPY'!$H$9="",0,'Upto Month COPPY'!$H$9)</f>
        <v>0</v>
      </c>
      <c r="I73" s="9">
        <f>IF('Upto Month COPPY'!$H$10="",0,'Upto Month COPPY'!$H$10)</f>
        <v>0</v>
      </c>
      <c r="J73" s="9">
        <f>IF('Upto Month COPPY'!$H$11="",0,'Upto Month COPPY'!$H$11)</f>
        <v>261448</v>
      </c>
      <c r="K73" s="9">
        <f>IF('Upto Month COPPY'!$H$12="",0,'Upto Month COPPY'!$H$12)</f>
        <v>13052</v>
      </c>
      <c r="L73" s="9">
        <f>IF('Upto Month COPPY'!$H$13="",0,'Upto Month COPPY'!$H$13)</f>
        <v>119584</v>
      </c>
      <c r="M73" s="9">
        <f>IF('Upto Month COPPY'!$H$14="",0,'Upto Month COPPY'!$H$14)</f>
        <v>131505</v>
      </c>
      <c r="N73" s="9">
        <f>IF('Upto Month COPPY'!$H$15="",0,'Upto Month COPPY'!$H$15)</f>
        <v>52</v>
      </c>
      <c r="O73" s="9">
        <f>IF('Upto Month COPPY'!$H$16="",0,'Upto Month COPPY'!$H$16)</f>
        <v>6572</v>
      </c>
      <c r="P73" s="9">
        <f>IF('Upto Month COPPY'!$H$17="",0,'Upto Month COPPY'!$H$17)</f>
        <v>82679</v>
      </c>
      <c r="Q73" s="9">
        <f>IF('Upto Month COPPY'!$H$18="",0,'Upto Month COPPY'!$H$18)</f>
        <v>0</v>
      </c>
      <c r="R73" s="9">
        <f>IF('Upto Month COPPY'!$H$21="",0,'Upto Month COPPY'!$H$21)</f>
        <v>2671</v>
      </c>
      <c r="S73" s="9">
        <f>IF('Upto Month COPPY'!$H$26="",0,'Upto Month COPPY'!$H$26)</f>
        <v>0</v>
      </c>
      <c r="T73" s="9">
        <f>IF('Upto Month COPPY'!$H$27="",0,'Upto Month COPPY'!$H$27)</f>
        <v>0</v>
      </c>
      <c r="U73" s="9">
        <f>IF('Upto Month COPPY'!$H$30="",0,'Upto Month COPPY'!$H$30)</f>
        <v>0</v>
      </c>
      <c r="V73" s="9">
        <f>IF('Upto Month COPPY'!$H$35="",0,'Upto Month COPPY'!$H$35)</f>
        <v>0</v>
      </c>
      <c r="W73" s="9">
        <f>IF('Upto Month COPPY'!$H$39="",0,'Upto Month COPPY'!$H$39)</f>
        <v>0</v>
      </c>
      <c r="X73" s="9">
        <f>IF('Upto Month COPPY'!$H$40="",0,'Upto Month COPPY'!$H$40)</f>
        <v>0</v>
      </c>
      <c r="Y73" s="9">
        <f>IF('Upto Month COPPY'!$H$42="",0,'Upto Month COPPY'!$H$42)</f>
        <v>923</v>
      </c>
      <c r="Z73" s="9">
        <f>IF('Upto Month COPPY'!$H$43="",0,'Upto Month COPPY'!$H$43)</f>
        <v>177</v>
      </c>
      <c r="AA73" s="9">
        <f>IF('Upto Month COPPY'!$H$44="",0,'Upto Month COPPY'!$H$44)</f>
        <v>224</v>
      </c>
      <c r="AB73" s="9">
        <f>IF('Upto Month COPPY'!$H$48="",0,'Upto Month COPPY'!$H$48)</f>
        <v>0</v>
      </c>
      <c r="AC73" s="10">
        <f>IF('Upto Month COPPY'!$H$51="",0,'Upto Month COPPY'!$H$51)</f>
        <v>0</v>
      </c>
      <c r="AD73" s="229">
        <f t="shared" ref="AD73:AD74" si="932">SUM(C73:AC73)</f>
        <v>4483428</v>
      </c>
      <c r="AE73" s="9">
        <f>IF('Upto Month COPPY'!$H$19="",0,'Upto Month COPPY'!$H$19)</f>
        <v>5846</v>
      </c>
      <c r="AF73" s="9">
        <f>IF('Upto Month COPPY'!$H$20="",0,'Upto Month COPPY'!$H$20)</f>
        <v>923</v>
      </c>
      <c r="AG73" s="9">
        <f>IF('Upto Month COPPY'!$H$22="",0,'Upto Month COPPY'!$H$22)</f>
        <v>5575</v>
      </c>
      <c r="AH73" s="9">
        <f>IF('Upto Month COPPY'!$H$23="",0,'Upto Month COPPY'!$H$23)</f>
        <v>0</v>
      </c>
      <c r="AI73" s="9">
        <f>IF('Upto Month COPPY'!$H$24="",0,'Upto Month COPPY'!$H$24)</f>
        <v>0</v>
      </c>
      <c r="AJ73" s="9">
        <f>IF('Upto Month COPPY'!$H$25="",0,'Upto Month COPPY'!$H$25)</f>
        <v>8331</v>
      </c>
      <c r="AK73" s="9">
        <f>IF('Upto Month COPPY'!$H$28="",0,'Upto Month COPPY'!$H$28)</f>
        <v>8166</v>
      </c>
      <c r="AL73" s="9">
        <f>IF('Upto Month COPPY'!$H$29="",0,'Upto Month COPPY'!$H$29)</f>
        <v>57862</v>
      </c>
      <c r="AM73" s="9">
        <f>IF('Upto Month COPPY'!$H$31="",0,'Upto Month COPPY'!$H$31)</f>
        <v>0</v>
      </c>
      <c r="AN73" s="9">
        <f>IF('Upto Month COPPY'!$H$32="",0,'Upto Month COPPY'!$H$32)</f>
        <v>0</v>
      </c>
      <c r="AO73" s="9">
        <f>IF('Upto Month COPPY'!$H$33="",0,'Upto Month COPPY'!$H$33)</f>
        <v>241635</v>
      </c>
      <c r="AP73" s="9">
        <f>IF('Upto Month COPPY'!$H$34="",0,'Upto Month COPPY'!$H$34)</f>
        <v>7776810</v>
      </c>
      <c r="AQ73" s="10">
        <f>IF('Upto Month COPPY'!$H$36="",0,'Upto Month COPPY'!$H$36)</f>
        <v>0</v>
      </c>
      <c r="AR73" s="9">
        <f>IF('Upto Month COPPY'!$H$37="",0,'Upto Month COPPY'!$H$37)</f>
        <v>0</v>
      </c>
      <c r="AS73" s="9">
        <v>0</v>
      </c>
      <c r="AT73" s="9">
        <f>IF('Upto Month COPPY'!$H$38="",0,'Upto Month COPPY'!$H$38)</f>
        <v>0</v>
      </c>
      <c r="AU73" s="9">
        <f>IF('Upto Month COPPY'!$H$41="",0,'Upto Month COPPY'!$H$41)</f>
        <v>0</v>
      </c>
      <c r="AV73" s="9">
        <v>0</v>
      </c>
      <c r="AW73" s="9">
        <f>IF('Upto Month COPPY'!$H$45="",0,'Upto Month COPPY'!$H$45)</f>
        <v>154</v>
      </c>
      <c r="AX73" s="9">
        <f>IF('Upto Month COPPY'!$H$46="",0,'Upto Month COPPY'!$H$46)</f>
        <v>706</v>
      </c>
      <c r="AY73" s="9">
        <f>IF('Upto Month COPPY'!$H$47="",0,'Upto Month COPPY'!$H$47)</f>
        <v>0</v>
      </c>
      <c r="AZ73" s="9">
        <f>IF('Upto Month COPPY'!$H$49="",0,'Upto Month COPPY'!$H$49)</f>
        <v>0</v>
      </c>
      <c r="BA73" s="9">
        <f>IF('Upto Month COPPY'!$H$50="",0,'Upto Month COPPY'!$H$50)</f>
        <v>0</v>
      </c>
      <c r="BB73" s="10">
        <f>IF('Upto Month COPPY'!$H$52="",0,'Upto Month COPPY'!$H$52)</f>
        <v>0</v>
      </c>
      <c r="BC73" s="9">
        <f>IF('Upto Month COPPY'!$H$53="",0,'Upto Month COPPY'!$H$53)</f>
        <v>9790</v>
      </c>
      <c r="BD73" s="9">
        <f>IF('Upto Month COPPY'!$H$54="",0,'Upto Month COPPY'!$H$54)</f>
        <v>9790</v>
      </c>
      <c r="BE73" s="9">
        <f>IF('Upto Month COPPY'!$H$55="",0,'Upto Month COPPY'!$H$55)</f>
        <v>0</v>
      </c>
      <c r="BF73" s="9">
        <f>IF('Upto Month COPPY'!$H$56="",0,'Upto Month COPPY'!$H$56)</f>
        <v>10439</v>
      </c>
      <c r="BG73" s="9">
        <f>IF('Upto Month COPPY'!$H$58="",0,'Upto Month COPPY'!$H$58)</f>
        <v>3526</v>
      </c>
      <c r="BH73" s="9">
        <f>SUM(AE73:BG73)</f>
        <v>8139553</v>
      </c>
      <c r="BI73" s="222">
        <f>AD73+BH73</f>
        <v>12622981</v>
      </c>
      <c r="BJ73" s="9">
        <f>IF('Upto Month COPPY'!$H$60="",0,'Upto Month COPPY'!$H$60)</f>
        <v>42</v>
      </c>
      <c r="BK73" s="49">
        <f t="shared" ref="BK73:BK74" si="933">BI73-BJ73</f>
        <v>12622939</v>
      </c>
      <c r="BL73">
        <f>'Upto Month COPPY'!$H$61</f>
        <v>12622938</v>
      </c>
      <c r="BM73" s="30">
        <f t="shared" ref="BM73:BM77" si="934">BK73-AD73</f>
        <v>8139511</v>
      </c>
    </row>
    <row r="74" spans="1:65" ht="15.75" x14ac:dyDescent="0.25">
      <c r="A74" s="128"/>
      <c r="B74" s="182" t="s">
        <v>330</v>
      </c>
      <c r="C74" s="9">
        <f>IF('Upto Month Current'!$H$4="",0,'Upto Month Current'!$H$4)</f>
        <v>2847854</v>
      </c>
      <c r="D74" s="9">
        <f>IF('Upto Month Current'!$H$5="",0,'Upto Month Current'!$H$5)</f>
        <v>673772</v>
      </c>
      <c r="E74" s="9">
        <f>IF('Upto Month Current'!$H$6="",0,'Upto Month Current'!$H$6)</f>
        <v>191</v>
      </c>
      <c r="F74" s="9">
        <f>IF('Upto Month Current'!$H$7="",0,'Upto Month Current'!$H$7)</f>
        <v>337527</v>
      </c>
      <c r="G74" s="9">
        <f>IF('Upto Month Current'!$H$8="",0,'Upto Month Current'!$H$8)</f>
        <v>162018</v>
      </c>
      <c r="H74" s="9">
        <f>IF('Upto Month Current'!$H$9="",0,'Upto Month Current'!$H$9)</f>
        <v>0</v>
      </c>
      <c r="I74" s="9">
        <f>IF('Upto Month Current'!$H$10="",0,'Upto Month Current'!$H$10)</f>
        <v>0</v>
      </c>
      <c r="J74" s="9">
        <f>IF('Upto Month Current'!$H$11="",0,'Upto Month Current'!$H$11)</f>
        <v>325021</v>
      </c>
      <c r="K74" s="9">
        <f>IF('Upto Month Current'!$H$12="",0,'Upto Month Current'!$H$12)</f>
        <v>5745</v>
      </c>
      <c r="L74" s="9">
        <f>IF('Upto Month Current'!$H$13="",0,'Upto Month Current'!$H$13)</f>
        <v>78995</v>
      </c>
      <c r="M74" s="9">
        <f>IF('Upto Month Current'!$H$14="",0,'Upto Month Current'!$H$14)</f>
        <v>140912</v>
      </c>
      <c r="N74" s="9">
        <f>IF('Upto Month Current'!$H$15="",0,'Upto Month Current'!$H$15)</f>
        <v>188</v>
      </c>
      <c r="O74" s="9">
        <f>IF('Upto Month Current'!$H$16="",0,'Upto Month Current'!$H$16)</f>
        <v>6936</v>
      </c>
      <c r="P74" s="9">
        <f>IF('Upto Month Current'!$H$17="",0,'Upto Month Current'!$H$17)</f>
        <v>116921</v>
      </c>
      <c r="Q74" s="9">
        <f>IF('Upto Month Current'!$H$18="",0,'Upto Month Current'!$H$18)</f>
        <v>0</v>
      </c>
      <c r="R74" s="9">
        <f>IF('Upto Month Current'!$H$21="",0,'Upto Month Current'!$H$21)</f>
        <v>4542</v>
      </c>
      <c r="S74" s="9">
        <f>IF('Upto Month Current'!$H$26="",0,'Upto Month Current'!$H$26)</f>
        <v>0</v>
      </c>
      <c r="T74" s="9">
        <f>IF('Upto Month Current'!$H$27="",0,'Upto Month Current'!$H$27)</f>
        <v>0</v>
      </c>
      <c r="U74" s="9">
        <f>IF('Upto Month Current'!$H$30="",0,'Upto Month Current'!$H$30)</f>
        <v>0</v>
      </c>
      <c r="V74" s="9">
        <f>IF('Upto Month Current'!$H$35="",0,'Upto Month Current'!$H$35)</f>
        <v>0</v>
      </c>
      <c r="W74" s="9">
        <f>IF('Upto Month Current'!$H$39="",0,'Upto Month Current'!$H$39)</f>
        <v>0</v>
      </c>
      <c r="X74" s="9">
        <f>IF('Upto Month Current'!$H$40="",0,'Upto Month Current'!$H$40)</f>
        <v>0</v>
      </c>
      <c r="Y74" s="9">
        <f>IF('Upto Month Current'!$H$42="",0,'Upto Month Current'!$H$42)</f>
        <v>21920</v>
      </c>
      <c r="Z74" s="9">
        <f>IF('Upto Month Current'!$H$43="",0,'Upto Month Current'!$H$43)</f>
        <v>2928</v>
      </c>
      <c r="AA74" s="9">
        <f>IF('Upto Month Current'!$H$44="",0,'Upto Month Current'!$H$44)</f>
        <v>5416</v>
      </c>
      <c r="AB74" s="9">
        <f>IF('Upto Month Current'!$H$48="",0,'Upto Month Current'!$H$48)</f>
        <v>30</v>
      </c>
      <c r="AC74" s="10">
        <f>IF('Upto Month Current'!$H$51="",0,'Upto Month Current'!$H$51)</f>
        <v>0</v>
      </c>
      <c r="AD74" s="229">
        <f t="shared" si="932"/>
        <v>4730916</v>
      </c>
      <c r="AE74" s="9">
        <f>IF('Upto Month Current'!$H$19="",0,'Upto Month Current'!$H$19)</f>
        <v>6041</v>
      </c>
      <c r="AF74" s="9">
        <f>IF('Upto Month Current'!$H$20="",0,'Upto Month Current'!$H$20)</f>
        <v>1159</v>
      </c>
      <c r="AG74" s="9">
        <f>IF('Upto Month Current'!$H$22="",0,'Upto Month Current'!$H$22)</f>
        <v>5981</v>
      </c>
      <c r="AH74" s="9">
        <f>IF('Upto Month Current'!$H$23="",0,'Upto Month Current'!$H$23)</f>
        <v>0</v>
      </c>
      <c r="AI74" s="9">
        <f>IF('Upto Month Current'!$H$24="",0,'Upto Month Current'!$H$24)</f>
        <v>0</v>
      </c>
      <c r="AJ74" s="9">
        <f>IF('Upto Month Current'!$H$25="",0,'Upto Month Current'!$H$25)</f>
        <v>8955</v>
      </c>
      <c r="AK74" s="9">
        <f>IF('Upto Month Current'!$H$28="",0,'Upto Month Current'!$H$28)</f>
        <v>9786</v>
      </c>
      <c r="AL74" s="9">
        <f>IF('Upto Month Current'!$H$29="",0,'Upto Month Current'!$H$29)</f>
        <v>12238</v>
      </c>
      <c r="AM74" s="9">
        <f>IF('Upto Month Current'!$H$31="",0,'Upto Month Current'!$H$31)</f>
        <v>0</v>
      </c>
      <c r="AN74" s="9">
        <f>IF('Upto Month Current'!$H$32="",0,'Upto Month Current'!$H$32)</f>
        <v>0</v>
      </c>
      <c r="AO74" s="9">
        <f>IF('Upto Month Current'!$H$33="",0,'Upto Month Current'!$H$33)</f>
        <v>189754</v>
      </c>
      <c r="AP74" s="9">
        <f>IF('Upto Month Current'!$H$34="",0,'Upto Month Current'!$H$34)</f>
        <v>10618763</v>
      </c>
      <c r="AQ74" s="10">
        <f>IF('Upto Month Current'!$H$36="",0,'Upto Month Current'!$H$36)</f>
        <v>0</v>
      </c>
      <c r="AR74" s="9">
        <f>IF('Upto Month Current'!$H$37="",0,'Upto Month Current'!$H$37)</f>
        <v>0</v>
      </c>
      <c r="AS74" s="9">
        <v>0</v>
      </c>
      <c r="AT74" s="9">
        <f>IF('Upto Month Current'!$H$38="",0,'Upto Month Current'!$H$38)</f>
        <v>0</v>
      </c>
      <c r="AU74" s="9">
        <f>IF('Upto Month Current'!$H$41="",0,'Upto Month Current'!$H$41)</f>
        <v>0</v>
      </c>
      <c r="AV74" s="9">
        <v>0</v>
      </c>
      <c r="AW74" s="9">
        <f>IF('Upto Month Current'!$H$45="",0,'Upto Month Current'!$H$45)</f>
        <v>59</v>
      </c>
      <c r="AX74" s="9">
        <f>IF('Upto Month Current'!$H$46="",0,'Upto Month Current'!$H$46)</f>
        <v>2050</v>
      </c>
      <c r="AY74" s="9">
        <f>IF('Upto Month Current'!$H$47="",0,'Upto Month Current'!$H$47)</f>
        <v>0</v>
      </c>
      <c r="AZ74" s="9">
        <f>IF('Upto Month Current'!$H$49="",0,'Upto Month Current'!$H$49)</f>
        <v>0</v>
      </c>
      <c r="BA74" s="9">
        <f>IF('Upto Month Current'!$H$50="",0,'Upto Month Current'!$H$50)</f>
        <v>0</v>
      </c>
      <c r="BB74" s="10">
        <f>IF('Upto Month Current'!$H$52="",0,'Upto Month Current'!$H$52)</f>
        <v>0</v>
      </c>
      <c r="BC74" s="9">
        <f>IF('Upto Month Current'!$H$53="",0,'Upto Month Current'!$H$53)</f>
        <v>11266</v>
      </c>
      <c r="BD74" s="9">
        <f>IF('Upto Month Current'!$H$54="",0,'Upto Month Current'!$H$54)</f>
        <v>11266</v>
      </c>
      <c r="BE74" s="9">
        <f>IF('Upto Month Current'!$H$55="",0,'Upto Month Current'!$H$55)</f>
        <v>0</v>
      </c>
      <c r="BF74" s="9">
        <f>IF('Upto Month Current'!$H$56="",0,'Upto Month Current'!$H$56)</f>
        <v>5764</v>
      </c>
      <c r="BG74" s="9">
        <f>IF('Upto Month Current'!$H$58="",0,'Upto Month Current'!$H$58)</f>
        <v>5252</v>
      </c>
      <c r="BH74" s="9">
        <f>SUM(AE74:BG74)</f>
        <v>10888334</v>
      </c>
      <c r="BI74" s="222">
        <f>AD74+BH74</f>
        <v>15619250</v>
      </c>
      <c r="BJ74" s="9">
        <f>IF('Upto Month Current'!$H$60="",0,'Upto Month Current'!$H$60)</f>
        <v>54</v>
      </c>
      <c r="BK74" s="49">
        <f t="shared" si="933"/>
        <v>15619196</v>
      </c>
      <c r="BL74">
        <f>'Upto Month Current'!$H$61</f>
        <v>15619197</v>
      </c>
      <c r="BM74" s="30">
        <f t="shared" si="934"/>
        <v>10888280</v>
      </c>
    </row>
    <row r="75" spans="1:65" ht="15.75" x14ac:dyDescent="0.25">
      <c r="A75" s="128"/>
      <c r="B75" s="5" t="s">
        <v>132</v>
      </c>
      <c r="C75" s="11">
        <f>C74-C72</f>
        <v>-217702</v>
      </c>
      <c r="D75" s="11">
        <f t="shared" ref="D75" si="935">D74-D72</f>
        <v>-121429</v>
      </c>
      <c r="E75" s="11">
        <f t="shared" ref="E75" si="936">E74-E72</f>
        <v>191</v>
      </c>
      <c r="F75" s="11">
        <f t="shared" ref="F75" si="937">F74-F72</f>
        <v>-15711</v>
      </c>
      <c r="G75" s="11">
        <f t="shared" ref="G75" si="938">G74-G72</f>
        <v>-16084</v>
      </c>
      <c r="H75" s="11">
        <f t="shared" ref="H75" si="939">H74-H72</f>
        <v>0</v>
      </c>
      <c r="I75" s="11">
        <f t="shared" ref="I75" si="940">I74-I72</f>
        <v>0</v>
      </c>
      <c r="J75" s="11">
        <f t="shared" ref="J75" si="941">J74-J72</f>
        <v>38649</v>
      </c>
      <c r="K75" s="11">
        <f t="shared" ref="K75" si="942">K74-K72</f>
        <v>-26249</v>
      </c>
      <c r="L75" s="11">
        <f t="shared" ref="L75" si="943">L74-L72</f>
        <v>-26135</v>
      </c>
      <c r="M75" s="11">
        <f t="shared" ref="M75" si="944">M74-M72</f>
        <v>19701</v>
      </c>
      <c r="N75" s="11">
        <f t="shared" ref="N75" si="945">N74-N72</f>
        <v>-398</v>
      </c>
      <c r="O75" s="11">
        <f t="shared" ref="O75" si="946">O74-O72</f>
        <v>-767</v>
      </c>
      <c r="P75" s="11">
        <f t="shared" ref="P75" si="947">P74-P72</f>
        <v>27214</v>
      </c>
      <c r="Q75" s="11">
        <f t="shared" ref="Q75" si="948">Q74-Q72</f>
        <v>0</v>
      </c>
      <c r="R75" s="11">
        <f t="shared" ref="R75" si="949">R74-R72</f>
        <v>-1225</v>
      </c>
      <c r="S75" s="11">
        <f t="shared" ref="S75" si="950">S74-S72</f>
        <v>0</v>
      </c>
      <c r="T75" s="11">
        <f t="shared" ref="T75:U75" si="951">T74-T72</f>
        <v>0</v>
      </c>
      <c r="U75" s="11">
        <f t="shared" si="951"/>
        <v>0</v>
      </c>
      <c r="V75" s="9">
        <f t="shared" ref="V75" si="952">V74-V72</f>
        <v>0</v>
      </c>
      <c r="W75" s="11">
        <f t="shared" ref="W75" si="953">W74-W72</f>
        <v>0</v>
      </c>
      <c r="X75" s="11">
        <f t="shared" ref="X75" si="954">X74-X72</f>
        <v>0</v>
      </c>
      <c r="Y75" s="11">
        <f t="shared" ref="Y75" si="955">Y74-Y72</f>
        <v>20718</v>
      </c>
      <c r="Z75" s="11">
        <f t="shared" ref="Z75" si="956">Z74-Z72</f>
        <v>2597</v>
      </c>
      <c r="AA75" s="11">
        <f t="shared" ref="AA75:AD75" si="957">AA74-AA72</f>
        <v>5150</v>
      </c>
      <c r="AB75" s="11">
        <f t="shared" ref="AB75" si="958">AB74-AB72</f>
        <v>-5559</v>
      </c>
      <c r="AC75" s="10">
        <f t="shared" si="957"/>
        <v>0</v>
      </c>
      <c r="AD75" s="223">
        <f t="shared" si="957"/>
        <v>-317039</v>
      </c>
      <c r="AE75" s="11">
        <f t="shared" ref="AE75" si="959">AE74-AE72</f>
        <v>705</v>
      </c>
      <c r="AF75" s="11">
        <f t="shared" ref="AF75" si="960">AF74-AF72</f>
        <v>829</v>
      </c>
      <c r="AG75" s="11">
        <f t="shared" ref="AG75" si="961">AG74-AG72</f>
        <v>2829</v>
      </c>
      <c r="AH75" s="11">
        <f t="shared" ref="AH75" si="962">AH74-AH72</f>
        <v>0</v>
      </c>
      <c r="AI75" s="11">
        <f t="shared" ref="AI75" si="963">AI74-AI72</f>
        <v>0</v>
      </c>
      <c r="AJ75" s="11">
        <f t="shared" ref="AJ75" si="964">AJ74-AJ72</f>
        <v>1460</v>
      </c>
      <c r="AK75" s="11">
        <f t="shared" ref="AK75" si="965">AK74-AK72</f>
        <v>-3889</v>
      </c>
      <c r="AL75" s="11">
        <f t="shared" ref="AL75" si="966">AL74-AL72</f>
        <v>-17392</v>
      </c>
      <c r="AM75" s="11" t="e">
        <f t="shared" ref="AM75" si="967">AM74-AM72</f>
        <v>#VALUE!</v>
      </c>
      <c r="AN75" s="11">
        <f t="shared" ref="AN75" si="968">AN74-AN72</f>
        <v>-177</v>
      </c>
      <c r="AO75" s="9">
        <f t="shared" ref="AO75" si="969">AO74-AO72</f>
        <v>-15023</v>
      </c>
      <c r="AP75" s="11">
        <f t="shared" ref="AP75" si="970">AP74-AP72</f>
        <v>-653628</v>
      </c>
      <c r="AQ75" s="10">
        <f t="shared" ref="AQ75" si="971">AQ74-AQ72</f>
        <v>0</v>
      </c>
      <c r="AR75" s="11">
        <f t="shared" ref="AR75" si="972">AR74-AR72</f>
        <v>0</v>
      </c>
      <c r="AS75" s="11">
        <f t="shared" ref="AS75" si="973">AS74-AS72</f>
        <v>0</v>
      </c>
      <c r="AT75" s="11">
        <f t="shared" ref="AT75" si="974">AT74-AT72</f>
        <v>0</v>
      </c>
      <c r="AU75" s="11">
        <f t="shared" ref="AU75" si="975">AU74-AU72</f>
        <v>0</v>
      </c>
      <c r="AV75" s="11">
        <f t="shared" ref="AV75" si="976">AV74-AV72</f>
        <v>0</v>
      </c>
      <c r="AW75" s="11">
        <f t="shared" ref="AW75" si="977">AW74-AW72</f>
        <v>-253</v>
      </c>
      <c r="AX75" s="11">
        <f t="shared" ref="AX75" si="978">AX74-AX72</f>
        <v>677</v>
      </c>
      <c r="AY75" s="11">
        <f t="shared" ref="AY75" si="979">AY74-AY72</f>
        <v>-26</v>
      </c>
      <c r="AZ75" s="11">
        <f t="shared" ref="AZ75" si="980">AZ74-AZ72</f>
        <v>0</v>
      </c>
      <c r="BA75" s="11">
        <f t="shared" ref="BA75" si="981">BA74-BA72</f>
        <v>0</v>
      </c>
      <c r="BB75" s="10">
        <f t="shared" ref="BB75" si="982">BB74-BB72</f>
        <v>0</v>
      </c>
      <c r="BC75" s="11">
        <f t="shared" ref="BC75" si="983">BC74-BC72</f>
        <v>1992</v>
      </c>
      <c r="BD75" s="11">
        <f t="shared" ref="BD75" si="984">BD74-BD72</f>
        <v>1992</v>
      </c>
      <c r="BE75" s="11">
        <f t="shared" ref="BE75" si="985">BE74-BE72</f>
        <v>0</v>
      </c>
      <c r="BF75" s="11">
        <f t="shared" ref="BF75" si="986">BF74-BF72</f>
        <v>-6442</v>
      </c>
      <c r="BG75" s="11">
        <f t="shared" ref="BG75:BH75" si="987">BG74-BG72</f>
        <v>3891</v>
      </c>
      <c r="BH75" s="9">
        <f t="shared" si="987"/>
        <v>-682455</v>
      </c>
      <c r="BI75" s="223">
        <f t="shared" ref="BI75" si="988">BI74-BI72</f>
        <v>-999494</v>
      </c>
      <c r="BJ75" s="11">
        <f t="shared" ref="BJ75:BK75" si="989">BJ74-BJ72</f>
        <v>54</v>
      </c>
      <c r="BK75" s="49">
        <f t="shared" si="989"/>
        <v>-999548</v>
      </c>
      <c r="BM75" s="30">
        <f t="shared" si="934"/>
        <v>-682509</v>
      </c>
    </row>
    <row r="76" spans="1:65" ht="15.75" x14ac:dyDescent="0.25">
      <c r="A76" s="128"/>
      <c r="B76" s="5" t="s">
        <v>133</v>
      </c>
      <c r="C76" s="13">
        <f>C75/C72</f>
        <v>-7.1015502571148595E-2</v>
      </c>
      <c r="D76" s="13">
        <f t="shared" ref="D76" si="990">D75/D72</f>
        <v>-0.15270227275871132</v>
      </c>
      <c r="E76" s="13" t="e">
        <f t="shared" ref="E76" si="991">E75/E72</f>
        <v>#DIV/0!</v>
      </c>
      <c r="F76" s="13">
        <f t="shared" ref="F76" si="992">F75/F72</f>
        <v>-4.4477094763304061E-2</v>
      </c>
      <c r="G76" s="13">
        <f t="shared" ref="G76" si="993">G75/G72</f>
        <v>-9.0307801147656963E-2</v>
      </c>
      <c r="H76" s="13" t="e">
        <f t="shared" ref="H76" si="994">H75/H72</f>
        <v>#DIV/0!</v>
      </c>
      <c r="I76" s="13" t="e">
        <f t="shared" ref="I76" si="995">I75/I72</f>
        <v>#DIV/0!</v>
      </c>
      <c r="J76" s="13">
        <f t="shared" ref="J76" si="996">J75/J72</f>
        <v>0.13496082019191821</v>
      </c>
      <c r="K76" s="13">
        <f t="shared" ref="K76" si="997">K75/K72</f>
        <v>-0.82043508157779588</v>
      </c>
      <c r="L76" s="13">
        <f t="shared" ref="L76" si="998">L75/L72</f>
        <v>-0.24859697517359461</v>
      </c>
      <c r="M76" s="13">
        <f t="shared" ref="M76" si="999">M75/M72</f>
        <v>0.16253475344646939</v>
      </c>
      <c r="N76" s="13">
        <f t="shared" ref="N76" si="1000">N75/N72</f>
        <v>-0.67918088737201365</v>
      </c>
      <c r="O76" s="13">
        <f t="shared" ref="O76" si="1001">O75/O72</f>
        <v>-9.9571595482279632E-2</v>
      </c>
      <c r="P76" s="13">
        <f t="shared" ref="P76" si="1002">P75/P72</f>
        <v>0.30336540069336843</v>
      </c>
      <c r="Q76" s="13" t="e">
        <f t="shared" ref="Q76" si="1003">Q75/Q72</f>
        <v>#DIV/0!</v>
      </c>
      <c r="R76" s="13">
        <f t="shared" ref="R76" si="1004">R75/R72</f>
        <v>-0.21241546731402808</v>
      </c>
      <c r="S76" s="13" t="e">
        <f t="shared" ref="S76" si="1005">S75/S72</f>
        <v>#DIV/0!</v>
      </c>
      <c r="T76" s="13" t="e">
        <f t="shared" ref="T76:U76" si="1006">T75/T72</f>
        <v>#DIV/0!</v>
      </c>
      <c r="U76" s="13" t="e">
        <f t="shared" si="1006"/>
        <v>#DIV/0!</v>
      </c>
      <c r="V76" s="162" t="e">
        <f t="shared" ref="V76" si="1007">V75/V72</f>
        <v>#DIV/0!</v>
      </c>
      <c r="W76" s="13" t="e">
        <f t="shared" ref="W76" si="1008">W75/W72</f>
        <v>#DIV/0!</v>
      </c>
      <c r="X76" s="13" t="e">
        <f t="shared" ref="X76" si="1009">X75/X72</f>
        <v>#DIV/0!</v>
      </c>
      <c r="Y76" s="13">
        <f t="shared" ref="Y76" si="1010">Y75/Y72</f>
        <v>17.236272878535775</v>
      </c>
      <c r="Z76" s="13">
        <f t="shared" ref="Z76" si="1011">Z75/Z72</f>
        <v>7.8459214501510575</v>
      </c>
      <c r="AA76" s="13">
        <f t="shared" ref="AA76:AD76" si="1012">AA75/AA72</f>
        <v>19.360902255639097</v>
      </c>
      <c r="AB76" s="13">
        <f t="shared" ref="AB76" si="1013">AB75/AB72</f>
        <v>-0.99463231347289316</v>
      </c>
      <c r="AC76" s="14" t="e">
        <f t="shared" si="1012"/>
        <v>#DIV/0!</v>
      </c>
      <c r="AD76" s="224">
        <f t="shared" si="1012"/>
        <v>-6.2805433091222093E-2</v>
      </c>
      <c r="AE76" s="13">
        <f t="shared" ref="AE76" si="1014">AE75/AE72</f>
        <v>0.13212143928035983</v>
      </c>
      <c r="AF76" s="13">
        <f t="shared" ref="AF76" si="1015">AF75/AF72</f>
        <v>2.5121212121212122</v>
      </c>
      <c r="AG76" s="13">
        <f t="shared" ref="AG76" si="1016">AG75/AG72</f>
        <v>0.8975253807106599</v>
      </c>
      <c r="AH76" s="13" t="e">
        <f t="shared" ref="AH76" si="1017">AH75/AH72</f>
        <v>#DIV/0!</v>
      </c>
      <c r="AI76" s="13" t="e">
        <f t="shared" ref="AI76" si="1018">AI75/AI72</f>
        <v>#DIV/0!</v>
      </c>
      <c r="AJ76" s="13">
        <f t="shared" ref="AJ76" si="1019">AJ75/AJ72</f>
        <v>0.19479653102068045</v>
      </c>
      <c r="AK76" s="13">
        <f t="shared" ref="AK76" si="1020">AK75/AK72</f>
        <v>-0.2843875685557587</v>
      </c>
      <c r="AL76" s="13">
        <f t="shared" ref="AL76" si="1021">AL75/AL72</f>
        <v>-0.58697266284171445</v>
      </c>
      <c r="AM76" s="13" t="e">
        <f t="shared" ref="AM76" si="1022">AM75/AM72</f>
        <v>#VALUE!</v>
      </c>
      <c r="AN76" s="13">
        <f t="shared" ref="AN76" si="1023">AN75/AN72</f>
        <v>-1</v>
      </c>
      <c r="AO76" s="162">
        <f t="shared" ref="AO76" si="1024">AO75/AO72</f>
        <v>-7.3362731166097761E-2</v>
      </c>
      <c r="AP76" s="13">
        <f t="shared" ref="AP76" si="1025">AP75/AP72</f>
        <v>-5.7984858758004403E-2</v>
      </c>
      <c r="AQ76" s="14" t="e">
        <f t="shared" ref="AQ76" si="1026">AQ75/AQ72</f>
        <v>#DIV/0!</v>
      </c>
      <c r="AR76" s="13" t="e">
        <f t="shared" ref="AR76" si="1027">AR75/AR72</f>
        <v>#DIV/0!</v>
      </c>
      <c r="AS76" s="13" t="e">
        <f t="shared" ref="AS76" si="1028">AS75/AS72</f>
        <v>#DIV/0!</v>
      </c>
      <c r="AT76" s="13" t="e">
        <f t="shared" ref="AT76" si="1029">AT75/AT72</f>
        <v>#DIV/0!</v>
      </c>
      <c r="AU76" s="13" t="e">
        <f t="shared" ref="AU76" si="1030">AU75/AU72</f>
        <v>#DIV/0!</v>
      </c>
      <c r="AV76" s="13" t="e">
        <f t="shared" ref="AV76" si="1031">AV75/AV72</f>
        <v>#DIV/0!</v>
      </c>
      <c r="AW76" s="13">
        <f t="shared" ref="AW76" si="1032">AW75/AW72</f>
        <v>-0.8108974358974359</v>
      </c>
      <c r="AX76" s="13">
        <f t="shared" ref="AX76" si="1033">AX75/AX72</f>
        <v>0.49308084486525855</v>
      </c>
      <c r="AY76" s="13">
        <f t="shared" ref="AY76" si="1034">AY75/AY72</f>
        <v>-1</v>
      </c>
      <c r="AZ76" s="13" t="e">
        <f t="shared" ref="AZ76" si="1035">AZ75/AZ72</f>
        <v>#DIV/0!</v>
      </c>
      <c r="BA76" s="13" t="e">
        <f t="shared" ref="BA76" si="1036">BA75/BA72</f>
        <v>#DIV/0!</v>
      </c>
      <c r="BB76" s="14" t="e">
        <f t="shared" ref="BB76" si="1037">BB75/BB72</f>
        <v>#DIV/0!</v>
      </c>
      <c r="BC76" s="13">
        <f t="shared" ref="BC76" si="1038">BC75/BC72</f>
        <v>0.21479404787578177</v>
      </c>
      <c r="BD76" s="13">
        <f t="shared" ref="BD76" si="1039">BD75/BD72</f>
        <v>0.21479404787578177</v>
      </c>
      <c r="BE76" s="13" t="e">
        <f t="shared" ref="BE76" si="1040">BE75/BE72</f>
        <v>#DIV/0!</v>
      </c>
      <c r="BF76" s="13">
        <f t="shared" ref="BF76" si="1041">BF75/BF72</f>
        <v>-0.52777322628215628</v>
      </c>
      <c r="BG76" s="13">
        <f t="shared" ref="BG76:BH76" si="1042">BG75/BG72</f>
        <v>2.8589272593681119</v>
      </c>
      <c r="BH76" s="162">
        <f t="shared" si="1042"/>
        <v>-5.8980852558974152E-2</v>
      </c>
      <c r="BI76" s="224">
        <f t="shared" ref="BI76" si="1043">BI75/BI72</f>
        <v>-6.0142571544516243E-2</v>
      </c>
      <c r="BJ76" s="13" t="e">
        <f t="shared" ref="BJ76:BK76" si="1044">BJ75/BJ72</f>
        <v>#DIV/0!</v>
      </c>
      <c r="BK76" s="50">
        <f t="shared" si="1044"/>
        <v>-6.0145820887547219E-2</v>
      </c>
      <c r="BM76" s="162" t="e">
        <f t="shared" ref="BM76" si="1045">BM75/BM72</f>
        <v>#DIV/0!</v>
      </c>
    </row>
    <row r="77" spans="1:65" ht="15.75" x14ac:dyDescent="0.25">
      <c r="A77" s="128"/>
      <c r="B77" s="5" t="s">
        <v>134</v>
      </c>
      <c r="C77" s="11">
        <f>C74-C73</f>
        <v>-26573</v>
      </c>
      <c r="D77" s="11">
        <f t="shared" ref="D77:BK77" si="1046">D74-D73</f>
        <v>159083</v>
      </c>
      <c r="E77" s="11">
        <f t="shared" si="1046"/>
        <v>-2264</v>
      </c>
      <c r="F77" s="11">
        <f t="shared" si="1046"/>
        <v>21094</v>
      </c>
      <c r="G77" s="11">
        <f t="shared" si="1046"/>
        <v>5481</v>
      </c>
      <c r="H77" s="11">
        <f t="shared" si="1046"/>
        <v>0</v>
      </c>
      <c r="I77" s="11">
        <f t="shared" si="1046"/>
        <v>0</v>
      </c>
      <c r="J77" s="11">
        <f t="shared" si="1046"/>
        <v>63573</v>
      </c>
      <c r="K77" s="11">
        <f t="shared" si="1046"/>
        <v>-7307</v>
      </c>
      <c r="L77" s="11">
        <f t="shared" si="1046"/>
        <v>-40589</v>
      </c>
      <c r="M77" s="11">
        <f t="shared" si="1046"/>
        <v>9407</v>
      </c>
      <c r="N77" s="11">
        <f t="shared" si="1046"/>
        <v>136</v>
      </c>
      <c r="O77" s="11">
        <f t="shared" si="1046"/>
        <v>364</v>
      </c>
      <c r="P77" s="11">
        <f t="shared" si="1046"/>
        <v>34242</v>
      </c>
      <c r="Q77" s="11">
        <f t="shared" si="1046"/>
        <v>0</v>
      </c>
      <c r="R77" s="11">
        <f t="shared" si="1046"/>
        <v>1871</v>
      </c>
      <c r="S77" s="11">
        <f t="shared" si="1046"/>
        <v>0</v>
      </c>
      <c r="T77" s="11">
        <f t="shared" si="1046"/>
        <v>0</v>
      </c>
      <c r="U77" s="11">
        <f t="shared" ref="U77" si="1047">U74-U73</f>
        <v>0</v>
      </c>
      <c r="V77" s="9">
        <f t="shared" si="1046"/>
        <v>0</v>
      </c>
      <c r="W77" s="11">
        <f t="shared" si="1046"/>
        <v>0</v>
      </c>
      <c r="X77" s="11">
        <f t="shared" si="1046"/>
        <v>0</v>
      </c>
      <c r="Y77" s="11">
        <f t="shared" si="1046"/>
        <v>20997</v>
      </c>
      <c r="Z77" s="11">
        <f t="shared" si="1046"/>
        <v>2751</v>
      </c>
      <c r="AA77" s="11">
        <f t="shared" si="1046"/>
        <v>5192</v>
      </c>
      <c r="AB77" s="11">
        <f t="shared" ref="AB77" si="1048">AB74-AB73</f>
        <v>30</v>
      </c>
      <c r="AC77" s="10">
        <f t="shared" ref="AC77:AD77" si="1049">AC74-AC73</f>
        <v>0</v>
      </c>
      <c r="AD77" s="223">
        <f t="shared" si="1049"/>
        <v>247488</v>
      </c>
      <c r="AE77" s="11">
        <f t="shared" si="1046"/>
        <v>195</v>
      </c>
      <c r="AF77" s="11">
        <f t="shared" si="1046"/>
        <v>236</v>
      </c>
      <c r="AG77" s="11">
        <f t="shared" si="1046"/>
        <v>406</v>
      </c>
      <c r="AH77" s="11">
        <f t="shared" si="1046"/>
        <v>0</v>
      </c>
      <c r="AI77" s="11">
        <f t="shared" si="1046"/>
        <v>0</v>
      </c>
      <c r="AJ77" s="11">
        <f t="shared" si="1046"/>
        <v>624</v>
      </c>
      <c r="AK77" s="11">
        <f t="shared" si="1046"/>
        <v>1620</v>
      </c>
      <c r="AL77" s="11">
        <f t="shared" si="1046"/>
        <v>-45624</v>
      </c>
      <c r="AM77" s="11">
        <f t="shared" si="1046"/>
        <v>0</v>
      </c>
      <c r="AN77" s="11">
        <f t="shared" si="1046"/>
        <v>0</v>
      </c>
      <c r="AO77" s="9">
        <f t="shared" si="1046"/>
        <v>-51881</v>
      </c>
      <c r="AP77" s="11">
        <f t="shared" si="1046"/>
        <v>2841953</v>
      </c>
      <c r="AQ77" s="10">
        <f t="shared" si="1046"/>
        <v>0</v>
      </c>
      <c r="AR77" s="11">
        <f t="shared" si="1046"/>
        <v>0</v>
      </c>
      <c r="AS77" s="11">
        <f t="shared" si="1046"/>
        <v>0</v>
      </c>
      <c r="AT77" s="11">
        <f t="shared" si="1046"/>
        <v>0</v>
      </c>
      <c r="AU77" s="11">
        <f t="shared" si="1046"/>
        <v>0</v>
      </c>
      <c r="AV77" s="11">
        <f t="shared" si="1046"/>
        <v>0</v>
      </c>
      <c r="AW77" s="11">
        <f t="shared" si="1046"/>
        <v>-95</v>
      </c>
      <c r="AX77" s="11">
        <f t="shared" si="1046"/>
        <v>1344</v>
      </c>
      <c r="AY77" s="11">
        <f t="shared" si="1046"/>
        <v>0</v>
      </c>
      <c r="AZ77" s="11">
        <f t="shared" si="1046"/>
        <v>0</v>
      </c>
      <c r="BA77" s="11">
        <f t="shared" si="1046"/>
        <v>0</v>
      </c>
      <c r="BB77" s="10">
        <f t="shared" si="1046"/>
        <v>0</v>
      </c>
      <c r="BC77" s="11">
        <f t="shared" si="1046"/>
        <v>1476</v>
      </c>
      <c r="BD77" s="11">
        <f t="shared" si="1046"/>
        <v>1476</v>
      </c>
      <c r="BE77" s="11">
        <f t="shared" si="1046"/>
        <v>0</v>
      </c>
      <c r="BF77" s="11">
        <f t="shared" si="1046"/>
        <v>-4675</v>
      </c>
      <c r="BG77" s="11">
        <f t="shared" si="1046"/>
        <v>1726</v>
      </c>
      <c r="BH77" s="9">
        <f t="shared" si="1046"/>
        <v>2748781</v>
      </c>
      <c r="BI77" s="223">
        <f t="shared" si="1046"/>
        <v>2996269</v>
      </c>
      <c r="BJ77" s="11">
        <f t="shared" si="1046"/>
        <v>12</v>
      </c>
      <c r="BK77" s="49">
        <f t="shared" si="1046"/>
        <v>2996257</v>
      </c>
      <c r="BM77" s="30">
        <f t="shared" si="934"/>
        <v>2748769</v>
      </c>
    </row>
    <row r="78" spans="1:65" ht="15.75" x14ac:dyDescent="0.25">
      <c r="A78" s="128"/>
      <c r="B78" s="5" t="s">
        <v>135</v>
      </c>
      <c r="C78" s="13">
        <f>C77/C73</f>
        <v>-9.2446251026726371E-3</v>
      </c>
      <c r="D78" s="13">
        <f t="shared" ref="D78" si="1050">D77/D73</f>
        <v>0.30908568086747529</v>
      </c>
      <c r="E78" s="13">
        <f t="shared" ref="E78" si="1051">E77/E73</f>
        <v>-0.92219959266802443</v>
      </c>
      <c r="F78" s="13">
        <f t="shared" ref="F78" si="1052">F77/F73</f>
        <v>6.6661820985801104E-2</v>
      </c>
      <c r="G78" s="13">
        <f t="shared" ref="G78" si="1053">G77/G73</f>
        <v>3.5014086126602659E-2</v>
      </c>
      <c r="H78" s="13" t="e">
        <f t="shared" ref="H78" si="1054">H77/H73</f>
        <v>#DIV/0!</v>
      </c>
      <c r="I78" s="13" t="e">
        <f t="shared" ref="I78" si="1055">I77/I73</f>
        <v>#DIV/0!</v>
      </c>
      <c r="J78" s="13">
        <f t="shared" ref="J78" si="1056">J77/J73</f>
        <v>0.2431573391267097</v>
      </c>
      <c r="K78" s="13">
        <f t="shared" ref="K78" si="1057">K77/K73</f>
        <v>-0.55983757278577995</v>
      </c>
      <c r="L78" s="13">
        <f t="shared" ref="L78" si="1058">L77/L73</f>
        <v>-0.33941831683168316</v>
      </c>
      <c r="M78" s="13">
        <f t="shared" ref="M78" si="1059">M77/M73</f>
        <v>7.1533401771795749E-2</v>
      </c>
      <c r="N78" s="13">
        <f t="shared" ref="N78" si="1060">N77/N73</f>
        <v>2.6153846153846154</v>
      </c>
      <c r="O78" s="13">
        <f t="shared" ref="O78" si="1061">O77/O73</f>
        <v>5.5386488131466828E-2</v>
      </c>
      <c r="P78" s="13">
        <f t="shared" ref="P78" si="1062">P77/P73</f>
        <v>0.4141559525393389</v>
      </c>
      <c r="Q78" s="13" t="e">
        <f t="shared" ref="Q78" si="1063">Q77/Q73</f>
        <v>#DIV/0!</v>
      </c>
      <c r="R78" s="13">
        <f t="shared" ref="R78" si="1064">R77/R73</f>
        <v>0.70048670909771626</v>
      </c>
      <c r="S78" s="13" t="e">
        <f t="shared" ref="S78" si="1065">S77/S73</f>
        <v>#DIV/0!</v>
      </c>
      <c r="T78" s="13" t="e">
        <f t="shared" ref="T78:U78" si="1066">T77/T73</f>
        <v>#DIV/0!</v>
      </c>
      <c r="U78" s="13" t="e">
        <f t="shared" si="1066"/>
        <v>#DIV/0!</v>
      </c>
      <c r="V78" s="162" t="e">
        <f t="shared" ref="V78" si="1067">V77/V73</f>
        <v>#DIV/0!</v>
      </c>
      <c r="W78" s="13" t="e">
        <f t="shared" ref="W78" si="1068">W77/W73</f>
        <v>#DIV/0!</v>
      </c>
      <c r="X78" s="13" t="e">
        <f t="shared" ref="X78" si="1069">X77/X73</f>
        <v>#DIV/0!</v>
      </c>
      <c r="Y78" s="13">
        <f t="shared" ref="Y78" si="1070">Y77/Y73</f>
        <v>22.748645720476706</v>
      </c>
      <c r="Z78" s="13">
        <f t="shared" ref="Z78" si="1071">Z77/Z73</f>
        <v>15.542372881355933</v>
      </c>
      <c r="AA78" s="13">
        <f t="shared" ref="AA78:AD78" si="1072">AA77/AA73</f>
        <v>23.178571428571427</v>
      </c>
      <c r="AB78" s="13" t="e">
        <f t="shared" ref="AB78" si="1073">AB77/AB73</f>
        <v>#DIV/0!</v>
      </c>
      <c r="AC78" s="14" t="e">
        <f t="shared" si="1072"/>
        <v>#DIV/0!</v>
      </c>
      <c r="AD78" s="224">
        <f t="shared" si="1072"/>
        <v>5.5200618812212443E-2</v>
      </c>
      <c r="AE78" s="13">
        <f t="shared" ref="AE78" si="1074">AE77/AE73</f>
        <v>3.335614095107766E-2</v>
      </c>
      <c r="AF78" s="13">
        <f t="shared" ref="AF78" si="1075">AF77/AF73</f>
        <v>0.25568797399783316</v>
      </c>
      <c r="AG78" s="13">
        <f t="shared" ref="AG78" si="1076">AG77/AG73</f>
        <v>7.2825112107623324E-2</v>
      </c>
      <c r="AH78" s="13" t="e">
        <f t="shared" ref="AH78" si="1077">AH77/AH73</f>
        <v>#DIV/0!</v>
      </c>
      <c r="AI78" s="13" t="e">
        <f t="shared" ref="AI78" si="1078">AI77/AI73</f>
        <v>#DIV/0!</v>
      </c>
      <c r="AJ78" s="13">
        <f t="shared" ref="AJ78" si="1079">AJ77/AJ73</f>
        <v>7.490097227223623E-2</v>
      </c>
      <c r="AK78" s="13">
        <f t="shared" ref="AK78" si="1080">AK77/AK73</f>
        <v>0.19838354151359294</v>
      </c>
      <c r="AL78" s="13">
        <f t="shared" ref="AL78" si="1081">AL77/AL73</f>
        <v>-0.78849676817254843</v>
      </c>
      <c r="AM78" s="13" t="e">
        <f t="shared" ref="AM78" si="1082">AM77/AM73</f>
        <v>#DIV/0!</v>
      </c>
      <c r="AN78" s="13" t="e">
        <f t="shared" ref="AN78" si="1083">AN77/AN73</f>
        <v>#DIV/0!</v>
      </c>
      <c r="AO78" s="162">
        <f t="shared" ref="AO78" si="1084">AO77/AO73</f>
        <v>-0.21470813416930495</v>
      </c>
      <c r="AP78" s="13">
        <f t="shared" ref="AP78" si="1085">AP77/AP73</f>
        <v>0.36543942824885783</v>
      </c>
      <c r="AQ78" s="14" t="e">
        <f t="shared" ref="AQ78" si="1086">AQ77/AQ73</f>
        <v>#DIV/0!</v>
      </c>
      <c r="AR78" s="13" t="e">
        <f t="shared" ref="AR78" si="1087">AR77/AR73</f>
        <v>#DIV/0!</v>
      </c>
      <c r="AS78" s="13" t="e">
        <f t="shared" ref="AS78" si="1088">AS77/AS73</f>
        <v>#DIV/0!</v>
      </c>
      <c r="AT78" s="13" t="e">
        <f t="shared" ref="AT78" si="1089">AT77/AT73</f>
        <v>#DIV/0!</v>
      </c>
      <c r="AU78" s="13" t="e">
        <f t="shared" ref="AU78" si="1090">AU77/AU73</f>
        <v>#DIV/0!</v>
      </c>
      <c r="AV78" s="13" t="e">
        <f t="shared" ref="AV78" si="1091">AV77/AV73</f>
        <v>#DIV/0!</v>
      </c>
      <c r="AW78" s="13">
        <f t="shared" ref="AW78" si="1092">AW77/AW73</f>
        <v>-0.61688311688311692</v>
      </c>
      <c r="AX78" s="13">
        <f t="shared" ref="AX78" si="1093">AX77/AX73</f>
        <v>1.9036827195467423</v>
      </c>
      <c r="AY78" s="13" t="e">
        <f t="shared" ref="AY78" si="1094">AY77/AY73</f>
        <v>#DIV/0!</v>
      </c>
      <c r="AZ78" s="13" t="e">
        <f t="shared" ref="AZ78" si="1095">AZ77/AZ73</f>
        <v>#DIV/0!</v>
      </c>
      <c r="BA78" s="13" t="e">
        <f t="shared" ref="BA78" si="1096">BA77/BA73</f>
        <v>#DIV/0!</v>
      </c>
      <c r="BB78" s="14" t="e">
        <f t="shared" ref="BB78" si="1097">BB77/BB73</f>
        <v>#DIV/0!</v>
      </c>
      <c r="BC78" s="13">
        <f t="shared" ref="BC78" si="1098">BC77/BC73</f>
        <v>0.15076608784473952</v>
      </c>
      <c r="BD78" s="13">
        <f t="shared" ref="BD78" si="1099">BD77/BD73</f>
        <v>0.15076608784473952</v>
      </c>
      <c r="BE78" s="13" t="e">
        <f t="shared" ref="BE78" si="1100">BE77/BE73</f>
        <v>#DIV/0!</v>
      </c>
      <c r="BF78" s="13">
        <f t="shared" ref="BF78" si="1101">BF77/BF73</f>
        <v>-0.44783983140147526</v>
      </c>
      <c r="BG78" s="13">
        <f t="shared" ref="BG78:BH78" si="1102">BG77/BG73</f>
        <v>0.48950652297220648</v>
      </c>
      <c r="BH78" s="162">
        <f t="shared" si="1102"/>
        <v>0.33770662836153287</v>
      </c>
      <c r="BI78" s="224">
        <f t="shared" ref="BI78" si="1103">BI77/BI73</f>
        <v>0.23736619741406567</v>
      </c>
      <c r="BJ78" s="13">
        <f t="shared" ref="BJ78:BK78" si="1104">BJ77/BJ73</f>
        <v>0.2857142857142857</v>
      </c>
      <c r="BK78" s="50">
        <f t="shared" si="1104"/>
        <v>0.2373660365466394</v>
      </c>
      <c r="BM78" s="14">
        <f t="shared" ref="BM78" si="1105">BM77/BM73</f>
        <v>0.33770689664280817</v>
      </c>
    </row>
    <row r="79" spans="1:65" ht="15.75" x14ac:dyDescent="0.25">
      <c r="A79" s="128"/>
      <c r="B79" s="5" t="s">
        <v>296</v>
      </c>
      <c r="C79" s="126">
        <f>C74/C71</f>
        <v>0.48307161089572309</v>
      </c>
      <c r="D79" s="126">
        <f t="shared" ref="D79:BK79" si="1106">D74/D71</f>
        <v>0.37926465306931184</v>
      </c>
      <c r="E79" s="126">
        <f t="shared" si="1106"/>
        <v>8.5251111388834333E-4</v>
      </c>
      <c r="F79" s="126">
        <f t="shared" si="1106"/>
        <v>0.49687106675204806</v>
      </c>
      <c r="G79" s="126">
        <f t="shared" si="1106"/>
        <v>0.47304525547445253</v>
      </c>
      <c r="H79" s="126" t="e">
        <f t="shared" si="1106"/>
        <v>#DIV/0!</v>
      </c>
      <c r="I79" s="126" t="e">
        <f t="shared" si="1106"/>
        <v>#DIV/0!</v>
      </c>
      <c r="J79" s="126">
        <f t="shared" si="1106"/>
        <v>0.59018003867699265</v>
      </c>
      <c r="K79" s="126">
        <f t="shared" si="1106"/>
        <v>9.3373640840606564E-2</v>
      </c>
      <c r="L79" s="126">
        <f t="shared" si="1106"/>
        <v>0.39073551961220754</v>
      </c>
      <c r="M79" s="126">
        <f t="shared" si="1106"/>
        <v>0.60450011797258751</v>
      </c>
      <c r="N79" s="126">
        <f t="shared" si="1106"/>
        <v>0.1671111111111111</v>
      </c>
      <c r="O79" s="126">
        <f t="shared" si="1106"/>
        <v>0.46807936293696856</v>
      </c>
      <c r="P79" s="126">
        <f t="shared" si="1106"/>
        <v>0.67775967909292745</v>
      </c>
      <c r="Q79" s="126" t="e">
        <f t="shared" si="1106"/>
        <v>#DIV/0!</v>
      </c>
      <c r="R79" s="126">
        <f t="shared" si="1106"/>
        <v>0.40959509423753271</v>
      </c>
      <c r="S79" s="126" t="e">
        <f t="shared" si="1106"/>
        <v>#DIV/0!</v>
      </c>
      <c r="T79" s="126" t="e">
        <f t="shared" si="1106"/>
        <v>#DIV/0!</v>
      </c>
      <c r="U79" s="126" t="e">
        <f t="shared" si="1106"/>
        <v>#DIV/0!</v>
      </c>
      <c r="V79" s="177" t="e">
        <f t="shared" si="1106"/>
        <v>#DIV/0!</v>
      </c>
      <c r="W79" s="126" t="e">
        <f t="shared" si="1106"/>
        <v>#DIV/0!</v>
      </c>
      <c r="X79" s="126" t="e">
        <f t="shared" si="1106"/>
        <v>#DIV/0!</v>
      </c>
      <c r="Y79" s="126">
        <f t="shared" si="1106"/>
        <v>9.4809688581314884</v>
      </c>
      <c r="Z79" s="126">
        <f t="shared" si="1106"/>
        <v>4.618296529968454</v>
      </c>
      <c r="AA79" s="126">
        <f t="shared" si="1106"/>
        <v>10.640471512770137</v>
      </c>
      <c r="AB79" s="126">
        <f t="shared" ref="AB79" si="1107">AB74/AB71</f>
        <v>2.8636884306987398E-3</v>
      </c>
      <c r="AC79" s="215" t="e">
        <f t="shared" si="1106"/>
        <v>#DIV/0!</v>
      </c>
      <c r="AD79" s="225">
        <f t="shared" si="1106"/>
        <v>0.46478742892241476</v>
      </c>
      <c r="AE79" s="126">
        <f t="shared" si="1106"/>
        <v>0.58861931209198093</v>
      </c>
      <c r="AF79" s="126">
        <f t="shared" si="1106"/>
        <v>1.8251968503937008</v>
      </c>
      <c r="AG79" s="126">
        <f t="shared" si="1106"/>
        <v>0.98696369636963699</v>
      </c>
      <c r="AH79" s="126" t="e">
        <f t="shared" si="1106"/>
        <v>#DIV/0!</v>
      </c>
      <c r="AI79" s="126" t="e">
        <f t="shared" si="1106"/>
        <v>#DIV/0!</v>
      </c>
      <c r="AJ79" s="126">
        <f t="shared" si="1106"/>
        <v>0.6212709865408631</v>
      </c>
      <c r="AK79" s="126">
        <f t="shared" si="1106"/>
        <v>0.37213370346427349</v>
      </c>
      <c r="AL79" s="126">
        <f t="shared" si="1106"/>
        <v>0.21477334550113195</v>
      </c>
      <c r="AM79" s="126" t="e">
        <f t="shared" si="1106"/>
        <v>#DIV/0!</v>
      </c>
      <c r="AN79" s="126">
        <f t="shared" si="1106"/>
        <v>0</v>
      </c>
      <c r="AO79" s="177">
        <f t="shared" si="1106"/>
        <v>0.48185006208688103</v>
      </c>
      <c r="AP79" s="126">
        <f t="shared" si="1106"/>
        <v>0.6880530741217975</v>
      </c>
      <c r="AQ79" s="215" t="e">
        <f t="shared" si="1106"/>
        <v>#DIV/0!</v>
      </c>
      <c r="AR79" s="126" t="e">
        <f t="shared" si="1106"/>
        <v>#DIV/0!</v>
      </c>
      <c r="AS79" s="126" t="e">
        <f t="shared" si="1106"/>
        <v>#DIV/0!</v>
      </c>
      <c r="AT79" s="126" t="e">
        <f t="shared" si="1106"/>
        <v>#DIV/0!</v>
      </c>
      <c r="AU79" s="126" t="e">
        <f t="shared" si="1106"/>
        <v>#DIV/0!</v>
      </c>
      <c r="AV79" s="126" t="e">
        <f t="shared" si="1106"/>
        <v>#DIV/0!</v>
      </c>
      <c r="AW79" s="126">
        <f t="shared" si="1106"/>
        <v>9.8006644518272429E-2</v>
      </c>
      <c r="AX79" s="126">
        <f t="shared" si="1106"/>
        <v>0.77563374952705255</v>
      </c>
      <c r="AY79" s="126">
        <f t="shared" si="1106"/>
        <v>0</v>
      </c>
      <c r="AZ79" s="126" t="e">
        <f t="shared" si="1106"/>
        <v>#DIV/0!</v>
      </c>
      <c r="BA79" s="126" t="e">
        <f t="shared" si="1106"/>
        <v>#DIV/0!</v>
      </c>
      <c r="BB79" s="215" t="e">
        <f t="shared" si="1106"/>
        <v>#DIV/0!</v>
      </c>
      <c r="BC79" s="126">
        <f t="shared" si="1106"/>
        <v>0.63178555406011661</v>
      </c>
      <c r="BD79" s="126">
        <f t="shared" si="1106"/>
        <v>0.63178555406011661</v>
      </c>
      <c r="BE79" s="126" t="e">
        <f t="shared" si="1106"/>
        <v>#DIV/0!</v>
      </c>
      <c r="BF79" s="126">
        <f t="shared" si="1106"/>
        <v>0.24556918882072257</v>
      </c>
      <c r="BG79" s="126">
        <f t="shared" si="1106"/>
        <v>1.8173010380622838</v>
      </c>
      <c r="BH79" s="177">
        <f t="shared" si="1106"/>
        <v>0.68021588320336868</v>
      </c>
      <c r="BI79" s="225">
        <f t="shared" si="1106"/>
        <v>0.59647695090170871</v>
      </c>
      <c r="BJ79" s="126" t="e">
        <f t="shared" si="1106"/>
        <v>#DIV/0!</v>
      </c>
      <c r="BK79" s="126">
        <f t="shared" si="1106"/>
        <v>0.59647488871848298</v>
      </c>
      <c r="BM79" s="126" t="e">
        <f t="shared" ref="BM79" si="1108">BM74/BM71</f>
        <v>#DIV/0!</v>
      </c>
    </row>
    <row r="80" spans="1:65" s="180" customFormat="1" ht="15.75" x14ac:dyDescent="0.25">
      <c r="A80" s="128"/>
      <c r="B80" s="5" t="s">
        <v>297</v>
      </c>
      <c r="C80" s="11">
        <f>C74-C71</f>
        <v>-3047450</v>
      </c>
      <c r="D80" s="11">
        <f t="shared" ref="D80:BM80" si="1109">D74-D71</f>
        <v>-1102750</v>
      </c>
      <c r="E80" s="11">
        <f t="shared" si="1109"/>
        <v>-223853</v>
      </c>
      <c r="F80" s="11">
        <f t="shared" si="1109"/>
        <v>-341778</v>
      </c>
      <c r="G80" s="11">
        <f t="shared" si="1109"/>
        <v>-180482</v>
      </c>
      <c r="H80" s="11">
        <f t="shared" si="1109"/>
        <v>0</v>
      </c>
      <c r="I80" s="11">
        <f t="shared" si="1109"/>
        <v>0</v>
      </c>
      <c r="J80" s="11">
        <f t="shared" si="1109"/>
        <v>-225694</v>
      </c>
      <c r="K80" s="11">
        <f t="shared" si="1109"/>
        <v>-55782</v>
      </c>
      <c r="L80" s="11">
        <f t="shared" si="1109"/>
        <v>-123175</v>
      </c>
      <c r="M80" s="11">
        <f t="shared" si="1109"/>
        <v>-92193</v>
      </c>
      <c r="N80" s="11">
        <f t="shared" si="1109"/>
        <v>-937</v>
      </c>
      <c r="O80" s="11">
        <f t="shared" si="1109"/>
        <v>-7882</v>
      </c>
      <c r="P80" s="11">
        <f t="shared" si="1109"/>
        <v>-55590</v>
      </c>
      <c r="Q80" s="11">
        <f t="shared" si="1109"/>
        <v>0</v>
      </c>
      <c r="R80" s="11">
        <f t="shared" si="1109"/>
        <v>-6547</v>
      </c>
      <c r="S80" s="11">
        <f t="shared" si="1109"/>
        <v>0</v>
      </c>
      <c r="T80" s="11">
        <f t="shared" si="1109"/>
        <v>0</v>
      </c>
      <c r="U80" s="11">
        <f t="shared" si="1109"/>
        <v>0</v>
      </c>
      <c r="V80" s="9">
        <f t="shared" si="1109"/>
        <v>0</v>
      </c>
      <c r="W80" s="11">
        <f t="shared" si="1109"/>
        <v>0</v>
      </c>
      <c r="X80" s="11">
        <f t="shared" si="1109"/>
        <v>0</v>
      </c>
      <c r="Y80" s="11">
        <f t="shared" si="1109"/>
        <v>19608</v>
      </c>
      <c r="Z80" s="11">
        <f t="shared" si="1109"/>
        <v>2294</v>
      </c>
      <c r="AA80" s="11">
        <f t="shared" si="1109"/>
        <v>4907</v>
      </c>
      <c r="AB80" s="11">
        <f t="shared" ref="AB80" si="1110">AB74-AB71</f>
        <v>-10446</v>
      </c>
      <c r="AC80" s="10">
        <f t="shared" si="1109"/>
        <v>0</v>
      </c>
      <c r="AD80" s="223">
        <f t="shared" si="1109"/>
        <v>-5447750</v>
      </c>
      <c r="AE80" s="11">
        <f t="shared" si="1109"/>
        <v>-4222</v>
      </c>
      <c r="AF80" s="11">
        <f t="shared" si="1109"/>
        <v>524</v>
      </c>
      <c r="AG80" s="11">
        <f t="shared" si="1109"/>
        <v>-79</v>
      </c>
      <c r="AH80" s="11">
        <f t="shared" si="1109"/>
        <v>0</v>
      </c>
      <c r="AI80" s="11">
        <f t="shared" si="1109"/>
        <v>0</v>
      </c>
      <c r="AJ80" s="11">
        <f t="shared" si="1109"/>
        <v>-5459</v>
      </c>
      <c r="AK80" s="11">
        <f t="shared" si="1109"/>
        <v>-16511</v>
      </c>
      <c r="AL80" s="11">
        <f t="shared" si="1109"/>
        <v>-44743</v>
      </c>
      <c r="AM80" s="11">
        <f t="shared" si="1109"/>
        <v>0</v>
      </c>
      <c r="AN80" s="11">
        <f t="shared" si="1109"/>
        <v>-342</v>
      </c>
      <c r="AO80" s="9">
        <f t="shared" si="1109"/>
        <v>-204049</v>
      </c>
      <c r="AP80" s="11">
        <f t="shared" si="1109"/>
        <v>-4814295</v>
      </c>
      <c r="AQ80" s="10">
        <f t="shared" si="1109"/>
        <v>0</v>
      </c>
      <c r="AR80" s="11">
        <f t="shared" si="1109"/>
        <v>0</v>
      </c>
      <c r="AS80" s="11">
        <f t="shared" si="1109"/>
        <v>0</v>
      </c>
      <c r="AT80" s="11">
        <f t="shared" si="1109"/>
        <v>0</v>
      </c>
      <c r="AU80" s="11">
        <f t="shared" si="1109"/>
        <v>0</v>
      </c>
      <c r="AV80" s="11">
        <f t="shared" si="1109"/>
        <v>0</v>
      </c>
      <c r="AW80" s="11">
        <f t="shared" si="1109"/>
        <v>-543</v>
      </c>
      <c r="AX80" s="11">
        <f t="shared" si="1109"/>
        <v>-593</v>
      </c>
      <c r="AY80" s="11">
        <f t="shared" si="1109"/>
        <v>-50</v>
      </c>
      <c r="AZ80" s="11">
        <f t="shared" si="1109"/>
        <v>0</v>
      </c>
      <c r="BA80" s="11">
        <f t="shared" si="1109"/>
        <v>0</v>
      </c>
      <c r="BB80" s="10">
        <f t="shared" si="1109"/>
        <v>0</v>
      </c>
      <c r="BC80" s="11">
        <f t="shared" si="1109"/>
        <v>-6566</v>
      </c>
      <c r="BD80" s="11">
        <f t="shared" si="1109"/>
        <v>-6566</v>
      </c>
      <c r="BE80" s="11">
        <f t="shared" si="1109"/>
        <v>0</v>
      </c>
      <c r="BF80" s="11">
        <f t="shared" si="1109"/>
        <v>-17708</v>
      </c>
      <c r="BG80" s="11">
        <f t="shared" si="1109"/>
        <v>2362</v>
      </c>
      <c r="BH80" s="11">
        <f t="shared" si="1109"/>
        <v>-5118840</v>
      </c>
      <c r="BI80" s="223">
        <f t="shared" si="1109"/>
        <v>-10566590</v>
      </c>
      <c r="BJ80" s="11">
        <f t="shared" si="1109"/>
        <v>54</v>
      </c>
      <c r="BK80" s="11">
        <f t="shared" si="1109"/>
        <v>-10566644</v>
      </c>
      <c r="BL80" s="11">
        <f t="shared" si="1109"/>
        <v>15619190</v>
      </c>
      <c r="BM80" s="11">
        <f t="shared" si="1109"/>
        <v>10888280</v>
      </c>
    </row>
    <row r="81" spans="1:66" s="180" customFormat="1" ht="15.75" x14ac:dyDescent="0.25">
      <c r="A81" s="128"/>
      <c r="B81" s="5"/>
      <c r="C81" s="5"/>
      <c r="D81" s="5"/>
      <c r="E81" s="5"/>
      <c r="F81" s="5"/>
      <c r="G81" s="5"/>
      <c r="H81" s="5"/>
      <c r="I81" s="5"/>
      <c r="J81" s="5"/>
      <c r="K81" s="5"/>
      <c r="L81" s="5"/>
      <c r="M81" s="5"/>
      <c r="N81" s="5"/>
      <c r="O81" s="5"/>
      <c r="P81" s="5"/>
      <c r="Q81" s="5"/>
      <c r="R81" s="5"/>
      <c r="S81" s="5"/>
      <c r="T81" s="5"/>
      <c r="U81" s="5"/>
      <c r="V81" s="16"/>
      <c r="W81" s="5"/>
      <c r="X81" s="5"/>
      <c r="Y81" s="5"/>
      <c r="Z81" s="5"/>
      <c r="AA81" s="5"/>
      <c r="AB81" s="5"/>
      <c r="AC81" s="6"/>
      <c r="AD81" s="226"/>
      <c r="AE81" s="5"/>
      <c r="AF81" s="5"/>
      <c r="AG81" s="5"/>
      <c r="AH81" s="5"/>
      <c r="AI81" s="5"/>
      <c r="AJ81" s="5"/>
      <c r="AK81" s="5"/>
      <c r="AL81" s="5"/>
      <c r="AM81" s="5"/>
      <c r="AN81" s="5"/>
      <c r="AO81" s="16"/>
      <c r="AP81" s="5"/>
      <c r="AQ81" s="6"/>
      <c r="AR81" s="5"/>
      <c r="AS81" s="5"/>
      <c r="AT81" s="5"/>
      <c r="AU81" s="5"/>
      <c r="AV81" s="5"/>
      <c r="AW81" s="6"/>
      <c r="AX81" s="5"/>
      <c r="AY81" s="5"/>
      <c r="AZ81" s="5"/>
      <c r="BA81" s="5"/>
      <c r="BB81" s="6"/>
      <c r="BC81" s="5"/>
      <c r="BD81" s="5"/>
      <c r="BE81" s="5"/>
      <c r="BF81" s="5"/>
      <c r="BG81" s="5"/>
      <c r="BH81" s="16"/>
      <c r="BI81" s="226"/>
      <c r="BJ81" s="5"/>
      <c r="BK81" s="48"/>
    </row>
    <row r="82" spans="1:66" ht="15.75" x14ac:dyDescent="0.25">
      <c r="A82" s="15" t="s">
        <v>34</v>
      </c>
      <c r="B82" s="11" t="s">
        <v>300</v>
      </c>
      <c r="C82" s="120">
        <v>16780</v>
      </c>
      <c r="D82" s="120">
        <v>5111</v>
      </c>
      <c r="E82" s="120">
        <v>546</v>
      </c>
      <c r="F82" s="120">
        <v>1874</v>
      </c>
      <c r="G82" s="120">
        <v>734</v>
      </c>
      <c r="H82" s="120">
        <v>0</v>
      </c>
      <c r="I82" s="120">
        <v>0</v>
      </c>
      <c r="J82" s="120">
        <v>1215</v>
      </c>
      <c r="K82" s="120">
        <v>0</v>
      </c>
      <c r="L82" s="120">
        <v>475</v>
      </c>
      <c r="M82" s="120">
        <v>417</v>
      </c>
      <c r="N82" s="120">
        <v>0</v>
      </c>
      <c r="O82" s="120">
        <v>0</v>
      </c>
      <c r="P82" s="120">
        <v>233</v>
      </c>
      <c r="Q82" s="120">
        <v>0</v>
      </c>
      <c r="R82" s="120">
        <v>150</v>
      </c>
      <c r="S82" s="120">
        <v>0</v>
      </c>
      <c r="T82" s="120">
        <v>0</v>
      </c>
      <c r="U82" s="120"/>
      <c r="V82" s="189">
        <v>0</v>
      </c>
      <c r="W82" s="120">
        <v>0</v>
      </c>
      <c r="X82" s="120">
        <v>0</v>
      </c>
      <c r="Y82" s="120">
        <v>170</v>
      </c>
      <c r="Z82" s="120">
        <v>0</v>
      </c>
      <c r="AA82" s="120">
        <v>0</v>
      </c>
      <c r="AB82" s="120">
        <v>33</v>
      </c>
      <c r="AC82" s="151">
        <v>0</v>
      </c>
      <c r="AD82" s="229">
        <f t="shared" ref="AD82:AD83" si="1111">SUM(C82:AC82)</f>
        <v>27738</v>
      </c>
      <c r="AE82" s="120">
        <v>0</v>
      </c>
      <c r="AF82" s="120">
        <v>0</v>
      </c>
      <c r="AG82" s="120">
        <v>0</v>
      </c>
      <c r="AH82" s="120">
        <v>0</v>
      </c>
      <c r="AI82" s="120">
        <v>0</v>
      </c>
      <c r="AJ82" s="120">
        <v>0</v>
      </c>
      <c r="AK82" s="120">
        <v>142538</v>
      </c>
      <c r="AL82" s="120">
        <v>9603</v>
      </c>
      <c r="AM82" s="120">
        <v>6851582</v>
      </c>
      <c r="AN82" s="120">
        <v>0</v>
      </c>
      <c r="AO82" s="189">
        <v>0</v>
      </c>
      <c r="AP82" s="120">
        <v>0</v>
      </c>
      <c r="AQ82" s="151">
        <v>0</v>
      </c>
      <c r="AR82" s="120">
        <v>789456</v>
      </c>
      <c r="AS82" s="120"/>
      <c r="AT82" s="120"/>
      <c r="AU82" s="120">
        <v>348261</v>
      </c>
      <c r="AV82" s="120"/>
      <c r="AW82" s="120">
        <v>0</v>
      </c>
      <c r="AX82" s="120">
        <v>0</v>
      </c>
      <c r="AY82" s="120">
        <v>0</v>
      </c>
      <c r="AZ82" s="120">
        <v>317324</v>
      </c>
      <c r="BA82" s="120">
        <v>541110</v>
      </c>
      <c r="BB82" s="151">
        <v>0</v>
      </c>
      <c r="BC82" s="120">
        <v>0</v>
      </c>
      <c r="BD82" s="120">
        <v>0</v>
      </c>
      <c r="BE82" s="120">
        <v>0</v>
      </c>
      <c r="BF82" s="120">
        <v>0</v>
      </c>
      <c r="BG82" s="120">
        <v>25836</v>
      </c>
      <c r="BH82" s="9">
        <f>SUM(AE82:BG82)</f>
        <v>9025710</v>
      </c>
      <c r="BI82" s="222">
        <f>AD82+BH82</f>
        <v>9053448</v>
      </c>
      <c r="BJ82" s="96">
        <v>477776</v>
      </c>
      <c r="BK82" s="49">
        <f t="shared" ref="BK82:BK83" si="1112">BI82-BJ82</f>
        <v>8575672</v>
      </c>
      <c r="BL82">
        <v>8</v>
      </c>
      <c r="BM82" s="30"/>
    </row>
    <row r="83" spans="1:66" s="41" customFormat="1" ht="15.75" x14ac:dyDescent="0.25">
      <c r="A83" s="134" t="s">
        <v>34</v>
      </c>
      <c r="B83" s="216" t="s">
        <v>329</v>
      </c>
      <c r="C83" s="10">
        <v>8723</v>
      </c>
      <c r="D83" s="10">
        <v>2287</v>
      </c>
      <c r="E83" s="10">
        <v>0</v>
      </c>
      <c r="F83" s="10">
        <v>974</v>
      </c>
      <c r="G83" s="10">
        <v>382</v>
      </c>
      <c r="H83" s="10">
        <v>0</v>
      </c>
      <c r="I83" s="10">
        <v>0</v>
      </c>
      <c r="J83" s="10">
        <v>632</v>
      </c>
      <c r="K83" s="10">
        <v>0</v>
      </c>
      <c r="L83" s="10">
        <v>248</v>
      </c>
      <c r="M83" s="10">
        <v>216</v>
      </c>
      <c r="N83" s="10">
        <v>0</v>
      </c>
      <c r="O83" s="10">
        <v>0</v>
      </c>
      <c r="P83" s="10">
        <v>122</v>
      </c>
      <c r="Q83" s="10">
        <v>0</v>
      </c>
      <c r="R83" s="10">
        <v>78</v>
      </c>
      <c r="S83" s="10">
        <v>0</v>
      </c>
      <c r="T83" s="10">
        <v>0</v>
      </c>
      <c r="U83" s="10"/>
      <c r="V83" s="10">
        <v>0</v>
      </c>
      <c r="W83" s="10">
        <v>0</v>
      </c>
      <c r="X83" s="10">
        <v>0</v>
      </c>
      <c r="Y83" s="10">
        <v>90</v>
      </c>
      <c r="Z83" s="10">
        <v>0</v>
      </c>
      <c r="AA83" s="10">
        <v>0</v>
      </c>
      <c r="AB83" s="10">
        <v>18</v>
      </c>
      <c r="AC83" s="10">
        <v>0</v>
      </c>
      <c r="AD83" s="229">
        <f t="shared" si="1111"/>
        <v>13770</v>
      </c>
      <c r="AE83" s="10">
        <v>0</v>
      </c>
      <c r="AF83" s="10">
        <v>0</v>
      </c>
      <c r="AG83" s="10">
        <v>0</v>
      </c>
      <c r="AH83" s="10">
        <v>0</v>
      </c>
      <c r="AI83" s="10">
        <v>0</v>
      </c>
      <c r="AJ83" s="10">
        <v>0</v>
      </c>
      <c r="AK83" s="10">
        <v>74120</v>
      </c>
      <c r="AL83" s="10">
        <v>4993</v>
      </c>
      <c r="AM83" s="10">
        <v>3562824</v>
      </c>
      <c r="AN83" s="10">
        <v>0</v>
      </c>
      <c r="AO83" s="10">
        <v>0</v>
      </c>
      <c r="AP83" s="10">
        <v>0</v>
      </c>
      <c r="AQ83" s="10">
        <v>0</v>
      </c>
      <c r="AR83" s="10">
        <v>410516</v>
      </c>
      <c r="AS83" s="10"/>
      <c r="AT83" s="10"/>
      <c r="AU83" s="10">
        <v>181096</v>
      </c>
      <c r="AV83" s="10"/>
      <c r="AW83" s="10">
        <v>0</v>
      </c>
      <c r="AX83" s="10">
        <v>0</v>
      </c>
      <c r="AY83" s="10">
        <v>0</v>
      </c>
      <c r="AZ83" s="10">
        <v>165008</v>
      </c>
      <c r="BA83" s="10">
        <v>281378</v>
      </c>
      <c r="BB83" s="10">
        <v>0</v>
      </c>
      <c r="BC83" s="10">
        <v>0</v>
      </c>
      <c r="BD83" s="10">
        <v>0</v>
      </c>
      <c r="BE83" s="10">
        <v>0</v>
      </c>
      <c r="BF83" s="10">
        <v>0</v>
      </c>
      <c r="BG83" s="10">
        <v>13436</v>
      </c>
      <c r="BH83" s="10">
        <f>SUM(AE83:BG83)</f>
        <v>4693371</v>
      </c>
      <c r="BI83" s="222">
        <f>AD83+BH83</f>
        <v>4707141</v>
      </c>
      <c r="BJ83" s="10">
        <v>238890</v>
      </c>
      <c r="BK83" s="10">
        <f t="shared" si="1112"/>
        <v>4468251</v>
      </c>
      <c r="BM83" s="217"/>
    </row>
    <row r="84" spans="1:66" ht="15.75" x14ac:dyDescent="0.25">
      <c r="A84" s="128"/>
      <c r="B84" s="12" t="s">
        <v>212</v>
      </c>
      <c r="C84" s="9">
        <f>IF('Upto Month COPPY'!$I$4="",0,'Upto Month COPPY'!$I$4)</f>
        <v>7722</v>
      </c>
      <c r="D84" s="9">
        <f>IF('Upto Month COPPY'!$I$5="",0,'Upto Month COPPY'!$I$5)</f>
        <v>1312</v>
      </c>
      <c r="E84" s="9">
        <f>IF('Upto Month COPPY'!$I$6="",0,'Upto Month COPPY'!$I$6)</f>
        <v>0</v>
      </c>
      <c r="F84" s="9">
        <f>IF('Upto Month COPPY'!$I$7="",0,'Upto Month COPPY'!$I$7)</f>
        <v>883</v>
      </c>
      <c r="G84" s="9">
        <f>IF('Upto Month COPPY'!$I$8="",0,'Upto Month COPPY'!$I$8)</f>
        <v>342</v>
      </c>
      <c r="H84" s="9">
        <f>IF('Upto Month COPPY'!$I$9="",0,'Upto Month COPPY'!$I$9)</f>
        <v>0</v>
      </c>
      <c r="I84" s="9">
        <f>IF('Upto Month COPPY'!$I$10="",0,'Upto Month COPPY'!$I$10)</f>
        <v>0</v>
      </c>
      <c r="J84" s="9">
        <f>IF('Upto Month COPPY'!$I$11="",0,'Upto Month COPPY'!$I$11)</f>
        <v>511</v>
      </c>
      <c r="K84" s="9">
        <f>IF('Upto Month COPPY'!$I$12="",0,'Upto Month COPPY'!$I$12)</f>
        <v>0</v>
      </c>
      <c r="L84" s="9">
        <f>IF('Upto Month COPPY'!$I$13="",0,'Upto Month COPPY'!$I$13)</f>
        <v>253</v>
      </c>
      <c r="M84" s="9">
        <f>IF('Upto Month COPPY'!$I$14="",0,'Upto Month COPPY'!$I$14)</f>
        <v>174</v>
      </c>
      <c r="N84" s="9">
        <f>IF('Upto Month COPPY'!$I$15="",0,'Upto Month COPPY'!$I$15)</f>
        <v>0</v>
      </c>
      <c r="O84" s="9">
        <f>IF('Upto Month COPPY'!$I$16="",0,'Upto Month COPPY'!$I$16)</f>
        <v>0</v>
      </c>
      <c r="P84" s="9">
        <f>IF('Upto Month COPPY'!$I$17="",0,'Upto Month COPPY'!$I$17)</f>
        <v>101</v>
      </c>
      <c r="Q84" s="9">
        <f>IF('Upto Month COPPY'!$I$18="",0,'Upto Month COPPY'!$I$18)</f>
        <v>0</v>
      </c>
      <c r="R84" s="9">
        <f>IF('Upto Month COPPY'!$I$21="",0,'Upto Month COPPY'!$I$21)</f>
        <v>56</v>
      </c>
      <c r="S84" s="9">
        <f>IF('Upto Month COPPY'!$I$26="",0,'Upto Month COPPY'!$I$26)</f>
        <v>0</v>
      </c>
      <c r="T84" s="9">
        <f>IF('Upto Month COPPY'!$I$27="",0,'Upto Month COPPY'!$I$27)</f>
        <v>0</v>
      </c>
      <c r="U84" s="9">
        <f>IF('Upto Month COPPY'!$I$30="",0,'Upto Month COPPY'!$I$30)</f>
        <v>0</v>
      </c>
      <c r="V84" s="9">
        <f>IF('Upto Month COPPY'!$I$35="",0,'Upto Month COPPY'!$I$35)</f>
        <v>0</v>
      </c>
      <c r="W84" s="9">
        <f>IF('Upto Month COPPY'!$I$39="",0,'Upto Month COPPY'!$I$39)</f>
        <v>0</v>
      </c>
      <c r="X84" s="9">
        <f>IF('Upto Month COPPY'!$I$40="",0,'Upto Month COPPY'!$I$40)</f>
        <v>0</v>
      </c>
      <c r="Y84" s="9">
        <f>IF('Upto Month COPPY'!$I$42="",0,'Upto Month COPPY'!$I$42)</f>
        <v>98</v>
      </c>
      <c r="Z84" s="9">
        <f>IF('Upto Month COPPY'!$I$43="",0,'Upto Month COPPY'!$I$43)</f>
        <v>0</v>
      </c>
      <c r="AA84" s="9">
        <f>IF('Upto Month COPPY'!$I$44="",0,'Upto Month COPPY'!$I$44)</f>
        <v>0</v>
      </c>
      <c r="AB84" s="9">
        <f>IF('Upto Month COPPY'!$I$48="",0,'Upto Month COPPY'!$I$48)</f>
        <v>0</v>
      </c>
      <c r="AC84" s="10">
        <f>IF('Upto Month COPPY'!$I$51="",0,'Upto Month COPPY'!$I$51)</f>
        <v>0</v>
      </c>
      <c r="AD84" s="229">
        <f t="shared" ref="AD84:AD85" si="1113">SUM(C84:AC84)</f>
        <v>11452</v>
      </c>
      <c r="AE84" s="9">
        <f>IF('Upto Month COPPY'!$I$19="",0,'Upto Month COPPY'!$I$19)</f>
        <v>0</v>
      </c>
      <c r="AF84" s="9">
        <f>IF('Upto Month COPPY'!$I$20="",0,'Upto Month COPPY'!$I$20)</f>
        <v>0</v>
      </c>
      <c r="AG84" s="9">
        <f>IF('Upto Month COPPY'!$I$22="",0,'Upto Month COPPY'!$I$22)</f>
        <v>0</v>
      </c>
      <c r="AH84" s="9">
        <f>IF('Upto Month COPPY'!$I$23="",0,'Upto Month COPPY'!$I$23)</f>
        <v>0</v>
      </c>
      <c r="AI84" s="9">
        <f>IF('Upto Month COPPY'!$I$24="",0,'Upto Month COPPY'!$I$24)</f>
        <v>0</v>
      </c>
      <c r="AJ84" s="9">
        <f>IF('Upto Month COPPY'!$I$25="",0,'Upto Month COPPY'!$I$25)</f>
        <v>0</v>
      </c>
      <c r="AK84" s="9">
        <f>IF('Upto Month COPPY'!$I$28="",0,'Upto Month COPPY'!$I$28)</f>
        <v>62129</v>
      </c>
      <c r="AL84" s="9">
        <f>IF('Upto Month COPPY'!$I$29="",0,'Upto Month COPPY'!$I$29)</f>
        <v>0</v>
      </c>
      <c r="AM84" s="9">
        <f>IF('Upto Month COPPY'!$I$31="",0,'Upto Month COPPY'!$I$31)</f>
        <v>3189494</v>
      </c>
      <c r="AN84" s="9">
        <f>IF('Upto Month COPPY'!$I$32="",0,'Upto Month COPPY'!$I$32)</f>
        <v>0</v>
      </c>
      <c r="AO84" s="9">
        <f>IF('Upto Month COPPY'!$I$33="",0,'Upto Month COPPY'!$I$33)</f>
        <v>0</v>
      </c>
      <c r="AP84" s="9">
        <f>IF('Upto Month COPPY'!$I$34="",0,'Upto Month COPPY'!$I$34)</f>
        <v>0</v>
      </c>
      <c r="AQ84" s="10">
        <f>IF('Upto Month COPPY'!$I$36="",0,'Upto Month COPPY'!$I$36)</f>
        <v>0</v>
      </c>
      <c r="AR84" s="9">
        <f>IF('Upto Month COPPY'!$I$37="",0,'Upto Month COPPY'!$I$37)</f>
        <v>585574</v>
      </c>
      <c r="AS84" s="9">
        <f>IF('Upto Month COPPY'!$I$38="",0,'Upto Month COPPY'!$I$38)</f>
        <v>0</v>
      </c>
      <c r="AT84" s="9">
        <f>IF('Upto Month COPPY'!$I$38="",0,'Upto Month COPPY'!$I$38)</f>
        <v>0</v>
      </c>
      <c r="AU84" s="9">
        <f>IF('Upto Month COPPY'!$I$41="",0,'Upto Month COPPY'!$I$41)</f>
        <v>222126</v>
      </c>
      <c r="AV84" s="9">
        <v>0</v>
      </c>
      <c r="AW84" s="9">
        <f>IF('Upto Month COPPY'!$I$45="",0,'Upto Month COPPY'!$I$45)</f>
        <v>0</v>
      </c>
      <c r="AX84" s="9">
        <f>IF('Upto Month COPPY'!$I$46="",0,'Upto Month COPPY'!$I$46)</f>
        <v>0</v>
      </c>
      <c r="AY84" s="9">
        <f>IF('Upto Month COPPY'!$I$47="",0,'Upto Month COPPY'!$I$47)</f>
        <v>0</v>
      </c>
      <c r="AZ84" s="9">
        <f>IF('Upto Month COPPY'!$I$49="",0,'Upto Month COPPY'!$I$49)</f>
        <v>155374</v>
      </c>
      <c r="BA84" s="9">
        <f>IF('Upto Month COPPY'!$I$50="",0,'Upto Month COPPY'!$I$50)</f>
        <v>366243</v>
      </c>
      <c r="BB84" s="10">
        <f>IF('Upto Month COPPY'!$I$52="",0,'Upto Month COPPY'!$I$52)</f>
        <v>0</v>
      </c>
      <c r="BC84" s="9">
        <f>IF('Upto Month COPPY'!$I$53="",0,'Upto Month COPPY'!$I$53)</f>
        <v>0</v>
      </c>
      <c r="BD84" s="9">
        <f>IF('Upto Month COPPY'!$I$54="",0,'Upto Month COPPY'!$I$54)</f>
        <v>0</v>
      </c>
      <c r="BE84" s="9">
        <f>IF('Upto Month COPPY'!$I$55="",0,'Upto Month COPPY'!$I$55)</f>
        <v>0</v>
      </c>
      <c r="BF84" s="9">
        <f>IF('Upto Month COPPY'!$I$56="",0,'Upto Month COPPY'!$I$56)</f>
        <v>0</v>
      </c>
      <c r="BG84" s="9">
        <f>IF('Upto Month COPPY'!$I$58="",0,'Upto Month COPPY'!$I$58)</f>
        <v>39269</v>
      </c>
      <c r="BH84" s="9">
        <f>SUM(AE84:BG84)</f>
        <v>4620209</v>
      </c>
      <c r="BI84" s="222">
        <f>AD84+BH84</f>
        <v>4631661</v>
      </c>
      <c r="BJ84" s="9">
        <f>IF('Upto Month COPPY'!$I$60="",0,'Upto Month COPPY'!$I$60)-'Upto Month COPPY'!I57</f>
        <v>68015</v>
      </c>
      <c r="BK84" s="49">
        <f t="shared" ref="BK84:BK85" si="1114">BI84-BJ84</f>
        <v>4563646</v>
      </c>
      <c r="BL84">
        <f>'Upto Month COPPY'!$I$61</f>
        <v>4563645</v>
      </c>
      <c r="BM84" s="30">
        <f t="shared" ref="BM84:BM88" si="1115">BK84-AD84</f>
        <v>4552194</v>
      </c>
      <c r="BN84" s="68">
        <f>-------------------Sheet1!H8</f>
        <v>0</v>
      </c>
    </row>
    <row r="85" spans="1:66" ht="15.75" x14ac:dyDescent="0.25">
      <c r="A85" s="128"/>
      <c r="B85" s="182" t="s">
        <v>330</v>
      </c>
      <c r="C85" s="9">
        <f>IF('Upto Month Current'!$I$4="",0,'Upto Month Current'!$I$4)</f>
        <v>7271</v>
      </c>
      <c r="D85" s="9">
        <f>IF('Upto Month Current'!$I$5="",0,'Upto Month Current'!$I$5)</f>
        <v>1631</v>
      </c>
      <c r="E85" s="9">
        <f>IF('Upto Month Current'!$I$6="",0,'Upto Month Current'!$I$6)</f>
        <v>0</v>
      </c>
      <c r="F85" s="9">
        <f>IF('Upto Month Current'!$I$7="",0,'Upto Month Current'!$I$7)</f>
        <v>820</v>
      </c>
      <c r="G85" s="9">
        <f>IF('Upto Month Current'!$I$8="",0,'Upto Month Current'!$I$8)</f>
        <v>345</v>
      </c>
      <c r="H85" s="9">
        <f>IF('Upto Month Current'!$I$9="",0,'Upto Month Current'!$I$9)</f>
        <v>0</v>
      </c>
      <c r="I85" s="9">
        <f>IF('Upto Month Current'!$I$10="",0,'Upto Month Current'!$I$10)</f>
        <v>0</v>
      </c>
      <c r="J85" s="9">
        <f>IF('Upto Month Current'!$I$11="",0,'Upto Month Current'!$I$11)</f>
        <v>212</v>
      </c>
      <c r="K85" s="9">
        <f>IF('Upto Month Current'!$I$12="",0,'Upto Month Current'!$I$12)</f>
        <v>0</v>
      </c>
      <c r="L85" s="9">
        <f>IF('Upto Month Current'!$I$13="",0,'Upto Month Current'!$I$13)</f>
        <v>135</v>
      </c>
      <c r="M85" s="9">
        <f>IF('Upto Month Current'!$I$14="",0,'Upto Month Current'!$I$14)</f>
        <v>154</v>
      </c>
      <c r="N85" s="9">
        <f>IF('Upto Month Current'!$I$15="",0,'Upto Month Current'!$I$15)</f>
        <v>0</v>
      </c>
      <c r="O85" s="9">
        <f>IF('Upto Month Current'!$I$16="",0,'Upto Month Current'!$I$16)</f>
        <v>0</v>
      </c>
      <c r="P85" s="9">
        <f>IF('Upto Month Current'!$I$17="",0,'Upto Month Current'!$I$17)</f>
        <v>36</v>
      </c>
      <c r="Q85" s="9">
        <f>IF('Upto Month Current'!$I$18="",0,'Upto Month Current'!$I$18)</f>
        <v>0</v>
      </c>
      <c r="R85" s="9">
        <f>IF('Upto Month Current'!$I$21="",0,'Upto Month Current'!$I$21)</f>
        <v>0</v>
      </c>
      <c r="S85" s="9">
        <f>IF('Upto Month Current'!$I$26="",0,'Upto Month Current'!$I$26)</f>
        <v>0</v>
      </c>
      <c r="T85" s="9">
        <f>IF('Upto Month Current'!$I$27="",0,'Upto Month Current'!$I$27)</f>
        <v>0</v>
      </c>
      <c r="U85" s="9">
        <f>IF('Upto Month Current'!$I$30="",0,'Upto Month Current'!$I$30)</f>
        <v>0</v>
      </c>
      <c r="V85" s="9">
        <f>IF('Upto Month Current'!$I$35="",0,'Upto Month Current'!$I$35)</f>
        <v>0</v>
      </c>
      <c r="W85" s="9">
        <f>IF('Upto Month Current'!$I$39="",0,'Upto Month Current'!$I$39)</f>
        <v>0</v>
      </c>
      <c r="X85" s="9">
        <f>IF('Upto Month Current'!$I$40="",0,'Upto Month Current'!$I$40)</f>
        <v>0</v>
      </c>
      <c r="Y85" s="9">
        <f>IF('Upto Month Current'!$I$42="",0,'Upto Month Current'!$I$42)</f>
        <v>2</v>
      </c>
      <c r="Z85" s="9">
        <f>IF('Upto Month Current'!$I$43="",0,'Upto Month Current'!$I$43)</f>
        <v>0</v>
      </c>
      <c r="AA85" s="9">
        <f>IF('Upto Month Current'!$I$44="",0,'Upto Month Current'!$I$44)</f>
        <v>0</v>
      </c>
      <c r="AB85" s="9">
        <f>IF('Upto Month Current'!$I$48="",0,'Upto Month Current'!$I$48)</f>
        <v>0</v>
      </c>
      <c r="AC85" s="10">
        <f>IF('Upto Month Current'!$I$51="",0,'Upto Month Current'!$I$51)</f>
        <v>0</v>
      </c>
      <c r="AD85" s="229">
        <f t="shared" si="1113"/>
        <v>10606</v>
      </c>
      <c r="AE85" s="9">
        <f>IF('Upto Month Current'!$I$19="",0,'Upto Month Current'!$I$19)</f>
        <v>0</v>
      </c>
      <c r="AF85" s="9">
        <f>IF('Upto Month Current'!$I$20="",0,'Upto Month Current'!$I$20)</f>
        <v>1</v>
      </c>
      <c r="AG85" s="9">
        <f>IF('Upto Month Current'!$I$22="",0,'Upto Month Current'!$I$22)</f>
        <v>0</v>
      </c>
      <c r="AH85" s="9">
        <f>IF('Upto Month Current'!$I$23="",0,'Upto Month Current'!$I$23)</f>
        <v>0</v>
      </c>
      <c r="AI85" s="9">
        <f>IF('Upto Month Current'!$I$24="",0,'Upto Month Current'!$I$24)</f>
        <v>0</v>
      </c>
      <c r="AJ85" s="9">
        <f>IF('Upto Month Current'!$I$25="",0,'Upto Month Current'!$I$25)</f>
        <v>0</v>
      </c>
      <c r="AK85" s="9">
        <f>IF('Upto Month Current'!$I$28="",0,'Upto Month Current'!$I$28)</f>
        <v>225146</v>
      </c>
      <c r="AL85" s="9">
        <f>IF('Upto Month Current'!$I$29="",0,'Upto Month Current'!$I$29)</f>
        <v>0</v>
      </c>
      <c r="AM85" s="9">
        <f>IF('Upto Month Current'!$I$31="",0,'Upto Month Current'!$I$31)</f>
        <v>4888884</v>
      </c>
      <c r="AN85" s="9">
        <f>IF('Upto Month Current'!$I$32="",0,'Upto Month Current'!$I$32)</f>
        <v>0</v>
      </c>
      <c r="AO85" s="9">
        <f>IF('Upto Month Current'!$I$33="",0,'Upto Month Current'!$I$33)</f>
        <v>0</v>
      </c>
      <c r="AP85" s="9">
        <f>IF('Upto Month Current'!$I$34="",0,'Upto Month Current'!$I$34)</f>
        <v>641652</v>
      </c>
      <c r="AQ85" s="10">
        <f>IF('Upto Month Current'!$I$36="",0,'Upto Month Current'!$I$36)</f>
        <v>0</v>
      </c>
      <c r="AR85" s="9">
        <f>IF('Upto Month Current'!$I$37="",0,'Upto Month Current'!$I$37)</f>
        <v>169613</v>
      </c>
      <c r="AS85" s="9">
        <v>0</v>
      </c>
      <c r="AT85" s="9">
        <f>IF('Upto Month Current'!$I$38="",0,'Upto Month Current'!$I$38)</f>
        <v>0</v>
      </c>
      <c r="AU85" s="9">
        <f>IF('Upto Month Current'!$I$41="",0,'Upto Month Current'!$I$41)</f>
        <v>75172</v>
      </c>
      <c r="AV85" s="9">
        <v>0</v>
      </c>
      <c r="AW85" s="9">
        <f>IF('Upto Month Current'!$I$45="",0,'Upto Month Current'!$I$45)</f>
        <v>0</v>
      </c>
      <c r="AX85" s="9">
        <f>IF('Upto Month Current'!$I$46="",0,'Upto Month Current'!$I$46)</f>
        <v>0</v>
      </c>
      <c r="AY85" s="9">
        <f>IF('Upto Month Current'!$I$47="",0,'Upto Month Current'!$I$47)</f>
        <v>0</v>
      </c>
      <c r="AZ85" s="9">
        <f>IF('Upto Month Current'!$I$49="",0,'Upto Month Current'!$I$49)</f>
        <v>564293</v>
      </c>
      <c r="BA85" s="9">
        <f>IF('Upto Month Current'!$I$50="",0,'Upto Month Current'!$I$50)</f>
        <v>1295616</v>
      </c>
      <c r="BB85" s="10">
        <f>IF('Upto Month Current'!$I$52="",0,'Upto Month Current'!$I$52)</f>
        <v>0</v>
      </c>
      <c r="BC85" s="9">
        <f>IF('Upto Month Current'!$I$53="",0,'Upto Month Current'!$I$53)</f>
        <v>0</v>
      </c>
      <c r="BD85" s="9">
        <f>IF('Upto Month Current'!$I$54="",0,'Upto Month Current'!$I$54)</f>
        <v>0</v>
      </c>
      <c r="BE85" s="9">
        <f>IF('Upto Month Current'!$I$55="",0,'Upto Month Current'!$I$55)</f>
        <v>0</v>
      </c>
      <c r="BF85" s="9">
        <f>IF('Upto Month Current'!$I$56="",0,'Upto Month Current'!$I$56)</f>
        <v>0</v>
      </c>
      <c r="BG85" s="9">
        <f>IF('Upto Month Current'!$I$58="",0,'Upto Month Current'!$I$58)</f>
        <v>-2096</v>
      </c>
      <c r="BH85" s="9">
        <f>SUM(AE85:BG85)</f>
        <v>7858281</v>
      </c>
      <c r="BI85" s="222">
        <f>AD85+BH85</f>
        <v>7868887</v>
      </c>
      <c r="BJ85" s="9">
        <f>IF('Upto Month Current'!$I$60="",0,'Upto Month Current'!$I$60)-'Upto Month Current'!I57</f>
        <v>127093</v>
      </c>
      <c r="BK85" s="49">
        <f t="shared" si="1114"/>
        <v>7741794</v>
      </c>
      <c r="BL85" s="99">
        <f>'Upto Month Current'!$I$61</f>
        <v>7741795</v>
      </c>
      <c r="BM85" s="30">
        <f t="shared" si="1115"/>
        <v>7731188</v>
      </c>
    </row>
    <row r="86" spans="1:66" ht="15.75" x14ac:dyDescent="0.25">
      <c r="A86" s="128"/>
      <c r="B86" s="5" t="s">
        <v>132</v>
      </c>
      <c r="C86" s="11">
        <f>C85-C83</f>
        <v>-1452</v>
      </c>
      <c r="D86" s="11">
        <f t="shared" ref="D86" si="1116">D85-D83</f>
        <v>-656</v>
      </c>
      <c r="E86" s="11">
        <f t="shared" ref="E86" si="1117">E85-E83</f>
        <v>0</v>
      </c>
      <c r="F86" s="11">
        <f t="shared" ref="F86" si="1118">F85-F83</f>
        <v>-154</v>
      </c>
      <c r="G86" s="11">
        <f t="shared" ref="G86" si="1119">G85-G83</f>
        <v>-37</v>
      </c>
      <c r="H86" s="11">
        <f t="shared" ref="H86" si="1120">H85-H83</f>
        <v>0</v>
      </c>
      <c r="I86" s="11">
        <f t="shared" ref="I86" si="1121">I85-I83</f>
        <v>0</v>
      </c>
      <c r="J86" s="11">
        <f t="shared" ref="J86" si="1122">J85-J83</f>
        <v>-420</v>
      </c>
      <c r="K86" s="11">
        <f t="shared" ref="K86" si="1123">K85-K83</f>
        <v>0</v>
      </c>
      <c r="L86" s="11">
        <f t="shared" ref="L86" si="1124">L85-L83</f>
        <v>-113</v>
      </c>
      <c r="M86" s="11">
        <f t="shared" ref="M86" si="1125">M85-M83</f>
        <v>-62</v>
      </c>
      <c r="N86" s="11">
        <f t="shared" ref="N86" si="1126">N85-N83</f>
        <v>0</v>
      </c>
      <c r="O86" s="11">
        <f t="shared" ref="O86" si="1127">O85-O83</f>
        <v>0</v>
      </c>
      <c r="P86" s="11">
        <f t="shared" ref="P86" si="1128">P85-P83</f>
        <v>-86</v>
      </c>
      <c r="Q86" s="11">
        <f t="shared" ref="Q86" si="1129">Q85-Q83</f>
        <v>0</v>
      </c>
      <c r="R86" s="11">
        <f t="shared" ref="R86" si="1130">R85-R83</f>
        <v>-78</v>
      </c>
      <c r="S86" s="11">
        <f t="shared" ref="S86" si="1131">S85-S83</f>
        <v>0</v>
      </c>
      <c r="T86" s="11">
        <f t="shared" ref="T86:U86" si="1132">T85-T83</f>
        <v>0</v>
      </c>
      <c r="U86" s="11">
        <f t="shared" si="1132"/>
        <v>0</v>
      </c>
      <c r="V86" s="9">
        <f t="shared" ref="V86" si="1133">V85-V83</f>
        <v>0</v>
      </c>
      <c r="W86" s="11">
        <f t="shared" ref="W86" si="1134">W85-W83</f>
        <v>0</v>
      </c>
      <c r="X86" s="11">
        <f t="shared" ref="X86" si="1135">X85-X83</f>
        <v>0</v>
      </c>
      <c r="Y86" s="11">
        <f t="shared" ref="Y86" si="1136">Y85-Y83</f>
        <v>-88</v>
      </c>
      <c r="Z86" s="11">
        <f t="shared" ref="Z86" si="1137">Z85-Z83</f>
        <v>0</v>
      </c>
      <c r="AA86" s="11">
        <f t="shared" ref="AA86:AD86" si="1138">AA85-AA83</f>
        <v>0</v>
      </c>
      <c r="AB86" s="11">
        <f t="shared" ref="AB86" si="1139">AB85-AB83</f>
        <v>-18</v>
      </c>
      <c r="AC86" s="10">
        <f t="shared" si="1138"/>
        <v>0</v>
      </c>
      <c r="AD86" s="223">
        <f t="shared" si="1138"/>
        <v>-3164</v>
      </c>
      <c r="AE86" s="11">
        <f t="shared" ref="AE86" si="1140">AE85-AE83</f>
        <v>0</v>
      </c>
      <c r="AF86" s="11">
        <f t="shared" ref="AF86" si="1141">AF85-AF83</f>
        <v>1</v>
      </c>
      <c r="AG86" s="11">
        <f t="shared" ref="AG86" si="1142">AG85-AG83</f>
        <v>0</v>
      </c>
      <c r="AH86" s="11">
        <f t="shared" ref="AH86" si="1143">AH85-AH83</f>
        <v>0</v>
      </c>
      <c r="AI86" s="11">
        <f t="shared" ref="AI86" si="1144">AI85-AI83</f>
        <v>0</v>
      </c>
      <c r="AJ86" s="11">
        <f t="shared" ref="AJ86" si="1145">AJ85-AJ83</f>
        <v>0</v>
      </c>
      <c r="AK86" s="11">
        <f t="shared" ref="AK86" si="1146">AK85-AK83</f>
        <v>151026</v>
      </c>
      <c r="AL86" s="11">
        <f t="shared" ref="AL86" si="1147">AL85-AL83</f>
        <v>-4993</v>
      </c>
      <c r="AM86" s="11">
        <f t="shared" ref="AM86" si="1148">AM85-AM83</f>
        <v>1326060</v>
      </c>
      <c r="AN86" s="11">
        <f t="shared" ref="AN86" si="1149">AN85-AN83</f>
        <v>0</v>
      </c>
      <c r="AO86" s="9">
        <f t="shared" ref="AO86" si="1150">AO85-AO83</f>
        <v>0</v>
      </c>
      <c r="AP86" s="11">
        <f t="shared" ref="AP86" si="1151">AP85-AP83</f>
        <v>641652</v>
      </c>
      <c r="AQ86" s="10">
        <f t="shared" ref="AQ86" si="1152">AQ85-AQ83</f>
        <v>0</v>
      </c>
      <c r="AR86" s="11">
        <f t="shared" ref="AR86" si="1153">AR85-AR83</f>
        <v>-240903</v>
      </c>
      <c r="AS86" s="11">
        <f t="shared" ref="AS86" si="1154">AS85-AS83</f>
        <v>0</v>
      </c>
      <c r="AT86" s="11">
        <f t="shared" ref="AT86" si="1155">AT85-AT83</f>
        <v>0</v>
      </c>
      <c r="AU86" s="11">
        <f t="shared" ref="AU86" si="1156">AU85-AU83</f>
        <v>-105924</v>
      </c>
      <c r="AV86" s="11">
        <f t="shared" ref="AV86" si="1157">AV85-AV83</f>
        <v>0</v>
      </c>
      <c r="AW86" s="11">
        <f t="shared" ref="AW86" si="1158">AW85-AW83</f>
        <v>0</v>
      </c>
      <c r="AX86" s="11">
        <f t="shared" ref="AX86" si="1159">AX85-AX83</f>
        <v>0</v>
      </c>
      <c r="AY86" s="11">
        <f t="shared" ref="AY86" si="1160">AY85-AY83</f>
        <v>0</v>
      </c>
      <c r="AZ86" s="11">
        <f t="shared" ref="AZ86" si="1161">AZ85-AZ83</f>
        <v>399285</v>
      </c>
      <c r="BA86" s="11">
        <f t="shared" ref="BA86" si="1162">BA85-BA83</f>
        <v>1014238</v>
      </c>
      <c r="BB86" s="10">
        <f t="shared" ref="BB86" si="1163">BB85-BB83</f>
        <v>0</v>
      </c>
      <c r="BC86" s="11">
        <f t="shared" ref="BC86" si="1164">BC85-BC83</f>
        <v>0</v>
      </c>
      <c r="BD86" s="11">
        <f t="shared" ref="BD86" si="1165">BD85-BD83</f>
        <v>0</v>
      </c>
      <c r="BE86" s="11">
        <f t="shared" ref="BE86" si="1166">BE85-BE83</f>
        <v>0</v>
      </c>
      <c r="BF86" s="11">
        <f t="shared" ref="BF86" si="1167">BF85-BF83</f>
        <v>0</v>
      </c>
      <c r="BG86" s="11">
        <f t="shared" ref="BG86:BH86" si="1168">BG85-BG83</f>
        <v>-15532</v>
      </c>
      <c r="BH86" s="9">
        <f t="shared" si="1168"/>
        <v>3164910</v>
      </c>
      <c r="BI86" s="223">
        <f t="shared" ref="BI86" si="1169">BI85-BI83</f>
        <v>3161746</v>
      </c>
      <c r="BJ86" s="11">
        <f t="shared" ref="BJ86:BK86" si="1170">BJ85-BJ83</f>
        <v>-111797</v>
      </c>
      <c r="BK86" s="49">
        <f t="shared" si="1170"/>
        <v>3273543</v>
      </c>
      <c r="BM86" s="30">
        <f t="shared" si="1115"/>
        <v>3276707</v>
      </c>
    </row>
    <row r="87" spans="1:66" ht="15.75" x14ac:dyDescent="0.25">
      <c r="A87" s="128"/>
      <c r="B87" s="5" t="s">
        <v>133</v>
      </c>
      <c r="C87" s="13">
        <f>C86/C83</f>
        <v>-0.16645649432534679</v>
      </c>
      <c r="D87" s="13">
        <f t="shared" ref="D87" si="1171">D86/D83</f>
        <v>-0.28683865325754265</v>
      </c>
      <c r="E87" s="13" t="e">
        <f t="shared" ref="E87" si="1172">E86/E83</f>
        <v>#DIV/0!</v>
      </c>
      <c r="F87" s="13">
        <f t="shared" ref="F87" si="1173">F86/F83</f>
        <v>-0.15811088295687886</v>
      </c>
      <c r="G87" s="13">
        <f t="shared" ref="G87" si="1174">G86/G83</f>
        <v>-9.6858638743455502E-2</v>
      </c>
      <c r="H87" s="13" t="e">
        <f t="shared" ref="H87" si="1175">H86/H83</f>
        <v>#DIV/0!</v>
      </c>
      <c r="I87" s="13" t="e">
        <f t="shared" ref="I87" si="1176">I86/I83</f>
        <v>#DIV/0!</v>
      </c>
      <c r="J87" s="13">
        <f t="shared" ref="J87" si="1177">J86/J83</f>
        <v>-0.66455696202531644</v>
      </c>
      <c r="K87" s="13" t="e">
        <f t="shared" ref="K87" si="1178">K86/K83</f>
        <v>#DIV/0!</v>
      </c>
      <c r="L87" s="13">
        <f t="shared" ref="L87" si="1179">L86/L83</f>
        <v>-0.45564516129032256</v>
      </c>
      <c r="M87" s="13">
        <f t="shared" ref="M87" si="1180">M86/M83</f>
        <v>-0.28703703703703703</v>
      </c>
      <c r="N87" s="13" t="e">
        <f t="shared" ref="N87" si="1181">N86/N83</f>
        <v>#DIV/0!</v>
      </c>
      <c r="O87" s="13" t="e">
        <f t="shared" ref="O87" si="1182">O86/O83</f>
        <v>#DIV/0!</v>
      </c>
      <c r="P87" s="13">
        <f t="shared" ref="P87" si="1183">P86/P83</f>
        <v>-0.70491803278688525</v>
      </c>
      <c r="Q87" s="13" t="e">
        <f t="shared" ref="Q87" si="1184">Q86/Q83</f>
        <v>#DIV/0!</v>
      </c>
      <c r="R87" s="13">
        <f t="shared" ref="R87" si="1185">R86/R83</f>
        <v>-1</v>
      </c>
      <c r="S87" s="13" t="e">
        <f t="shared" ref="S87" si="1186">S86/S83</f>
        <v>#DIV/0!</v>
      </c>
      <c r="T87" s="13" t="e">
        <f t="shared" ref="T87:U87" si="1187">T86/T83</f>
        <v>#DIV/0!</v>
      </c>
      <c r="U87" s="13" t="e">
        <f t="shared" si="1187"/>
        <v>#DIV/0!</v>
      </c>
      <c r="V87" s="162" t="e">
        <f t="shared" ref="V87" si="1188">V86/V83</f>
        <v>#DIV/0!</v>
      </c>
      <c r="W87" s="13" t="e">
        <f t="shared" ref="W87" si="1189">W86/W83</f>
        <v>#DIV/0!</v>
      </c>
      <c r="X87" s="13" t="e">
        <f t="shared" ref="X87" si="1190">X86/X83</f>
        <v>#DIV/0!</v>
      </c>
      <c r="Y87" s="13">
        <f t="shared" ref="Y87" si="1191">Y86/Y83</f>
        <v>-0.97777777777777775</v>
      </c>
      <c r="Z87" s="13" t="e">
        <f t="shared" ref="Z87" si="1192">Z86/Z83</f>
        <v>#DIV/0!</v>
      </c>
      <c r="AA87" s="13" t="e">
        <f t="shared" ref="AA87:AD87" si="1193">AA86/AA83</f>
        <v>#DIV/0!</v>
      </c>
      <c r="AB87" s="13">
        <f t="shared" ref="AB87" si="1194">AB86/AB83</f>
        <v>-1</v>
      </c>
      <c r="AC87" s="14" t="e">
        <f t="shared" si="1193"/>
        <v>#DIV/0!</v>
      </c>
      <c r="AD87" s="224">
        <f t="shared" si="1193"/>
        <v>-0.22977487291212781</v>
      </c>
      <c r="AE87" s="13" t="e">
        <f t="shared" ref="AE87" si="1195">AE86/AE83</f>
        <v>#DIV/0!</v>
      </c>
      <c r="AF87" s="13" t="e">
        <f t="shared" ref="AF87" si="1196">AF86/AF83</f>
        <v>#DIV/0!</v>
      </c>
      <c r="AG87" s="13" t="e">
        <f t="shared" ref="AG87" si="1197">AG86/AG83</f>
        <v>#DIV/0!</v>
      </c>
      <c r="AH87" s="13" t="e">
        <f t="shared" ref="AH87" si="1198">AH86/AH83</f>
        <v>#DIV/0!</v>
      </c>
      <c r="AI87" s="13" t="e">
        <f t="shared" ref="AI87" si="1199">AI86/AI83</f>
        <v>#DIV/0!</v>
      </c>
      <c r="AJ87" s="13" t="e">
        <f t="shared" ref="AJ87" si="1200">AJ86/AJ83</f>
        <v>#DIV/0!</v>
      </c>
      <c r="AK87" s="13">
        <f t="shared" ref="AK87" si="1201">AK86/AK83</f>
        <v>2.03758769562871</v>
      </c>
      <c r="AL87" s="13">
        <f t="shared" ref="AL87" si="1202">AL86/AL83</f>
        <v>-1</v>
      </c>
      <c r="AM87" s="13">
        <f t="shared" ref="AM87" si="1203">AM86/AM83</f>
        <v>0.3721935184000108</v>
      </c>
      <c r="AN87" s="13" t="e">
        <f t="shared" ref="AN87" si="1204">AN86/AN83</f>
        <v>#DIV/0!</v>
      </c>
      <c r="AO87" s="162" t="e">
        <f t="shared" ref="AO87" si="1205">AO86/AO83</f>
        <v>#DIV/0!</v>
      </c>
      <c r="AP87" s="13" t="e">
        <f t="shared" ref="AP87" si="1206">AP86/AP83</f>
        <v>#DIV/0!</v>
      </c>
      <c r="AQ87" s="14" t="e">
        <f t="shared" ref="AQ87" si="1207">AQ86/AQ83</f>
        <v>#DIV/0!</v>
      </c>
      <c r="AR87" s="13">
        <f t="shared" ref="AR87" si="1208">AR86/AR83</f>
        <v>-0.58682974597823223</v>
      </c>
      <c r="AS87" s="13" t="e">
        <f t="shared" ref="AS87" si="1209">AS86/AS83</f>
        <v>#DIV/0!</v>
      </c>
      <c r="AT87" s="13" t="e">
        <f t="shared" ref="AT87" si="1210">AT86/AT83</f>
        <v>#DIV/0!</v>
      </c>
      <c r="AU87" s="13">
        <f t="shared" ref="AU87" si="1211">AU86/AU83</f>
        <v>-0.58490524362768914</v>
      </c>
      <c r="AV87" s="13" t="e">
        <f t="shared" ref="AV87" si="1212">AV86/AV83</f>
        <v>#DIV/0!</v>
      </c>
      <c r="AW87" s="13" t="e">
        <f t="shared" ref="AW87" si="1213">AW86/AW83</f>
        <v>#DIV/0!</v>
      </c>
      <c r="AX87" s="13" t="e">
        <f t="shared" ref="AX87" si="1214">AX86/AX83</f>
        <v>#DIV/0!</v>
      </c>
      <c r="AY87" s="13" t="e">
        <f t="shared" ref="AY87" si="1215">AY86/AY83</f>
        <v>#DIV/0!</v>
      </c>
      <c r="AZ87" s="13">
        <f t="shared" ref="AZ87" si="1216">AZ86/AZ83</f>
        <v>2.4197917676718705</v>
      </c>
      <c r="BA87" s="13">
        <f t="shared" ref="BA87" si="1217">BA86/BA83</f>
        <v>3.6045390897653689</v>
      </c>
      <c r="BB87" s="14" t="e">
        <f t="shared" ref="BB87" si="1218">BB86/BB83</f>
        <v>#DIV/0!</v>
      </c>
      <c r="BC87" s="13" t="e">
        <f t="shared" ref="BC87" si="1219">BC86/BC83</f>
        <v>#DIV/0!</v>
      </c>
      <c r="BD87" s="13" t="e">
        <f t="shared" ref="BD87" si="1220">BD86/BD83</f>
        <v>#DIV/0!</v>
      </c>
      <c r="BE87" s="13" t="e">
        <f t="shared" ref="BE87" si="1221">BE86/BE83</f>
        <v>#DIV/0!</v>
      </c>
      <c r="BF87" s="13" t="e">
        <f t="shared" ref="BF87" si="1222">BF86/BF83</f>
        <v>#DIV/0!</v>
      </c>
      <c r="BG87" s="13">
        <f t="shared" ref="BG87:BH87" si="1223">BG86/BG83</f>
        <v>-1.1559988091693956</v>
      </c>
      <c r="BH87" s="162">
        <f t="shared" si="1223"/>
        <v>0.67433620738697198</v>
      </c>
      <c r="BI87" s="224">
        <f t="shared" ref="BI87" si="1224">BI86/BI83</f>
        <v>0.67169137274621682</v>
      </c>
      <c r="BJ87" s="13">
        <f t="shared" ref="BJ87:BK87" si="1225">BJ86/BJ83</f>
        <v>-0.46798526518481309</v>
      </c>
      <c r="BK87" s="50">
        <f t="shared" si="1225"/>
        <v>0.73262289875837328</v>
      </c>
      <c r="BM87" s="162" t="e">
        <f t="shared" ref="BM87" si="1226">BM86/BM83</f>
        <v>#DIV/0!</v>
      </c>
    </row>
    <row r="88" spans="1:66" ht="15.75" x14ac:dyDescent="0.25">
      <c r="A88" s="128"/>
      <c r="B88" s="5" t="s">
        <v>134</v>
      </c>
      <c r="C88" s="11">
        <f>C85-C84</f>
        <v>-451</v>
      </c>
      <c r="D88" s="11">
        <f t="shared" ref="D88:BK88" si="1227">D85-D84</f>
        <v>319</v>
      </c>
      <c r="E88" s="11">
        <f t="shared" si="1227"/>
        <v>0</v>
      </c>
      <c r="F88" s="11">
        <f t="shared" si="1227"/>
        <v>-63</v>
      </c>
      <c r="G88" s="11">
        <f t="shared" si="1227"/>
        <v>3</v>
      </c>
      <c r="H88" s="11">
        <f t="shared" si="1227"/>
        <v>0</v>
      </c>
      <c r="I88" s="11">
        <f t="shared" si="1227"/>
        <v>0</v>
      </c>
      <c r="J88" s="11">
        <f t="shared" si="1227"/>
        <v>-299</v>
      </c>
      <c r="K88" s="11">
        <f t="shared" si="1227"/>
        <v>0</v>
      </c>
      <c r="L88" s="11">
        <f t="shared" si="1227"/>
        <v>-118</v>
      </c>
      <c r="M88" s="11">
        <f t="shared" si="1227"/>
        <v>-20</v>
      </c>
      <c r="N88" s="11">
        <f t="shared" si="1227"/>
        <v>0</v>
      </c>
      <c r="O88" s="11">
        <f t="shared" si="1227"/>
        <v>0</v>
      </c>
      <c r="P88" s="11">
        <f t="shared" si="1227"/>
        <v>-65</v>
      </c>
      <c r="Q88" s="11">
        <f t="shared" si="1227"/>
        <v>0</v>
      </c>
      <c r="R88" s="11">
        <f t="shared" si="1227"/>
        <v>-56</v>
      </c>
      <c r="S88" s="11">
        <f t="shared" si="1227"/>
        <v>0</v>
      </c>
      <c r="T88" s="11">
        <f t="shared" si="1227"/>
        <v>0</v>
      </c>
      <c r="U88" s="11">
        <f t="shared" ref="U88" si="1228">U85-U84</f>
        <v>0</v>
      </c>
      <c r="V88" s="9">
        <f t="shared" si="1227"/>
        <v>0</v>
      </c>
      <c r="W88" s="11">
        <f t="shared" si="1227"/>
        <v>0</v>
      </c>
      <c r="X88" s="11">
        <f t="shared" si="1227"/>
        <v>0</v>
      </c>
      <c r="Y88" s="11">
        <f t="shared" si="1227"/>
        <v>-96</v>
      </c>
      <c r="Z88" s="11">
        <f t="shared" si="1227"/>
        <v>0</v>
      </c>
      <c r="AA88" s="11">
        <f t="shared" si="1227"/>
        <v>0</v>
      </c>
      <c r="AB88" s="11">
        <f t="shared" ref="AB88" si="1229">AB85-AB84</f>
        <v>0</v>
      </c>
      <c r="AC88" s="10">
        <f t="shared" ref="AC88:AD88" si="1230">AC85-AC84</f>
        <v>0</v>
      </c>
      <c r="AD88" s="223">
        <f t="shared" si="1230"/>
        <v>-846</v>
      </c>
      <c r="AE88" s="11">
        <f t="shared" si="1227"/>
        <v>0</v>
      </c>
      <c r="AF88" s="11">
        <f t="shared" si="1227"/>
        <v>1</v>
      </c>
      <c r="AG88" s="11">
        <f t="shared" si="1227"/>
        <v>0</v>
      </c>
      <c r="AH88" s="11">
        <f t="shared" si="1227"/>
        <v>0</v>
      </c>
      <c r="AI88" s="11">
        <f t="shared" si="1227"/>
        <v>0</v>
      </c>
      <c r="AJ88" s="11">
        <f t="shared" si="1227"/>
        <v>0</v>
      </c>
      <c r="AK88" s="11">
        <f t="shared" si="1227"/>
        <v>163017</v>
      </c>
      <c r="AL88" s="11">
        <f t="shared" si="1227"/>
        <v>0</v>
      </c>
      <c r="AM88" s="11">
        <f t="shared" si="1227"/>
        <v>1699390</v>
      </c>
      <c r="AN88" s="11">
        <f t="shared" si="1227"/>
        <v>0</v>
      </c>
      <c r="AO88" s="9">
        <f t="shared" si="1227"/>
        <v>0</v>
      </c>
      <c r="AP88" s="11">
        <f t="shared" si="1227"/>
        <v>641652</v>
      </c>
      <c r="AQ88" s="10">
        <f t="shared" si="1227"/>
        <v>0</v>
      </c>
      <c r="AR88" s="11">
        <f t="shared" si="1227"/>
        <v>-415961</v>
      </c>
      <c r="AS88" s="11">
        <f t="shared" si="1227"/>
        <v>0</v>
      </c>
      <c r="AT88" s="11">
        <f t="shared" si="1227"/>
        <v>0</v>
      </c>
      <c r="AU88" s="11">
        <f t="shared" si="1227"/>
        <v>-146954</v>
      </c>
      <c r="AV88" s="11">
        <f t="shared" si="1227"/>
        <v>0</v>
      </c>
      <c r="AW88" s="11">
        <f t="shared" si="1227"/>
        <v>0</v>
      </c>
      <c r="AX88" s="11">
        <f t="shared" si="1227"/>
        <v>0</v>
      </c>
      <c r="AY88" s="11">
        <f t="shared" si="1227"/>
        <v>0</v>
      </c>
      <c r="AZ88" s="11">
        <f t="shared" si="1227"/>
        <v>408919</v>
      </c>
      <c r="BA88" s="11">
        <f t="shared" si="1227"/>
        <v>929373</v>
      </c>
      <c r="BB88" s="10">
        <f t="shared" si="1227"/>
        <v>0</v>
      </c>
      <c r="BC88" s="11">
        <f t="shared" si="1227"/>
        <v>0</v>
      </c>
      <c r="BD88" s="11">
        <f t="shared" si="1227"/>
        <v>0</v>
      </c>
      <c r="BE88" s="11">
        <f t="shared" si="1227"/>
        <v>0</v>
      </c>
      <c r="BF88" s="11">
        <f t="shared" si="1227"/>
        <v>0</v>
      </c>
      <c r="BG88" s="11">
        <f t="shared" si="1227"/>
        <v>-41365</v>
      </c>
      <c r="BH88" s="9">
        <f t="shared" si="1227"/>
        <v>3238072</v>
      </c>
      <c r="BI88" s="223">
        <f t="shared" si="1227"/>
        <v>3237226</v>
      </c>
      <c r="BJ88" s="11">
        <f t="shared" si="1227"/>
        <v>59078</v>
      </c>
      <c r="BK88" s="49">
        <f t="shared" si="1227"/>
        <v>3178148</v>
      </c>
      <c r="BM88" s="30">
        <f t="shared" si="1115"/>
        <v>3178994</v>
      </c>
    </row>
    <row r="89" spans="1:66" ht="15.75" x14ac:dyDescent="0.25">
      <c r="A89" s="128"/>
      <c r="B89" s="5" t="s">
        <v>135</v>
      </c>
      <c r="C89" s="13">
        <f>C88/C84</f>
        <v>-5.8404558404558403E-2</v>
      </c>
      <c r="D89" s="13">
        <f t="shared" ref="D89" si="1231">D88/D84</f>
        <v>0.24314024390243902</v>
      </c>
      <c r="E89" s="13" t="e">
        <f t="shared" ref="E89" si="1232">E88/E84</f>
        <v>#DIV/0!</v>
      </c>
      <c r="F89" s="13">
        <f t="shared" ref="F89" si="1233">F88/F84</f>
        <v>-7.1347678369195922E-2</v>
      </c>
      <c r="G89" s="13">
        <f t="shared" ref="G89" si="1234">G88/G84</f>
        <v>8.771929824561403E-3</v>
      </c>
      <c r="H89" s="13" t="e">
        <f t="shared" ref="H89" si="1235">H88/H84</f>
        <v>#DIV/0!</v>
      </c>
      <c r="I89" s="13" t="e">
        <f t="shared" ref="I89" si="1236">I88/I84</f>
        <v>#DIV/0!</v>
      </c>
      <c r="J89" s="13">
        <f t="shared" ref="J89" si="1237">J88/J84</f>
        <v>-0.58512720156555775</v>
      </c>
      <c r="K89" s="13" t="e">
        <f t="shared" ref="K89" si="1238">K88/K84</f>
        <v>#DIV/0!</v>
      </c>
      <c r="L89" s="13">
        <f t="shared" ref="L89" si="1239">L88/L84</f>
        <v>-0.466403162055336</v>
      </c>
      <c r="M89" s="13">
        <f t="shared" ref="M89" si="1240">M88/M84</f>
        <v>-0.11494252873563218</v>
      </c>
      <c r="N89" s="13" t="e">
        <f t="shared" ref="N89" si="1241">N88/N84</f>
        <v>#DIV/0!</v>
      </c>
      <c r="O89" s="13" t="e">
        <f t="shared" ref="O89" si="1242">O88/O84</f>
        <v>#DIV/0!</v>
      </c>
      <c r="P89" s="13">
        <f t="shared" ref="P89" si="1243">P88/P84</f>
        <v>-0.64356435643564358</v>
      </c>
      <c r="Q89" s="13" t="e">
        <f t="shared" ref="Q89" si="1244">Q88/Q84</f>
        <v>#DIV/0!</v>
      </c>
      <c r="R89" s="13">
        <f t="shared" ref="R89" si="1245">R88/R84</f>
        <v>-1</v>
      </c>
      <c r="S89" s="13" t="e">
        <f t="shared" ref="S89" si="1246">S88/S84</f>
        <v>#DIV/0!</v>
      </c>
      <c r="T89" s="13" t="e">
        <f t="shared" ref="T89:U89" si="1247">T88/T84</f>
        <v>#DIV/0!</v>
      </c>
      <c r="U89" s="13" t="e">
        <f t="shared" si="1247"/>
        <v>#DIV/0!</v>
      </c>
      <c r="V89" s="162" t="e">
        <f t="shared" ref="V89" si="1248">V88/V84</f>
        <v>#DIV/0!</v>
      </c>
      <c r="W89" s="13" t="e">
        <f t="shared" ref="W89" si="1249">W88/W84</f>
        <v>#DIV/0!</v>
      </c>
      <c r="X89" s="13" t="e">
        <f t="shared" ref="X89" si="1250">X88/X84</f>
        <v>#DIV/0!</v>
      </c>
      <c r="Y89" s="13">
        <f t="shared" ref="Y89" si="1251">Y88/Y84</f>
        <v>-0.97959183673469385</v>
      </c>
      <c r="Z89" s="13" t="e">
        <f t="shared" ref="Z89" si="1252">Z88/Z84</f>
        <v>#DIV/0!</v>
      </c>
      <c r="AA89" s="13" t="e">
        <f t="shared" ref="AA89:AD89" si="1253">AA88/AA84</f>
        <v>#DIV/0!</v>
      </c>
      <c r="AB89" s="13" t="e">
        <f t="shared" ref="AB89" si="1254">AB88/AB84</f>
        <v>#DIV/0!</v>
      </c>
      <c r="AC89" s="14" t="e">
        <f t="shared" si="1253"/>
        <v>#DIV/0!</v>
      </c>
      <c r="AD89" s="224">
        <f t="shared" si="1253"/>
        <v>-7.3873559203632547E-2</v>
      </c>
      <c r="AE89" s="13" t="e">
        <f t="shared" ref="AE89" si="1255">AE88/AE84</f>
        <v>#DIV/0!</v>
      </c>
      <c r="AF89" s="13" t="e">
        <f t="shared" ref="AF89" si="1256">AF88/AF84</f>
        <v>#DIV/0!</v>
      </c>
      <c r="AG89" s="13" t="e">
        <f t="shared" ref="AG89" si="1257">AG88/AG84</f>
        <v>#DIV/0!</v>
      </c>
      <c r="AH89" s="13" t="e">
        <f t="shared" ref="AH89" si="1258">AH88/AH84</f>
        <v>#DIV/0!</v>
      </c>
      <c r="AI89" s="13" t="e">
        <f t="shared" ref="AI89" si="1259">AI88/AI84</f>
        <v>#DIV/0!</v>
      </c>
      <c r="AJ89" s="13" t="e">
        <f t="shared" ref="AJ89" si="1260">AJ88/AJ84</f>
        <v>#DIV/0!</v>
      </c>
      <c r="AK89" s="13">
        <f t="shared" ref="AK89" si="1261">AK88/AK84</f>
        <v>2.6238471567223036</v>
      </c>
      <c r="AL89" s="13" t="e">
        <f t="shared" ref="AL89" si="1262">AL88/AL84</f>
        <v>#DIV/0!</v>
      </c>
      <c r="AM89" s="13">
        <f t="shared" ref="AM89" si="1263">AM88/AM84</f>
        <v>0.53280865240693354</v>
      </c>
      <c r="AN89" s="13" t="e">
        <f t="shared" ref="AN89" si="1264">AN88/AN84</f>
        <v>#DIV/0!</v>
      </c>
      <c r="AO89" s="162" t="e">
        <f t="shared" ref="AO89" si="1265">AO88/AO84</f>
        <v>#DIV/0!</v>
      </c>
      <c r="AP89" s="13" t="e">
        <f t="shared" ref="AP89" si="1266">AP88/AP84</f>
        <v>#DIV/0!</v>
      </c>
      <c r="AQ89" s="14" t="e">
        <f t="shared" ref="AQ89" si="1267">AQ88/AQ84</f>
        <v>#DIV/0!</v>
      </c>
      <c r="AR89" s="13">
        <f t="shared" ref="AR89" si="1268">AR88/AR84</f>
        <v>-0.71034745395116583</v>
      </c>
      <c r="AS89" s="13" t="e">
        <f t="shared" ref="AS89" si="1269">AS88/AS84</f>
        <v>#DIV/0!</v>
      </c>
      <c r="AT89" s="13" t="e">
        <f t="shared" ref="AT89" si="1270">AT88/AT84</f>
        <v>#DIV/0!</v>
      </c>
      <c r="AU89" s="13">
        <f t="shared" ref="AU89" si="1271">AU88/AU84</f>
        <v>-0.66157946390787215</v>
      </c>
      <c r="AV89" s="13" t="e">
        <f t="shared" ref="AV89" si="1272">AV88/AV84</f>
        <v>#DIV/0!</v>
      </c>
      <c r="AW89" s="13" t="e">
        <f t="shared" ref="AW89" si="1273">AW88/AW84</f>
        <v>#DIV/0!</v>
      </c>
      <c r="AX89" s="13" t="e">
        <f t="shared" ref="AX89" si="1274">AX88/AX84</f>
        <v>#DIV/0!</v>
      </c>
      <c r="AY89" s="13" t="e">
        <f t="shared" ref="AY89" si="1275">AY88/AY84</f>
        <v>#DIV/0!</v>
      </c>
      <c r="AZ89" s="13">
        <f t="shared" ref="AZ89" si="1276">AZ88/AZ84</f>
        <v>2.6318367294399319</v>
      </c>
      <c r="BA89" s="13">
        <f t="shared" ref="BA89" si="1277">BA88/BA84</f>
        <v>2.5375857012966803</v>
      </c>
      <c r="BB89" s="14" t="e">
        <f t="shared" ref="BB89" si="1278">BB88/BB84</f>
        <v>#DIV/0!</v>
      </c>
      <c r="BC89" s="13" t="e">
        <f t="shared" ref="BC89" si="1279">BC88/BC84</f>
        <v>#DIV/0!</v>
      </c>
      <c r="BD89" s="13" t="e">
        <f t="shared" ref="BD89" si="1280">BD88/BD84</f>
        <v>#DIV/0!</v>
      </c>
      <c r="BE89" s="13" t="e">
        <f t="shared" ref="BE89" si="1281">BE88/BE84</f>
        <v>#DIV/0!</v>
      </c>
      <c r="BF89" s="13" t="e">
        <f t="shared" ref="BF89" si="1282">BF88/BF84</f>
        <v>#DIV/0!</v>
      </c>
      <c r="BG89" s="13">
        <f t="shared" ref="BG89:BH89" si="1283">BG88/BG84</f>
        <v>-1.0533754360946292</v>
      </c>
      <c r="BH89" s="162">
        <f t="shared" si="1283"/>
        <v>0.70084968017680582</v>
      </c>
      <c r="BI89" s="224">
        <f t="shared" ref="BI89" si="1284">BI88/BI84</f>
        <v>0.6989341404735796</v>
      </c>
      <c r="BJ89" s="13">
        <f t="shared" ref="BJ89:BK89" si="1285">BJ88/BJ84</f>
        <v>0.86860251415129019</v>
      </c>
      <c r="BK89" s="50">
        <f t="shared" si="1285"/>
        <v>0.69640546177332774</v>
      </c>
      <c r="BM89" s="14">
        <f t="shared" ref="BM89" si="1286">BM88/BM84</f>
        <v>0.69834326041464845</v>
      </c>
    </row>
    <row r="90" spans="1:66" ht="15.75" x14ac:dyDescent="0.25">
      <c r="A90" s="128"/>
      <c r="B90" s="5" t="s">
        <v>296</v>
      </c>
      <c r="C90" s="126">
        <f>C85/C82</f>
        <v>0.43331346841477952</v>
      </c>
      <c r="D90" s="126">
        <f t="shared" ref="D90:BK90" si="1287">D85/D82</f>
        <v>0.31911563294854234</v>
      </c>
      <c r="E90" s="126">
        <f t="shared" si="1287"/>
        <v>0</v>
      </c>
      <c r="F90" s="126">
        <f t="shared" si="1287"/>
        <v>0.43756670224119532</v>
      </c>
      <c r="G90" s="126">
        <f t="shared" si="1287"/>
        <v>0.47002724795640327</v>
      </c>
      <c r="H90" s="126" t="e">
        <f t="shared" si="1287"/>
        <v>#DIV/0!</v>
      </c>
      <c r="I90" s="126" t="e">
        <f t="shared" si="1287"/>
        <v>#DIV/0!</v>
      </c>
      <c r="J90" s="126">
        <f t="shared" si="1287"/>
        <v>0.17448559670781894</v>
      </c>
      <c r="K90" s="126" t="e">
        <f t="shared" si="1287"/>
        <v>#DIV/0!</v>
      </c>
      <c r="L90" s="126">
        <f t="shared" si="1287"/>
        <v>0.28421052631578947</v>
      </c>
      <c r="M90" s="126">
        <f t="shared" si="1287"/>
        <v>0.36930455635491605</v>
      </c>
      <c r="N90" s="126" t="e">
        <f t="shared" si="1287"/>
        <v>#DIV/0!</v>
      </c>
      <c r="O90" s="126" t="e">
        <f t="shared" si="1287"/>
        <v>#DIV/0!</v>
      </c>
      <c r="P90" s="126">
        <f t="shared" si="1287"/>
        <v>0.15450643776824036</v>
      </c>
      <c r="Q90" s="126" t="e">
        <f t="shared" si="1287"/>
        <v>#DIV/0!</v>
      </c>
      <c r="R90" s="126">
        <f t="shared" si="1287"/>
        <v>0</v>
      </c>
      <c r="S90" s="126" t="e">
        <f t="shared" si="1287"/>
        <v>#DIV/0!</v>
      </c>
      <c r="T90" s="126" t="e">
        <f t="shared" si="1287"/>
        <v>#DIV/0!</v>
      </c>
      <c r="U90" s="126" t="e">
        <f t="shared" si="1287"/>
        <v>#DIV/0!</v>
      </c>
      <c r="V90" s="177" t="e">
        <f t="shared" si="1287"/>
        <v>#DIV/0!</v>
      </c>
      <c r="W90" s="126" t="e">
        <f t="shared" si="1287"/>
        <v>#DIV/0!</v>
      </c>
      <c r="X90" s="126" t="e">
        <f t="shared" si="1287"/>
        <v>#DIV/0!</v>
      </c>
      <c r="Y90" s="126">
        <f t="shared" si="1287"/>
        <v>1.1764705882352941E-2</v>
      </c>
      <c r="Z90" s="126" t="e">
        <f t="shared" si="1287"/>
        <v>#DIV/0!</v>
      </c>
      <c r="AA90" s="126" t="e">
        <f t="shared" si="1287"/>
        <v>#DIV/0!</v>
      </c>
      <c r="AB90" s="126">
        <f t="shared" ref="AB90" si="1288">AB85/AB82</f>
        <v>0</v>
      </c>
      <c r="AC90" s="215" t="e">
        <f t="shared" si="1287"/>
        <v>#DIV/0!</v>
      </c>
      <c r="AD90" s="225">
        <f t="shared" si="1287"/>
        <v>0.38236354459586125</v>
      </c>
      <c r="AE90" s="126" t="e">
        <f t="shared" si="1287"/>
        <v>#DIV/0!</v>
      </c>
      <c r="AF90" s="126" t="e">
        <f t="shared" si="1287"/>
        <v>#DIV/0!</v>
      </c>
      <c r="AG90" s="126" t="e">
        <f t="shared" si="1287"/>
        <v>#DIV/0!</v>
      </c>
      <c r="AH90" s="126" t="e">
        <f t="shared" si="1287"/>
        <v>#DIV/0!</v>
      </c>
      <c r="AI90" s="126" t="e">
        <f t="shared" si="1287"/>
        <v>#DIV/0!</v>
      </c>
      <c r="AJ90" s="126" t="e">
        <f t="shared" si="1287"/>
        <v>#DIV/0!</v>
      </c>
      <c r="AK90" s="126">
        <f t="shared" si="1287"/>
        <v>1.5795507163002147</v>
      </c>
      <c r="AL90" s="126">
        <f t="shared" si="1287"/>
        <v>0</v>
      </c>
      <c r="AM90" s="126">
        <f t="shared" si="1287"/>
        <v>0.71354090194060293</v>
      </c>
      <c r="AN90" s="126" t="e">
        <f t="shared" si="1287"/>
        <v>#DIV/0!</v>
      </c>
      <c r="AO90" s="177" t="e">
        <f t="shared" si="1287"/>
        <v>#DIV/0!</v>
      </c>
      <c r="AP90" s="126" t="e">
        <f t="shared" si="1287"/>
        <v>#DIV/0!</v>
      </c>
      <c r="AQ90" s="215" t="e">
        <f t="shared" si="1287"/>
        <v>#DIV/0!</v>
      </c>
      <c r="AR90" s="126">
        <f t="shared" si="1287"/>
        <v>0.21484794592732209</v>
      </c>
      <c r="AS90" s="126" t="e">
        <f t="shared" si="1287"/>
        <v>#DIV/0!</v>
      </c>
      <c r="AT90" s="126" t="e">
        <f t="shared" si="1287"/>
        <v>#DIV/0!</v>
      </c>
      <c r="AU90" s="126">
        <f t="shared" si="1287"/>
        <v>0.21584960704758788</v>
      </c>
      <c r="AV90" s="126" t="e">
        <f t="shared" si="1287"/>
        <v>#DIV/0!</v>
      </c>
      <c r="AW90" s="126" t="e">
        <f t="shared" si="1287"/>
        <v>#DIV/0!</v>
      </c>
      <c r="AX90" s="126" t="e">
        <f t="shared" si="1287"/>
        <v>#DIV/0!</v>
      </c>
      <c r="AY90" s="126" t="e">
        <f t="shared" si="1287"/>
        <v>#DIV/0!</v>
      </c>
      <c r="AZ90" s="126">
        <f t="shared" si="1287"/>
        <v>1.7782865462429567</v>
      </c>
      <c r="BA90" s="126">
        <f t="shared" si="1287"/>
        <v>2.3943671342240949</v>
      </c>
      <c r="BB90" s="215" t="e">
        <f t="shared" si="1287"/>
        <v>#DIV/0!</v>
      </c>
      <c r="BC90" s="126" t="e">
        <f t="shared" si="1287"/>
        <v>#DIV/0!</v>
      </c>
      <c r="BD90" s="126" t="e">
        <f t="shared" si="1287"/>
        <v>#DIV/0!</v>
      </c>
      <c r="BE90" s="126" t="e">
        <f t="shared" si="1287"/>
        <v>#DIV/0!</v>
      </c>
      <c r="BF90" s="126" t="e">
        <f t="shared" si="1287"/>
        <v>#DIV/0!</v>
      </c>
      <c r="BG90" s="126">
        <f t="shared" si="1287"/>
        <v>-8.1127109459668681E-2</v>
      </c>
      <c r="BH90" s="177">
        <f t="shared" si="1287"/>
        <v>0.87065516175458768</v>
      </c>
      <c r="BI90" s="225">
        <f t="shared" si="1287"/>
        <v>0.86915913141600853</v>
      </c>
      <c r="BJ90" s="126">
        <f t="shared" si="1287"/>
        <v>0.26600959445430494</v>
      </c>
      <c r="BK90" s="126">
        <f t="shared" si="1287"/>
        <v>0.90276237244148327</v>
      </c>
      <c r="BM90" s="126" t="e">
        <f t="shared" ref="BM90" si="1289">BM85/BM82</f>
        <v>#DIV/0!</v>
      </c>
    </row>
    <row r="91" spans="1:66" s="180" customFormat="1" ht="15.75" x14ac:dyDescent="0.25">
      <c r="A91" s="128"/>
      <c r="B91" s="5" t="s">
        <v>297</v>
      </c>
      <c r="C91" s="11">
        <f>C85-C82</f>
        <v>-9509</v>
      </c>
      <c r="D91" s="11">
        <f t="shared" ref="D91:BM91" si="1290">D85-D82</f>
        <v>-3480</v>
      </c>
      <c r="E91" s="11">
        <f t="shared" si="1290"/>
        <v>-546</v>
      </c>
      <c r="F91" s="11">
        <f t="shared" si="1290"/>
        <v>-1054</v>
      </c>
      <c r="G91" s="11">
        <f t="shared" si="1290"/>
        <v>-389</v>
      </c>
      <c r="H91" s="11">
        <f t="shared" si="1290"/>
        <v>0</v>
      </c>
      <c r="I91" s="11">
        <f t="shared" si="1290"/>
        <v>0</v>
      </c>
      <c r="J91" s="11">
        <f t="shared" si="1290"/>
        <v>-1003</v>
      </c>
      <c r="K91" s="11">
        <f t="shared" si="1290"/>
        <v>0</v>
      </c>
      <c r="L91" s="11">
        <f t="shared" si="1290"/>
        <v>-340</v>
      </c>
      <c r="M91" s="11">
        <f t="shared" si="1290"/>
        <v>-263</v>
      </c>
      <c r="N91" s="11">
        <f t="shared" si="1290"/>
        <v>0</v>
      </c>
      <c r="O91" s="11">
        <f t="shared" si="1290"/>
        <v>0</v>
      </c>
      <c r="P91" s="11">
        <f t="shared" si="1290"/>
        <v>-197</v>
      </c>
      <c r="Q91" s="11">
        <f t="shared" si="1290"/>
        <v>0</v>
      </c>
      <c r="R91" s="11">
        <f t="shared" si="1290"/>
        <v>-150</v>
      </c>
      <c r="S91" s="11">
        <f t="shared" si="1290"/>
        <v>0</v>
      </c>
      <c r="T91" s="11">
        <f t="shared" si="1290"/>
        <v>0</v>
      </c>
      <c r="U91" s="11">
        <f t="shared" si="1290"/>
        <v>0</v>
      </c>
      <c r="V91" s="9">
        <f t="shared" si="1290"/>
        <v>0</v>
      </c>
      <c r="W91" s="11">
        <f t="shared" si="1290"/>
        <v>0</v>
      </c>
      <c r="X91" s="11">
        <f t="shared" si="1290"/>
        <v>0</v>
      </c>
      <c r="Y91" s="11">
        <f t="shared" si="1290"/>
        <v>-168</v>
      </c>
      <c r="Z91" s="11">
        <f t="shared" si="1290"/>
        <v>0</v>
      </c>
      <c r="AA91" s="11">
        <f t="shared" si="1290"/>
        <v>0</v>
      </c>
      <c r="AB91" s="11">
        <f t="shared" ref="AB91" si="1291">AB85-AB82</f>
        <v>-33</v>
      </c>
      <c r="AC91" s="10">
        <f t="shared" si="1290"/>
        <v>0</v>
      </c>
      <c r="AD91" s="223">
        <f t="shared" si="1290"/>
        <v>-17132</v>
      </c>
      <c r="AE91" s="11">
        <f t="shared" si="1290"/>
        <v>0</v>
      </c>
      <c r="AF91" s="11">
        <f t="shared" si="1290"/>
        <v>1</v>
      </c>
      <c r="AG91" s="11">
        <f t="shared" si="1290"/>
        <v>0</v>
      </c>
      <c r="AH91" s="11">
        <f t="shared" si="1290"/>
        <v>0</v>
      </c>
      <c r="AI91" s="11">
        <f t="shared" si="1290"/>
        <v>0</v>
      </c>
      <c r="AJ91" s="11">
        <f t="shared" si="1290"/>
        <v>0</v>
      </c>
      <c r="AK91" s="11">
        <f t="shared" si="1290"/>
        <v>82608</v>
      </c>
      <c r="AL91" s="11">
        <f t="shared" si="1290"/>
        <v>-9603</v>
      </c>
      <c r="AM91" s="11">
        <f t="shared" si="1290"/>
        <v>-1962698</v>
      </c>
      <c r="AN91" s="11">
        <f t="shared" si="1290"/>
        <v>0</v>
      </c>
      <c r="AO91" s="9">
        <f t="shared" si="1290"/>
        <v>0</v>
      </c>
      <c r="AP91" s="11">
        <f t="shared" si="1290"/>
        <v>641652</v>
      </c>
      <c r="AQ91" s="10">
        <f t="shared" si="1290"/>
        <v>0</v>
      </c>
      <c r="AR91" s="11">
        <f t="shared" si="1290"/>
        <v>-619843</v>
      </c>
      <c r="AS91" s="11">
        <f t="shared" si="1290"/>
        <v>0</v>
      </c>
      <c r="AT91" s="11">
        <f t="shared" si="1290"/>
        <v>0</v>
      </c>
      <c r="AU91" s="11">
        <f t="shared" si="1290"/>
        <v>-273089</v>
      </c>
      <c r="AV91" s="11">
        <f t="shared" si="1290"/>
        <v>0</v>
      </c>
      <c r="AW91" s="11">
        <f t="shared" si="1290"/>
        <v>0</v>
      </c>
      <c r="AX91" s="11">
        <f t="shared" si="1290"/>
        <v>0</v>
      </c>
      <c r="AY91" s="11">
        <f t="shared" si="1290"/>
        <v>0</v>
      </c>
      <c r="AZ91" s="11">
        <f t="shared" si="1290"/>
        <v>246969</v>
      </c>
      <c r="BA91" s="11">
        <f t="shared" si="1290"/>
        <v>754506</v>
      </c>
      <c r="BB91" s="10">
        <f t="shared" si="1290"/>
        <v>0</v>
      </c>
      <c r="BC91" s="11">
        <f t="shared" si="1290"/>
        <v>0</v>
      </c>
      <c r="BD91" s="11">
        <f t="shared" si="1290"/>
        <v>0</v>
      </c>
      <c r="BE91" s="11">
        <f t="shared" si="1290"/>
        <v>0</v>
      </c>
      <c r="BF91" s="11">
        <f t="shared" si="1290"/>
        <v>0</v>
      </c>
      <c r="BG91" s="11">
        <f t="shared" si="1290"/>
        <v>-27932</v>
      </c>
      <c r="BH91" s="11">
        <f t="shared" si="1290"/>
        <v>-1167429</v>
      </c>
      <c r="BI91" s="223">
        <f t="shared" si="1290"/>
        <v>-1184561</v>
      </c>
      <c r="BJ91" s="11">
        <f t="shared" si="1290"/>
        <v>-350683</v>
      </c>
      <c r="BK91" s="11">
        <f t="shared" si="1290"/>
        <v>-833878</v>
      </c>
      <c r="BL91" s="11">
        <f t="shared" si="1290"/>
        <v>7741787</v>
      </c>
      <c r="BM91" s="11">
        <f t="shared" si="1290"/>
        <v>7731188</v>
      </c>
    </row>
    <row r="92" spans="1:66" s="180" customFormat="1" ht="15.75" x14ac:dyDescent="0.25">
      <c r="A92" s="128"/>
      <c r="B92" s="5"/>
      <c r="C92" s="5"/>
      <c r="D92" s="5"/>
      <c r="E92" s="5"/>
      <c r="F92" s="5"/>
      <c r="G92" s="5"/>
      <c r="H92" s="5"/>
      <c r="I92" s="5"/>
      <c r="J92" s="5"/>
      <c r="K92" s="5"/>
      <c r="L92" s="5"/>
      <c r="M92" s="5"/>
      <c r="N92" s="5"/>
      <c r="O92" s="5"/>
      <c r="P92" s="5"/>
      <c r="Q92" s="5"/>
      <c r="R92" s="5"/>
      <c r="S92" s="5"/>
      <c r="T92" s="5"/>
      <c r="U92" s="5"/>
      <c r="V92" s="16"/>
      <c r="W92" s="5"/>
      <c r="X92" s="5"/>
      <c r="Y92" s="5"/>
      <c r="Z92" s="5"/>
      <c r="AA92" s="5"/>
      <c r="AB92" s="5"/>
      <c r="AC92" s="6"/>
      <c r="AD92" s="226"/>
      <c r="AE92" s="5"/>
      <c r="AF92" s="5"/>
      <c r="AG92" s="5"/>
      <c r="AH92" s="5"/>
      <c r="AI92" s="5"/>
      <c r="AJ92" s="5"/>
      <c r="AK92" s="5"/>
      <c r="AL92" s="5"/>
      <c r="AM92" s="5"/>
      <c r="AN92" s="5"/>
      <c r="AO92" s="16"/>
      <c r="AP92" s="5"/>
      <c r="AQ92" s="6"/>
      <c r="AR92" s="5"/>
      <c r="AS92" s="5"/>
      <c r="AT92" s="5"/>
      <c r="AU92" s="5"/>
      <c r="AV92" s="5"/>
      <c r="AW92" s="6"/>
      <c r="AX92" s="5"/>
      <c r="AY92" s="5"/>
      <c r="AZ92" s="5"/>
      <c r="BA92" s="5"/>
      <c r="BB92" s="6"/>
      <c r="BC92" s="5"/>
      <c r="BD92" s="5"/>
      <c r="BE92" s="5"/>
      <c r="BF92" s="5"/>
      <c r="BG92" s="5"/>
      <c r="BH92" s="16"/>
      <c r="BI92" s="226"/>
      <c r="BJ92" s="5"/>
      <c r="BK92" s="48"/>
    </row>
    <row r="93" spans="1:66" ht="15.75" x14ac:dyDescent="0.25">
      <c r="A93" s="15" t="s">
        <v>142</v>
      </c>
      <c r="B93" s="11" t="s">
        <v>300</v>
      </c>
      <c r="C93" s="120">
        <v>874071</v>
      </c>
      <c r="D93" s="120">
        <v>248485</v>
      </c>
      <c r="E93" s="120">
        <v>36632</v>
      </c>
      <c r="F93" s="120">
        <v>76560</v>
      </c>
      <c r="G93" s="120">
        <v>67137</v>
      </c>
      <c r="H93" s="120">
        <v>0</v>
      </c>
      <c r="I93" s="120">
        <v>0</v>
      </c>
      <c r="J93" s="120">
        <v>0</v>
      </c>
      <c r="K93" s="120">
        <v>382</v>
      </c>
      <c r="L93" s="120">
        <v>2863</v>
      </c>
      <c r="M93" s="120">
        <v>83348</v>
      </c>
      <c r="N93" s="120">
        <v>10356</v>
      </c>
      <c r="O93" s="120">
        <v>3059</v>
      </c>
      <c r="P93" s="120">
        <v>13101</v>
      </c>
      <c r="Q93" s="120">
        <v>0</v>
      </c>
      <c r="R93" s="120">
        <v>2858</v>
      </c>
      <c r="S93" s="120">
        <v>890316</v>
      </c>
      <c r="T93" s="120">
        <v>831482</v>
      </c>
      <c r="U93" s="120"/>
      <c r="V93" s="189">
        <v>0</v>
      </c>
      <c r="W93" s="120">
        <v>0</v>
      </c>
      <c r="X93" s="120">
        <v>0</v>
      </c>
      <c r="Y93" s="120">
        <v>158</v>
      </c>
      <c r="Z93" s="120">
        <v>20</v>
      </c>
      <c r="AA93" s="120">
        <v>66</v>
      </c>
      <c r="AB93" s="120">
        <v>1591</v>
      </c>
      <c r="AC93" s="151">
        <v>0</v>
      </c>
      <c r="AD93" s="229">
        <f t="shared" ref="AD93:AD94" si="1292">SUM(C93:AC93)</f>
        <v>3142485</v>
      </c>
      <c r="AE93" s="120">
        <v>3834</v>
      </c>
      <c r="AF93" s="120">
        <v>79</v>
      </c>
      <c r="AG93" s="151">
        <v>879</v>
      </c>
      <c r="AH93" s="120">
        <v>0</v>
      </c>
      <c r="AI93" s="120">
        <v>0</v>
      </c>
      <c r="AJ93" s="120">
        <v>32</v>
      </c>
      <c r="AK93" s="120">
        <v>19957</v>
      </c>
      <c r="AL93" s="120">
        <v>208861</v>
      </c>
      <c r="AM93" s="120">
        <v>163146</v>
      </c>
      <c r="AN93" s="120">
        <v>0</v>
      </c>
      <c r="AO93" s="189">
        <v>362425</v>
      </c>
      <c r="AP93" s="120">
        <v>0</v>
      </c>
      <c r="AQ93" s="151">
        <v>0</v>
      </c>
      <c r="AR93" s="120">
        <v>0</v>
      </c>
      <c r="AS93" s="120"/>
      <c r="AT93" s="120"/>
      <c r="AU93" s="120">
        <v>0</v>
      </c>
      <c r="AV93" s="120"/>
      <c r="AW93" s="120">
        <v>917</v>
      </c>
      <c r="AX93" s="120">
        <v>291</v>
      </c>
      <c r="AY93" s="120">
        <v>1658</v>
      </c>
      <c r="AZ93" s="120">
        <v>0</v>
      </c>
      <c r="BA93" s="120">
        <v>0</v>
      </c>
      <c r="BB93" s="151">
        <v>0</v>
      </c>
      <c r="BC93" s="120">
        <v>29657</v>
      </c>
      <c r="BD93" s="120">
        <v>29659</v>
      </c>
      <c r="BE93" s="120">
        <v>180</v>
      </c>
      <c r="BF93" s="120">
        <v>3518</v>
      </c>
      <c r="BG93" s="120">
        <v>-51520</v>
      </c>
      <c r="BH93" s="9">
        <f>SUM(AE93:BG93)</f>
        <v>773573</v>
      </c>
      <c r="BI93" s="222">
        <f>AD93+BH93</f>
        <v>3916058</v>
      </c>
      <c r="BJ93" s="96">
        <v>85</v>
      </c>
      <c r="BK93" s="49">
        <f t="shared" ref="BK93:BK94" si="1293">BI93-BJ93</f>
        <v>3915973</v>
      </c>
      <c r="BL93">
        <v>9</v>
      </c>
      <c r="BM93" s="30"/>
    </row>
    <row r="94" spans="1:66" s="41" customFormat="1" ht="15.75" x14ac:dyDescent="0.25">
      <c r="A94" s="134" t="s">
        <v>142</v>
      </c>
      <c r="B94" s="216" t="s">
        <v>329</v>
      </c>
      <c r="C94" s="10">
        <v>454518</v>
      </c>
      <c r="D94" s="10">
        <v>111225</v>
      </c>
      <c r="E94" s="10">
        <v>0</v>
      </c>
      <c r="F94" s="10">
        <v>39815</v>
      </c>
      <c r="G94" s="10">
        <v>34910</v>
      </c>
      <c r="H94" s="10">
        <v>0</v>
      </c>
      <c r="I94" s="10">
        <v>0</v>
      </c>
      <c r="J94" s="10">
        <v>0</v>
      </c>
      <c r="K94" s="10">
        <v>200</v>
      </c>
      <c r="L94" s="10">
        <v>1489</v>
      </c>
      <c r="M94" s="10">
        <v>43341</v>
      </c>
      <c r="N94" s="10">
        <v>5384</v>
      </c>
      <c r="O94" s="10">
        <v>1592</v>
      </c>
      <c r="P94" s="10">
        <v>6811</v>
      </c>
      <c r="Q94" s="10">
        <v>0</v>
      </c>
      <c r="R94" s="10">
        <v>1487</v>
      </c>
      <c r="S94" s="10">
        <v>676640</v>
      </c>
      <c r="T94" s="10">
        <v>432372</v>
      </c>
      <c r="U94" s="10"/>
      <c r="V94" s="10">
        <v>0</v>
      </c>
      <c r="W94" s="10">
        <v>0</v>
      </c>
      <c r="X94" s="10">
        <v>0</v>
      </c>
      <c r="Y94" s="10">
        <v>83</v>
      </c>
      <c r="Z94" s="10">
        <v>12</v>
      </c>
      <c r="AA94" s="10">
        <v>34</v>
      </c>
      <c r="AB94" s="10">
        <v>826</v>
      </c>
      <c r="AC94" s="10">
        <v>0</v>
      </c>
      <c r="AD94" s="229">
        <f t="shared" si="1292"/>
        <v>1810739</v>
      </c>
      <c r="AE94" s="10">
        <v>1994</v>
      </c>
      <c r="AF94" s="10">
        <v>40</v>
      </c>
      <c r="AG94" s="10">
        <v>456</v>
      </c>
      <c r="AH94" s="10">
        <v>0</v>
      </c>
      <c r="AI94" s="10">
        <v>0</v>
      </c>
      <c r="AJ94" s="10">
        <v>12</v>
      </c>
      <c r="AK94" s="10">
        <v>10378</v>
      </c>
      <c r="AL94" s="10">
        <v>108608</v>
      </c>
      <c r="AM94" s="10">
        <v>84837</v>
      </c>
      <c r="AN94" s="10">
        <v>0</v>
      </c>
      <c r="AO94" s="10">
        <v>188462</v>
      </c>
      <c r="AP94" s="10">
        <v>0</v>
      </c>
      <c r="AQ94" s="10">
        <v>0</v>
      </c>
      <c r="AR94" s="10">
        <v>0</v>
      </c>
      <c r="AS94" s="10"/>
      <c r="AT94" s="10"/>
      <c r="AU94" s="10">
        <v>0</v>
      </c>
      <c r="AV94" s="10"/>
      <c r="AW94" s="10">
        <v>476</v>
      </c>
      <c r="AX94" s="10">
        <v>150</v>
      </c>
      <c r="AY94" s="10">
        <v>863</v>
      </c>
      <c r="AZ94" s="10">
        <v>0</v>
      </c>
      <c r="BA94" s="10">
        <v>0</v>
      </c>
      <c r="BB94" s="10">
        <v>0</v>
      </c>
      <c r="BC94" s="10">
        <v>15422</v>
      </c>
      <c r="BD94" s="10">
        <v>15423</v>
      </c>
      <c r="BE94" s="10">
        <v>91</v>
      </c>
      <c r="BF94" s="10">
        <v>1837</v>
      </c>
      <c r="BG94" s="10">
        <v>-26796</v>
      </c>
      <c r="BH94" s="10">
        <f>SUM(AE94:BG94)</f>
        <v>402253</v>
      </c>
      <c r="BI94" s="222">
        <f>AD94+BH94</f>
        <v>2212992</v>
      </c>
      <c r="BJ94" s="10">
        <v>42</v>
      </c>
      <c r="BK94" s="10">
        <f t="shared" si="1293"/>
        <v>2212950</v>
      </c>
      <c r="BM94" s="217"/>
    </row>
    <row r="95" spans="1:66" ht="15.75" x14ac:dyDescent="0.25">
      <c r="A95" s="128"/>
      <c r="B95" s="12" t="s">
        <v>212</v>
      </c>
      <c r="C95" s="9">
        <f>IF('Upto Month COPPY'!$J$4="",0,'Upto Month COPPY'!$J$4)</f>
        <v>429815</v>
      </c>
      <c r="D95" s="9">
        <f>IF('Upto Month COPPY'!$J$5="",0,'Upto Month COPPY'!$J$5)</f>
        <v>73368</v>
      </c>
      <c r="E95" s="9">
        <f>IF('Upto Month COPPY'!$J$6="",0,'Upto Month COPPY'!$J$6)</f>
        <v>48</v>
      </c>
      <c r="F95" s="9">
        <f>IF('Upto Month COPPY'!$J$7="",0,'Upto Month COPPY'!$J$7)</f>
        <v>35265</v>
      </c>
      <c r="G95" s="9">
        <f>IF('Upto Month COPPY'!$J$8="",0,'Upto Month COPPY'!$J$8)</f>
        <v>28346</v>
      </c>
      <c r="H95" s="9">
        <f>IF('Upto Month COPPY'!$J$9="",0,'Upto Month COPPY'!$J$9)</f>
        <v>0</v>
      </c>
      <c r="I95" s="9">
        <f>IF('Upto Month COPPY'!$J$10="",0,'Upto Month COPPY'!$J$10)</f>
        <v>0</v>
      </c>
      <c r="J95" s="9">
        <f>IF('Upto Month COPPY'!$J$11="",0,'Upto Month COPPY'!$J$11)</f>
        <v>0</v>
      </c>
      <c r="K95" s="9">
        <f>IF('Upto Month COPPY'!$J$12="",0,'Upto Month COPPY'!$J$12)</f>
        <v>147</v>
      </c>
      <c r="L95" s="9">
        <f>IF('Upto Month COPPY'!$J$13="",0,'Upto Month COPPY'!$J$13)</f>
        <v>1401</v>
      </c>
      <c r="M95" s="9">
        <f>IF('Upto Month COPPY'!$J$14="",0,'Upto Month COPPY'!$J$14)</f>
        <v>43470</v>
      </c>
      <c r="N95" s="9">
        <f>IF('Upto Month COPPY'!$J$15="",0,'Upto Month COPPY'!$J$15)</f>
        <v>4207</v>
      </c>
      <c r="O95" s="9">
        <f>IF('Upto Month COPPY'!$J$16="",0,'Upto Month COPPY'!$J$16)</f>
        <v>829</v>
      </c>
      <c r="P95" s="9">
        <f>IF('Upto Month COPPY'!$J$17="",0,'Upto Month COPPY'!$J$17)</f>
        <v>5860</v>
      </c>
      <c r="Q95" s="9">
        <f>IF('Upto Month COPPY'!$J$18="",0,'Upto Month COPPY'!$J$18)</f>
        <v>0</v>
      </c>
      <c r="R95" s="9">
        <f>IF('Upto Month COPPY'!$J$21="",0,'Upto Month COPPY'!$J$21)</f>
        <v>398</v>
      </c>
      <c r="S95" s="9">
        <f>IF('Upto Month COPPY'!$J$26="",0,'Upto Month COPPY'!$J$26)</f>
        <v>698895</v>
      </c>
      <c r="T95" s="9">
        <f>IF('Upto Month COPPY'!$J$27="",0,'Upto Month COPPY'!$J$27)</f>
        <v>453603</v>
      </c>
      <c r="U95" s="9">
        <f>IF('Upto Month COPPY'!$J$30="",0,'Upto Month COPPY'!$J$30)</f>
        <v>0</v>
      </c>
      <c r="V95" s="9">
        <f>IF('Upto Month COPPY'!$J$35="",0,'Upto Month COPPY'!$J$35)</f>
        <v>0</v>
      </c>
      <c r="W95" s="9">
        <f>IF('Upto Month COPPY'!$J$39="",0,'Upto Month COPPY'!$J$39)</f>
        <v>0</v>
      </c>
      <c r="X95" s="9">
        <f>IF('Upto Month COPPY'!$J$40="",0,'Upto Month COPPY'!$J$40)</f>
        <v>0</v>
      </c>
      <c r="Y95" s="9">
        <f>IF('Upto Month COPPY'!$J$42="",0,'Upto Month COPPY'!$J$42)</f>
        <v>73</v>
      </c>
      <c r="Z95" s="9">
        <f>IF('Upto Month COPPY'!$J$43="",0,'Upto Month COPPY'!$J$43)</f>
        <v>5</v>
      </c>
      <c r="AA95" s="9">
        <f>IF('Upto Month COPPY'!$J$44="",0,'Upto Month COPPY'!$J$44)</f>
        <v>20</v>
      </c>
      <c r="AB95" s="9">
        <f>IF('Upto Month COPPY'!$J$48="",0,'Upto Month COPPY'!$J$48)</f>
        <v>0</v>
      </c>
      <c r="AC95" s="10">
        <f>IF('Upto Month COPPY'!$J$51="",0,'Upto Month COPPY'!$J$51)</f>
        <v>0</v>
      </c>
      <c r="AD95" s="229">
        <f t="shared" ref="AD95:AD96" si="1294">SUM(C95:AC95)</f>
        <v>1775750</v>
      </c>
      <c r="AE95" s="9">
        <f>IF('Upto Month COPPY'!$J$19="",0,'Upto Month COPPY'!$J$19)</f>
        <v>653</v>
      </c>
      <c r="AF95" s="9">
        <f>IF('Upto Month COPPY'!$J$20="",0,'Upto Month COPPY'!$J$20)</f>
        <v>167</v>
      </c>
      <c r="AG95" s="9">
        <f>IF('Upto Month COPPY'!$J$22="",0,'Upto Month COPPY'!$J$22)</f>
        <v>1405</v>
      </c>
      <c r="AH95" s="9">
        <f>IF('Upto Month COPPY'!$J$23="",0,'Upto Month COPPY'!$J$23)</f>
        <v>0</v>
      </c>
      <c r="AI95" s="9">
        <f>IF('Upto Month COPPY'!$J$24="",0,'Upto Month COPPY'!$J$24)</f>
        <v>0</v>
      </c>
      <c r="AJ95" s="9">
        <f>IF('Upto Month COPPY'!$J$25="",0,'Upto Month COPPY'!$J$25)</f>
        <v>18</v>
      </c>
      <c r="AK95" s="9">
        <f>IF('Upto Month COPPY'!$J$28="",0,'Upto Month COPPY'!$J$28)</f>
        <v>16408</v>
      </c>
      <c r="AL95" s="9">
        <f>IF('Upto Month COPPY'!$J$29="",0,'Upto Month COPPY'!$J$29)</f>
        <v>128934</v>
      </c>
      <c r="AM95" s="9">
        <f>IF('Upto Month COPPY'!$J$31="",0,'Upto Month COPPY'!$J$31)</f>
        <v>87006</v>
      </c>
      <c r="AN95" s="9">
        <f>IF('Upto Month COPPY'!$J$32="",0,'Upto Month COPPY'!$J$32)</f>
        <v>0</v>
      </c>
      <c r="AO95" s="9">
        <f>IF('Upto Month COPPY'!$J$33="",0,'Upto Month COPPY'!$J$33)</f>
        <v>232134</v>
      </c>
      <c r="AP95" s="9">
        <f>IF('Upto Month COPPY'!$J$34="",0,'Upto Month COPPY'!$J$34)</f>
        <v>0</v>
      </c>
      <c r="AQ95" s="10">
        <f>IF('Upto Month COPPY'!$J$36="",0,'Upto Month COPPY'!$J$36)</f>
        <v>0</v>
      </c>
      <c r="AR95" s="9">
        <f>IF('Upto Month COPPY'!$J$37="",0,'Upto Month COPPY'!$J$37)</f>
        <v>0</v>
      </c>
      <c r="AS95" s="9">
        <v>0</v>
      </c>
      <c r="AT95" s="9">
        <f>IF('Upto Month COPPY'!$J$38="",0,'Upto Month COPPY'!$J$38)</f>
        <v>0</v>
      </c>
      <c r="AU95" s="9">
        <f>IF('Upto Month COPPY'!$J$41="",0,'Upto Month COPPY'!$J$41)</f>
        <v>0</v>
      </c>
      <c r="AV95" s="9">
        <v>0</v>
      </c>
      <c r="AW95" s="9">
        <f>IF('Upto Month COPPY'!$J$45="",0,'Upto Month COPPY'!$J$45)</f>
        <v>468</v>
      </c>
      <c r="AX95" s="9">
        <f>IF('Upto Month COPPY'!$J$46="",0,'Upto Month COPPY'!$J$46)</f>
        <v>39</v>
      </c>
      <c r="AY95" s="9">
        <f>IF('Upto Month COPPY'!$J$47="",0,'Upto Month COPPY'!$J$47)</f>
        <v>895</v>
      </c>
      <c r="AZ95" s="9">
        <f>IF('Upto Month COPPY'!$J$49="",0,'Upto Month COPPY'!$J$49)</f>
        <v>0</v>
      </c>
      <c r="BA95" s="9">
        <f>IF('Upto Month COPPY'!$J$50="",0,'Upto Month COPPY'!$J$50)</f>
        <v>0</v>
      </c>
      <c r="BB95" s="10">
        <f>IF('Upto Month COPPY'!$J$52="",0,'Upto Month COPPY'!$J$52)</f>
        <v>0</v>
      </c>
      <c r="BC95" s="9">
        <f>IF('Upto Month COPPY'!$J$53="",0,'Upto Month COPPY'!$J$53)</f>
        <v>19243</v>
      </c>
      <c r="BD95" s="9">
        <f>IF('Upto Month COPPY'!$J$54="",0,'Upto Month COPPY'!$J$54)</f>
        <v>19245</v>
      </c>
      <c r="BE95" s="9">
        <f>IF('Upto Month COPPY'!$J$55="",0,'Upto Month COPPY'!$J$55)</f>
        <v>8</v>
      </c>
      <c r="BF95" s="9">
        <f>IF('Upto Month COPPY'!$J$56="",0,'Upto Month COPPY'!$J$56)</f>
        <v>2230</v>
      </c>
      <c r="BG95" s="9">
        <f>IF('Upto Month COPPY'!$J$58="",0,'Upto Month COPPY'!$J$58)</f>
        <v>-34633</v>
      </c>
      <c r="BH95" s="9">
        <f>SUM(AE95:BG95)</f>
        <v>474220</v>
      </c>
      <c r="BI95" s="222">
        <f>AD95+BH95</f>
        <v>2249970</v>
      </c>
      <c r="BJ95" s="9">
        <f>IF('Upto Month COPPY'!$J$60="",0,'Upto Month COPPY'!$J$60)</f>
        <v>1</v>
      </c>
      <c r="BK95" s="49">
        <f t="shared" ref="BK95:BK96" si="1295">BI95-BJ95</f>
        <v>2249969</v>
      </c>
      <c r="BL95">
        <f>'Upto Month COPPY'!$J$61</f>
        <v>2249970</v>
      </c>
      <c r="BM95" s="30">
        <f t="shared" ref="BM95:BM99" si="1296">BK95-AD95</f>
        <v>474219</v>
      </c>
    </row>
    <row r="96" spans="1:66" ht="15.75" x14ac:dyDescent="0.25">
      <c r="A96" s="128"/>
      <c r="B96" s="182" t="s">
        <v>330</v>
      </c>
      <c r="C96" s="9">
        <f>IF('Upto Month Current'!$J$4="",0,'Upto Month Current'!$J$4)</f>
        <v>427693</v>
      </c>
      <c r="D96" s="9">
        <f>IF('Upto Month Current'!$J$5="",0,'Upto Month Current'!$J$5)</f>
        <v>94357</v>
      </c>
      <c r="E96" s="9">
        <f>IF('Upto Month Current'!$J$6="",0,'Upto Month Current'!$J$6)</f>
        <v>37</v>
      </c>
      <c r="F96" s="9">
        <f>IF('Upto Month Current'!$J$7="",0,'Upto Month Current'!$J$7)</f>
        <v>37786</v>
      </c>
      <c r="G96" s="9">
        <f>IF('Upto Month Current'!$J$8="",0,'Upto Month Current'!$J$8)</f>
        <v>25946</v>
      </c>
      <c r="H96" s="9">
        <f>IF('Upto Month Current'!$J$9="",0,'Upto Month Current'!$J$9)</f>
        <v>0</v>
      </c>
      <c r="I96" s="9">
        <f>IF('Upto Month Current'!$J$10="",0,'Upto Month Current'!$J$10)</f>
        <v>0</v>
      </c>
      <c r="J96" s="9">
        <f>IF('Upto Month Current'!$J$11="",0,'Upto Month Current'!$J$11)</f>
        <v>0</v>
      </c>
      <c r="K96" s="9">
        <f>IF('Upto Month Current'!$J$12="",0,'Upto Month Current'!$J$12)</f>
        <v>1017</v>
      </c>
      <c r="L96" s="9">
        <f>IF('Upto Month Current'!$J$13="",0,'Upto Month Current'!$J$13)</f>
        <v>1051</v>
      </c>
      <c r="M96" s="9">
        <f>IF('Upto Month Current'!$J$14="",0,'Upto Month Current'!$J$14)</f>
        <v>39742</v>
      </c>
      <c r="N96" s="9">
        <f>IF('Upto Month Current'!$J$15="",0,'Upto Month Current'!$J$15)</f>
        <v>5198</v>
      </c>
      <c r="O96" s="9">
        <f>IF('Upto Month Current'!$J$16="",0,'Upto Month Current'!$J$16)</f>
        <v>651</v>
      </c>
      <c r="P96" s="9">
        <f>IF('Upto Month Current'!$J$17="",0,'Upto Month Current'!$J$17)</f>
        <v>5827</v>
      </c>
      <c r="Q96" s="9">
        <f>IF('Upto Month Current'!$J$18="",0,'Upto Month Current'!$J$18)</f>
        <v>0</v>
      </c>
      <c r="R96" s="9">
        <f>IF('Upto Month Current'!$J$21="",0,'Upto Month Current'!$J$21)</f>
        <v>927</v>
      </c>
      <c r="S96" s="9">
        <f>IF('Upto Month Current'!$J$26="",0,'Upto Month Current'!$J$26)</f>
        <v>758511</v>
      </c>
      <c r="T96" s="9">
        <f>IF('Upto Month Current'!$J$27="",0,'Upto Month Current'!$J$27)</f>
        <v>612625</v>
      </c>
      <c r="U96" s="9">
        <f>IF('Upto Month Current'!$J$30="",0,'Upto Month Current'!$J$30)</f>
        <v>0</v>
      </c>
      <c r="V96" s="9">
        <f>IF('Upto Month Current'!$J$35="",0,'Upto Month Current'!$J$35)</f>
        <v>0</v>
      </c>
      <c r="W96" s="9">
        <f>IF('Upto Month Current'!$J$39="",0,'Upto Month Current'!$J$39)</f>
        <v>0</v>
      </c>
      <c r="X96" s="9">
        <f>IF('Upto Month Current'!$J$40="",0,'Upto Month Current'!$J$40)</f>
        <v>0</v>
      </c>
      <c r="Y96" s="9">
        <f>IF('Upto Month Current'!$J$42="",0,'Upto Month Current'!$J$42)</f>
        <v>2578</v>
      </c>
      <c r="Z96" s="9">
        <f>IF('Upto Month Current'!$J$43="",0,'Upto Month Current'!$J$43)</f>
        <v>311</v>
      </c>
      <c r="AA96" s="9">
        <f>IF('Upto Month Current'!$J$44="",0,'Upto Month Current'!$J$44)</f>
        <v>779</v>
      </c>
      <c r="AB96" s="9">
        <f>IF('Upto Month Current'!$J$48="",0,'Upto Month Current'!$J$48)</f>
        <v>74</v>
      </c>
      <c r="AC96" s="10">
        <f>IF('Upto Month Current'!$J$51="",0,'Upto Month Current'!$J$51)</f>
        <v>0</v>
      </c>
      <c r="AD96" s="229">
        <f t="shared" si="1294"/>
        <v>2015110</v>
      </c>
      <c r="AE96" s="9">
        <f>IF('Upto Month Current'!$J$19="",0,'Upto Month Current'!$J$19)</f>
        <v>630</v>
      </c>
      <c r="AF96" s="9">
        <f>IF('Upto Month Current'!$J$20="",0,'Upto Month Current'!$J$20)</f>
        <v>148</v>
      </c>
      <c r="AG96" s="9">
        <f>IF('Upto Month Current'!$J$22="",0,'Upto Month Current'!$J$22)</f>
        <v>1743</v>
      </c>
      <c r="AH96" s="9">
        <f>IF('Upto Month Current'!$J$23="",0,'Upto Month Current'!$J$23)</f>
        <v>0</v>
      </c>
      <c r="AI96" s="9">
        <f>IF('Upto Month Current'!$J$24="",0,'Upto Month Current'!$J$24)</f>
        <v>0</v>
      </c>
      <c r="AJ96" s="9">
        <f>IF('Upto Month Current'!$J$25="",0,'Upto Month Current'!$J$25)</f>
        <v>117</v>
      </c>
      <c r="AK96" s="9">
        <f>IF('Upto Month Current'!$J$28="",0,'Upto Month Current'!$J$28)</f>
        <v>808</v>
      </c>
      <c r="AL96" s="9">
        <f>IF('Upto Month Current'!$J$29="",0,'Upto Month Current'!$J$29)</f>
        <v>137507</v>
      </c>
      <c r="AM96" s="9">
        <f>IF('Upto Month Current'!$J$31="",0,'Upto Month Current'!$J$31)</f>
        <v>72158</v>
      </c>
      <c r="AN96" s="9">
        <f>IF('Upto Month Current'!$J$32="",0,'Upto Month Current'!$J$32)</f>
        <v>10</v>
      </c>
      <c r="AO96" s="9">
        <f>IF('Upto Month Current'!$J$33="",0,'Upto Month Current'!$J$33)</f>
        <v>189213</v>
      </c>
      <c r="AP96" s="9">
        <f>IF('Upto Month Current'!$J$34="",0,'Upto Month Current'!$J$34)</f>
        <v>0</v>
      </c>
      <c r="AQ96" s="10">
        <f>IF('Upto Month Current'!$J$36="",0,'Upto Month Current'!$J$36)</f>
        <v>0</v>
      </c>
      <c r="AR96" s="9">
        <f>IF('Upto Month Current'!$J$37="",0,'Upto Month Current'!$J$37)</f>
        <v>0</v>
      </c>
      <c r="AS96" s="9">
        <v>0</v>
      </c>
      <c r="AT96" s="9">
        <f>IF('Upto Month Current'!$J$38="",0,'Upto Month Current'!$J$38)</f>
        <v>0</v>
      </c>
      <c r="AU96" s="9">
        <f>IF('Upto Month Current'!$J$41="",0,'Upto Month Current'!$J$41)</f>
        <v>0</v>
      </c>
      <c r="AV96" s="9">
        <v>0</v>
      </c>
      <c r="AW96" s="9">
        <f>IF('Upto Month Current'!$J$45="",0,'Upto Month Current'!$J$45)</f>
        <v>302</v>
      </c>
      <c r="AX96" s="9">
        <f>IF('Upto Month Current'!$J$46="",0,'Upto Month Current'!$J$46)</f>
        <v>258</v>
      </c>
      <c r="AY96" s="9">
        <f>IF('Upto Month Current'!$J$47="",0,'Upto Month Current'!$J$47)</f>
        <v>376</v>
      </c>
      <c r="AZ96" s="9">
        <f>IF('Upto Month Current'!$J$49="",0,'Upto Month Current'!$J$49)</f>
        <v>0</v>
      </c>
      <c r="BA96" s="9">
        <f>IF('Upto Month Current'!$J$50="",0,'Upto Month Current'!$J$50)</f>
        <v>0</v>
      </c>
      <c r="BB96" s="10">
        <f>IF('Upto Month Current'!$J$52="",0,'Upto Month Current'!$J$52)</f>
        <v>0</v>
      </c>
      <c r="BC96" s="9">
        <f>IF('Upto Month Current'!$J$53="",0,'Upto Month Current'!$J$53)</f>
        <v>17339</v>
      </c>
      <c r="BD96" s="9">
        <f>IF('Upto Month Current'!$J$54="",0,'Upto Month Current'!$J$54)</f>
        <v>17082</v>
      </c>
      <c r="BE96" s="9">
        <f>IF('Upto Month Current'!$J$55="",0,'Upto Month Current'!$J$55)</f>
        <v>2</v>
      </c>
      <c r="BF96" s="9">
        <f>IF('Upto Month Current'!$J$56="",0,'Upto Month Current'!$J$56)</f>
        <v>2449</v>
      </c>
      <c r="BG96" s="9">
        <f>IF('Upto Month Current'!$J$58="",0,'Upto Month Current'!$J$58)</f>
        <v>-93779</v>
      </c>
      <c r="BH96" s="9">
        <f>SUM(AE96:BG96)</f>
        <v>346363</v>
      </c>
      <c r="BI96" s="222">
        <f>AD96+BH96</f>
        <v>2361473</v>
      </c>
      <c r="BJ96" s="9">
        <f>IF('Upto Month Current'!$J$60="",0,'Upto Month Current'!$J$60)</f>
        <v>0</v>
      </c>
      <c r="BK96" s="49">
        <f t="shared" si="1295"/>
        <v>2361473</v>
      </c>
      <c r="BL96">
        <f>'Upto Month Current'!$J$61</f>
        <v>2361474</v>
      </c>
      <c r="BM96" s="30">
        <f t="shared" si="1296"/>
        <v>346363</v>
      </c>
    </row>
    <row r="97" spans="1:65" ht="15.75" x14ac:dyDescent="0.25">
      <c r="A97" s="128"/>
      <c r="B97" s="5" t="s">
        <v>132</v>
      </c>
      <c r="C97" s="11">
        <f>C96-C94</f>
        <v>-26825</v>
      </c>
      <c r="D97" s="11">
        <f t="shared" ref="D97" si="1297">D96-D94</f>
        <v>-16868</v>
      </c>
      <c r="E97" s="11">
        <f t="shared" ref="E97" si="1298">E96-E94</f>
        <v>37</v>
      </c>
      <c r="F97" s="11">
        <f t="shared" ref="F97" si="1299">F96-F94</f>
        <v>-2029</v>
      </c>
      <c r="G97" s="11">
        <f t="shared" ref="G97" si="1300">G96-G94</f>
        <v>-8964</v>
      </c>
      <c r="H97" s="11">
        <f t="shared" ref="H97" si="1301">H96-H94</f>
        <v>0</v>
      </c>
      <c r="I97" s="11">
        <f t="shared" ref="I97" si="1302">I96-I94</f>
        <v>0</v>
      </c>
      <c r="J97" s="11">
        <f t="shared" ref="J97" si="1303">J96-J94</f>
        <v>0</v>
      </c>
      <c r="K97" s="11">
        <f t="shared" ref="K97" si="1304">K96-K94</f>
        <v>817</v>
      </c>
      <c r="L97" s="11">
        <f t="shared" ref="L97" si="1305">L96-L94</f>
        <v>-438</v>
      </c>
      <c r="M97" s="11">
        <f t="shared" ref="M97" si="1306">M96-M94</f>
        <v>-3599</v>
      </c>
      <c r="N97" s="11">
        <f t="shared" ref="N97" si="1307">N96-N94</f>
        <v>-186</v>
      </c>
      <c r="O97" s="11">
        <f t="shared" ref="O97" si="1308">O96-O94</f>
        <v>-941</v>
      </c>
      <c r="P97" s="11">
        <f t="shared" ref="P97" si="1309">P96-P94</f>
        <v>-984</v>
      </c>
      <c r="Q97" s="11">
        <f t="shared" ref="Q97" si="1310">Q96-Q94</f>
        <v>0</v>
      </c>
      <c r="R97" s="11">
        <f t="shared" ref="R97" si="1311">R96-R94</f>
        <v>-560</v>
      </c>
      <c r="S97" s="11">
        <f t="shared" ref="S97" si="1312">S96-S94</f>
        <v>81871</v>
      </c>
      <c r="T97" s="11">
        <f t="shared" ref="T97:U97" si="1313">T96-T94</f>
        <v>180253</v>
      </c>
      <c r="U97" s="11">
        <f t="shared" si="1313"/>
        <v>0</v>
      </c>
      <c r="V97" s="9">
        <f t="shared" ref="V97" si="1314">V96-V94</f>
        <v>0</v>
      </c>
      <c r="W97" s="11">
        <f t="shared" ref="W97" si="1315">W96-W94</f>
        <v>0</v>
      </c>
      <c r="X97" s="11">
        <f t="shared" ref="X97" si="1316">X96-X94</f>
        <v>0</v>
      </c>
      <c r="Y97" s="11">
        <f t="shared" ref="Y97" si="1317">Y96-Y94</f>
        <v>2495</v>
      </c>
      <c r="Z97" s="11">
        <f t="shared" ref="Z97" si="1318">Z96-Z94</f>
        <v>299</v>
      </c>
      <c r="AA97" s="11">
        <f t="shared" ref="AA97:AD97" si="1319">AA96-AA94</f>
        <v>745</v>
      </c>
      <c r="AB97" s="11">
        <f t="shared" ref="AB97" si="1320">AB96-AB94</f>
        <v>-752</v>
      </c>
      <c r="AC97" s="10">
        <f t="shared" si="1319"/>
        <v>0</v>
      </c>
      <c r="AD97" s="223">
        <f t="shared" si="1319"/>
        <v>204371</v>
      </c>
      <c r="AE97" s="11">
        <f t="shared" ref="AE97" si="1321">AE96-AE94</f>
        <v>-1364</v>
      </c>
      <c r="AF97" s="11">
        <f t="shared" ref="AF97" si="1322">AF96-AF94</f>
        <v>108</v>
      </c>
      <c r="AG97" s="11">
        <f t="shared" ref="AG97" si="1323">AG96-AG94</f>
        <v>1287</v>
      </c>
      <c r="AH97" s="11">
        <f t="shared" ref="AH97" si="1324">AH96-AH94</f>
        <v>0</v>
      </c>
      <c r="AI97" s="11">
        <f t="shared" ref="AI97" si="1325">AI96-AI94</f>
        <v>0</v>
      </c>
      <c r="AJ97" s="11">
        <f t="shared" ref="AJ97" si="1326">AJ96-AJ94</f>
        <v>105</v>
      </c>
      <c r="AK97" s="11">
        <f t="shared" ref="AK97" si="1327">AK96-AK94</f>
        <v>-9570</v>
      </c>
      <c r="AL97" s="11">
        <f t="shared" ref="AL97" si="1328">AL96-AL94</f>
        <v>28899</v>
      </c>
      <c r="AM97" s="11">
        <f t="shared" ref="AM97" si="1329">AM96-AM94</f>
        <v>-12679</v>
      </c>
      <c r="AN97" s="11">
        <f t="shared" ref="AN97" si="1330">AN96-AN94</f>
        <v>10</v>
      </c>
      <c r="AO97" s="9">
        <f t="shared" ref="AO97" si="1331">AO96-AO94</f>
        <v>751</v>
      </c>
      <c r="AP97" s="11">
        <f t="shared" ref="AP97" si="1332">AP96-AP94</f>
        <v>0</v>
      </c>
      <c r="AQ97" s="10">
        <f t="shared" ref="AQ97" si="1333">AQ96-AQ94</f>
        <v>0</v>
      </c>
      <c r="AR97" s="11">
        <f t="shared" ref="AR97" si="1334">AR96-AR94</f>
        <v>0</v>
      </c>
      <c r="AS97" s="11">
        <f t="shared" ref="AS97" si="1335">AS96-AS94</f>
        <v>0</v>
      </c>
      <c r="AT97" s="11">
        <f t="shared" ref="AT97" si="1336">AT96-AT94</f>
        <v>0</v>
      </c>
      <c r="AU97" s="11">
        <f t="shared" ref="AU97" si="1337">AU96-AU94</f>
        <v>0</v>
      </c>
      <c r="AV97" s="11">
        <f t="shared" ref="AV97" si="1338">AV96-AV94</f>
        <v>0</v>
      </c>
      <c r="AW97" s="11">
        <f t="shared" ref="AW97" si="1339">AW96-AW94</f>
        <v>-174</v>
      </c>
      <c r="AX97" s="11">
        <f t="shared" ref="AX97" si="1340">AX96-AX94</f>
        <v>108</v>
      </c>
      <c r="AY97" s="11">
        <f t="shared" ref="AY97" si="1341">AY96-AY94</f>
        <v>-487</v>
      </c>
      <c r="AZ97" s="11">
        <f t="shared" ref="AZ97" si="1342">AZ96-AZ94</f>
        <v>0</v>
      </c>
      <c r="BA97" s="11">
        <f t="shared" ref="BA97" si="1343">BA96-BA94</f>
        <v>0</v>
      </c>
      <c r="BB97" s="10">
        <f t="shared" ref="BB97" si="1344">BB96-BB94</f>
        <v>0</v>
      </c>
      <c r="BC97" s="11">
        <f t="shared" ref="BC97" si="1345">BC96-BC94</f>
        <v>1917</v>
      </c>
      <c r="BD97" s="11">
        <f t="shared" ref="BD97" si="1346">BD96-BD94</f>
        <v>1659</v>
      </c>
      <c r="BE97" s="11">
        <f t="shared" ref="BE97" si="1347">BE96-BE94</f>
        <v>-89</v>
      </c>
      <c r="BF97" s="11">
        <f t="shared" ref="BF97" si="1348">BF96-BF94</f>
        <v>612</v>
      </c>
      <c r="BG97" s="11">
        <f t="shared" ref="BG97:BH97" si="1349">BG96-BG94</f>
        <v>-66983</v>
      </c>
      <c r="BH97" s="9">
        <f t="shared" si="1349"/>
        <v>-55890</v>
      </c>
      <c r="BI97" s="223">
        <f t="shared" ref="BI97" si="1350">BI96-BI94</f>
        <v>148481</v>
      </c>
      <c r="BJ97" s="11">
        <f t="shared" ref="BJ97:BK97" si="1351">BJ96-BJ94</f>
        <v>-42</v>
      </c>
      <c r="BK97" s="49">
        <f t="shared" si="1351"/>
        <v>148523</v>
      </c>
      <c r="BM97" s="30">
        <f t="shared" si="1296"/>
        <v>-55848</v>
      </c>
    </row>
    <row r="98" spans="1:65" ht="15.75" x14ac:dyDescent="0.25">
      <c r="A98" s="128"/>
      <c r="B98" s="5" t="s">
        <v>133</v>
      </c>
      <c r="C98" s="13">
        <f>C97/C94</f>
        <v>-5.9018564721309168E-2</v>
      </c>
      <c r="D98" s="13">
        <f t="shared" ref="D98" si="1352">D97/D94</f>
        <v>-0.15165655203416498</v>
      </c>
      <c r="E98" s="13" t="e">
        <f t="shared" ref="E98" si="1353">E97/E94</f>
        <v>#DIV/0!</v>
      </c>
      <c r="F98" s="13">
        <f t="shared" ref="F98" si="1354">F97/F94</f>
        <v>-5.0960693206078114E-2</v>
      </c>
      <c r="G98" s="13">
        <f t="shared" ref="G98" si="1355">G97/G94</f>
        <v>-0.25677456316241765</v>
      </c>
      <c r="H98" s="13" t="e">
        <f t="shared" ref="H98" si="1356">H97/H94</f>
        <v>#DIV/0!</v>
      </c>
      <c r="I98" s="13" t="e">
        <f t="shared" ref="I98" si="1357">I97/I94</f>
        <v>#DIV/0!</v>
      </c>
      <c r="J98" s="13" t="e">
        <f t="shared" ref="J98" si="1358">J97/J94</f>
        <v>#DIV/0!</v>
      </c>
      <c r="K98" s="13">
        <f t="shared" ref="K98" si="1359">K97/K94</f>
        <v>4.085</v>
      </c>
      <c r="L98" s="13">
        <f t="shared" ref="L98" si="1360">L97/L94</f>
        <v>-0.29415715245130958</v>
      </c>
      <c r="M98" s="13">
        <f t="shared" ref="M98" si="1361">M97/M94</f>
        <v>-8.3039154611107266E-2</v>
      </c>
      <c r="N98" s="13">
        <f t="shared" ref="N98" si="1362">N97/N94</f>
        <v>-3.4546805349182766E-2</v>
      </c>
      <c r="O98" s="13">
        <f t="shared" ref="O98" si="1363">O97/O94</f>
        <v>-0.5910804020100503</v>
      </c>
      <c r="P98" s="13">
        <f t="shared" ref="P98" si="1364">P97/P94</f>
        <v>-0.14447217736015269</v>
      </c>
      <c r="Q98" s="13" t="e">
        <f t="shared" ref="Q98" si="1365">Q97/Q94</f>
        <v>#DIV/0!</v>
      </c>
      <c r="R98" s="13">
        <f t="shared" ref="R98" si="1366">R97/R94</f>
        <v>-0.3765971755211836</v>
      </c>
      <c r="S98" s="13">
        <f t="shared" ref="S98" si="1367">S97/S94</f>
        <v>0.12099639394655946</v>
      </c>
      <c r="T98" s="13">
        <f t="shared" ref="T98:U98" si="1368">T97/T94</f>
        <v>0.41689332334193702</v>
      </c>
      <c r="U98" s="13" t="e">
        <f t="shared" si="1368"/>
        <v>#DIV/0!</v>
      </c>
      <c r="V98" s="162" t="e">
        <f t="shared" ref="V98" si="1369">V97/V94</f>
        <v>#DIV/0!</v>
      </c>
      <c r="W98" s="13" t="e">
        <f t="shared" ref="W98" si="1370">W97/W94</f>
        <v>#DIV/0!</v>
      </c>
      <c r="X98" s="13" t="e">
        <f t="shared" ref="X98" si="1371">X97/X94</f>
        <v>#DIV/0!</v>
      </c>
      <c r="Y98" s="13">
        <f t="shared" ref="Y98" si="1372">Y97/Y94</f>
        <v>30.060240963855421</v>
      </c>
      <c r="Z98" s="13">
        <f t="shared" ref="Z98" si="1373">Z97/Z94</f>
        <v>24.916666666666668</v>
      </c>
      <c r="AA98" s="13">
        <f t="shared" ref="AA98:AD98" si="1374">AA97/AA94</f>
        <v>21.911764705882351</v>
      </c>
      <c r="AB98" s="13">
        <f t="shared" ref="AB98" si="1375">AB97/AB94</f>
        <v>-0.91041162227602901</v>
      </c>
      <c r="AC98" s="14" t="e">
        <f t="shared" si="1374"/>
        <v>#DIV/0!</v>
      </c>
      <c r="AD98" s="224">
        <f t="shared" si="1374"/>
        <v>0.11286607291277208</v>
      </c>
      <c r="AE98" s="13">
        <f t="shared" ref="AE98" si="1376">AE97/AE94</f>
        <v>-0.6840521564694082</v>
      </c>
      <c r="AF98" s="13">
        <f t="shared" ref="AF98" si="1377">AF97/AF94</f>
        <v>2.7</v>
      </c>
      <c r="AG98" s="13">
        <f t="shared" ref="AG98" si="1378">AG97/AG94</f>
        <v>2.8223684210526314</v>
      </c>
      <c r="AH98" s="13" t="e">
        <f t="shared" ref="AH98" si="1379">AH97/AH94</f>
        <v>#DIV/0!</v>
      </c>
      <c r="AI98" s="13" t="e">
        <f t="shared" ref="AI98" si="1380">AI97/AI94</f>
        <v>#DIV/0!</v>
      </c>
      <c r="AJ98" s="13">
        <f t="shared" ref="AJ98" si="1381">AJ97/AJ94</f>
        <v>8.75</v>
      </c>
      <c r="AK98" s="13">
        <f t="shared" ref="AK98" si="1382">AK97/AK94</f>
        <v>-0.92214299479668527</v>
      </c>
      <c r="AL98" s="13">
        <f t="shared" ref="AL98" si="1383">AL97/AL94</f>
        <v>0.26608537124337067</v>
      </c>
      <c r="AM98" s="13">
        <f t="shared" ref="AM98" si="1384">AM97/AM94</f>
        <v>-0.14945130072963447</v>
      </c>
      <c r="AN98" s="13" t="e">
        <f t="shared" ref="AN98" si="1385">AN97/AN94</f>
        <v>#DIV/0!</v>
      </c>
      <c r="AO98" s="162">
        <f t="shared" ref="AO98" si="1386">AO97/AO94</f>
        <v>3.9848882002737956E-3</v>
      </c>
      <c r="AP98" s="13" t="e">
        <f t="shared" ref="AP98" si="1387">AP97/AP94</f>
        <v>#DIV/0!</v>
      </c>
      <c r="AQ98" s="14" t="e">
        <f t="shared" ref="AQ98" si="1388">AQ97/AQ94</f>
        <v>#DIV/0!</v>
      </c>
      <c r="AR98" s="13" t="e">
        <f t="shared" ref="AR98" si="1389">AR97/AR94</f>
        <v>#DIV/0!</v>
      </c>
      <c r="AS98" s="13" t="e">
        <f t="shared" ref="AS98" si="1390">AS97/AS94</f>
        <v>#DIV/0!</v>
      </c>
      <c r="AT98" s="13" t="e">
        <f t="shared" ref="AT98" si="1391">AT97/AT94</f>
        <v>#DIV/0!</v>
      </c>
      <c r="AU98" s="13" t="e">
        <f t="shared" ref="AU98" si="1392">AU97/AU94</f>
        <v>#DIV/0!</v>
      </c>
      <c r="AV98" s="13" t="e">
        <f t="shared" ref="AV98" si="1393">AV97/AV94</f>
        <v>#DIV/0!</v>
      </c>
      <c r="AW98" s="13">
        <f t="shared" ref="AW98" si="1394">AW97/AW94</f>
        <v>-0.36554621848739494</v>
      </c>
      <c r="AX98" s="13">
        <f t="shared" ref="AX98" si="1395">AX97/AX94</f>
        <v>0.72</v>
      </c>
      <c r="AY98" s="13">
        <f t="shared" ref="AY98" si="1396">AY97/AY94</f>
        <v>-0.56431054461181929</v>
      </c>
      <c r="AZ98" s="13" t="e">
        <f t="shared" ref="AZ98" si="1397">AZ97/AZ94</f>
        <v>#DIV/0!</v>
      </c>
      <c r="BA98" s="13" t="e">
        <f t="shared" ref="BA98" si="1398">BA97/BA94</f>
        <v>#DIV/0!</v>
      </c>
      <c r="BB98" s="14" t="e">
        <f t="shared" ref="BB98" si="1399">BB97/BB94</f>
        <v>#DIV/0!</v>
      </c>
      <c r="BC98" s="13">
        <f t="shared" ref="BC98" si="1400">BC97/BC94</f>
        <v>0.12430294384645312</v>
      </c>
      <c r="BD98" s="13">
        <f t="shared" ref="BD98" si="1401">BD97/BD94</f>
        <v>0.10756662127990663</v>
      </c>
      <c r="BE98" s="13">
        <f t="shared" ref="BE98" si="1402">BE97/BE94</f>
        <v>-0.97802197802197799</v>
      </c>
      <c r="BF98" s="13">
        <f t="shared" ref="BF98" si="1403">BF97/BF94</f>
        <v>0.3331518780620577</v>
      </c>
      <c r="BG98" s="13">
        <f t="shared" ref="BG98:BH98" si="1404">BG97/BG94</f>
        <v>2.4997387669801463</v>
      </c>
      <c r="BH98" s="162">
        <f t="shared" si="1404"/>
        <v>-0.13894240689317419</v>
      </c>
      <c r="BI98" s="224">
        <f t="shared" ref="BI98" si="1405">BI97/BI94</f>
        <v>6.709513635837816E-2</v>
      </c>
      <c r="BJ98" s="13">
        <f t="shared" ref="BJ98:BK98" si="1406">BJ97/BJ94</f>
        <v>-1</v>
      </c>
      <c r="BK98" s="50">
        <f t="shared" si="1406"/>
        <v>6.7115388960437422E-2</v>
      </c>
      <c r="BM98" s="162" t="e">
        <f t="shared" ref="BM98" si="1407">BM97/BM94</f>
        <v>#DIV/0!</v>
      </c>
    </row>
    <row r="99" spans="1:65" ht="15.75" x14ac:dyDescent="0.25">
      <c r="A99" s="128"/>
      <c r="B99" s="5" t="s">
        <v>134</v>
      </c>
      <c r="C99" s="11">
        <f>C96-C95</f>
        <v>-2122</v>
      </c>
      <c r="D99" s="11">
        <f t="shared" ref="D99:BK99" si="1408">D96-D95</f>
        <v>20989</v>
      </c>
      <c r="E99" s="11">
        <f t="shared" si="1408"/>
        <v>-11</v>
      </c>
      <c r="F99" s="11">
        <f t="shared" si="1408"/>
        <v>2521</v>
      </c>
      <c r="G99" s="11">
        <f t="shared" si="1408"/>
        <v>-2400</v>
      </c>
      <c r="H99" s="11">
        <f t="shared" si="1408"/>
        <v>0</v>
      </c>
      <c r="I99" s="11">
        <f t="shared" si="1408"/>
        <v>0</v>
      </c>
      <c r="J99" s="11">
        <f t="shared" si="1408"/>
        <v>0</v>
      </c>
      <c r="K99" s="11">
        <f t="shared" si="1408"/>
        <v>870</v>
      </c>
      <c r="L99" s="11">
        <f t="shared" si="1408"/>
        <v>-350</v>
      </c>
      <c r="M99" s="11">
        <f t="shared" si="1408"/>
        <v>-3728</v>
      </c>
      <c r="N99" s="11">
        <f t="shared" si="1408"/>
        <v>991</v>
      </c>
      <c r="O99" s="11">
        <f t="shared" si="1408"/>
        <v>-178</v>
      </c>
      <c r="P99" s="11">
        <f t="shared" si="1408"/>
        <v>-33</v>
      </c>
      <c r="Q99" s="11">
        <f t="shared" si="1408"/>
        <v>0</v>
      </c>
      <c r="R99" s="11">
        <f t="shared" si="1408"/>
        <v>529</v>
      </c>
      <c r="S99" s="11">
        <f t="shared" si="1408"/>
        <v>59616</v>
      </c>
      <c r="T99" s="11">
        <f t="shared" si="1408"/>
        <v>159022</v>
      </c>
      <c r="U99" s="11">
        <f t="shared" ref="U99" si="1409">U96-U95</f>
        <v>0</v>
      </c>
      <c r="V99" s="9">
        <f t="shared" si="1408"/>
        <v>0</v>
      </c>
      <c r="W99" s="11">
        <f t="shared" si="1408"/>
        <v>0</v>
      </c>
      <c r="X99" s="11">
        <f t="shared" si="1408"/>
        <v>0</v>
      </c>
      <c r="Y99" s="11">
        <f t="shared" si="1408"/>
        <v>2505</v>
      </c>
      <c r="Z99" s="11">
        <f t="shared" si="1408"/>
        <v>306</v>
      </c>
      <c r="AA99" s="11">
        <f t="shared" si="1408"/>
        <v>759</v>
      </c>
      <c r="AB99" s="11">
        <f t="shared" ref="AB99" si="1410">AB96-AB95</f>
        <v>74</v>
      </c>
      <c r="AC99" s="10">
        <f t="shared" ref="AC99:AD99" si="1411">AC96-AC95</f>
        <v>0</v>
      </c>
      <c r="AD99" s="223">
        <f t="shared" si="1411"/>
        <v>239360</v>
      </c>
      <c r="AE99" s="11">
        <f t="shared" si="1408"/>
        <v>-23</v>
      </c>
      <c r="AF99" s="11">
        <f t="shared" si="1408"/>
        <v>-19</v>
      </c>
      <c r="AG99" s="11">
        <f t="shared" si="1408"/>
        <v>338</v>
      </c>
      <c r="AH99" s="11">
        <f t="shared" si="1408"/>
        <v>0</v>
      </c>
      <c r="AI99" s="11">
        <f t="shared" si="1408"/>
        <v>0</v>
      </c>
      <c r="AJ99" s="11">
        <f t="shared" si="1408"/>
        <v>99</v>
      </c>
      <c r="AK99" s="11">
        <f t="shared" si="1408"/>
        <v>-15600</v>
      </c>
      <c r="AL99" s="11">
        <f t="shared" si="1408"/>
        <v>8573</v>
      </c>
      <c r="AM99" s="11">
        <f t="shared" si="1408"/>
        <v>-14848</v>
      </c>
      <c r="AN99" s="11">
        <f t="shared" si="1408"/>
        <v>10</v>
      </c>
      <c r="AO99" s="9">
        <f t="shared" si="1408"/>
        <v>-42921</v>
      </c>
      <c r="AP99" s="11">
        <f t="shared" si="1408"/>
        <v>0</v>
      </c>
      <c r="AQ99" s="10">
        <f t="shared" si="1408"/>
        <v>0</v>
      </c>
      <c r="AR99" s="11">
        <f t="shared" si="1408"/>
        <v>0</v>
      </c>
      <c r="AS99" s="11">
        <f t="shared" si="1408"/>
        <v>0</v>
      </c>
      <c r="AT99" s="11">
        <f t="shared" si="1408"/>
        <v>0</v>
      </c>
      <c r="AU99" s="11">
        <f t="shared" si="1408"/>
        <v>0</v>
      </c>
      <c r="AV99" s="11">
        <f t="shared" si="1408"/>
        <v>0</v>
      </c>
      <c r="AW99" s="11">
        <f t="shared" si="1408"/>
        <v>-166</v>
      </c>
      <c r="AX99" s="11">
        <f t="shared" si="1408"/>
        <v>219</v>
      </c>
      <c r="AY99" s="11">
        <f t="shared" si="1408"/>
        <v>-519</v>
      </c>
      <c r="AZ99" s="11">
        <f t="shared" si="1408"/>
        <v>0</v>
      </c>
      <c r="BA99" s="11">
        <f t="shared" si="1408"/>
        <v>0</v>
      </c>
      <c r="BB99" s="10">
        <f t="shared" si="1408"/>
        <v>0</v>
      </c>
      <c r="BC99" s="11">
        <f t="shared" si="1408"/>
        <v>-1904</v>
      </c>
      <c r="BD99" s="11">
        <f t="shared" si="1408"/>
        <v>-2163</v>
      </c>
      <c r="BE99" s="11">
        <f t="shared" si="1408"/>
        <v>-6</v>
      </c>
      <c r="BF99" s="11">
        <f t="shared" si="1408"/>
        <v>219</v>
      </c>
      <c r="BG99" s="11">
        <f t="shared" si="1408"/>
        <v>-59146</v>
      </c>
      <c r="BH99" s="9">
        <f t="shared" si="1408"/>
        <v>-127857</v>
      </c>
      <c r="BI99" s="223">
        <f t="shared" si="1408"/>
        <v>111503</v>
      </c>
      <c r="BJ99" s="11">
        <f t="shared" si="1408"/>
        <v>-1</v>
      </c>
      <c r="BK99" s="49">
        <f t="shared" si="1408"/>
        <v>111504</v>
      </c>
      <c r="BM99" s="30">
        <f t="shared" si="1296"/>
        <v>-127856</v>
      </c>
    </row>
    <row r="100" spans="1:65" ht="15.75" x14ac:dyDescent="0.25">
      <c r="A100" s="128"/>
      <c r="B100" s="5" t="s">
        <v>135</v>
      </c>
      <c r="C100" s="13">
        <f>C99/C95</f>
        <v>-4.9370077824180169E-3</v>
      </c>
      <c r="D100" s="13">
        <f t="shared" ref="D100" si="1412">D99/D95</f>
        <v>0.28607839930214807</v>
      </c>
      <c r="E100" s="13">
        <f t="shared" ref="E100" si="1413">E99/E95</f>
        <v>-0.22916666666666666</v>
      </c>
      <c r="F100" s="13">
        <f t="shared" ref="F100" si="1414">F99/F95</f>
        <v>7.1487310364383952E-2</v>
      </c>
      <c r="G100" s="13">
        <f t="shared" ref="G100" si="1415">G99/G95</f>
        <v>-8.4668030762717839E-2</v>
      </c>
      <c r="H100" s="13" t="e">
        <f t="shared" ref="H100" si="1416">H99/H95</f>
        <v>#DIV/0!</v>
      </c>
      <c r="I100" s="13" t="e">
        <f t="shared" ref="I100" si="1417">I99/I95</f>
        <v>#DIV/0!</v>
      </c>
      <c r="J100" s="13" t="e">
        <f t="shared" ref="J100" si="1418">J99/J95</f>
        <v>#DIV/0!</v>
      </c>
      <c r="K100" s="13">
        <f t="shared" ref="K100" si="1419">K99/K95</f>
        <v>5.9183673469387754</v>
      </c>
      <c r="L100" s="13">
        <f t="shared" ref="L100" si="1420">L99/L95</f>
        <v>-0.24982155603140613</v>
      </c>
      <c r="M100" s="13">
        <f t="shared" ref="M100" si="1421">M99/M95</f>
        <v>-8.5760294455946628E-2</v>
      </c>
      <c r="N100" s="13">
        <f t="shared" ref="N100" si="1422">N99/N95</f>
        <v>0.23555978131685287</v>
      </c>
      <c r="O100" s="13">
        <f t="shared" ref="O100" si="1423">O99/O95</f>
        <v>-0.21471652593486129</v>
      </c>
      <c r="P100" s="13">
        <f t="shared" ref="P100" si="1424">P99/P95</f>
        <v>-5.6313993174061435E-3</v>
      </c>
      <c r="Q100" s="13" t="e">
        <f t="shared" ref="Q100" si="1425">Q99/Q95</f>
        <v>#DIV/0!</v>
      </c>
      <c r="R100" s="13">
        <f t="shared" ref="R100" si="1426">R99/R95</f>
        <v>1.329145728643216</v>
      </c>
      <c r="S100" s="13">
        <f t="shared" ref="S100" si="1427">S99/S95</f>
        <v>8.5300367007919639E-2</v>
      </c>
      <c r="T100" s="13">
        <f t="shared" ref="T100:U100" si="1428">T99/T95</f>
        <v>0.35057528279133954</v>
      </c>
      <c r="U100" s="13" t="e">
        <f t="shared" si="1428"/>
        <v>#DIV/0!</v>
      </c>
      <c r="V100" s="162" t="e">
        <f t="shared" ref="V100" si="1429">V99/V95</f>
        <v>#DIV/0!</v>
      </c>
      <c r="W100" s="13" t="e">
        <f t="shared" ref="W100" si="1430">W99/W95</f>
        <v>#DIV/0!</v>
      </c>
      <c r="X100" s="13" t="e">
        <f t="shared" ref="X100" si="1431">X99/X95</f>
        <v>#DIV/0!</v>
      </c>
      <c r="Y100" s="13">
        <f t="shared" ref="Y100" si="1432">Y99/Y95</f>
        <v>34.315068493150683</v>
      </c>
      <c r="Z100" s="13">
        <f t="shared" ref="Z100" si="1433">Z99/Z95</f>
        <v>61.2</v>
      </c>
      <c r="AA100" s="13">
        <f t="shared" ref="AA100:AD100" si="1434">AA99/AA95</f>
        <v>37.950000000000003</v>
      </c>
      <c r="AB100" s="13" t="e">
        <f t="shared" ref="AB100" si="1435">AB99/AB95</f>
        <v>#DIV/0!</v>
      </c>
      <c r="AC100" s="14" t="e">
        <f t="shared" si="1434"/>
        <v>#DIV/0!</v>
      </c>
      <c r="AD100" s="224">
        <f t="shared" si="1434"/>
        <v>0.1347937491200901</v>
      </c>
      <c r="AE100" s="13">
        <f t="shared" ref="AE100" si="1436">AE99/AE95</f>
        <v>-3.5222052067381319E-2</v>
      </c>
      <c r="AF100" s="13">
        <f t="shared" ref="AF100" si="1437">AF99/AF95</f>
        <v>-0.11377245508982035</v>
      </c>
      <c r="AG100" s="13">
        <f t="shared" ref="AG100" si="1438">AG99/AG95</f>
        <v>0.24056939501779359</v>
      </c>
      <c r="AH100" s="13" t="e">
        <f t="shared" ref="AH100" si="1439">AH99/AH95</f>
        <v>#DIV/0!</v>
      </c>
      <c r="AI100" s="13" t="e">
        <f t="shared" ref="AI100" si="1440">AI99/AI95</f>
        <v>#DIV/0!</v>
      </c>
      <c r="AJ100" s="13">
        <f t="shared" ref="AJ100" si="1441">AJ99/AJ95</f>
        <v>5.5</v>
      </c>
      <c r="AK100" s="13">
        <f t="shared" ref="AK100" si="1442">AK99/AK95</f>
        <v>-0.95075572891272553</v>
      </c>
      <c r="AL100" s="13">
        <f t="shared" ref="AL100" si="1443">AL99/AL95</f>
        <v>6.6491383188297892E-2</v>
      </c>
      <c r="AM100" s="13">
        <f t="shared" ref="AM100" si="1444">AM99/AM95</f>
        <v>-0.17065489736340023</v>
      </c>
      <c r="AN100" s="13" t="e">
        <f t="shared" ref="AN100" si="1445">AN99/AN95</f>
        <v>#DIV/0!</v>
      </c>
      <c r="AO100" s="162">
        <f t="shared" ref="AO100" si="1446">AO99/AO95</f>
        <v>-0.18489751608984467</v>
      </c>
      <c r="AP100" s="13" t="e">
        <f t="shared" ref="AP100" si="1447">AP99/AP95</f>
        <v>#DIV/0!</v>
      </c>
      <c r="AQ100" s="14" t="e">
        <f t="shared" ref="AQ100" si="1448">AQ99/AQ95</f>
        <v>#DIV/0!</v>
      </c>
      <c r="AR100" s="13" t="e">
        <f t="shared" ref="AR100" si="1449">AR99/AR95</f>
        <v>#DIV/0!</v>
      </c>
      <c r="AS100" s="13" t="e">
        <f t="shared" ref="AS100" si="1450">AS99/AS95</f>
        <v>#DIV/0!</v>
      </c>
      <c r="AT100" s="13" t="e">
        <f t="shared" ref="AT100" si="1451">AT99/AT95</f>
        <v>#DIV/0!</v>
      </c>
      <c r="AU100" s="13" t="e">
        <f t="shared" ref="AU100" si="1452">AU99/AU95</f>
        <v>#DIV/0!</v>
      </c>
      <c r="AV100" s="13" t="e">
        <f t="shared" ref="AV100" si="1453">AV99/AV95</f>
        <v>#DIV/0!</v>
      </c>
      <c r="AW100" s="13">
        <f t="shared" ref="AW100" si="1454">AW99/AW95</f>
        <v>-0.35470085470085472</v>
      </c>
      <c r="AX100" s="13">
        <f t="shared" ref="AX100" si="1455">AX99/AX95</f>
        <v>5.615384615384615</v>
      </c>
      <c r="AY100" s="13">
        <f t="shared" ref="AY100" si="1456">AY99/AY95</f>
        <v>-0.57988826815642458</v>
      </c>
      <c r="AZ100" s="13" t="e">
        <f t="shared" ref="AZ100" si="1457">AZ99/AZ95</f>
        <v>#DIV/0!</v>
      </c>
      <c r="BA100" s="13" t="e">
        <f t="shared" ref="BA100" si="1458">BA99/BA95</f>
        <v>#DIV/0!</v>
      </c>
      <c r="BB100" s="14" t="e">
        <f t="shared" ref="BB100" si="1459">BB99/BB95</f>
        <v>#DIV/0!</v>
      </c>
      <c r="BC100" s="13">
        <f t="shared" ref="BC100" si="1460">BC99/BC95</f>
        <v>-9.8945070934885415E-2</v>
      </c>
      <c r="BD100" s="13">
        <f t="shared" ref="BD100" si="1461">BD99/BD95</f>
        <v>-0.11239282930631332</v>
      </c>
      <c r="BE100" s="13">
        <f t="shared" ref="BE100" si="1462">BE99/BE95</f>
        <v>-0.75</v>
      </c>
      <c r="BF100" s="13">
        <f t="shared" ref="BF100" si="1463">BF99/BF95</f>
        <v>9.8206278026905833E-2</v>
      </c>
      <c r="BG100" s="13">
        <f t="shared" ref="BG100:BH100" si="1464">BG99/BG95</f>
        <v>1.7077931452660757</v>
      </c>
      <c r="BH100" s="162">
        <f t="shared" si="1464"/>
        <v>-0.26961536839441608</v>
      </c>
      <c r="BI100" s="224">
        <f t="shared" ref="BI100" si="1465">BI99/BI95</f>
        <v>4.9557549656217635E-2</v>
      </c>
      <c r="BJ100" s="13">
        <f t="shared" ref="BJ100:BK100" si="1466">BJ99/BJ95</f>
        <v>-1</v>
      </c>
      <c r="BK100" s="50">
        <f t="shared" si="1466"/>
        <v>4.9558016132666714E-2</v>
      </c>
      <c r="BM100" s="14">
        <f t="shared" ref="BM100" si="1467">BM99/BM95</f>
        <v>-0.26961382821017293</v>
      </c>
    </row>
    <row r="101" spans="1:65" ht="15.75" x14ac:dyDescent="0.25">
      <c r="A101" s="128"/>
      <c r="B101" s="5" t="s">
        <v>296</v>
      </c>
      <c r="C101" s="126">
        <f>C96/C93</f>
        <v>0.48931150901929021</v>
      </c>
      <c r="D101" s="126">
        <f t="shared" ref="D101:BK101" si="1468">D96/D93</f>
        <v>0.37972915870173252</v>
      </c>
      <c r="E101" s="126">
        <f t="shared" si="1468"/>
        <v>1.0100458615418214E-3</v>
      </c>
      <c r="F101" s="126">
        <f t="shared" si="1468"/>
        <v>0.49354754440961335</v>
      </c>
      <c r="G101" s="126">
        <f t="shared" si="1468"/>
        <v>0.38646350000744745</v>
      </c>
      <c r="H101" s="126" t="e">
        <f t="shared" si="1468"/>
        <v>#DIV/0!</v>
      </c>
      <c r="I101" s="126" t="e">
        <f t="shared" si="1468"/>
        <v>#DIV/0!</v>
      </c>
      <c r="J101" s="126" t="e">
        <f t="shared" si="1468"/>
        <v>#DIV/0!</v>
      </c>
      <c r="K101" s="126">
        <f t="shared" si="1468"/>
        <v>2.662303664921466</v>
      </c>
      <c r="L101" s="126">
        <f t="shared" si="1468"/>
        <v>0.36709745022703461</v>
      </c>
      <c r="M101" s="126">
        <f t="shared" si="1468"/>
        <v>0.47682007966597878</v>
      </c>
      <c r="N101" s="126">
        <f t="shared" si="1468"/>
        <v>0.50193124758594054</v>
      </c>
      <c r="O101" s="126">
        <f t="shared" si="1468"/>
        <v>0.21281464530892449</v>
      </c>
      <c r="P101" s="126">
        <f t="shared" si="1468"/>
        <v>0.44477520799938935</v>
      </c>
      <c r="Q101" s="126" t="e">
        <f t="shared" si="1468"/>
        <v>#DIV/0!</v>
      </c>
      <c r="R101" s="126">
        <f t="shared" si="1468"/>
        <v>0.32435269419174245</v>
      </c>
      <c r="S101" s="126">
        <f t="shared" si="1468"/>
        <v>0.85195705794347176</v>
      </c>
      <c r="T101" s="126">
        <f t="shared" si="1468"/>
        <v>0.73678684565631003</v>
      </c>
      <c r="U101" s="126" t="e">
        <f t="shared" si="1468"/>
        <v>#DIV/0!</v>
      </c>
      <c r="V101" s="177" t="e">
        <f t="shared" si="1468"/>
        <v>#DIV/0!</v>
      </c>
      <c r="W101" s="126" t="e">
        <f t="shared" si="1468"/>
        <v>#DIV/0!</v>
      </c>
      <c r="X101" s="126" t="e">
        <f t="shared" si="1468"/>
        <v>#DIV/0!</v>
      </c>
      <c r="Y101" s="126">
        <f t="shared" si="1468"/>
        <v>16.316455696202532</v>
      </c>
      <c r="Z101" s="126">
        <f t="shared" si="1468"/>
        <v>15.55</v>
      </c>
      <c r="AA101" s="126">
        <f t="shared" si="1468"/>
        <v>11.803030303030303</v>
      </c>
      <c r="AB101" s="126">
        <f t="shared" ref="AB101" si="1469">AB96/AB93</f>
        <v>4.6511627906976744E-2</v>
      </c>
      <c r="AC101" s="215" t="e">
        <f t="shared" si="1468"/>
        <v>#DIV/0!</v>
      </c>
      <c r="AD101" s="225">
        <f t="shared" si="1468"/>
        <v>0.64124729314539286</v>
      </c>
      <c r="AE101" s="126">
        <f t="shared" si="1468"/>
        <v>0.16431924882629109</v>
      </c>
      <c r="AF101" s="126">
        <f t="shared" si="1468"/>
        <v>1.8734177215189873</v>
      </c>
      <c r="AG101" s="126">
        <f t="shared" si="1468"/>
        <v>1.9829351535836177</v>
      </c>
      <c r="AH101" s="126" t="e">
        <f t="shared" si="1468"/>
        <v>#DIV/0!</v>
      </c>
      <c r="AI101" s="126" t="e">
        <f t="shared" si="1468"/>
        <v>#DIV/0!</v>
      </c>
      <c r="AJ101" s="126">
        <f t="shared" si="1468"/>
        <v>3.65625</v>
      </c>
      <c r="AK101" s="126">
        <f t="shared" si="1468"/>
        <v>4.0487047151375459E-2</v>
      </c>
      <c r="AL101" s="126">
        <f t="shared" si="1468"/>
        <v>0.65836609036632021</v>
      </c>
      <c r="AM101" s="126">
        <f t="shared" si="1468"/>
        <v>0.4422909541147193</v>
      </c>
      <c r="AN101" s="126" t="e">
        <f t="shared" si="1468"/>
        <v>#DIV/0!</v>
      </c>
      <c r="AO101" s="177">
        <f t="shared" si="1468"/>
        <v>0.52207491205076917</v>
      </c>
      <c r="AP101" s="126" t="e">
        <f t="shared" si="1468"/>
        <v>#DIV/0!</v>
      </c>
      <c r="AQ101" s="215" t="e">
        <f t="shared" si="1468"/>
        <v>#DIV/0!</v>
      </c>
      <c r="AR101" s="126" t="e">
        <f t="shared" si="1468"/>
        <v>#DIV/0!</v>
      </c>
      <c r="AS101" s="126" t="e">
        <f t="shared" si="1468"/>
        <v>#DIV/0!</v>
      </c>
      <c r="AT101" s="126" t="e">
        <f t="shared" si="1468"/>
        <v>#DIV/0!</v>
      </c>
      <c r="AU101" s="126" t="e">
        <f t="shared" si="1468"/>
        <v>#DIV/0!</v>
      </c>
      <c r="AV101" s="126" t="e">
        <f t="shared" si="1468"/>
        <v>#DIV/0!</v>
      </c>
      <c r="AW101" s="126">
        <f t="shared" si="1468"/>
        <v>0.3293347873500545</v>
      </c>
      <c r="AX101" s="126">
        <f t="shared" si="1468"/>
        <v>0.88659793814432986</v>
      </c>
      <c r="AY101" s="126">
        <f t="shared" si="1468"/>
        <v>0.22677925211097708</v>
      </c>
      <c r="AZ101" s="126" t="e">
        <f t="shared" si="1468"/>
        <v>#DIV/0!</v>
      </c>
      <c r="BA101" s="126" t="e">
        <f t="shared" si="1468"/>
        <v>#DIV/0!</v>
      </c>
      <c r="BB101" s="215" t="e">
        <f t="shared" si="1468"/>
        <v>#DIV/0!</v>
      </c>
      <c r="BC101" s="126">
        <f t="shared" si="1468"/>
        <v>0.5846511784738847</v>
      </c>
      <c r="BD101" s="126">
        <f t="shared" si="1468"/>
        <v>0.57594659293974848</v>
      </c>
      <c r="BE101" s="126">
        <f t="shared" si="1468"/>
        <v>1.1111111111111112E-2</v>
      </c>
      <c r="BF101" s="126">
        <f t="shared" si="1468"/>
        <v>0.69613416714042065</v>
      </c>
      <c r="BG101" s="126">
        <f t="shared" si="1468"/>
        <v>1.8202445652173913</v>
      </c>
      <c r="BH101" s="177">
        <f t="shared" si="1468"/>
        <v>0.44774442748131077</v>
      </c>
      <c r="BI101" s="225">
        <f t="shared" si="1468"/>
        <v>0.6030229889342803</v>
      </c>
      <c r="BJ101" s="126">
        <f t="shared" si="1468"/>
        <v>0</v>
      </c>
      <c r="BK101" s="126">
        <f t="shared" si="1468"/>
        <v>0.60303607813434879</v>
      </c>
      <c r="BM101" s="126" t="e">
        <f t="shared" ref="BM101" si="1470">BM96/BM93</f>
        <v>#DIV/0!</v>
      </c>
    </row>
    <row r="102" spans="1:65" s="180" customFormat="1" ht="15.75" x14ac:dyDescent="0.25">
      <c r="A102" s="128"/>
      <c r="B102" s="5" t="s">
        <v>297</v>
      </c>
      <c r="C102" s="11">
        <f>C96-C93</f>
        <v>-446378</v>
      </c>
      <c r="D102" s="11">
        <f t="shared" ref="D102:BM102" si="1471">D96-D93</f>
        <v>-154128</v>
      </c>
      <c r="E102" s="11">
        <f t="shared" si="1471"/>
        <v>-36595</v>
      </c>
      <c r="F102" s="11">
        <f t="shared" si="1471"/>
        <v>-38774</v>
      </c>
      <c r="G102" s="11">
        <f t="shared" si="1471"/>
        <v>-41191</v>
      </c>
      <c r="H102" s="11">
        <f t="shared" si="1471"/>
        <v>0</v>
      </c>
      <c r="I102" s="11">
        <f t="shared" si="1471"/>
        <v>0</v>
      </c>
      <c r="J102" s="11">
        <f t="shared" si="1471"/>
        <v>0</v>
      </c>
      <c r="K102" s="11">
        <f t="shared" si="1471"/>
        <v>635</v>
      </c>
      <c r="L102" s="11">
        <f t="shared" si="1471"/>
        <v>-1812</v>
      </c>
      <c r="M102" s="11">
        <f t="shared" si="1471"/>
        <v>-43606</v>
      </c>
      <c r="N102" s="11">
        <f t="shared" si="1471"/>
        <v>-5158</v>
      </c>
      <c r="O102" s="11">
        <f t="shared" si="1471"/>
        <v>-2408</v>
      </c>
      <c r="P102" s="11">
        <f t="shared" si="1471"/>
        <v>-7274</v>
      </c>
      <c r="Q102" s="11">
        <f t="shared" si="1471"/>
        <v>0</v>
      </c>
      <c r="R102" s="11">
        <f t="shared" si="1471"/>
        <v>-1931</v>
      </c>
      <c r="S102" s="11">
        <f t="shared" si="1471"/>
        <v>-131805</v>
      </c>
      <c r="T102" s="11">
        <f t="shared" si="1471"/>
        <v>-218857</v>
      </c>
      <c r="U102" s="11">
        <f t="shared" si="1471"/>
        <v>0</v>
      </c>
      <c r="V102" s="9">
        <f t="shared" si="1471"/>
        <v>0</v>
      </c>
      <c r="W102" s="11">
        <f t="shared" si="1471"/>
        <v>0</v>
      </c>
      <c r="X102" s="11">
        <f t="shared" si="1471"/>
        <v>0</v>
      </c>
      <c r="Y102" s="11">
        <f t="shared" si="1471"/>
        <v>2420</v>
      </c>
      <c r="Z102" s="11">
        <f t="shared" si="1471"/>
        <v>291</v>
      </c>
      <c r="AA102" s="11">
        <f t="shared" si="1471"/>
        <v>713</v>
      </c>
      <c r="AB102" s="11">
        <f t="shared" ref="AB102" si="1472">AB96-AB93</f>
        <v>-1517</v>
      </c>
      <c r="AC102" s="10">
        <f t="shared" si="1471"/>
        <v>0</v>
      </c>
      <c r="AD102" s="223">
        <f t="shared" si="1471"/>
        <v>-1127375</v>
      </c>
      <c r="AE102" s="11">
        <f t="shared" si="1471"/>
        <v>-3204</v>
      </c>
      <c r="AF102" s="11">
        <f t="shared" si="1471"/>
        <v>69</v>
      </c>
      <c r="AG102" s="11">
        <f t="shared" si="1471"/>
        <v>864</v>
      </c>
      <c r="AH102" s="11">
        <f t="shared" si="1471"/>
        <v>0</v>
      </c>
      <c r="AI102" s="11">
        <f t="shared" si="1471"/>
        <v>0</v>
      </c>
      <c r="AJ102" s="11">
        <f t="shared" si="1471"/>
        <v>85</v>
      </c>
      <c r="AK102" s="11">
        <f t="shared" si="1471"/>
        <v>-19149</v>
      </c>
      <c r="AL102" s="11">
        <f t="shared" si="1471"/>
        <v>-71354</v>
      </c>
      <c r="AM102" s="11">
        <f t="shared" si="1471"/>
        <v>-90988</v>
      </c>
      <c r="AN102" s="11">
        <f t="shared" si="1471"/>
        <v>10</v>
      </c>
      <c r="AO102" s="9">
        <f t="shared" si="1471"/>
        <v>-173212</v>
      </c>
      <c r="AP102" s="11">
        <f t="shared" si="1471"/>
        <v>0</v>
      </c>
      <c r="AQ102" s="10">
        <f t="shared" si="1471"/>
        <v>0</v>
      </c>
      <c r="AR102" s="11">
        <f t="shared" si="1471"/>
        <v>0</v>
      </c>
      <c r="AS102" s="11">
        <f t="shared" si="1471"/>
        <v>0</v>
      </c>
      <c r="AT102" s="11">
        <f t="shared" si="1471"/>
        <v>0</v>
      </c>
      <c r="AU102" s="11">
        <f t="shared" si="1471"/>
        <v>0</v>
      </c>
      <c r="AV102" s="11">
        <f t="shared" si="1471"/>
        <v>0</v>
      </c>
      <c r="AW102" s="11">
        <f t="shared" si="1471"/>
        <v>-615</v>
      </c>
      <c r="AX102" s="11">
        <f t="shared" si="1471"/>
        <v>-33</v>
      </c>
      <c r="AY102" s="11">
        <f t="shared" si="1471"/>
        <v>-1282</v>
      </c>
      <c r="AZ102" s="11">
        <f t="shared" si="1471"/>
        <v>0</v>
      </c>
      <c r="BA102" s="11">
        <f t="shared" si="1471"/>
        <v>0</v>
      </c>
      <c r="BB102" s="10">
        <f t="shared" si="1471"/>
        <v>0</v>
      </c>
      <c r="BC102" s="11">
        <f t="shared" si="1471"/>
        <v>-12318</v>
      </c>
      <c r="BD102" s="11">
        <f t="shared" si="1471"/>
        <v>-12577</v>
      </c>
      <c r="BE102" s="11">
        <f t="shared" si="1471"/>
        <v>-178</v>
      </c>
      <c r="BF102" s="11">
        <f t="shared" si="1471"/>
        <v>-1069</v>
      </c>
      <c r="BG102" s="11">
        <f t="shared" si="1471"/>
        <v>-42259</v>
      </c>
      <c r="BH102" s="11">
        <f t="shared" si="1471"/>
        <v>-427210</v>
      </c>
      <c r="BI102" s="223">
        <f t="shared" si="1471"/>
        <v>-1554585</v>
      </c>
      <c r="BJ102" s="11">
        <f t="shared" si="1471"/>
        <v>-85</v>
      </c>
      <c r="BK102" s="11">
        <f t="shared" si="1471"/>
        <v>-1554500</v>
      </c>
      <c r="BL102" s="11">
        <f t="shared" si="1471"/>
        <v>2361465</v>
      </c>
      <c r="BM102" s="11">
        <f t="shared" si="1471"/>
        <v>346363</v>
      </c>
    </row>
    <row r="103" spans="1:65" s="180" customFormat="1" ht="15.75" x14ac:dyDescent="0.25">
      <c r="A103" s="128"/>
      <c r="B103" s="5"/>
      <c r="C103" s="5"/>
      <c r="D103" s="5"/>
      <c r="E103" s="5"/>
      <c r="F103" s="5"/>
      <c r="G103" s="5"/>
      <c r="H103" s="5"/>
      <c r="I103" s="5"/>
      <c r="J103" s="5"/>
      <c r="K103" s="5"/>
      <c r="L103" s="5"/>
      <c r="M103" s="5"/>
      <c r="N103" s="5"/>
      <c r="O103" s="5"/>
      <c r="P103" s="5"/>
      <c r="Q103" s="5"/>
      <c r="R103" s="5"/>
      <c r="S103" s="5"/>
      <c r="T103" s="5"/>
      <c r="U103" s="5"/>
      <c r="V103" s="16"/>
      <c r="W103" s="5"/>
      <c r="X103" s="5"/>
      <c r="Y103" s="5"/>
      <c r="Z103" s="5"/>
      <c r="AA103" s="5"/>
      <c r="AB103" s="5"/>
      <c r="AC103" s="6"/>
      <c r="AD103" s="226"/>
      <c r="AE103" s="5"/>
      <c r="AF103" s="5"/>
      <c r="AG103" s="5"/>
      <c r="AH103" s="5"/>
      <c r="AI103" s="5"/>
      <c r="AJ103" s="5"/>
      <c r="AK103" s="5"/>
      <c r="AL103" s="5"/>
      <c r="AM103" s="5"/>
      <c r="AN103" s="5"/>
      <c r="AO103" s="16"/>
      <c r="AP103" s="5"/>
      <c r="AQ103" s="6"/>
      <c r="AR103" s="5"/>
      <c r="AS103" s="5"/>
      <c r="AT103" s="5"/>
      <c r="AU103" s="5"/>
      <c r="AV103" s="5"/>
      <c r="AW103" s="6"/>
      <c r="AX103" s="5"/>
      <c r="AY103" s="5"/>
      <c r="AZ103" s="5"/>
      <c r="BA103" s="5"/>
      <c r="BB103" s="6"/>
      <c r="BC103" s="5"/>
      <c r="BD103" s="5"/>
      <c r="BE103" s="5"/>
      <c r="BF103" s="5"/>
      <c r="BG103" s="5"/>
      <c r="BH103" s="16"/>
      <c r="BI103" s="226"/>
      <c r="BJ103" s="5"/>
      <c r="BK103" s="48"/>
    </row>
    <row r="104" spans="1:65" ht="15.75" x14ac:dyDescent="0.25">
      <c r="A104" s="15" t="s">
        <v>42</v>
      </c>
      <c r="B104" s="11" t="s">
        <v>300</v>
      </c>
      <c r="C104" s="120">
        <v>1439983</v>
      </c>
      <c r="D104" s="120">
        <v>409606</v>
      </c>
      <c r="E104" s="120">
        <v>23170</v>
      </c>
      <c r="F104" s="120">
        <v>159053</v>
      </c>
      <c r="G104" s="120">
        <v>99520</v>
      </c>
      <c r="H104" s="120">
        <v>0</v>
      </c>
      <c r="I104" s="120">
        <v>0</v>
      </c>
      <c r="J104" s="120">
        <v>0</v>
      </c>
      <c r="K104" s="120">
        <v>120</v>
      </c>
      <c r="L104" s="120">
        <v>2477</v>
      </c>
      <c r="M104" s="120">
        <v>187773</v>
      </c>
      <c r="N104" s="120">
        <v>1058</v>
      </c>
      <c r="O104" s="120">
        <v>24597</v>
      </c>
      <c r="P104" s="120">
        <v>157750</v>
      </c>
      <c r="Q104" s="120">
        <v>0</v>
      </c>
      <c r="R104" s="120">
        <v>10398</v>
      </c>
      <c r="S104" s="120">
        <v>0</v>
      </c>
      <c r="T104" s="120">
        <v>0</v>
      </c>
      <c r="U104" s="120"/>
      <c r="V104" s="189">
        <v>0</v>
      </c>
      <c r="W104" s="120">
        <v>0</v>
      </c>
      <c r="X104" s="120">
        <v>0</v>
      </c>
      <c r="Y104" s="120">
        <v>2088</v>
      </c>
      <c r="Z104" s="120">
        <v>774</v>
      </c>
      <c r="AA104" s="120">
        <v>420</v>
      </c>
      <c r="AB104" s="120">
        <v>2622</v>
      </c>
      <c r="AC104" s="151">
        <v>0</v>
      </c>
      <c r="AD104" s="229">
        <f t="shared" ref="AD104:AD105" si="1473">SUM(C104:AC104)</f>
        <v>2521409</v>
      </c>
      <c r="AE104" s="120">
        <v>6495</v>
      </c>
      <c r="AF104" s="120">
        <v>208</v>
      </c>
      <c r="AG104" s="120">
        <v>96</v>
      </c>
      <c r="AH104" s="120">
        <v>0</v>
      </c>
      <c r="AI104" s="120">
        <v>0</v>
      </c>
      <c r="AJ104" s="120">
        <v>0</v>
      </c>
      <c r="AK104" s="120">
        <v>5033</v>
      </c>
      <c r="AL104" s="120">
        <v>11085</v>
      </c>
      <c r="AM104" s="120">
        <v>394</v>
      </c>
      <c r="AN104" s="120">
        <v>289</v>
      </c>
      <c r="AO104" s="189">
        <v>78894</v>
      </c>
      <c r="AP104" s="120">
        <v>177168</v>
      </c>
      <c r="AQ104" s="151">
        <v>0</v>
      </c>
      <c r="AR104" s="120">
        <v>0</v>
      </c>
      <c r="AS104" s="120"/>
      <c r="AT104" s="120"/>
      <c r="AU104" s="120">
        <v>0</v>
      </c>
      <c r="AV104" s="120"/>
      <c r="AW104" s="120">
        <v>4939</v>
      </c>
      <c r="AX104" s="120">
        <v>1512</v>
      </c>
      <c r="AY104" s="120">
        <v>388</v>
      </c>
      <c r="AZ104" s="120"/>
      <c r="BA104" s="120"/>
      <c r="BB104" s="151">
        <v>0</v>
      </c>
      <c r="BC104" s="120">
        <v>6341</v>
      </c>
      <c r="BD104" s="120">
        <v>6341</v>
      </c>
      <c r="BE104" s="120">
        <v>65</v>
      </c>
      <c r="BF104" s="120">
        <v>900</v>
      </c>
      <c r="BG104" s="136">
        <f>934138</f>
        <v>934138</v>
      </c>
      <c r="BH104" s="9">
        <f>SUM(AE104:BG104)</f>
        <v>1234286</v>
      </c>
      <c r="BI104" s="222">
        <f>AD104+BH104</f>
        <v>3755695</v>
      </c>
      <c r="BJ104" s="96">
        <v>148013</v>
      </c>
      <c r="BK104" s="49">
        <f t="shared" ref="BK104:BK105" si="1474">BI104-BJ104</f>
        <v>3607682</v>
      </c>
      <c r="BL104">
        <v>10</v>
      </c>
      <c r="BM104" s="30"/>
    </row>
    <row r="105" spans="1:65" s="41" customFormat="1" ht="15.75" x14ac:dyDescent="0.25">
      <c r="A105" s="134" t="s">
        <v>42</v>
      </c>
      <c r="B105" s="216" t="s">
        <v>329</v>
      </c>
      <c r="C105" s="10">
        <v>748792</v>
      </c>
      <c r="D105" s="10">
        <v>183347</v>
      </c>
      <c r="E105" s="10">
        <v>0</v>
      </c>
      <c r="F105" s="10">
        <v>82706</v>
      </c>
      <c r="G105" s="10">
        <v>51754</v>
      </c>
      <c r="H105" s="10">
        <v>0</v>
      </c>
      <c r="I105" s="10">
        <v>0</v>
      </c>
      <c r="J105" s="10">
        <v>0</v>
      </c>
      <c r="K105" s="10">
        <v>64</v>
      </c>
      <c r="L105" s="10">
        <v>1288</v>
      </c>
      <c r="M105" s="10">
        <v>97641</v>
      </c>
      <c r="N105" s="10">
        <v>551</v>
      </c>
      <c r="O105" s="10">
        <v>12791</v>
      </c>
      <c r="P105" s="10">
        <v>82030</v>
      </c>
      <c r="Q105" s="10">
        <v>0</v>
      </c>
      <c r="R105" s="10">
        <v>5408</v>
      </c>
      <c r="S105" s="10">
        <v>0</v>
      </c>
      <c r="T105" s="10">
        <v>0</v>
      </c>
      <c r="U105" s="10"/>
      <c r="V105" s="10">
        <v>0</v>
      </c>
      <c r="W105" s="10">
        <v>0</v>
      </c>
      <c r="X105" s="10">
        <v>0</v>
      </c>
      <c r="Y105" s="10">
        <v>1088</v>
      </c>
      <c r="Z105" s="10">
        <v>400</v>
      </c>
      <c r="AA105" s="10">
        <v>220</v>
      </c>
      <c r="AB105" s="10">
        <v>1364</v>
      </c>
      <c r="AC105" s="10">
        <v>0</v>
      </c>
      <c r="AD105" s="229">
        <f t="shared" si="1473"/>
        <v>1269444</v>
      </c>
      <c r="AE105" s="10">
        <v>3379</v>
      </c>
      <c r="AF105" s="10">
        <v>108</v>
      </c>
      <c r="AG105" s="10">
        <v>51</v>
      </c>
      <c r="AH105" s="10">
        <v>0</v>
      </c>
      <c r="AI105" s="10">
        <v>0</v>
      </c>
      <c r="AJ105" s="10">
        <v>0</v>
      </c>
      <c r="AK105" s="10">
        <v>2618</v>
      </c>
      <c r="AL105" s="10">
        <v>5765</v>
      </c>
      <c r="AM105" s="10">
        <v>206</v>
      </c>
      <c r="AN105" s="10">
        <v>150</v>
      </c>
      <c r="AO105" s="10">
        <v>41027</v>
      </c>
      <c r="AP105" s="10">
        <v>92126</v>
      </c>
      <c r="AQ105" s="10">
        <v>0</v>
      </c>
      <c r="AR105" s="10">
        <v>0</v>
      </c>
      <c r="AS105" s="10"/>
      <c r="AT105" s="10"/>
      <c r="AU105" s="10">
        <v>0</v>
      </c>
      <c r="AV105" s="10"/>
      <c r="AW105" s="10">
        <v>2568</v>
      </c>
      <c r="AX105" s="10">
        <v>786</v>
      </c>
      <c r="AY105" s="10">
        <v>202</v>
      </c>
      <c r="AZ105" s="10">
        <v>0</v>
      </c>
      <c r="BA105" s="10">
        <v>0</v>
      </c>
      <c r="BB105" s="10">
        <v>0</v>
      </c>
      <c r="BC105" s="10">
        <v>3296</v>
      </c>
      <c r="BD105" s="10">
        <v>3296</v>
      </c>
      <c r="BE105" s="10">
        <v>34</v>
      </c>
      <c r="BF105" s="10">
        <v>467</v>
      </c>
      <c r="BG105" s="10">
        <v>502590</v>
      </c>
      <c r="BH105" s="10">
        <f>SUM(AE105:BG105)</f>
        <v>658669</v>
      </c>
      <c r="BI105" s="222">
        <f>AD105+BH105</f>
        <v>1928113</v>
      </c>
      <c r="BJ105" s="10">
        <v>63479</v>
      </c>
      <c r="BK105" s="10">
        <f t="shared" si="1474"/>
        <v>1864634</v>
      </c>
      <c r="BM105" s="217"/>
    </row>
    <row r="106" spans="1:65" ht="15.75" x14ac:dyDescent="0.25">
      <c r="A106" s="128"/>
      <c r="B106" s="12" t="s">
        <v>212</v>
      </c>
      <c r="C106" s="9">
        <f>IF('Upto Month COPPY'!$K$4="",0,'Upto Month COPPY'!$K$4)</f>
        <v>779514</v>
      </c>
      <c r="D106" s="9">
        <f>IF('Upto Month COPPY'!$K$5="",0,'Upto Month COPPY'!$K$5)</f>
        <v>130857</v>
      </c>
      <c r="E106" s="9">
        <f>IF('Upto Month COPPY'!$K$6="",0,'Upto Month COPPY'!$K$6)</f>
        <v>51</v>
      </c>
      <c r="F106" s="9">
        <f>IF('Upto Month COPPY'!$K$7="",0,'Upto Month COPPY'!$K$7)</f>
        <v>63104</v>
      </c>
      <c r="G106" s="9">
        <f>IF('Upto Month COPPY'!$K$8="",0,'Upto Month COPPY'!$K$8)</f>
        <v>39724</v>
      </c>
      <c r="H106" s="9">
        <f>IF('Upto Month COPPY'!$K$9="",0,'Upto Month COPPY'!$K$9)</f>
        <v>0</v>
      </c>
      <c r="I106" s="9">
        <f>IF('Upto Month COPPY'!$K$10="",0,'Upto Month COPPY'!$K$10)</f>
        <v>0</v>
      </c>
      <c r="J106" s="9">
        <f>IF('Upto Month COPPY'!$K$11="",0,'Upto Month COPPY'!$K$11)</f>
        <v>0</v>
      </c>
      <c r="K106" s="9">
        <f>IF('Upto Month COPPY'!$K$12="",0,'Upto Month COPPY'!$K$12)</f>
        <v>0</v>
      </c>
      <c r="L106" s="9">
        <f>IF('Upto Month COPPY'!$K$13="",0,'Upto Month COPPY'!$K$13)</f>
        <v>814</v>
      </c>
      <c r="M106" s="9">
        <f>IF('Upto Month COPPY'!$K$14="",0,'Upto Month COPPY'!$K$14)</f>
        <v>88289</v>
      </c>
      <c r="N106" s="9">
        <f>IF('Upto Month COPPY'!$K$15="",0,'Upto Month COPPY'!$K$15)</f>
        <v>96</v>
      </c>
      <c r="O106" s="9">
        <f>IF('Upto Month COPPY'!$K$16="",0,'Upto Month COPPY'!$K$16)</f>
        <v>2832</v>
      </c>
      <c r="P106" s="9">
        <f>IF('Upto Month COPPY'!$K$17="",0,'Upto Month COPPY'!$K$17)</f>
        <v>95530</v>
      </c>
      <c r="Q106" s="9">
        <f>IF('Upto Month COPPY'!$K$18="",0,'Upto Month COPPY'!$K$18)</f>
        <v>0</v>
      </c>
      <c r="R106" s="9">
        <f>IF('Upto Month COPPY'!$K$21="",0,'Upto Month COPPY'!$K$21)</f>
        <v>1215</v>
      </c>
      <c r="S106" s="9">
        <f>IF('Upto Month COPPY'!$K$26="",0,'Upto Month COPPY'!$K$26)</f>
        <v>0</v>
      </c>
      <c r="T106" s="9">
        <f>IF('Upto Month COPPY'!$K$27="",0,'Upto Month COPPY'!$K$27)</f>
        <v>0</v>
      </c>
      <c r="U106" s="9">
        <f>IF('Upto Month COPPY'!$K$30="",0,'Upto Month COPPY'!$K$30)</f>
        <v>0</v>
      </c>
      <c r="V106" s="9">
        <f>IF('Upto Month COPPY'!$K$35="",0,'Upto Month COPPY'!$K$35)</f>
        <v>0</v>
      </c>
      <c r="W106" s="9">
        <f>IF('Upto Month COPPY'!$K$39="",0,'Upto Month COPPY'!$K$39)</f>
        <v>0</v>
      </c>
      <c r="X106" s="9">
        <f>IF('Upto Month COPPY'!$K$40="",0,'Upto Month COPPY'!$K$40)</f>
        <v>0</v>
      </c>
      <c r="Y106" s="9">
        <f>IF('Upto Month COPPY'!$K$42="",0,'Upto Month COPPY'!$K$42)</f>
        <v>1320</v>
      </c>
      <c r="Z106" s="9">
        <f>IF('Upto Month COPPY'!$K$43="",0,'Upto Month COPPY'!$K$43)</f>
        <v>310</v>
      </c>
      <c r="AA106" s="9">
        <f>IF('Upto Month COPPY'!$K$44="",0,'Upto Month COPPY'!$K$44)</f>
        <v>203</v>
      </c>
      <c r="AB106" s="9">
        <f>IF('Upto Month COPPY'!$K$48="",0,'Upto Month COPPY'!$K$48)</f>
        <v>0</v>
      </c>
      <c r="AC106" s="10">
        <f>IF('Upto Month COPPY'!$K$51="",0,'Upto Month COPPY'!$K$51)</f>
        <v>0</v>
      </c>
      <c r="AD106" s="229">
        <f t="shared" ref="AD106:AD107" si="1475">SUM(C106:AC106)</f>
        <v>1203859</v>
      </c>
      <c r="AE106" s="9">
        <f>IF('Upto Month COPPY'!$K$19="",0,'Upto Month COPPY'!$K$19)</f>
        <v>2708</v>
      </c>
      <c r="AF106" s="9">
        <f>IF('Upto Month COPPY'!$K$20="",0,'Upto Month COPPY'!$K$20)</f>
        <v>356</v>
      </c>
      <c r="AG106" s="9">
        <f>IF('Upto Month COPPY'!$K$22="",0,'Upto Month COPPY'!$K$22)</f>
        <v>6360</v>
      </c>
      <c r="AH106" s="9">
        <f>IF('Upto Month COPPY'!$K$23="",0,'Upto Month COPPY'!$K$23)</f>
        <v>0</v>
      </c>
      <c r="AI106" s="9">
        <f>IF('Upto Month COPPY'!$K$24="",0,'Upto Month COPPY'!$K$24)</f>
        <v>0</v>
      </c>
      <c r="AJ106" s="9">
        <f>IF('Upto Month COPPY'!$K$25="",0,'Upto Month COPPY'!$K$25)</f>
        <v>44</v>
      </c>
      <c r="AK106" s="9">
        <f>IF('Upto Month COPPY'!$K$28="",0,'Upto Month COPPY'!$K$28)</f>
        <v>2779</v>
      </c>
      <c r="AL106" s="9">
        <f>IF('Upto Month COPPY'!$K$29="",0,'Upto Month COPPY'!$K$29)</f>
        <v>21798</v>
      </c>
      <c r="AM106" s="9">
        <f>IF('Upto Month COPPY'!$K$31="",0,'Upto Month COPPY'!$K$31)</f>
        <v>165</v>
      </c>
      <c r="AN106" s="9">
        <f>IF('Upto Month COPPY'!$K$32="",0,'Upto Month COPPY'!$K$32)</f>
        <v>0</v>
      </c>
      <c r="AO106" s="9">
        <f>IF('Upto Month COPPY'!$K$33="",0,'Upto Month COPPY'!$K$33)</f>
        <v>40297</v>
      </c>
      <c r="AP106" s="9">
        <f>IF('Upto Month COPPY'!$K$34="",0,'Upto Month COPPY'!$K$34)</f>
        <v>94790</v>
      </c>
      <c r="AQ106" s="10">
        <f>IF('Upto Month COPPY'!$K$36="",0,'Upto Month COPPY'!$K$36)</f>
        <v>0</v>
      </c>
      <c r="AR106" s="9">
        <f>IF('Upto Month COPPY'!$K$37="",0,'Upto Month COPPY'!$K$37)</f>
        <v>0</v>
      </c>
      <c r="AS106" s="9">
        <v>0</v>
      </c>
      <c r="AT106" s="9">
        <f>IF('Upto Month COPPY'!$K$38="",0,'Upto Month COPPY'!$K$38)</f>
        <v>0</v>
      </c>
      <c r="AU106" s="9">
        <f>IF('Upto Month COPPY'!$K$41="",0,'Upto Month COPPY'!$K$41)</f>
        <v>0</v>
      </c>
      <c r="AV106" s="9">
        <v>0</v>
      </c>
      <c r="AW106" s="9">
        <f>IF('Upto Month COPPY'!$K$45="",0,'Upto Month COPPY'!$K$45)</f>
        <v>1070</v>
      </c>
      <c r="AX106" s="9">
        <f>IF('Upto Month COPPY'!$K$46="",0,'Upto Month COPPY'!$K$46)</f>
        <v>559</v>
      </c>
      <c r="AY106" s="9">
        <f>IF('Upto Month COPPY'!$K$47="",0,'Upto Month COPPY'!$K$47)</f>
        <v>118</v>
      </c>
      <c r="AZ106" s="9">
        <f>IF('Upto Month COPPY'!$K$49="",0,'Upto Month COPPY'!$K$49)</f>
        <v>0</v>
      </c>
      <c r="BA106" s="9">
        <f>IF('Upto Month COPPY'!$K$50="",0,'Upto Month COPPY'!$K$50)</f>
        <v>0</v>
      </c>
      <c r="BB106" s="10">
        <f>IF('Upto Month COPPY'!$K$52="",0,'Upto Month COPPY'!$K$52)</f>
        <v>0</v>
      </c>
      <c r="BC106" s="9">
        <f>IF('Upto Month COPPY'!$K$53="",0,'Upto Month COPPY'!$K$53)</f>
        <v>3530</v>
      </c>
      <c r="BD106" s="9">
        <f>IF('Upto Month COPPY'!$K$54="",0,'Upto Month COPPY'!$K$54)</f>
        <v>3530</v>
      </c>
      <c r="BE106" s="9">
        <f>IF('Upto Month COPPY'!$K$55="",0,'Upto Month COPPY'!$K$55)</f>
        <v>0</v>
      </c>
      <c r="BF106" s="9">
        <f>IF('Upto Month COPPY'!$K$56="",0,'Upto Month COPPY'!$K$56)</f>
        <v>998</v>
      </c>
      <c r="BG106" s="9">
        <f>IF('Upto Month COPPY'!$K$58="",0,'Upto Month COPPY'!$K$58)</f>
        <v>601704</v>
      </c>
      <c r="BH106" s="9">
        <f>SUM(AE106:BG106)</f>
        <v>780806</v>
      </c>
      <c r="BI106" s="222">
        <f>AD106+BH106</f>
        <v>1984665</v>
      </c>
      <c r="BJ106" s="9">
        <f>IF('Upto Month COPPY'!$K$60="",0,'Upto Month COPPY'!$K$60)</f>
        <v>0</v>
      </c>
      <c r="BK106" s="49">
        <f t="shared" ref="BK106:BK107" si="1476">BI106-BJ106</f>
        <v>1984665</v>
      </c>
      <c r="BL106">
        <f>'Upto Month COPPY'!$K$61</f>
        <v>1984670</v>
      </c>
      <c r="BM106" s="30">
        <f t="shared" ref="BM106:BM110" si="1477">BK106-AD106</f>
        <v>780806</v>
      </c>
    </row>
    <row r="107" spans="1:65" ht="15.75" x14ac:dyDescent="0.25">
      <c r="A107" s="128"/>
      <c r="B107" s="182" t="s">
        <v>330</v>
      </c>
      <c r="C107" s="9">
        <f>IF('Upto Month Current'!$K$4="",0,'Upto Month Current'!$K$4)</f>
        <v>847985</v>
      </c>
      <c r="D107" s="9">
        <f>IF('Upto Month Current'!$K$5="",0,'Upto Month Current'!$K$5)</f>
        <v>187485</v>
      </c>
      <c r="E107" s="9">
        <f>IF('Upto Month Current'!$K$6="",0,'Upto Month Current'!$K$6)</f>
        <v>196</v>
      </c>
      <c r="F107" s="9">
        <f>IF('Upto Month Current'!$K$7="",0,'Upto Month Current'!$K$7)</f>
        <v>80377</v>
      </c>
      <c r="G107" s="9">
        <f>IF('Upto Month Current'!$K$8="",0,'Upto Month Current'!$K$8)</f>
        <v>47639</v>
      </c>
      <c r="H107" s="9">
        <f>IF('Upto Month Current'!$K$9="",0,'Upto Month Current'!$K$9)</f>
        <v>0</v>
      </c>
      <c r="I107" s="9">
        <f>IF('Upto Month Current'!$K$10="",0,'Upto Month Current'!$K$10)</f>
        <v>0</v>
      </c>
      <c r="J107" s="9">
        <f>IF('Upto Month Current'!$K$11="",0,'Upto Month Current'!$K$11)</f>
        <v>0</v>
      </c>
      <c r="K107" s="9">
        <f>IF('Upto Month Current'!$K$12="",0,'Upto Month Current'!$K$12)</f>
        <v>0</v>
      </c>
      <c r="L107" s="9">
        <f>IF('Upto Month Current'!$K$13="",0,'Upto Month Current'!$K$13)</f>
        <v>279</v>
      </c>
      <c r="M107" s="9">
        <f>IF('Upto Month Current'!$K$14="",0,'Upto Month Current'!$K$14)</f>
        <v>92769</v>
      </c>
      <c r="N107" s="9">
        <f>IF('Upto Month Current'!$K$15="",0,'Upto Month Current'!$K$15)</f>
        <v>123</v>
      </c>
      <c r="O107" s="9">
        <f>IF('Upto Month Current'!$K$16="",0,'Upto Month Current'!$K$16)</f>
        <v>6247</v>
      </c>
      <c r="P107" s="9">
        <f>IF('Upto Month Current'!$K$17="",0,'Upto Month Current'!$K$17)</f>
        <v>112068</v>
      </c>
      <c r="Q107" s="9">
        <f>IF('Upto Month Current'!$K$18="",0,'Upto Month Current'!$K$18)</f>
        <v>0</v>
      </c>
      <c r="R107" s="9">
        <f>IF('Upto Month Current'!$K$21="",0,'Upto Month Current'!$K$21)</f>
        <v>1852</v>
      </c>
      <c r="S107" s="9">
        <f>IF('Upto Month Current'!$K$26="",0,'Upto Month Current'!$K$26)</f>
        <v>0</v>
      </c>
      <c r="T107" s="9">
        <f>IF('Upto Month Current'!$K$27="",0,'Upto Month Current'!$K$27)</f>
        <v>0</v>
      </c>
      <c r="U107" s="9">
        <f>IF('Upto Month Current'!$K$30="",0,'Upto Month Current'!$K$30)</f>
        <v>0</v>
      </c>
      <c r="V107" s="9">
        <f>IF('Upto Month Current'!$K$35="",0,'Upto Month Current'!$K$35)</f>
        <v>0</v>
      </c>
      <c r="W107" s="9">
        <f>IF('Upto Month Current'!$K$39="",0,'Upto Month Current'!$K$39)</f>
        <v>0</v>
      </c>
      <c r="X107" s="9">
        <f>IF('Upto Month Current'!$K$40="",0,'Upto Month Current'!$K$40)</f>
        <v>0</v>
      </c>
      <c r="Y107" s="9">
        <f>IF('Upto Month Current'!$K$42="",0,'Upto Month Current'!$K$42)</f>
        <v>2233</v>
      </c>
      <c r="Z107" s="9">
        <f>IF('Upto Month Current'!$K$43="",0,'Upto Month Current'!$K$43)</f>
        <v>338</v>
      </c>
      <c r="AA107" s="9">
        <f>IF('Upto Month Current'!$K$44="",0,'Upto Month Current'!$K$44)</f>
        <v>1087</v>
      </c>
      <c r="AB107" s="9">
        <f>IF('Upto Month Current'!$K$48="",0,'Upto Month Current'!$K$48)</f>
        <v>0</v>
      </c>
      <c r="AC107" s="10">
        <f>IF('Upto Month Current'!$K$51="",0,'Upto Month Current'!$K$51)</f>
        <v>0</v>
      </c>
      <c r="AD107" s="229">
        <f t="shared" si="1475"/>
        <v>1380678</v>
      </c>
      <c r="AE107" s="9">
        <f>IF('Upto Month Current'!$K$19="",0,'Upto Month Current'!$K$19)</f>
        <v>2448</v>
      </c>
      <c r="AF107" s="9">
        <f>IF('Upto Month Current'!$K$20="",0,'Upto Month Current'!$K$20)</f>
        <v>358</v>
      </c>
      <c r="AG107" s="9">
        <f>IF('Upto Month Current'!$K$22="",0,'Upto Month Current'!$K$22)</f>
        <v>193</v>
      </c>
      <c r="AH107" s="9">
        <f>IF('Upto Month Current'!$K$23="",0,'Upto Month Current'!$K$23)</f>
        <v>0</v>
      </c>
      <c r="AI107" s="9">
        <f>IF('Upto Month Current'!$K$24="",0,'Upto Month Current'!$K$24)</f>
        <v>0</v>
      </c>
      <c r="AJ107" s="9">
        <f>IF('Upto Month Current'!$K$25="",0,'Upto Month Current'!$K$25)</f>
        <v>54</v>
      </c>
      <c r="AK107" s="9">
        <f>IF('Upto Month Current'!$K$28="",0,'Upto Month Current'!$K$28)</f>
        <v>4170</v>
      </c>
      <c r="AL107" s="9">
        <f>IF('Upto Month Current'!$K$29="",0,'Upto Month Current'!$K$29)</f>
        <v>9286</v>
      </c>
      <c r="AM107" s="9">
        <f>IF('Upto Month Current'!$K$31="",0,'Upto Month Current'!$K$31)</f>
        <v>42</v>
      </c>
      <c r="AN107" s="9">
        <f>IF('Upto Month Current'!$K$32="",0,'Upto Month Current'!$K$32)</f>
        <v>78</v>
      </c>
      <c r="AO107" s="9">
        <f>IF('Upto Month Current'!$K$33="",0,'Upto Month Current'!$K$33)</f>
        <v>53196</v>
      </c>
      <c r="AP107" s="9">
        <f>IF('Upto Month Current'!$K$34="",0,'Upto Month Current'!$K$34)</f>
        <v>99864</v>
      </c>
      <c r="AQ107" s="10">
        <f>IF('Upto Month Current'!$K$36="",0,'Upto Month Current'!$K$36)</f>
        <v>0</v>
      </c>
      <c r="AR107" s="9">
        <f>IF('Upto Month Current'!$K$37="",0,'Upto Month Current'!$K$37)</f>
        <v>0</v>
      </c>
      <c r="AS107" s="9">
        <v>0</v>
      </c>
      <c r="AT107" s="9">
        <f>IF('Upto Month Current'!$K$38="",0,'Upto Month Current'!$K$38)</f>
        <v>0</v>
      </c>
      <c r="AU107" s="9">
        <f>IF('Upto Month Current'!$K$41="",0,'Upto Month Current'!$K$41)</f>
        <v>0</v>
      </c>
      <c r="AV107" s="9">
        <v>0</v>
      </c>
      <c r="AW107" s="9">
        <f>IF('Upto Month Current'!$K$45="",0,'Upto Month Current'!$K$45)</f>
        <v>2017</v>
      </c>
      <c r="AX107" s="9">
        <f>IF('Upto Month Current'!$K$46="",0,'Upto Month Current'!$K$46)</f>
        <v>918</v>
      </c>
      <c r="AY107" s="9">
        <f>IF('Upto Month Current'!$K$47="",0,'Upto Month Current'!$K$47)</f>
        <v>0</v>
      </c>
      <c r="AZ107" s="9">
        <f>IF('Upto Month Current'!$K$49="",0,'Upto Month Current'!$K$49)</f>
        <v>0</v>
      </c>
      <c r="BA107" s="9">
        <f>IF('Upto Month Current'!$K$50="",0,'Upto Month Current'!$K$50)</f>
        <v>0</v>
      </c>
      <c r="BB107" s="10">
        <f>IF('Upto Month Current'!$K$52="",0,'Upto Month Current'!$K$52)</f>
        <v>0</v>
      </c>
      <c r="BC107" s="9">
        <f>IF('Upto Month Current'!$K$53="",0,'Upto Month Current'!$K$53)</f>
        <v>1557</v>
      </c>
      <c r="BD107" s="9">
        <f>IF('Upto Month Current'!$K$54="",0,'Upto Month Current'!$K$54)</f>
        <v>1557</v>
      </c>
      <c r="BE107" s="9">
        <f>IF('Upto Month Current'!$K$55="",0,'Upto Month Current'!$K$55)</f>
        <v>0</v>
      </c>
      <c r="BF107" s="9">
        <f>IF('Upto Month Current'!$K$56="",0,'Upto Month Current'!$K$56)</f>
        <v>2801</v>
      </c>
      <c r="BG107" s="9">
        <f>IF('Upto Month Current'!$K$58="",0,'Upto Month Current'!$K$58)</f>
        <v>627896</v>
      </c>
      <c r="BH107" s="9">
        <f>SUM(AE107:BG107)</f>
        <v>806435</v>
      </c>
      <c r="BI107" s="222">
        <f>AD107+BH107</f>
        <v>2187113</v>
      </c>
      <c r="BJ107" s="9">
        <f>IF('Upto Month Current'!$K$60="",0,'Upto Month Current'!$K$60)</f>
        <v>0</v>
      </c>
      <c r="BK107" s="49">
        <f t="shared" si="1476"/>
        <v>2187113</v>
      </c>
      <c r="BL107">
        <f>'Upto Month Current'!$K$61</f>
        <v>2187112</v>
      </c>
      <c r="BM107" s="30">
        <f t="shared" si="1477"/>
        <v>806435</v>
      </c>
    </row>
    <row r="108" spans="1:65" ht="15.75" x14ac:dyDescent="0.25">
      <c r="A108" s="128"/>
      <c r="B108" s="5" t="s">
        <v>132</v>
      </c>
      <c r="C108" s="11">
        <f>C107-C105</f>
        <v>99193</v>
      </c>
      <c r="D108" s="11">
        <f t="shared" ref="D108" si="1478">D107-D105</f>
        <v>4138</v>
      </c>
      <c r="E108" s="11">
        <f t="shared" ref="E108" si="1479">E107-E105</f>
        <v>196</v>
      </c>
      <c r="F108" s="11">
        <f t="shared" ref="F108" si="1480">F107-F105</f>
        <v>-2329</v>
      </c>
      <c r="G108" s="11">
        <f t="shared" ref="G108" si="1481">G107-G105</f>
        <v>-4115</v>
      </c>
      <c r="H108" s="11">
        <f t="shared" ref="H108" si="1482">H107-H105</f>
        <v>0</v>
      </c>
      <c r="I108" s="11">
        <f t="shared" ref="I108" si="1483">I107-I105</f>
        <v>0</v>
      </c>
      <c r="J108" s="11">
        <f t="shared" ref="J108" si="1484">J107-J105</f>
        <v>0</v>
      </c>
      <c r="K108" s="11">
        <f t="shared" ref="K108" si="1485">K107-K105</f>
        <v>-64</v>
      </c>
      <c r="L108" s="11">
        <f t="shared" ref="L108" si="1486">L107-L105</f>
        <v>-1009</v>
      </c>
      <c r="M108" s="11">
        <f t="shared" ref="M108" si="1487">M107-M105</f>
        <v>-4872</v>
      </c>
      <c r="N108" s="11">
        <f t="shared" ref="N108" si="1488">N107-N105</f>
        <v>-428</v>
      </c>
      <c r="O108" s="11">
        <f t="shared" ref="O108" si="1489">O107-O105</f>
        <v>-6544</v>
      </c>
      <c r="P108" s="11">
        <f t="shared" ref="P108" si="1490">P107-P105</f>
        <v>30038</v>
      </c>
      <c r="Q108" s="11">
        <f t="shared" ref="Q108" si="1491">Q107-Q105</f>
        <v>0</v>
      </c>
      <c r="R108" s="11">
        <f t="shared" ref="R108" si="1492">R107-R105</f>
        <v>-3556</v>
      </c>
      <c r="S108" s="11">
        <f t="shared" ref="S108" si="1493">S107-S105</f>
        <v>0</v>
      </c>
      <c r="T108" s="11">
        <f t="shared" ref="T108:U108" si="1494">T107-T105</f>
        <v>0</v>
      </c>
      <c r="U108" s="11">
        <f t="shared" si="1494"/>
        <v>0</v>
      </c>
      <c r="V108" s="9">
        <f t="shared" ref="V108" si="1495">V107-V105</f>
        <v>0</v>
      </c>
      <c r="W108" s="11">
        <f t="shared" ref="W108" si="1496">W107-W105</f>
        <v>0</v>
      </c>
      <c r="X108" s="11">
        <f t="shared" ref="X108" si="1497">X107-X105</f>
        <v>0</v>
      </c>
      <c r="Y108" s="11">
        <f t="shared" ref="Y108" si="1498">Y107-Y105</f>
        <v>1145</v>
      </c>
      <c r="Z108" s="11">
        <f t="shared" ref="Z108" si="1499">Z107-Z105</f>
        <v>-62</v>
      </c>
      <c r="AA108" s="11">
        <f t="shared" ref="AA108:AD108" si="1500">AA107-AA105</f>
        <v>867</v>
      </c>
      <c r="AB108" s="11">
        <f t="shared" ref="AB108" si="1501">AB107-AB105</f>
        <v>-1364</v>
      </c>
      <c r="AC108" s="10">
        <f t="shared" si="1500"/>
        <v>0</v>
      </c>
      <c r="AD108" s="223">
        <f t="shared" si="1500"/>
        <v>111234</v>
      </c>
      <c r="AE108" s="11">
        <f t="shared" ref="AE108" si="1502">AE107-AE105</f>
        <v>-931</v>
      </c>
      <c r="AF108" s="11">
        <f t="shared" ref="AF108" si="1503">AF107-AF105</f>
        <v>250</v>
      </c>
      <c r="AG108" s="11">
        <f t="shared" ref="AG108" si="1504">AG107-AG105</f>
        <v>142</v>
      </c>
      <c r="AH108" s="11">
        <f t="shared" ref="AH108" si="1505">AH107-AH105</f>
        <v>0</v>
      </c>
      <c r="AI108" s="11">
        <f t="shared" ref="AI108" si="1506">AI107-AI105</f>
        <v>0</v>
      </c>
      <c r="AJ108" s="11">
        <f t="shared" ref="AJ108" si="1507">AJ107-AJ105</f>
        <v>54</v>
      </c>
      <c r="AK108" s="11">
        <f t="shared" ref="AK108" si="1508">AK107-AK105</f>
        <v>1552</v>
      </c>
      <c r="AL108" s="11">
        <f t="shared" ref="AL108" si="1509">AL107-AL105</f>
        <v>3521</v>
      </c>
      <c r="AM108" s="11">
        <f t="shared" ref="AM108" si="1510">AM107-AM105</f>
        <v>-164</v>
      </c>
      <c r="AN108" s="11">
        <f t="shared" ref="AN108" si="1511">AN107-AN105</f>
        <v>-72</v>
      </c>
      <c r="AO108" s="9">
        <f t="shared" ref="AO108" si="1512">AO107-AO105</f>
        <v>12169</v>
      </c>
      <c r="AP108" s="11">
        <f t="shared" ref="AP108" si="1513">AP107-AP105</f>
        <v>7738</v>
      </c>
      <c r="AQ108" s="10">
        <f t="shared" ref="AQ108" si="1514">AQ107-AQ105</f>
        <v>0</v>
      </c>
      <c r="AR108" s="11">
        <f t="shared" ref="AR108" si="1515">AR107-AR105</f>
        <v>0</v>
      </c>
      <c r="AS108" s="11">
        <f t="shared" ref="AS108" si="1516">AS107-AS105</f>
        <v>0</v>
      </c>
      <c r="AT108" s="11">
        <f t="shared" ref="AT108" si="1517">AT107-AT105</f>
        <v>0</v>
      </c>
      <c r="AU108" s="11">
        <f t="shared" ref="AU108" si="1518">AU107-AU105</f>
        <v>0</v>
      </c>
      <c r="AV108" s="11">
        <f t="shared" ref="AV108" si="1519">AV107-AV105</f>
        <v>0</v>
      </c>
      <c r="AW108" s="11">
        <f t="shared" ref="AW108" si="1520">AW107-AW105</f>
        <v>-551</v>
      </c>
      <c r="AX108" s="11">
        <f t="shared" ref="AX108" si="1521">AX107-AX105</f>
        <v>132</v>
      </c>
      <c r="AY108" s="11">
        <f t="shared" ref="AY108" si="1522">AY107-AY105</f>
        <v>-202</v>
      </c>
      <c r="AZ108" s="11">
        <f t="shared" ref="AZ108" si="1523">AZ107-AZ105</f>
        <v>0</v>
      </c>
      <c r="BA108" s="11">
        <f t="shared" ref="BA108" si="1524">BA107-BA105</f>
        <v>0</v>
      </c>
      <c r="BB108" s="10">
        <f t="shared" ref="BB108" si="1525">BB107-BB105</f>
        <v>0</v>
      </c>
      <c r="BC108" s="11">
        <f t="shared" ref="BC108" si="1526">BC107-BC105</f>
        <v>-1739</v>
      </c>
      <c r="BD108" s="11">
        <f t="shared" ref="BD108" si="1527">BD107-BD105</f>
        <v>-1739</v>
      </c>
      <c r="BE108" s="11">
        <f t="shared" ref="BE108" si="1528">BE107-BE105</f>
        <v>-34</v>
      </c>
      <c r="BF108" s="11">
        <f t="shared" ref="BF108" si="1529">BF107-BF105</f>
        <v>2334</v>
      </c>
      <c r="BG108" s="11">
        <f t="shared" ref="BG108:BH108" si="1530">BG107-BG105</f>
        <v>125306</v>
      </c>
      <c r="BH108" s="9">
        <f t="shared" si="1530"/>
        <v>147766</v>
      </c>
      <c r="BI108" s="223">
        <f t="shared" ref="BI108" si="1531">BI107-BI105</f>
        <v>259000</v>
      </c>
      <c r="BJ108" s="11">
        <f t="shared" ref="BJ108:BK108" si="1532">BJ107-BJ105</f>
        <v>-63479</v>
      </c>
      <c r="BK108" s="49">
        <f t="shared" si="1532"/>
        <v>322479</v>
      </c>
      <c r="BM108" s="30">
        <f t="shared" si="1477"/>
        <v>211245</v>
      </c>
    </row>
    <row r="109" spans="1:65" ht="15.75" x14ac:dyDescent="0.25">
      <c r="A109" s="128"/>
      <c r="B109" s="5" t="s">
        <v>133</v>
      </c>
      <c r="C109" s="13">
        <f>C108/C105</f>
        <v>0.13247069947328496</v>
      </c>
      <c r="D109" s="13">
        <f t="shared" ref="D109" si="1533">D108/D105</f>
        <v>2.2569226657649159E-2</v>
      </c>
      <c r="E109" s="13" t="e">
        <f t="shared" ref="E109" si="1534">E108/E105</f>
        <v>#DIV/0!</v>
      </c>
      <c r="F109" s="13">
        <f t="shared" ref="F109" si="1535">F108/F105</f>
        <v>-2.8159988392619642E-2</v>
      </c>
      <c r="G109" s="13">
        <f t="shared" ref="G109" si="1536">G108/G105</f>
        <v>-7.9510762453143716E-2</v>
      </c>
      <c r="H109" s="13" t="e">
        <f t="shared" ref="H109" si="1537">H108/H105</f>
        <v>#DIV/0!</v>
      </c>
      <c r="I109" s="13" t="e">
        <f t="shared" ref="I109" si="1538">I108/I105</f>
        <v>#DIV/0!</v>
      </c>
      <c r="J109" s="13" t="e">
        <f t="shared" ref="J109" si="1539">J108/J105</f>
        <v>#DIV/0!</v>
      </c>
      <c r="K109" s="13">
        <f t="shared" ref="K109" si="1540">K108/K105</f>
        <v>-1</v>
      </c>
      <c r="L109" s="13">
        <f t="shared" ref="L109" si="1541">L108/L105</f>
        <v>-0.78338509316770188</v>
      </c>
      <c r="M109" s="13">
        <f t="shared" ref="M109" si="1542">M108/M105</f>
        <v>-4.9897071926752079E-2</v>
      </c>
      <c r="N109" s="13">
        <f t="shared" ref="N109" si="1543">N108/N105</f>
        <v>-0.77676950998185113</v>
      </c>
      <c r="O109" s="13">
        <f t="shared" ref="O109" si="1544">O108/O105</f>
        <v>-0.51160972558830431</v>
      </c>
      <c r="P109" s="13">
        <f t="shared" ref="P109" si="1545">P108/P105</f>
        <v>0.36618310374253321</v>
      </c>
      <c r="Q109" s="13" t="e">
        <f t="shared" ref="Q109" si="1546">Q108/Q105</f>
        <v>#DIV/0!</v>
      </c>
      <c r="R109" s="13">
        <f t="shared" ref="R109" si="1547">R108/R105</f>
        <v>-0.65754437869822491</v>
      </c>
      <c r="S109" s="13" t="e">
        <f t="shared" ref="S109" si="1548">S108/S105</f>
        <v>#DIV/0!</v>
      </c>
      <c r="T109" s="13" t="e">
        <f t="shared" ref="T109:U109" si="1549">T108/T105</f>
        <v>#DIV/0!</v>
      </c>
      <c r="U109" s="13" t="e">
        <f t="shared" si="1549"/>
        <v>#DIV/0!</v>
      </c>
      <c r="V109" s="162" t="e">
        <f t="shared" ref="V109" si="1550">V108/V105</f>
        <v>#DIV/0!</v>
      </c>
      <c r="W109" s="13" t="e">
        <f t="shared" ref="W109" si="1551">W108/W105</f>
        <v>#DIV/0!</v>
      </c>
      <c r="X109" s="13" t="e">
        <f t="shared" ref="X109" si="1552">X108/X105</f>
        <v>#DIV/0!</v>
      </c>
      <c r="Y109" s="13">
        <f t="shared" ref="Y109" si="1553">Y108/Y105</f>
        <v>1.052389705882353</v>
      </c>
      <c r="Z109" s="13">
        <f t="shared" ref="Z109" si="1554">Z108/Z105</f>
        <v>-0.155</v>
      </c>
      <c r="AA109" s="13">
        <f t="shared" ref="AA109:AD109" si="1555">AA108/AA105</f>
        <v>3.9409090909090909</v>
      </c>
      <c r="AB109" s="13">
        <f t="shared" ref="AB109" si="1556">AB108/AB105</f>
        <v>-1</v>
      </c>
      <c r="AC109" s="14" t="e">
        <f t="shared" si="1555"/>
        <v>#DIV/0!</v>
      </c>
      <c r="AD109" s="224">
        <f t="shared" si="1555"/>
        <v>8.7624188227286903E-2</v>
      </c>
      <c r="AE109" s="13">
        <f t="shared" ref="AE109" si="1557">AE108/AE105</f>
        <v>-0.27552530334418468</v>
      </c>
      <c r="AF109" s="13">
        <f t="shared" ref="AF109" si="1558">AF108/AF105</f>
        <v>2.3148148148148149</v>
      </c>
      <c r="AG109" s="13">
        <f t="shared" ref="AG109" si="1559">AG108/AG105</f>
        <v>2.784313725490196</v>
      </c>
      <c r="AH109" s="13" t="e">
        <f t="shared" ref="AH109" si="1560">AH108/AH105</f>
        <v>#DIV/0!</v>
      </c>
      <c r="AI109" s="13" t="e">
        <f t="shared" ref="AI109" si="1561">AI108/AI105</f>
        <v>#DIV/0!</v>
      </c>
      <c r="AJ109" s="13" t="e">
        <f t="shared" ref="AJ109" si="1562">AJ108/AJ105</f>
        <v>#DIV/0!</v>
      </c>
      <c r="AK109" s="13">
        <f t="shared" ref="AK109" si="1563">AK108/AK105</f>
        <v>0.59281894576012228</v>
      </c>
      <c r="AL109" s="13">
        <f t="shared" ref="AL109" si="1564">AL108/AL105</f>
        <v>0.61075455333911532</v>
      </c>
      <c r="AM109" s="13">
        <f t="shared" ref="AM109" si="1565">AM108/AM105</f>
        <v>-0.79611650485436891</v>
      </c>
      <c r="AN109" s="13">
        <f t="shared" ref="AN109" si="1566">AN108/AN105</f>
        <v>-0.48</v>
      </c>
      <c r="AO109" s="162">
        <f t="shared" ref="AO109" si="1567">AO108/AO105</f>
        <v>0.29660954980866261</v>
      </c>
      <c r="AP109" s="13">
        <f t="shared" ref="AP109" si="1568">AP108/AP105</f>
        <v>8.3993660855784469E-2</v>
      </c>
      <c r="AQ109" s="14" t="e">
        <f t="shared" ref="AQ109" si="1569">AQ108/AQ105</f>
        <v>#DIV/0!</v>
      </c>
      <c r="AR109" s="13" t="e">
        <f t="shared" ref="AR109" si="1570">AR108/AR105</f>
        <v>#DIV/0!</v>
      </c>
      <c r="AS109" s="13" t="e">
        <f t="shared" ref="AS109" si="1571">AS108/AS105</f>
        <v>#DIV/0!</v>
      </c>
      <c r="AT109" s="13" t="e">
        <f t="shared" ref="AT109" si="1572">AT108/AT105</f>
        <v>#DIV/0!</v>
      </c>
      <c r="AU109" s="13" t="e">
        <f t="shared" ref="AU109" si="1573">AU108/AU105</f>
        <v>#DIV/0!</v>
      </c>
      <c r="AV109" s="13" t="e">
        <f t="shared" ref="AV109" si="1574">AV108/AV105</f>
        <v>#DIV/0!</v>
      </c>
      <c r="AW109" s="13">
        <f t="shared" ref="AW109" si="1575">AW108/AW105</f>
        <v>-0.21456386292834892</v>
      </c>
      <c r="AX109" s="13">
        <f t="shared" ref="AX109" si="1576">AX108/AX105</f>
        <v>0.16793893129770993</v>
      </c>
      <c r="AY109" s="13">
        <f t="shared" ref="AY109" si="1577">AY108/AY105</f>
        <v>-1</v>
      </c>
      <c r="AZ109" s="13" t="e">
        <f t="shared" ref="AZ109" si="1578">AZ108/AZ105</f>
        <v>#DIV/0!</v>
      </c>
      <c r="BA109" s="13" t="e">
        <f t="shared" ref="BA109" si="1579">BA108/BA105</f>
        <v>#DIV/0!</v>
      </c>
      <c r="BB109" s="14" t="e">
        <f t="shared" ref="BB109" si="1580">BB108/BB105</f>
        <v>#DIV/0!</v>
      </c>
      <c r="BC109" s="13">
        <f t="shared" ref="BC109" si="1581">BC108/BC105</f>
        <v>-0.52760922330097082</v>
      </c>
      <c r="BD109" s="13">
        <f t="shared" ref="BD109" si="1582">BD108/BD105</f>
        <v>-0.52760922330097082</v>
      </c>
      <c r="BE109" s="13">
        <f t="shared" ref="BE109" si="1583">BE108/BE105</f>
        <v>-1</v>
      </c>
      <c r="BF109" s="13">
        <f t="shared" ref="BF109" si="1584">BF108/BF105</f>
        <v>4.9978586723768741</v>
      </c>
      <c r="BG109" s="13">
        <f t="shared" ref="BG109:BH109" si="1585">BG108/BG105</f>
        <v>0.24932051970791302</v>
      </c>
      <c r="BH109" s="162">
        <f t="shared" si="1585"/>
        <v>0.22434029838963121</v>
      </c>
      <c r="BI109" s="224">
        <f t="shared" ref="BI109" si="1586">BI108/BI105</f>
        <v>0.13432822661327423</v>
      </c>
      <c r="BJ109" s="13">
        <f t="shared" ref="BJ109:BK109" si="1587">BJ108/BJ105</f>
        <v>-1</v>
      </c>
      <c r="BK109" s="50">
        <f t="shared" si="1587"/>
        <v>0.17294493182040013</v>
      </c>
      <c r="BM109" s="162" t="e">
        <f t="shared" ref="BM109" si="1588">BM108/BM105</f>
        <v>#DIV/0!</v>
      </c>
    </row>
    <row r="110" spans="1:65" ht="15.75" x14ac:dyDescent="0.25">
      <c r="A110" s="128"/>
      <c r="B110" s="5" t="s">
        <v>134</v>
      </c>
      <c r="C110" s="11">
        <f>C107-C106</f>
        <v>68471</v>
      </c>
      <c r="D110" s="11">
        <f t="shared" ref="D110:BK110" si="1589">D107-D106</f>
        <v>56628</v>
      </c>
      <c r="E110" s="11">
        <f t="shared" si="1589"/>
        <v>145</v>
      </c>
      <c r="F110" s="11">
        <f t="shared" si="1589"/>
        <v>17273</v>
      </c>
      <c r="G110" s="11">
        <f t="shared" si="1589"/>
        <v>7915</v>
      </c>
      <c r="H110" s="11">
        <f t="shared" si="1589"/>
        <v>0</v>
      </c>
      <c r="I110" s="11">
        <f t="shared" si="1589"/>
        <v>0</v>
      </c>
      <c r="J110" s="11">
        <f t="shared" si="1589"/>
        <v>0</v>
      </c>
      <c r="K110" s="11">
        <f t="shared" si="1589"/>
        <v>0</v>
      </c>
      <c r="L110" s="11">
        <f t="shared" si="1589"/>
        <v>-535</v>
      </c>
      <c r="M110" s="11">
        <f t="shared" si="1589"/>
        <v>4480</v>
      </c>
      <c r="N110" s="11">
        <f t="shared" si="1589"/>
        <v>27</v>
      </c>
      <c r="O110" s="11">
        <f t="shared" si="1589"/>
        <v>3415</v>
      </c>
      <c r="P110" s="11">
        <f t="shared" si="1589"/>
        <v>16538</v>
      </c>
      <c r="Q110" s="11">
        <f t="shared" si="1589"/>
        <v>0</v>
      </c>
      <c r="R110" s="11">
        <f t="shared" si="1589"/>
        <v>637</v>
      </c>
      <c r="S110" s="11">
        <f t="shared" si="1589"/>
        <v>0</v>
      </c>
      <c r="T110" s="11">
        <f t="shared" si="1589"/>
        <v>0</v>
      </c>
      <c r="U110" s="11">
        <f t="shared" ref="U110" si="1590">U107-U106</f>
        <v>0</v>
      </c>
      <c r="V110" s="9">
        <f t="shared" si="1589"/>
        <v>0</v>
      </c>
      <c r="W110" s="11">
        <f t="shared" si="1589"/>
        <v>0</v>
      </c>
      <c r="X110" s="11">
        <f t="shared" si="1589"/>
        <v>0</v>
      </c>
      <c r="Y110" s="11">
        <f t="shared" si="1589"/>
        <v>913</v>
      </c>
      <c r="Z110" s="11">
        <f t="shared" si="1589"/>
        <v>28</v>
      </c>
      <c r="AA110" s="11">
        <f t="shared" si="1589"/>
        <v>884</v>
      </c>
      <c r="AB110" s="11">
        <f t="shared" ref="AB110" si="1591">AB107-AB106</f>
        <v>0</v>
      </c>
      <c r="AC110" s="10">
        <f t="shared" ref="AC110:AD110" si="1592">AC107-AC106</f>
        <v>0</v>
      </c>
      <c r="AD110" s="223">
        <f t="shared" si="1592"/>
        <v>176819</v>
      </c>
      <c r="AE110" s="11">
        <f t="shared" si="1589"/>
        <v>-260</v>
      </c>
      <c r="AF110" s="11">
        <f t="shared" si="1589"/>
        <v>2</v>
      </c>
      <c r="AG110" s="11">
        <f t="shared" si="1589"/>
        <v>-6167</v>
      </c>
      <c r="AH110" s="11">
        <f t="shared" si="1589"/>
        <v>0</v>
      </c>
      <c r="AI110" s="11">
        <f t="shared" si="1589"/>
        <v>0</v>
      </c>
      <c r="AJ110" s="11">
        <f t="shared" si="1589"/>
        <v>10</v>
      </c>
      <c r="AK110" s="11">
        <f t="shared" si="1589"/>
        <v>1391</v>
      </c>
      <c r="AL110" s="11">
        <f t="shared" si="1589"/>
        <v>-12512</v>
      </c>
      <c r="AM110" s="11">
        <f t="shared" si="1589"/>
        <v>-123</v>
      </c>
      <c r="AN110" s="11">
        <f t="shared" si="1589"/>
        <v>78</v>
      </c>
      <c r="AO110" s="9">
        <f t="shared" si="1589"/>
        <v>12899</v>
      </c>
      <c r="AP110" s="11">
        <f t="shared" si="1589"/>
        <v>5074</v>
      </c>
      <c r="AQ110" s="10">
        <f t="shared" si="1589"/>
        <v>0</v>
      </c>
      <c r="AR110" s="11">
        <f t="shared" si="1589"/>
        <v>0</v>
      </c>
      <c r="AS110" s="11">
        <f t="shared" si="1589"/>
        <v>0</v>
      </c>
      <c r="AT110" s="11">
        <f t="shared" si="1589"/>
        <v>0</v>
      </c>
      <c r="AU110" s="11">
        <f t="shared" si="1589"/>
        <v>0</v>
      </c>
      <c r="AV110" s="11">
        <f t="shared" si="1589"/>
        <v>0</v>
      </c>
      <c r="AW110" s="11">
        <f t="shared" si="1589"/>
        <v>947</v>
      </c>
      <c r="AX110" s="11">
        <f t="shared" si="1589"/>
        <v>359</v>
      </c>
      <c r="AY110" s="11">
        <f t="shared" si="1589"/>
        <v>-118</v>
      </c>
      <c r="AZ110" s="11">
        <f t="shared" si="1589"/>
        <v>0</v>
      </c>
      <c r="BA110" s="11">
        <f t="shared" si="1589"/>
        <v>0</v>
      </c>
      <c r="BB110" s="10">
        <f t="shared" si="1589"/>
        <v>0</v>
      </c>
      <c r="BC110" s="11">
        <f t="shared" si="1589"/>
        <v>-1973</v>
      </c>
      <c r="BD110" s="11">
        <f t="shared" si="1589"/>
        <v>-1973</v>
      </c>
      <c r="BE110" s="11">
        <f t="shared" si="1589"/>
        <v>0</v>
      </c>
      <c r="BF110" s="11">
        <f t="shared" si="1589"/>
        <v>1803</v>
      </c>
      <c r="BG110" s="11">
        <f t="shared" si="1589"/>
        <v>26192</v>
      </c>
      <c r="BH110" s="9">
        <f t="shared" si="1589"/>
        <v>25629</v>
      </c>
      <c r="BI110" s="223">
        <f t="shared" si="1589"/>
        <v>202448</v>
      </c>
      <c r="BJ110" s="11">
        <f t="shared" si="1589"/>
        <v>0</v>
      </c>
      <c r="BK110" s="49">
        <f t="shared" si="1589"/>
        <v>202448</v>
      </c>
      <c r="BM110" s="30">
        <f t="shared" si="1477"/>
        <v>25629</v>
      </c>
    </row>
    <row r="111" spans="1:65" ht="15.75" x14ac:dyDescent="0.25">
      <c r="A111" s="128"/>
      <c r="B111" s="5" t="s">
        <v>135</v>
      </c>
      <c r="C111" s="13">
        <f>C110/C106</f>
        <v>8.7838063203483197E-2</v>
      </c>
      <c r="D111" s="13">
        <f t="shared" ref="D111" si="1593">D110/D106</f>
        <v>0.4327471973222678</v>
      </c>
      <c r="E111" s="13">
        <f t="shared" ref="E111" si="1594">E110/E106</f>
        <v>2.8431372549019609</v>
      </c>
      <c r="F111" s="13">
        <f t="shared" ref="F111" si="1595">F110/F106</f>
        <v>0.27372274340770791</v>
      </c>
      <c r="G111" s="13">
        <f t="shared" ref="G111" si="1596">G110/G106</f>
        <v>0.19924982378411035</v>
      </c>
      <c r="H111" s="13" t="e">
        <f t="shared" ref="H111" si="1597">H110/H106</f>
        <v>#DIV/0!</v>
      </c>
      <c r="I111" s="13" t="e">
        <f t="shared" ref="I111" si="1598">I110/I106</f>
        <v>#DIV/0!</v>
      </c>
      <c r="J111" s="13" t="e">
        <f t="shared" ref="J111" si="1599">J110/J106</f>
        <v>#DIV/0!</v>
      </c>
      <c r="K111" s="13" t="e">
        <f t="shared" ref="K111" si="1600">K110/K106</f>
        <v>#DIV/0!</v>
      </c>
      <c r="L111" s="13">
        <f t="shared" ref="L111" si="1601">L110/L106</f>
        <v>-0.65724815724815722</v>
      </c>
      <c r="M111" s="13">
        <f t="shared" ref="M111" si="1602">M110/M106</f>
        <v>5.0742448096591876E-2</v>
      </c>
      <c r="N111" s="13">
        <f t="shared" ref="N111" si="1603">N110/N106</f>
        <v>0.28125</v>
      </c>
      <c r="O111" s="13">
        <f t="shared" ref="O111" si="1604">O110/O106</f>
        <v>1.205861581920904</v>
      </c>
      <c r="P111" s="13">
        <f t="shared" ref="P111" si="1605">P110/P106</f>
        <v>0.1731183921281273</v>
      </c>
      <c r="Q111" s="13" t="e">
        <f t="shared" ref="Q111" si="1606">Q110/Q106</f>
        <v>#DIV/0!</v>
      </c>
      <c r="R111" s="13">
        <f t="shared" ref="R111" si="1607">R110/R106</f>
        <v>0.52427983539094647</v>
      </c>
      <c r="S111" s="13" t="e">
        <f t="shared" ref="S111" si="1608">S110/S106</f>
        <v>#DIV/0!</v>
      </c>
      <c r="T111" s="13" t="e">
        <f t="shared" ref="T111:U111" si="1609">T110/T106</f>
        <v>#DIV/0!</v>
      </c>
      <c r="U111" s="13" t="e">
        <f t="shared" si="1609"/>
        <v>#DIV/0!</v>
      </c>
      <c r="V111" s="162" t="e">
        <f t="shared" ref="V111" si="1610">V110/V106</f>
        <v>#DIV/0!</v>
      </c>
      <c r="W111" s="13" t="e">
        <f t="shared" ref="W111" si="1611">W110/W106</f>
        <v>#DIV/0!</v>
      </c>
      <c r="X111" s="13" t="e">
        <f t="shared" ref="X111" si="1612">X110/X106</f>
        <v>#DIV/0!</v>
      </c>
      <c r="Y111" s="13">
        <f t="shared" ref="Y111" si="1613">Y110/Y106</f>
        <v>0.69166666666666665</v>
      </c>
      <c r="Z111" s="13">
        <f t="shared" ref="Z111" si="1614">Z110/Z106</f>
        <v>9.0322580645161285E-2</v>
      </c>
      <c r="AA111" s="13">
        <f t="shared" ref="AA111:AD111" si="1615">AA110/AA106</f>
        <v>4.3546798029556646</v>
      </c>
      <c r="AB111" s="13" t="e">
        <f t="shared" ref="AB111" si="1616">AB110/AB106</f>
        <v>#DIV/0!</v>
      </c>
      <c r="AC111" s="14" t="e">
        <f t="shared" si="1615"/>
        <v>#DIV/0!</v>
      </c>
      <c r="AD111" s="224">
        <f t="shared" si="1615"/>
        <v>0.14687683524399453</v>
      </c>
      <c r="AE111" s="13">
        <f t="shared" ref="AE111" si="1617">AE110/AE106</f>
        <v>-9.6011816838995567E-2</v>
      </c>
      <c r="AF111" s="13">
        <f t="shared" ref="AF111" si="1618">AF110/AF106</f>
        <v>5.6179775280898875E-3</v>
      </c>
      <c r="AG111" s="13">
        <f t="shared" ref="AG111" si="1619">AG110/AG106</f>
        <v>-0.9696540880503145</v>
      </c>
      <c r="AH111" s="13" t="e">
        <f t="shared" ref="AH111" si="1620">AH110/AH106</f>
        <v>#DIV/0!</v>
      </c>
      <c r="AI111" s="13" t="e">
        <f t="shared" ref="AI111" si="1621">AI110/AI106</f>
        <v>#DIV/0!</v>
      </c>
      <c r="AJ111" s="13">
        <f t="shared" ref="AJ111" si="1622">AJ110/AJ106</f>
        <v>0.22727272727272727</v>
      </c>
      <c r="AK111" s="13">
        <f t="shared" ref="AK111" si="1623">AK110/AK106</f>
        <v>0.50053976250449805</v>
      </c>
      <c r="AL111" s="13">
        <f t="shared" ref="AL111" si="1624">AL110/AL106</f>
        <v>-0.57399761446004216</v>
      </c>
      <c r="AM111" s="13">
        <f t="shared" ref="AM111" si="1625">AM110/AM106</f>
        <v>-0.74545454545454548</v>
      </c>
      <c r="AN111" s="13" t="e">
        <f t="shared" ref="AN111" si="1626">AN110/AN106</f>
        <v>#DIV/0!</v>
      </c>
      <c r="AO111" s="162">
        <f t="shared" ref="AO111" si="1627">AO110/AO106</f>
        <v>0.32009827034270544</v>
      </c>
      <c r="AP111" s="13">
        <f t="shared" ref="AP111" si="1628">AP110/AP106</f>
        <v>5.3528853254562719E-2</v>
      </c>
      <c r="AQ111" s="14" t="e">
        <f t="shared" ref="AQ111" si="1629">AQ110/AQ106</f>
        <v>#DIV/0!</v>
      </c>
      <c r="AR111" s="13" t="e">
        <f t="shared" ref="AR111" si="1630">AR110/AR106</f>
        <v>#DIV/0!</v>
      </c>
      <c r="AS111" s="13" t="e">
        <f t="shared" ref="AS111" si="1631">AS110/AS106</f>
        <v>#DIV/0!</v>
      </c>
      <c r="AT111" s="13" t="e">
        <f t="shared" ref="AT111" si="1632">AT110/AT106</f>
        <v>#DIV/0!</v>
      </c>
      <c r="AU111" s="13" t="e">
        <f t="shared" ref="AU111" si="1633">AU110/AU106</f>
        <v>#DIV/0!</v>
      </c>
      <c r="AV111" s="13" t="e">
        <f t="shared" ref="AV111" si="1634">AV110/AV106</f>
        <v>#DIV/0!</v>
      </c>
      <c r="AW111" s="13">
        <f t="shared" ref="AW111" si="1635">AW110/AW106</f>
        <v>0.88504672897196257</v>
      </c>
      <c r="AX111" s="13">
        <f t="shared" ref="AX111" si="1636">AX110/AX106</f>
        <v>0.64221824686940965</v>
      </c>
      <c r="AY111" s="13">
        <f t="shared" ref="AY111" si="1637">AY110/AY106</f>
        <v>-1</v>
      </c>
      <c r="AZ111" s="13" t="e">
        <f t="shared" ref="AZ111" si="1638">AZ110/AZ106</f>
        <v>#DIV/0!</v>
      </c>
      <c r="BA111" s="13" t="e">
        <f t="shared" ref="BA111" si="1639">BA110/BA106</f>
        <v>#DIV/0!</v>
      </c>
      <c r="BB111" s="14" t="e">
        <f t="shared" ref="BB111" si="1640">BB110/BB106</f>
        <v>#DIV/0!</v>
      </c>
      <c r="BC111" s="13">
        <f t="shared" ref="BC111" si="1641">BC110/BC106</f>
        <v>-0.55892351274787533</v>
      </c>
      <c r="BD111" s="13">
        <f t="shared" ref="BD111" si="1642">BD110/BD106</f>
        <v>-0.55892351274787533</v>
      </c>
      <c r="BE111" s="13" t="e">
        <f t="shared" ref="BE111" si="1643">BE110/BE106</f>
        <v>#DIV/0!</v>
      </c>
      <c r="BF111" s="13">
        <f t="shared" ref="BF111" si="1644">BF110/BF106</f>
        <v>1.8066132264529058</v>
      </c>
      <c r="BG111" s="13">
        <f t="shared" ref="BG111:BH111" si="1645">BG110/BG106</f>
        <v>4.3529708959887253E-2</v>
      </c>
      <c r="BH111" s="162">
        <f t="shared" si="1645"/>
        <v>3.2823774407471251E-2</v>
      </c>
      <c r="BI111" s="224">
        <f t="shared" ref="BI111" si="1646">BI110/BI106</f>
        <v>0.10200613201724221</v>
      </c>
      <c r="BJ111" s="13" t="e">
        <f t="shared" ref="BJ111:BK111" si="1647">BJ110/BJ106</f>
        <v>#DIV/0!</v>
      </c>
      <c r="BK111" s="50">
        <f t="shared" si="1647"/>
        <v>0.10200613201724221</v>
      </c>
      <c r="BM111" s="14">
        <f t="shared" ref="BM111" si="1648">BM110/BM106</f>
        <v>3.2823774407471251E-2</v>
      </c>
    </row>
    <row r="112" spans="1:65" ht="15.75" x14ac:dyDescent="0.25">
      <c r="A112" s="128"/>
      <c r="B112" s="5" t="s">
        <v>296</v>
      </c>
      <c r="C112" s="126">
        <f>C107/C104</f>
        <v>0.58888542434181512</v>
      </c>
      <c r="D112" s="126">
        <f t="shared" ref="D112:BK112" si="1649">D107/D104</f>
        <v>0.45772034589337068</v>
      </c>
      <c r="E112" s="126">
        <f t="shared" si="1649"/>
        <v>8.459214501510574E-3</v>
      </c>
      <c r="F112" s="126">
        <f t="shared" si="1649"/>
        <v>0.50534727417904723</v>
      </c>
      <c r="G112" s="126">
        <f t="shared" si="1649"/>
        <v>0.4786877009646302</v>
      </c>
      <c r="H112" s="126" t="e">
        <f t="shared" si="1649"/>
        <v>#DIV/0!</v>
      </c>
      <c r="I112" s="126" t="e">
        <f t="shared" si="1649"/>
        <v>#DIV/0!</v>
      </c>
      <c r="J112" s="126" t="e">
        <f t="shared" si="1649"/>
        <v>#DIV/0!</v>
      </c>
      <c r="K112" s="126">
        <f t="shared" si="1649"/>
        <v>0</v>
      </c>
      <c r="L112" s="126">
        <f t="shared" si="1649"/>
        <v>0.11263625353249899</v>
      </c>
      <c r="M112" s="126">
        <f t="shared" si="1649"/>
        <v>0.494048665143551</v>
      </c>
      <c r="N112" s="126">
        <f t="shared" si="1649"/>
        <v>0.11625708884688091</v>
      </c>
      <c r="O112" s="126">
        <f t="shared" si="1649"/>
        <v>0.25397406187746474</v>
      </c>
      <c r="P112" s="126">
        <f t="shared" si="1649"/>
        <v>0.71041521394611729</v>
      </c>
      <c r="Q112" s="126" t="e">
        <f t="shared" si="1649"/>
        <v>#DIV/0!</v>
      </c>
      <c r="R112" s="126">
        <f t="shared" si="1649"/>
        <v>0.178111175226005</v>
      </c>
      <c r="S112" s="126" t="e">
        <f t="shared" si="1649"/>
        <v>#DIV/0!</v>
      </c>
      <c r="T112" s="126" t="e">
        <f t="shared" si="1649"/>
        <v>#DIV/0!</v>
      </c>
      <c r="U112" s="126" t="e">
        <f t="shared" si="1649"/>
        <v>#DIV/0!</v>
      </c>
      <c r="V112" s="177" t="e">
        <f t="shared" si="1649"/>
        <v>#DIV/0!</v>
      </c>
      <c r="W112" s="126" t="e">
        <f t="shared" si="1649"/>
        <v>#DIV/0!</v>
      </c>
      <c r="X112" s="126" t="e">
        <f t="shared" si="1649"/>
        <v>#DIV/0!</v>
      </c>
      <c r="Y112" s="126">
        <f t="shared" si="1649"/>
        <v>1.0694444444444444</v>
      </c>
      <c r="Z112" s="126">
        <f t="shared" si="1649"/>
        <v>0.43669250645994834</v>
      </c>
      <c r="AA112" s="126">
        <f t="shared" si="1649"/>
        <v>2.5880952380952382</v>
      </c>
      <c r="AB112" s="126">
        <f t="shared" ref="AB112" si="1650">AB107/AB104</f>
        <v>0</v>
      </c>
      <c r="AC112" s="215" t="e">
        <f t="shared" si="1649"/>
        <v>#DIV/0!</v>
      </c>
      <c r="AD112" s="225">
        <f t="shared" si="1649"/>
        <v>0.54758192740646205</v>
      </c>
      <c r="AE112" s="126">
        <f t="shared" si="1649"/>
        <v>0.37690531177829101</v>
      </c>
      <c r="AF112" s="126">
        <f t="shared" si="1649"/>
        <v>1.7211538461538463</v>
      </c>
      <c r="AG112" s="126">
        <f t="shared" si="1649"/>
        <v>2.0104166666666665</v>
      </c>
      <c r="AH112" s="126" t="e">
        <f t="shared" si="1649"/>
        <v>#DIV/0!</v>
      </c>
      <c r="AI112" s="126" t="e">
        <f t="shared" si="1649"/>
        <v>#DIV/0!</v>
      </c>
      <c r="AJ112" s="126" t="e">
        <f t="shared" si="1649"/>
        <v>#DIV/0!</v>
      </c>
      <c r="AK112" s="126">
        <f t="shared" si="1649"/>
        <v>0.82853169084045297</v>
      </c>
      <c r="AL112" s="126">
        <f t="shared" si="1649"/>
        <v>0.83770861524582774</v>
      </c>
      <c r="AM112" s="126">
        <f t="shared" si="1649"/>
        <v>0.1065989847715736</v>
      </c>
      <c r="AN112" s="126">
        <f t="shared" si="1649"/>
        <v>0.26989619377162632</v>
      </c>
      <c r="AO112" s="177">
        <f t="shared" si="1649"/>
        <v>0.67427180774203366</v>
      </c>
      <c r="AP112" s="126">
        <f t="shared" si="1649"/>
        <v>0.5636683825521539</v>
      </c>
      <c r="AQ112" s="215" t="e">
        <f t="shared" si="1649"/>
        <v>#DIV/0!</v>
      </c>
      <c r="AR112" s="126" t="e">
        <f t="shared" si="1649"/>
        <v>#DIV/0!</v>
      </c>
      <c r="AS112" s="126" t="e">
        <f t="shared" si="1649"/>
        <v>#DIV/0!</v>
      </c>
      <c r="AT112" s="126" t="e">
        <f t="shared" si="1649"/>
        <v>#DIV/0!</v>
      </c>
      <c r="AU112" s="126" t="e">
        <f t="shared" si="1649"/>
        <v>#DIV/0!</v>
      </c>
      <c r="AV112" s="126" t="e">
        <f t="shared" si="1649"/>
        <v>#DIV/0!</v>
      </c>
      <c r="AW112" s="126">
        <f t="shared" si="1649"/>
        <v>0.40838226361611663</v>
      </c>
      <c r="AX112" s="126">
        <f t="shared" si="1649"/>
        <v>0.6071428571428571</v>
      </c>
      <c r="AY112" s="126">
        <f t="shared" si="1649"/>
        <v>0</v>
      </c>
      <c r="AZ112" s="126" t="e">
        <f t="shared" si="1649"/>
        <v>#DIV/0!</v>
      </c>
      <c r="BA112" s="126" t="e">
        <f t="shared" si="1649"/>
        <v>#DIV/0!</v>
      </c>
      <c r="BB112" s="215" t="e">
        <f t="shared" si="1649"/>
        <v>#DIV/0!</v>
      </c>
      <c r="BC112" s="126">
        <f t="shared" si="1649"/>
        <v>0.2455448667402618</v>
      </c>
      <c r="BD112" s="126">
        <f t="shared" si="1649"/>
        <v>0.2455448667402618</v>
      </c>
      <c r="BE112" s="126">
        <f t="shared" si="1649"/>
        <v>0</v>
      </c>
      <c r="BF112" s="126">
        <f t="shared" si="1649"/>
        <v>3.112222222222222</v>
      </c>
      <c r="BG112" s="126">
        <f t="shared" si="1649"/>
        <v>0.67216621098809815</v>
      </c>
      <c r="BH112" s="177">
        <f t="shared" si="1649"/>
        <v>0.65336153857371793</v>
      </c>
      <c r="BI112" s="225">
        <f t="shared" si="1649"/>
        <v>0.58234574426304586</v>
      </c>
      <c r="BJ112" s="126">
        <f t="shared" si="1649"/>
        <v>0</v>
      </c>
      <c r="BK112" s="126">
        <f t="shared" si="1649"/>
        <v>0.60623774490101956</v>
      </c>
      <c r="BM112" s="126" t="e">
        <f t="shared" ref="BM112" si="1651">BM107/BM104</f>
        <v>#DIV/0!</v>
      </c>
    </row>
    <row r="113" spans="1:69" s="180" customFormat="1" ht="15.75" x14ac:dyDescent="0.25">
      <c r="A113" s="128"/>
      <c r="B113" s="5" t="s">
        <v>297</v>
      </c>
      <c r="C113" s="11">
        <f>C107-C104</f>
        <v>-591998</v>
      </c>
      <c r="D113" s="11">
        <f t="shared" ref="D113:BM113" si="1652">D107-D104</f>
        <v>-222121</v>
      </c>
      <c r="E113" s="11">
        <f t="shared" si="1652"/>
        <v>-22974</v>
      </c>
      <c r="F113" s="11">
        <f t="shared" si="1652"/>
        <v>-78676</v>
      </c>
      <c r="G113" s="11">
        <f t="shared" si="1652"/>
        <v>-51881</v>
      </c>
      <c r="H113" s="11">
        <f t="shared" si="1652"/>
        <v>0</v>
      </c>
      <c r="I113" s="11">
        <f t="shared" si="1652"/>
        <v>0</v>
      </c>
      <c r="J113" s="11">
        <f t="shared" si="1652"/>
        <v>0</v>
      </c>
      <c r="K113" s="11">
        <f t="shared" si="1652"/>
        <v>-120</v>
      </c>
      <c r="L113" s="11">
        <f t="shared" si="1652"/>
        <v>-2198</v>
      </c>
      <c r="M113" s="11">
        <f t="shared" si="1652"/>
        <v>-95004</v>
      </c>
      <c r="N113" s="11">
        <f t="shared" si="1652"/>
        <v>-935</v>
      </c>
      <c r="O113" s="11">
        <f t="shared" si="1652"/>
        <v>-18350</v>
      </c>
      <c r="P113" s="11">
        <f t="shared" si="1652"/>
        <v>-45682</v>
      </c>
      <c r="Q113" s="11">
        <f t="shared" si="1652"/>
        <v>0</v>
      </c>
      <c r="R113" s="11">
        <f t="shared" si="1652"/>
        <v>-8546</v>
      </c>
      <c r="S113" s="11">
        <f t="shared" si="1652"/>
        <v>0</v>
      </c>
      <c r="T113" s="11">
        <f t="shared" si="1652"/>
        <v>0</v>
      </c>
      <c r="U113" s="11">
        <f t="shared" si="1652"/>
        <v>0</v>
      </c>
      <c r="V113" s="9">
        <f t="shared" si="1652"/>
        <v>0</v>
      </c>
      <c r="W113" s="11">
        <f t="shared" si="1652"/>
        <v>0</v>
      </c>
      <c r="X113" s="11">
        <f t="shared" si="1652"/>
        <v>0</v>
      </c>
      <c r="Y113" s="11">
        <f t="shared" si="1652"/>
        <v>145</v>
      </c>
      <c r="Z113" s="11">
        <f t="shared" si="1652"/>
        <v>-436</v>
      </c>
      <c r="AA113" s="11">
        <f t="shared" si="1652"/>
        <v>667</v>
      </c>
      <c r="AB113" s="11">
        <f t="shared" ref="AB113" si="1653">AB107-AB104</f>
        <v>-2622</v>
      </c>
      <c r="AC113" s="10">
        <f t="shared" si="1652"/>
        <v>0</v>
      </c>
      <c r="AD113" s="223">
        <f t="shared" si="1652"/>
        <v>-1140731</v>
      </c>
      <c r="AE113" s="11">
        <f t="shared" si="1652"/>
        <v>-4047</v>
      </c>
      <c r="AF113" s="11">
        <f t="shared" si="1652"/>
        <v>150</v>
      </c>
      <c r="AG113" s="11">
        <f t="shared" si="1652"/>
        <v>97</v>
      </c>
      <c r="AH113" s="11">
        <f t="shared" si="1652"/>
        <v>0</v>
      </c>
      <c r="AI113" s="11">
        <f t="shared" si="1652"/>
        <v>0</v>
      </c>
      <c r="AJ113" s="11">
        <f t="shared" si="1652"/>
        <v>54</v>
      </c>
      <c r="AK113" s="11">
        <f t="shared" si="1652"/>
        <v>-863</v>
      </c>
      <c r="AL113" s="11">
        <f t="shared" si="1652"/>
        <v>-1799</v>
      </c>
      <c r="AM113" s="11">
        <f t="shared" si="1652"/>
        <v>-352</v>
      </c>
      <c r="AN113" s="11">
        <f t="shared" si="1652"/>
        <v>-211</v>
      </c>
      <c r="AO113" s="9">
        <f t="shared" si="1652"/>
        <v>-25698</v>
      </c>
      <c r="AP113" s="11">
        <f t="shared" si="1652"/>
        <v>-77304</v>
      </c>
      <c r="AQ113" s="10">
        <f t="shared" si="1652"/>
        <v>0</v>
      </c>
      <c r="AR113" s="11">
        <f t="shared" si="1652"/>
        <v>0</v>
      </c>
      <c r="AS113" s="11">
        <f t="shared" si="1652"/>
        <v>0</v>
      </c>
      <c r="AT113" s="11">
        <f t="shared" si="1652"/>
        <v>0</v>
      </c>
      <c r="AU113" s="11">
        <f t="shared" si="1652"/>
        <v>0</v>
      </c>
      <c r="AV113" s="11">
        <f t="shared" si="1652"/>
        <v>0</v>
      </c>
      <c r="AW113" s="11">
        <f t="shared" si="1652"/>
        <v>-2922</v>
      </c>
      <c r="AX113" s="11">
        <f t="shared" si="1652"/>
        <v>-594</v>
      </c>
      <c r="AY113" s="11">
        <f t="shared" si="1652"/>
        <v>-388</v>
      </c>
      <c r="AZ113" s="11">
        <f t="shared" si="1652"/>
        <v>0</v>
      </c>
      <c r="BA113" s="11">
        <f t="shared" si="1652"/>
        <v>0</v>
      </c>
      <c r="BB113" s="10">
        <f t="shared" si="1652"/>
        <v>0</v>
      </c>
      <c r="BC113" s="11">
        <f t="shared" si="1652"/>
        <v>-4784</v>
      </c>
      <c r="BD113" s="11">
        <f t="shared" si="1652"/>
        <v>-4784</v>
      </c>
      <c r="BE113" s="11">
        <f t="shared" si="1652"/>
        <v>-65</v>
      </c>
      <c r="BF113" s="11">
        <f t="shared" si="1652"/>
        <v>1901</v>
      </c>
      <c r="BG113" s="11">
        <f t="shared" si="1652"/>
        <v>-306242</v>
      </c>
      <c r="BH113" s="11">
        <f t="shared" si="1652"/>
        <v>-427851</v>
      </c>
      <c r="BI113" s="223">
        <f t="shared" si="1652"/>
        <v>-1568582</v>
      </c>
      <c r="BJ113" s="11">
        <f t="shared" si="1652"/>
        <v>-148013</v>
      </c>
      <c r="BK113" s="11">
        <f t="shared" si="1652"/>
        <v>-1420569</v>
      </c>
      <c r="BL113" s="11">
        <f t="shared" si="1652"/>
        <v>2187102</v>
      </c>
      <c r="BM113" s="11">
        <f t="shared" si="1652"/>
        <v>806435</v>
      </c>
    </row>
    <row r="114" spans="1:69" s="180" customFormat="1" ht="15.75" x14ac:dyDescent="0.25">
      <c r="A114" s="128"/>
      <c r="B114" s="5"/>
      <c r="C114" s="5"/>
      <c r="D114" s="5"/>
      <c r="E114" s="5"/>
      <c r="F114" s="5"/>
      <c r="G114" s="5"/>
      <c r="H114" s="5"/>
      <c r="I114" s="5"/>
      <c r="J114" s="5"/>
      <c r="K114" s="5"/>
      <c r="L114" s="5"/>
      <c r="M114" s="5"/>
      <c r="N114" s="5"/>
      <c r="O114" s="5"/>
      <c r="P114" s="5"/>
      <c r="Q114" s="5"/>
      <c r="R114" s="5"/>
      <c r="S114" s="5"/>
      <c r="T114" s="5"/>
      <c r="U114" s="5"/>
      <c r="V114" s="16"/>
      <c r="W114" s="5"/>
      <c r="X114" s="5"/>
      <c r="Y114" s="5"/>
      <c r="Z114" s="5"/>
      <c r="AA114" s="5"/>
      <c r="AB114" s="5"/>
      <c r="AC114" s="6"/>
      <c r="AD114" s="226"/>
      <c r="AE114" s="5"/>
      <c r="AF114" s="5"/>
      <c r="AG114" s="5"/>
      <c r="AH114" s="5"/>
      <c r="AI114" s="5"/>
      <c r="AJ114" s="5"/>
      <c r="AK114" s="5"/>
      <c r="AL114" s="5"/>
      <c r="AM114" s="5"/>
      <c r="AN114" s="5"/>
      <c r="AO114" s="16"/>
      <c r="AP114" s="5"/>
      <c r="AQ114" s="6"/>
      <c r="AR114" s="5"/>
      <c r="AS114" s="5"/>
      <c r="AT114" s="5"/>
      <c r="AU114" s="5"/>
      <c r="AV114" s="5"/>
      <c r="AW114" s="6"/>
      <c r="AX114" s="5"/>
      <c r="AY114" s="5"/>
      <c r="AZ114" s="5"/>
      <c r="BA114" s="5"/>
      <c r="BB114" s="6"/>
      <c r="BC114" s="5"/>
      <c r="BD114" s="5"/>
      <c r="BE114" s="5"/>
      <c r="BF114" s="5"/>
      <c r="BG114" s="5"/>
      <c r="BH114" s="16"/>
      <c r="BI114" s="226"/>
      <c r="BJ114" s="5"/>
      <c r="BK114" s="48"/>
    </row>
    <row r="115" spans="1:69" ht="15.75" x14ac:dyDescent="0.25">
      <c r="A115" s="15" t="s">
        <v>143</v>
      </c>
      <c r="B115" s="11" t="s">
        <v>300</v>
      </c>
      <c r="C115" s="120">
        <v>0</v>
      </c>
      <c r="D115" s="120">
        <v>0</v>
      </c>
      <c r="E115" s="120">
        <v>0</v>
      </c>
      <c r="F115" s="120">
        <v>0</v>
      </c>
      <c r="G115" s="120">
        <v>0</v>
      </c>
      <c r="H115" s="120">
        <v>2899829</v>
      </c>
      <c r="I115" s="120">
        <v>0</v>
      </c>
      <c r="J115" s="120">
        <v>0</v>
      </c>
      <c r="K115" s="120">
        <v>0</v>
      </c>
      <c r="L115" s="120">
        <v>0</v>
      </c>
      <c r="M115" s="120">
        <v>0</v>
      </c>
      <c r="N115" s="120">
        <v>0</v>
      </c>
      <c r="O115" s="120">
        <v>0</v>
      </c>
      <c r="P115" s="120">
        <v>0</v>
      </c>
      <c r="Q115" s="120">
        <v>0</v>
      </c>
      <c r="R115" s="120">
        <v>0</v>
      </c>
      <c r="S115" s="120">
        <v>0</v>
      </c>
      <c r="T115" s="120">
        <v>0</v>
      </c>
      <c r="U115" s="120"/>
      <c r="V115" s="189">
        <v>0</v>
      </c>
      <c r="W115" s="120">
        <v>0</v>
      </c>
      <c r="X115" s="120">
        <v>0</v>
      </c>
      <c r="Y115" s="120">
        <v>0</v>
      </c>
      <c r="Z115" s="120">
        <v>0</v>
      </c>
      <c r="AA115" s="120">
        <v>0</v>
      </c>
      <c r="AB115" s="120"/>
      <c r="AC115" s="151">
        <v>0</v>
      </c>
      <c r="AD115" s="229">
        <f t="shared" ref="AD115:AD116" si="1654">SUM(C115:AC115)</f>
        <v>2899829</v>
      </c>
      <c r="AE115" s="120">
        <v>0</v>
      </c>
      <c r="AF115" s="120">
        <v>0</v>
      </c>
      <c r="AG115" s="120">
        <v>0</v>
      </c>
      <c r="AH115" s="120">
        <v>0</v>
      </c>
      <c r="AI115" s="120">
        <v>0</v>
      </c>
      <c r="AJ115" s="120">
        <v>0</v>
      </c>
      <c r="AK115" s="120">
        <v>0</v>
      </c>
      <c r="AL115" s="120">
        <v>0</v>
      </c>
      <c r="AM115" s="120">
        <v>0</v>
      </c>
      <c r="AN115" s="120">
        <v>0</v>
      </c>
      <c r="AO115" s="189">
        <v>0</v>
      </c>
      <c r="AP115" s="120">
        <v>0</v>
      </c>
      <c r="AQ115" s="151">
        <v>0</v>
      </c>
      <c r="AR115" s="120">
        <v>0</v>
      </c>
      <c r="AS115" s="120"/>
      <c r="AT115" s="120"/>
      <c r="AU115" s="120">
        <v>0</v>
      </c>
      <c r="AV115" s="120"/>
      <c r="AW115" s="120">
        <v>0</v>
      </c>
      <c r="AX115" s="120">
        <v>0</v>
      </c>
      <c r="AY115" s="120">
        <v>0</v>
      </c>
      <c r="AZ115" s="120">
        <v>0</v>
      </c>
      <c r="BA115" s="120">
        <v>0</v>
      </c>
      <c r="BB115" s="151">
        <v>0</v>
      </c>
      <c r="BC115" s="120">
        <v>0</v>
      </c>
      <c r="BD115" s="120">
        <v>0</v>
      </c>
      <c r="BE115" s="120">
        <v>0</v>
      </c>
      <c r="BF115" s="120">
        <v>0</v>
      </c>
      <c r="BG115" s="120">
        <v>72291171</v>
      </c>
      <c r="BH115" s="9">
        <f>SUM(AE115:BG115)</f>
        <v>72291171</v>
      </c>
      <c r="BI115" s="222">
        <f>AD115+BH115</f>
        <v>75191000</v>
      </c>
      <c r="BJ115" s="96">
        <v>72243000</v>
      </c>
      <c r="BK115" s="49">
        <f t="shared" ref="BK115:BK116" si="1655">BI115-BJ115</f>
        <v>2948000</v>
      </c>
      <c r="BL115">
        <v>11</v>
      </c>
      <c r="BM115" s="30"/>
      <c r="BP115">
        <f>3496425-53457</f>
        <v>3442968</v>
      </c>
      <c r="BQ115" s="30">
        <f>+BP115-BK104</f>
        <v>-164714</v>
      </c>
    </row>
    <row r="116" spans="1:69" s="41" customFormat="1" ht="15.75" x14ac:dyDescent="0.25">
      <c r="A116" s="134" t="s">
        <v>143</v>
      </c>
      <c r="B116" s="216" t="s">
        <v>329</v>
      </c>
      <c r="C116" s="10">
        <v>0</v>
      </c>
      <c r="D116" s="10">
        <v>0</v>
      </c>
      <c r="E116" s="10">
        <v>0</v>
      </c>
      <c r="F116" s="10">
        <v>0</v>
      </c>
      <c r="G116" s="10">
        <v>0</v>
      </c>
      <c r="H116" s="10">
        <v>1507910</v>
      </c>
      <c r="I116" s="10">
        <v>0</v>
      </c>
      <c r="J116" s="10">
        <v>0</v>
      </c>
      <c r="K116" s="10">
        <v>0</v>
      </c>
      <c r="L116" s="10">
        <v>0</v>
      </c>
      <c r="M116" s="10">
        <v>0</v>
      </c>
      <c r="N116" s="10">
        <v>0</v>
      </c>
      <c r="O116" s="10">
        <v>0</v>
      </c>
      <c r="P116" s="10">
        <v>0</v>
      </c>
      <c r="Q116" s="10">
        <v>0</v>
      </c>
      <c r="R116" s="10">
        <v>0</v>
      </c>
      <c r="S116" s="10">
        <v>0</v>
      </c>
      <c r="T116" s="10">
        <v>0</v>
      </c>
      <c r="U116" s="10"/>
      <c r="V116" s="10">
        <v>0</v>
      </c>
      <c r="W116" s="10">
        <v>0</v>
      </c>
      <c r="X116" s="10">
        <v>0</v>
      </c>
      <c r="Y116" s="10">
        <v>0</v>
      </c>
      <c r="Z116" s="10">
        <v>0</v>
      </c>
      <c r="AA116" s="10">
        <v>0</v>
      </c>
      <c r="AB116" s="10">
        <v>0</v>
      </c>
      <c r="AC116" s="10">
        <v>0</v>
      </c>
      <c r="AD116" s="229">
        <f t="shared" si="1654"/>
        <v>1507910</v>
      </c>
      <c r="AE116" s="10">
        <v>0</v>
      </c>
      <c r="AF116" s="10">
        <v>0</v>
      </c>
      <c r="AG116" s="10">
        <v>0</v>
      </c>
      <c r="AH116" s="10">
        <v>0</v>
      </c>
      <c r="AI116" s="10">
        <v>0</v>
      </c>
      <c r="AJ116" s="10">
        <v>0</v>
      </c>
      <c r="AK116" s="10">
        <v>0</v>
      </c>
      <c r="AL116" s="10">
        <v>0</v>
      </c>
      <c r="AM116" s="10">
        <v>0</v>
      </c>
      <c r="AN116" s="10">
        <v>0</v>
      </c>
      <c r="AO116" s="10">
        <v>0</v>
      </c>
      <c r="AP116" s="10">
        <v>0</v>
      </c>
      <c r="AQ116" s="10">
        <v>0</v>
      </c>
      <c r="AR116" s="10">
        <v>0</v>
      </c>
      <c r="AS116" s="10"/>
      <c r="AT116" s="10"/>
      <c r="AU116" s="10">
        <v>0</v>
      </c>
      <c r="AV116" s="10"/>
      <c r="AW116" s="10">
        <v>0</v>
      </c>
      <c r="AX116" s="10">
        <v>0</v>
      </c>
      <c r="AY116" s="10">
        <v>0</v>
      </c>
      <c r="AZ116" s="10">
        <v>0</v>
      </c>
      <c r="BA116" s="10">
        <v>0</v>
      </c>
      <c r="BB116" s="10">
        <v>0</v>
      </c>
      <c r="BC116" s="10">
        <v>0</v>
      </c>
      <c r="BD116" s="10">
        <v>0</v>
      </c>
      <c r="BE116" s="10">
        <v>0</v>
      </c>
      <c r="BF116" s="10">
        <v>0</v>
      </c>
      <c r="BG116" s="10">
        <v>24087</v>
      </c>
      <c r="BH116" s="10">
        <f>SUM(AE116:BG116)</f>
        <v>24087</v>
      </c>
      <c r="BI116" s="222">
        <f>AD116+BH116</f>
        <v>1531997</v>
      </c>
      <c r="BJ116" s="10">
        <v>0</v>
      </c>
      <c r="BK116" s="10">
        <f t="shared" si="1655"/>
        <v>1531997</v>
      </c>
      <c r="BM116" s="217"/>
    </row>
    <row r="117" spans="1:69" ht="15.75" x14ac:dyDescent="0.25">
      <c r="A117" s="128"/>
      <c r="B117" s="12" t="s">
        <v>212</v>
      </c>
      <c r="C117" s="9">
        <f>IF('Upto Month COPPY'!$L$4="",0,'Upto Month COPPY'!$L$4)</f>
        <v>0</v>
      </c>
      <c r="D117" s="9">
        <f>IF('Upto Month COPPY'!$L$5="",0,'Upto Month COPPY'!$L$5)</f>
        <v>0</v>
      </c>
      <c r="E117" s="9">
        <f>IF('Upto Month COPPY'!$L$6="",0,'Upto Month COPPY'!$L$6)</f>
        <v>0</v>
      </c>
      <c r="F117" s="9">
        <f>IF('Upto Month COPPY'!$L$7="",0,'Upto Month COPPY'!$L$7)</f>
        <v>0</v>
      </c>
      <c r="G117" s="9">
        <f>IF('Upto Month COPPY'!$L$8="",0,'Upto Month COPPY'!$L$8)</f>
        <v>0</v>
      </c>
      <c r="H117" s="9">
        <f>IF('Upto Month COPPY'!$L$9="",0,'Upto Month COPPY'!$L$9)</f>
        <v>1422050</v>
      </c>
      <c r="I117" s="9">
        <f>IF('Upto Month COPPY'!$L$10="",0,'Upto Month COPPY'!$L$10)</f>
        <v>0</v>
      </c>
      <c r="J117" s="9">
        <f>IF('Upto Month COPPY'!$L$11="",0,'Upto Month COPPY'!$L$11)</f>
        <v>0</v>
      </c>
      <c r="K117" s="9">
        <f>IF('Upto Month COPPY'!$L$12="",0,'Upto Month COPPY'!$L$12)</f>
        <v>0</v>
      </c>
      <c r="L117" s="9">
        <f>IF('Upto Month COPPY'!$L$13="",0,'Upto Month COPPY'!$L$13)</f>
        <v>0</v>
      </c>
      <c r="M117" s="9">
        <f>IF('Upto Month COPPY'!$L$14="",0,'Upto Month COPPY'!$L$14)</f>
        <v>0</v>
      </c>
      <c r="N117" s="9">
        <f>IF('Upto Month COPPY'!$L$15="",0,'Upto Month COPPY'!$L$15)</f>
        <v>0</v>
      </c>
      <c r="O117" s="9">
        <f>IF('Upto Month COPPY'!$L$16="",0,'Upto Month COPPY'!$L$16)</f>
        <v>0</v>
      </c>
      <c r="P117" s="9">
        <f>IF('Upto Month COPPY'!$L$17="",0,'Upto Month COPPY'!$L$17)</f>
        <v>0</v>
      </c>
      <c r="Q117" s="9">
        <f>IF('Upto Month COPPY'!$L$18="",0,'Upto Month COPPY'!$L$18)</f>
        <v>0</v>
      </c>
      <c r="R117" s="9">
        <f>IF('Upto Month COPPY'!$L$21="",0,'Upto Month COPPY'!$L$21)</f>
        <v>0</v>
      </c>
      <c r="S117" s="9">
        <f>IF('Upto Month COPPY'!$L$26="",0,'Upto Month COPPY'!$L$26)</f>
        <v>0</v>
      </c>
      <c r="T117" s="9">
        <f>IF('Upto Month COPPY'!$L$27="",0,'Upto Month COPPY'!$L$27)</f>
        <v>0</v>
      </c>
      <c r="U117" s="9">
        <f>IF('Upto Month COPPY'!$L$30="",0,'Upto Month COPPY'!$L$30)</f>
        <v>0</v>
      </c>
      <c r="V117" s="9">
        <f>IF('Upto Month COPPY'!$L$35="",0,'Upto Month COPPY'!$L$35)</f>
        <v>0</v>
      </c>
      <c r="W117" s="9">
        <f>IF('Upto Month COPPY'!$L$39="",0,'Upto Month COPPY'!$L$39)</f>
        <v>0</v>
      </c>
      <c r="X117" s="9">
        <f>IF('Upto Month COPPY'!$L$40="",0,'Upto Month COPPY'!$L$40)</f>
        <v>0</v>
      </c>
      <c r="Y117" s="9">
        <f>IF('Upto Month COPPY'!$L$42="",0,'Upto Month COPPY'!$L$42)</f>
        <v>0</v>
      </c>
      <c r="Z117" s="9">
        <f>IF('Upto Month COPPY'!$L$43="",0,'Upto Month COPPY'!$L$43)</f>
        <v>0</v>
      </c>
      <c r="AA117" s="9">
        <f>IF('Upto Month COPPY'!$L$44="",0,'Upto Month COPPY'!$L$44)</f>
        <v>0</v>
      </c>
      <c r="AB117" s="9">
        <f>IF('Upto Month COPPY'!$L$48="",0,'Upto Month COPPY'!$L$48)</f>
        <v>0</v>
      </c>
      <c r="AC117" s="10">
        <f>IF('Upto Month COPPY'!$L$51="",0,'Upto Month COPPY'!$L$51)</f>
        <v>0</v>
      </c>
      <c r="AD117" s="229">
        <f t="shared" ref="AD117:AD118" si="1656">SUM(C117:AC117)</f>
        <v>1422050</v>
      </c>
      <c r="AE117" s="9">
        <f>IF('Upto Month COPPY'!$L$19="",0,'Upto Month COPPY'!$L$19)</f>
        <v>0</v>
      </c>
      <c r="AF117" s="9">
        <f>IF('Upto Month COPPY'!$L$20="",0,'Upto Month COPPY'!$L$20)</f>
        <v>0</v>
      </c>
      <c r="AG117" s="9">
        <f>IF('Upto Month COPPY'!$L$22="",0,'Upto Month COPPY'!$L$22)</f>
        <v>0</v>
      </c>
      <c r="AH117" s="9">
        <f>IF('Upto Month COPPY'!$L$23="",0,'Upto Month COPPY'!$L$23)</f>
        <v>0</v>
      </c>
      <c r="AI117" s="9">
        <f>IF('Upto Month COPPY'!$L$24="",0,'Upto Month COPPY'!$L$24)</f>
        <v>0</v>
      </c>
      <c r="AJ117" s="9">
        <f>IF('Upto Month COPPY'!$L$25="",0,'Upto Month COPPY'!$L$25)</f>
        <v>0</v>
      </c>
      <c r="AK117" s="9">
        <f>IF('Upto Month COPPY'!$L$28="",0,'Upto Month COPPY'!$L$28)</f>
        <v>0</v>
      </c>
      <c r="AL117" s="9">
        <f>IF('Upto Month COPPY'!$L$29="",0,'Upto Month COPPY'!$L$29)</f>
        <v>0</v>
      </c>
      <c r="AM117" s="9">
        <f>IF('Upto Month COPPY'!$L$31="",0,'Upto Month COPPY'!$L$31)</f>
        <v>0</v>
      </c>
      <c r="AN117" s="9">
        <f>IF('Upto Month COPPY'!$L$32="",0,'Upto Month COPPY'!$L$32)</f>
        <v>0</v>
      </c>
      <c r="AO117" s="9">
        <f>IF('Upto Month COPPY'!$L$33="",0,'Upto Month COPPY'!$L$33)</f>
        <v>0</v>
      </c>
      <c r="AP117" s="9">
        <f>IF('Upto Month COPPY'!$L$34="",0,'Upto Month COPPY'!$L$34)</f>
        <v>0</v>
      </c>
      <c r="AQ117" s="10">
        <f>IF('Upto Month COPPY'!$L$36="",0,'Upto Month COPPY'!$L$36)</f>
        <v>0</v>
      </c>
      <c r="AR117" s="9">
        <f>IF('Upto Month COPPY'!$L$37="",0,'Upto Month COPPY'!$L$37)</f>
        <v>0</v>
      </c>
      <c r="AS117" s="9">
        <v>0</v>
      </c>
      <c r="AT117" s="9">
        <f>IF('Upto Month COPPY'!$L$38="",0,'Upto Month COPPY'!$L$38)</f>
        <v>0</v>
      </c>
      <c r="AU117" s="9">
        <f>IF('Upto Month COPPY'!$L$41="",0,'Upto Month COPPY'!$L$41)</f>
        <v>0</v>
      </c>
      <c r="AV117" s="9">
        <v>0</v>
      </c>
      <c r="AW117" s="9">
        <f>IF('Upto Month COPPY'!$L$45="",0,'Upto Month COPPY'!$L$45)</f>
        <v>0</v>
      </c>
      <c r="AX117" s="9">
        <f>IF('Upto Month COPPY'!$L$46="",0,'Upto Month COPPY'!$L$46)</f>
        <v>0</v>
      </c>
      <c r="AY117" s="9">
        <f>IF('Upto Month COPPY'!$L$47="",0,'Upto Month COPPY'!$L$47)</f>
        <v>0</v>
      </c>
      <c r="AZ117" s="9">
        <f>IF('Upto Month COPPY'!$L$49="",0,'Upto Month COPPY'!$L$49)</f>
        <v>0</v>
      </c>
      <c r="BA117" s="9">
        <f>IF('Upto Month COPPY'!$L$50="",0,'Upto Month COPPY'!$L$50)</f>
        <v>0</v>
      </c>
      <c r="BB117" s="10">
        <f>IF('Upto Month COPPY'!$L$52="",0,'Upto Month COPPY'!$L$52)</f>
        <v>0</v>
      </c>
      <c r="BC117" s="9">
        <f>IF('Upto Month COPPY'!$L$53="",0,'Upto Month COPPY'!$L$53)</f>
        <v>0</v>
      </c>
      <c r="BD117" s="9">
        <f>IF('Upto Month COPPY'!$L$54="",0,'Upto Month COPPY'!$L$54)</f>
        <v>0</v>
      </c>
      <c r="BE117" s="9">
        <f>IF('Upto Month COPPY'!$L$55="",0,'Upto Month COPPY'!$L$55)</f>
        <v>0</v>
      </c>
      <c r="BF117" s="9">
        <f>IF('Upto Month COPPY'!$L$56="",0,'Upto Month COPPY'!$L$56)</f>
        <v>0</v>
      </c>
      <c r="BG117" s="9">
        <f>IF('Upto Month COPPY'!$L$58="",0,'Upto Month COPPY'!$L$58)</f>
        <v>35804261</v>
      </c>
      <c r="BH117" s="9">
        <f>SUM(AE117:BG117)</f>
        <v>35804261</v>
      </c>
      <c r="BI117" s="222">
        <f>AD117+BH117</f>
        <v>37226311</v>
      </c>
      <c r="BJ117" s="9">
        <f>IF('Upto Month COPPY'!$L$60="",0,'Upto Month COPPY'!$L$60)</f>
        <v>35800086</v>
      </c>
      <c r="BK117" s="49">
        <f t="shared" ref="BK117:BK118" si="1657">BI117-BJ117</f>
        <v>1426225</v>
      </c>
      <c r="BL117">
        <f>'Upto Month COPPY'!$L$61</f>
        <v>1426224</v>
      </c>
      <c r="BM117" s="30">
        <f t="shared" ref="BM117:BM121" si="1658">BK117-AD117</f>
        <v>4175</v>
      </c>
    </row>
    <row r="118" spans="1:69" ht="15.75" x14ac:dyDescent="0.25">
      <c r="A118" s="128"/>
      <c r="B118" s="182" t="s">
        <v>330</v>
      </c>
      <c r="C118" s="9">
        <f>IF('Upto Month Current'!$L$4="",0,'Upto Month Current'!$L$4)</f>
        <v>0</v>
      </c>
      <c r="D118" s="9">
        <f>IF('Upto Month Current'!$L$5="",0,'Upto Month Current'!$L$5)</f>
        <v>0</v>
      </c>
      <c r="E118" s="9">
        <f>IF('Upto Month Current'!$L$6="",0,'Upto Month Current'!$L$6)</f>
        <v>0</v>
      </c>
      <c r="F118" s="9">
        <f>IF('Upto Month Current'!$L$7="",0,'Upto Month Current'!$L$7)</f>
        <v>0</v>
      </c>
      <c r="G118" s="9">
        <f>IF('Upto Month Current'!$L$8="",0,'Upto Month Current'!$L$8)</f>
        <v>0</v>
      </c>
      <c r="H118" s="9">
        <f>IF('Upto Month Current'!$L$9="",0,'Upto Month Current'!$L$9)</f>
        <v>1573310</v>
      </c>
      <c r="I118" s="9">
        <f>IF('Upto Month Current'!$L$10="",0,'Upto Month Current'!$L$10)</f>
        <v>0</v>
      </c>
      <c r="J118" s="9">
        <f>IF('Upto Month Current'!$L$11="",0,'Upto Month Current'!$L$11)</f>
        <v>0</v>
      </c>
      <c r="K118" s="9">
        <f>IF('Upto Month Current'!$L$12="",0,'Upto Month Current'!$L$12)</f>
        <v>0</v>
      </c>
      <c r="L118" s="9">
        <f>IF('Upto Month Current'!$L$13="",0,'Upto Month Current'!$L$13)</f>
        <v>0</v>
      </c>
      <c r="M118" s="9">
        <f>IF('Upto Month Current'!$L$14="",0,'Upto Month Current'!$L$14)</f>
        <v>0</v>
      </c>
      <c r="N118" s="9">
        <f>IF('Upto Month Current'!$L$15="",0,'Upto Month Current'!$L$15)</f>
        <v>0</v>
      </c>
      <c r="O118" s="9">
        <f>IF('Upto Month Current'!$L$16="",0,'Upto Month Current'!$L$16)</f>
        <v>0</v>
      </c>
      <c r="P118" s="9">
        <f>IF('Upto Month Current'!$L$17="",0,'Upto Month Current'!$L$17)</f>
        <v>0</v>
      </c>
      <c r="Q118" s="9">
        <f>IF('Upto Month Current'!$L$18="",0,'Upto Month Current'!$L$18)</f>
        <v>0</v>
      </c>
      <c r="R118" s="9">
        <f>IF('Upto Month Current'!$L$21="",0,'Upto Month Current'!$L$21)</f>
        <v>0</v>
      </c>
      <c r="S118" s="9">
        <f>IF('Upto Month Current'!$L$26="",0,'Upto Month Current'!$L$26)</f>
        <v>0</v>
      </c>
      <c r="T118" s="9">
        <f>IF('Upto Month Current'!$L$27="",0,'Upto Month Current'!$L$27)</f>
        <v>0</v>
      </c>
      <c r="U118" s="9">
        <f>IF('Upto Month Current'!$L$30="",0,'Upto Month Current'!$L$30)</f>
        <v>0</v>
      </c>
      <c r="V118" s="9">
        <f>IF('Upto Month Current'!$L$35="",0,'Upto Month Current'!$L$35)</f>
        <v>0</v>
      </c>
      <c r="W118" s="9">
        <f>IF('Upto Month Current'!$L$39="",0,'Upto Month Current'!$L$39)</f>
        <v>0</v>
      </c>
      <c r="X118" s="9">
        <f>IF('Upto Month Current'!$L$40="",0,'Upto Month Current'!$L$40)</f>
        <v>0</v>
      </c>
      <c r="Y118" s="9">
        <f>IF('Upto Month Current'!$L$42="",0,'Upto Month Current'!$L$42)</f>
        <v>0</v>
      </c>
      <c r="Z118" s="9">
        <f>IF('Upto Month Current'!$L$43="",0,'Upto Month Current'!$L$43)</f>
        <v>0</v>
      </c>
      <c r="AA118" s="9">
        <f>IF('Upto Month Current'!$L$44="",0,'Upto Month Current'!$L$44)</f>
        <v>0</v>
      </c>
      <c r="AB118" s="9">
        <f>IF('Upto Month Current'!$L$48="",0,'Upto Month Current'!$L$48)</f>
        <v>0</v>
      </c>
      <c r="AC118" s="10">
        <f>IF('Upto Month Current'!$L$51="",0,'Upto Month Current'!$L$51)</f>
        <v>0</v>
      </c>
      <c r="AD118" s="229">
        <f t="shared" si="1656"/>
        <v>1573310</v>
      </c>
      <c r="AE118" s="9">
        <f>IF('Upto Month Current'!$L$19="",0,'Upto Month Current'!$L$19)</f>
        <v>0</v>
      </c>
      <c r="AF118" s="9">
        <f>IF('Upto Month Current'!$L$20="",0,'Upto Month Current'!$L$20)</f>
        <v>0</v>
      </c>
      <c r="AG118" s="9">
        <f>IF('Upto Month Current'!$L$22="",0,'Upto Month Current'!$L$22)</f>
        <v>0</v>
      </c>
      <c r="AH118" s="9">
        <f>IF('Upto Month Current'!$L$23="",0,'Upto Month Current'!$L$23)</f>
        <v>0</v>
      </c>
      <c r="AI118" s="9">
        <f>IF('Upto Month Current'!$L$24="",0,'Upto Month Current'!$L$24)</f>
        <v>0</v>
      </c>
      <c r="AJ118" s="9">
        <f>IF('Upto Month Current'!$L$25="",0,'Upto Month Current'!$L$25)</f>
        <v>0</v>
      </c>
      <c r="AK118" s="9">
        <f>IF('Upto Month Current'!$L$28="",0,'Upto Month Current'!$L$28)</f>
        <v>0</v>
      </c>
      <c r="AL118" s="9">
        <f>IF('Upto Month Current'!$L$29="",0,'Upto Month Current'!$L$29)</f>
        <v>0</v>
      </c>
      <c r="AM118" s="9">
        <f>IF('Upto Month Current'!$L$31="",0,'Upto Month Current'!$L$31)</f>
        <v>0</v>
      </c>
      <c r="AN118" s="9">
        <f>IF('Upto Month Current'!$L$32="",0,'Upto Month Current'!$L$32)</f>
        <v>0</v>
      </c>
      <c r="AO118" s="9">
        <f>IF('Upto Month Current'!$L$33="",0,'Upto Month Current'!$L$33)</f>
        <v>0</v>
      </c>
      <c r="AP118" s="9">
        <f>IF('Upto Month Current'!$L$34="",0,'Upto Month Current'!$L$34)</f>
        <v>0</v>
      </c>
      <c r="AQ118" s="10">
        <f>IF('Upto Month Current'!$L$36="",0,'Upto Month Current'!$L$36)</f>
        <v>0</v>
      </c>
      <c r="AR118" s="9">
        <f>IF('Upto Month Current'!$L$37="",0,'Upto Month Current'!$L$37)</f>
        <v>0</v>
      </c>
      <c r="AS118" s="9">
        <v>0</v>
      </c>
      <c r="AT118" s="9">
        <f>IF('Upto Month Current'!$L$38="",0,'Upto Month Current'!$L$38)</f>
        <v>0</v>
      </c>
      <c r="AU118" s="9">
        <f>IF('Upto Month Current'!$L$41="",0,'Upto Month Current'!$L$41)</f>
        <v>0</v>
      </c>
      <c r="AV118" s="9">
        <v>0</v>
      </c>
      <c r="AW118" s="9">
        <f>IF('Upto Month Current'!$L$45="",0,'Upto Month Current'!$L$45)</f>
        <v>0</v>
      </c>
      <c r="AX118" s="9">
        <f>IF('Upto Month Current'!$L$46="",0,'Upto Month Current'!$L$46)</f>
        <v>0</v>
      </c>
      <c r="AY118" s="9">
        <f>IF('Upto Month Current'!$L$47="",0,'Upto Month Current'!$L$47)</f>
        <v>0</v>
      </c>
      <c r="AZ118" s="9">
        <f>IF('Upto Month Current'!$L$49="",0,'Upto Month Current'!$L$49)</f>
        <v>0</v>
      </c>
      <c r="BA118" s="9">
        <f>IF('Upto Month Current'!$L$50="",0,'Upto Month Current'!$L$50)</f>
        <v>0</v>
      </c>
      <c r="BB118" s="10">
        <f>IF('Upto Month Current'!$L$52="",0,'Upto Month Current'!$L$52)</f>
        <v>0</v>
      </c>
      <c r="BC118" s="9">
        <f>IF('Upto Month Current'!$L$53="",0,'Upto Month Current'!$L$53)</f>
        <v>0</v>
      </c>
      <c r="BD118" s="9">
        <f>IF('Upto Month Current'!$L$54="",0,'Upto Month Current'!$L$54)</f>
        <v>0</v>
      </c>
      <c r="BE118" s="9">
        <f>IF('Upto Month Current'!$L$55="",0,'Upto Month Current'!$L$55)</f>
        <v>0</v>
      </c>
      <c r="BF118" s="9">
        <f>IF('Upto Month Current'!$L$56="",0,'Upto Month Current'!$L$56)</f>
        <v>0</v>
      </c>
      <c r="BG118" s="9">
        <f>IF('Upto Month Current'!$L$58="",0,'Upto Month Current'!$L$58)</f>
        <v>37227340</v>
      </c>
      <c r="BH118" s="9">
        <f>SUM(AE118:BG118)</f>
        <v>37227340</v>
      </c>
      <c r="BI118" s="222">
        <f>AD118+BH118</f>
        <v>38800650</v>
      </c>
      <c r="BJ118" s="9">
        <f>IF('Upto Month Current'!$L$60="",0,'Upto Month Current'!$L$60)</f>
        <v>37212443</v>
      </c>
      <c r="BK118" s="49">
        <f t="shared" si="1657"/>
        <v>1588207</v>
      </c>
      <c r="BL118">
        <f>'Upto Month Current'!$L$61</f>
        <v>1588208</v>
      </c>
      <c r="BM118" s="30">
        <f t="shared" si="1658"/>
        <v>14897</v>
      </c>
    </row>
    <row r="119" spans="1:69" ht="15.75" x14ac:dyDescent="0.25">
      <c r="A119" s="128"/>
      <c r="B119" s="5" t="s">
        <v>132</v>
      </c>
      <c r="C119" s="11">
        <f>C118-C116</f>
        <v>0</v>
      </c>
      <c r="D119" s="11">
        <f t="shared" ref="D119" si="1659">D118-D116</f>
        <v>0</v>
      </c>
      <c r="E119" s="11">
        <f t="shared" ref="E119" si="1660">E118-E116</f>
        <v>0</v>
      </c>
      <c r="F119" s="11">
        <f t="shared" ref="F119" si="1661">F118-F116</f>
        <v>0</v>
      </c>
      <c r="G119" s="11">
        <f t="shared" ref="G119" si="1662">G118-G116</f>
        <v>0</v>
      </c>
      <c r="H119" s="11">
        <f t="shared" ref="H119" si="1663">H118-H116</f>
        <v>65400</v>
      </c>
      <c r="I119" s="11">
        <f t="shared" ref="I119" si="1664">I118-I116</f>
        <v>0</v>
      </c>
      <c r="J119" s="11">
        <f t="shared" ref="J119" si="1665">J118-J116</f>
        <v>0</v>
      </c>
      <c r="K119" s="11">
        <f t="shared" ref="K119" si="1666">K118-K116</f>
        <v>0</v>
      </c>
      <c r="L119" s="11">
        <f t="shared" ref="L119" si="1667">L118-L116</f>
        <v>0</v>
      </c>
      <c r="M119" s="11">
        <f t="shared" ref="M119" si="1668">M118-M116</f>
        <v>0</v>
      </c>
      <c r="N119" s="11">
        <f t="shared" ref="N119" si="1669">N118-N116</f>
        <v>0</v>
      </c>
      <c r="O119" s="11">
        <f t="shared" ref="O119" si="1670">O118-O116</f>
        <v>0</v>
      </c>
      <c r="P119" s="11">
        <f t="shared" ref="P119" si="1671">P118-P116</f>
        <v>0</v>
      </c>
      <c r="Q119" s="11">
        <f t="shared" ref="Q119" si="1672">Q118-Q116</f>
        <v>0</v>
      </c>
      <c r="R119" s="11">
        <f t="shared" ref="R119" si="1673">R118-R116</f>
        <v>0</v>
      </c>
      <c r="S119" s="11">
        <f t="shared" ref="S119" si="1674">S118-S116</f>
        <v>0</v>
      </c>
      <c r="T119" s="11">
        <f t="shared" ref="T119:U119" si="1675">T118-T116</f>
        <v>0</v>
      </c>
      <c r="U119" s="11">
        <f t="shared" si="1675"/>
        <v>0</v>
      </c>
      <c r="V119" s="9">
        <f t="shared" ref="V119" si="1676">V118-V116</f>
        <v>0</v>
      </c>
      <c r="W119" s="11">
        <f t="shared" ref="W119" si="1677">W118-W116</f>
        <v>0</v>
      </c>
      <c r="X119" s="11">
        <f t="shared" ref="X119" si="1678">X118-X116</f>
        <v>0</v>
      </c>
      <c r="Y119" s="11">
        <f t="shared" ref="Y119" si="1679">Y118-Y116</f>
        <v>0</v>
      </c>
      <c r="Z119" s="11">
        <f t="shared" ref="Z119" si="1680">Z118-Z116</f>
        <v>0</v>
      </c>
      <c r="AA119" s="11">
        <f t="shared" ref="AA119:AD119" si="1681">AA118-AA116</f>
        <v>0</v>
      </c>
      <c r="AB119" s="11">
        <f t="shared" ref="AB119" si="1682">AB118-AB116</f>
        <v>0</v>
      </c>
      <c r="AC119" s="10">
        <f t="shared" si="1681"/>
        <v>0</v>
      </c>
      <c r="AD119" s="223">
        <f t="shared" si="1681"/>
        <v>65400</v>
      </c>
      <c r="AE119" s="11">
        <f t="shared" ref="AE119" si="1683">AE118-AE116</f>
        <v>0</v>
      </c>
      <c r="AF119" s="11">
        <f t="shared" ref="AF119" si="1684">AF118-AF116</f>
        <v>0</v>
      </c>
      <c r="AG119" s="11">
        <f t="shared" ref="AG119" si="1685">AG118-AG116</f>
        <v>0</v>
      </c>
      <c r="AH119" s="11">
        <f t="shared" ref="AH119" si="1686">AH118-AH116</f>
        <v>0</v>
      </c>
      <c r="AI119" s="11">
        <f t="shared" ref="AI119" si="1687">AI118-AI116</f>
        <v>0</v>
      </c>
      <c r="AJ119" s="11">
        <f t="shared" ref="AJ119" si="1688">AJ118-AJ116</f>
        <v>0</v>
      </c>
      <c r="AK119" s="11">
        <f t="shared" ref="AK119" si="1689">AK118-AK116</f>
        <v>0</v>
      </c>
      <c r="AL119" s="11">
        <f t="shared" ref="AL119" si="1690">AL118-AL116</f>
        <v>0</v>
      </c>
      <c r="AM119" s="11">
        <f t="shared" ref="AM119" si="1691">AM118-AM116</f>
        <v>0</v>
      </c>
      <c r="AN119" s="11">
        <f t="shared" ref="AN119" si="1692">AN118-AN116</f>
        <v>0</v>
      </c>
      <c r="AO119" s="9">
        <f t="shared" ref="AO119" si="1693">AO118-AO116</f>
        <v>0</v>
      </c>
      <c r="AP119" s="11">
        <f t="shared" ref="AP119" si="1694">AP118-AP116</f>
        <v>0</v>
      </c>
      <c r="AQ119" s="10">
        <f t="shared" ref="AQ119" si="1695">AQ118-AQ116</f>
        <v>0</v>
      </c>
      <c r="AR119" s="11">
        <f t="shared" ref="AR119" si="1696">AR118-AR116</f>
        <v>0</v>
      </c>
      <c r="AS119" s="11">
        <f t="shared" ref="AS119" si="1697">AS118-AS116</f>
        <v>0</v>
      </c>
      <c r="AT119" s="11">
        <f t="shared" ref="AT119" si="1698">AT118-AT116</f>
        <v>0</v>
      </c>
      <c r="AU119" s="11">
        <f t="shared" ref="AU119" si="1699">AU118-AU116</f>
        <v>0</v>
      </c>
      <c r="AV119" s="11">
        <f t="shared" ref="AV119" si="1700">AV118-AV116</f>
        <v>0</v>
      </c>
      <c r="AW119" s="11">
        <f t="shared" ref="AW119" si="1701">AW118-AW116</f>
        <v>0</v>
      </c>
      <c r="AX119" s="11">
        <f t="shared" ref="AX119" si="1702">AX118-AX116</f>
        <v>0</v>
      </c>
      <c r="AY119" s="11">
        <f t="shared" ref="AY119" si="1703">AY118-AY116</f>
        <v>0</v>
      </c>
      <c r="AZ119" s="11">
        <f t="shared" ref="AZ119" si="1704">AZ118-AZ116</f>
        <v>0</v>
      </c>
      <c r="BA119" s="11">
        <f t="shared" ref="BA119" si="1705">BA118-BA116</f>
        <v>0</v>
      </c>
      <c r="BB119" s="10">
        <f t="shared" ref="BB119" si="1706">BB118-BB116</f>
        <v>0</v>
      </c>
      <c r="BC119" s="11">
        <f t="shared" ref="BC119" si="1707">BC118-BC116</f>
        <v>0</v>
      </c>
      <c r="BD119" s="11">
        <f t="shared" ref="BD119" si="1708">BD118-BD116</f>
        <v>0</v>
      </c>
      <c r="BE119" s="11">
        <f t="shared" ref="BE119" si="1709">BE118-BE116</f>
        <v>0</v>
      </c>
      <c r="BF119" s="11">
        <f t="shared" ref="BF119" si="1710">BF118-BF116</f>
        <v>0</v>
      </c>
      <c r="BG119" s="11">
        <f t="shared" ref="BG119:BH119" si="1711">BG118-BG116</f>
        <v>37203253</v>
      </c>
      <c r="BH119" s="9">
        <f t="shared" si="1711"/>
        <v>37203253</v>
      </c>
      <c r="BI119" s="223">
        <f t="shared" ref="BI119" si="1712">BI118-BI116</f>
        <v>37268653</v>
      </c>
      <c r="BJ119" s="11">
        <f t="shared" ref="BJ119:BK119" si="1713">BJ118-BJ116</f>
        <v>37212443</v>
      </c>
      <c r="BK119" s="49">
        <f t="shared" si="1713"/>
        <v>56210</v>
      </c>
      <c r="BM119" s="30">
        <f t="shared" si="1658"/>
        <v>-9190</v>
      </c>
    </row>
    <row r="120" spans="1:69" ht="15.75" x14ac:dyDescent="0.25">
      <c r="A120" s="128"/>
      <c r="B120" s="5" t="s">
        <v>133</v>
      </c>
      <c r="C120" s="13" t="e">
        <f>C119/C116</f>
        <v>#DIV/0!</v>
      </c>
      <c r="D120" s="13" t="e">
        <f t="shared" ref="D120" si="1714">D119/D116</f>
        <v>#DIV/0!</v>
      </c>
      <c r="E120" s="13" t="e">
        <f t="shared" ref="E120" si="1715">E119/E116</f>
        <v>#DIV/0!</v>
      </c>
      <c r="F120" s="13" t="e">
        <f t="shared" ref="F120" si="1716">F119/F116</f>
        <v>#DIV/0!</v>
      </c>
      <c r="G120" s="13" t="e">
        <f t="shared" ref="G120" si="1717">G119/G116</f>
        <v>#DIV/0!</v>
      </c>
      <c r="H120" s="13">
        <f t="shared" ref="H120" si="1718">H119/H116</f>
        <v>4.3371288737391489E-2</v>
      </c>
      <c r="I120" s="13" t="e">
        <f t="shared" ref="I120" si="1719">I119/I116</f>
        <v>#DIV/0!</v>
      </c>
      <c r="J120" s="13" t="e">
        <f t="shared" ref="J120" si="1720">J119/J116</f>
        <v>#DIV/0!</v>
      </c>
      <c r="K120" s="13" t="e">
        <f t="shared" ref="K120" si="1721">K119/K116</f>
        <v>#DIV/0!</v>
      </c>
      <c r="L120" s="13" t="e">
        <f t="shared" ref="L120" si="1722">L119/L116</f>
        <v>#DIV/0!</v>
      </c>
      <c r="M120" s="13" t="e">
        <f t="shared" ref="M120" si="1723">M119/M116</f>
        <v>#DIV/0!</v>
      </c>
      <c r="N120" s="13" t="e">
        <f t="shared" ref="N120" si="1724">N119/N116</f>
        <v>#DIV/0!</v>
      </c>
      <c r="O120" s="13" t="e">
        <f t="shared" ref="O120" si="1725">O119/O116</f>
        <v>#DIV/0!</v>
      </c>
      <c r="P120" s="13" t="e">
        <f t="shared" ref="P120" si="1726">P119/P116</f>
        <v>#DIV/0!</v>
      </c>
      <c r="Q120" s="13" t="e">
        <f t="shared" ref="Q120" si="1727">Q119/Q116</f>
        <v>#DIV/0!</v>
      </c>
      <c r="R120" s="13" t="e">
        <f t="shared" ref="R120" si="1728">R119/R116</f>
        <v>#DIV/0!</v>
      </c>
      <c r="S120" s="13" t="e">
        <f t="shared" ref="S120" si="1729">S119/S116</f>
        <v>#DIV/0!</v>
      </c>
      <c r="T120" s="13" t="e">
        <f t="shared" ref="T120:U120" si="1730">T119/T116</f>
        <v>#DIV/0!</v>
      </c>
      <c r="U120" s="13" t="e">
        <f t="shared" si="1730"/>
        <v>#DIV/0!</v>
      </c>
      <c r="V120" s="162" t="e">
        <f t="shared" ref="V120" si="1731">V119/V116</f>
        <v>#DIV/0!</v>
      </c>
      <c r="W120" s="13" t="e">
        <f t="shared" ref="W120" si="1732">W119/W116</f>
        <v>#DIV/0!</v>
      </c>
      <c r="X120" s="13" t="e">
        <f t="shared" ref="X120" si="1733">X119/X116</f>
        <v>#DIV/0!</v>
      </c>
      <c r="Y120" s="13" t="e">
        <f t="shared" ref="Y120" si="1734">Y119/Y116</f>
        <v>#DIV/0!</v>
      </c>
      <c r="Z120" s="13" t="e">
        <f t="shared" ref="Z120" si="1735">Z119/Z116</f>
        <v>#DIV/0!</v>
      </c>
      <c r="AA120" s="13" t="e">
        <f t="shared" ref="AA120:AD120" si="1736">AA119/AA116</f>
        <v>#DIV/0!</v>
      </c>
      <c r="AB120" s="13" t="e">
        <f t="shared" ref="AB120" si="1737">AB119/AB116</f>
        <v>#DIV/0!</v>
      </c>
      <c r="AC120" s="14" t="e">
        <f t="shared" si="1736"/>
        <v>#DIV/0!</v>
      </c>
      <c r="AD120" s="224">
        <f t="shared" si="1736"/>
        <v>4.3371288737391489E-2</v>
      </c>
      <c r="AE120" s="13" t="e">
        <f t="shared" ref="AE120" si="1738">AE119/AE116</f>
        <v>#DIV/0!</v>
      </c>
      <c r="AF120" s="13" t="e">
        <f t="shared" ref="AF120" si="1739">AF119/AF116</f>
        <v>#DIV/0!</v>
      </c>
      <c r="AG120" s="13" t="e">
        <f t="shared" ref="AG120" si="1740">AG119/AG116</f>
        <v>#DIV/0!</v>
      </c>
      <c r="AH120" s="13" t="e">
        <f t="shared" ref="AH120" si="1741">AH119/AH116</f>
        <v>#DIV/0!</v>
      </c>
      <c r="AI120" s="13" t="e">
        <f t="shared" ref="AI120" si="1742">AI119/AI116</f>
        <v>#DIV/0!</v>
      </c>
      <c r="AJ120" s="13" t="e">
        <f t="shared" ref="AJ120" si="1743">AJ119/AJ116</f>
        <v>#DIV/0!</v>
      </c>
      <c r="AK120" s="13" t="e">
        <f t="shared" ref="AK120" si="1744">AK119/AK116</f>
        <v>#DIV/0!</v>
      </c>
      <c r="AL120" s="13" t="e">
        <f t="shared" ref="AL120" si="1745">AL119/AL116</f>
        <v>#DIV/0!</v>
      </c>
      <c r="AM120" s="13" t="e">
        <f t="shared" ref="AM120" si="1746">AM119/AM116</f>
        <v>#DIV/0!</v>
      </c>
      <c r="AN120" s="13" t="e">
        <f t="shared" ref="AN120" si="1747">AN119/AN116</f>
        <v>#DIV/0!</v>
      </c>
      <c r="AO120" s="162" t="e">
        <f t="shared" ref="AO120" si="1748">AO119/AO116</f>
        <v>#DIV/0!</v>
      </c>
      <c r="AP120" s="13" t="e">
        <f t="shared" ref="AP120" si="1749">AP119/AP116</f>
        <v>#DIV/0!</v>
      </c>
      <c r="AQ120" s="14" t="e">
        <f t="shared" ref="AQ120" si="1750">AQ119/AQ116</f>
        <v>#DIV/0!</v>
      </c>
      <c r="AR120" s="13" t="e">
        <f t="shared" ref="AR120" si="1751">AR119/AR116</f>
        <v>#DIV/0!</v>
      </c>
      <c r="AS120" s="13" t="e">
        <f t="shared" ref="AS120" si="1752">AS119/AS116</f>
        <v>#DIV/0!</v>
      </c>
      <c r="AT120" s="13" t="e">
        <f t="shared" ref="AT120" si="1753">AT119/AT116</f>
        <v>#DIV/0!</v>
      </c>
      <c r="AU120" s="13" t="e">
        <f t="shared" ref="AU120" si="1754">AU119/AU116</f>
        <v>#DIV/0!</v>
      </c>
      <c r="AV120" s="13" t="e">
        <f t="shared" ref="AV120" si="1755">AV119/AV116</f>
        <v>#DIV/0!</v>
      </c>
      <c r="AW120" s="13" t="e">
        <f t="shared" ref="AW120" si="1756">AW119/AW116</f>
        <v>#DIV/0!</v>
      </c>
      <c r="AX120" s="13" t="e">
        <f t="shared" ref="AX120" si="1757">AX119/AX116</f>
        <v>#DIV/0!</v>
      </c>
      <c r="AY120" s="13" t="e">
        <f t="shared" ref="AY120" si="1758">AY119/AY116</f>
        <v>#DIV/0!</v>
      </c>
      <c r="AZ120" s="13" t="e">
        <f t="shared" ref="AZ120" si="1759">AZ119/AZ116</f>
        <v>#DIV/0!</v>
      </c>
      <c r="BA120" s="13" t="e">
        <f t="shared" ref="BA120" si="1760">BA119/BA116</f>
        <v>#DIV/0!</v>
      </c>
      <c r="BB120" s="14" t="e">
        <f t="shared" ref="BB120" si="1761">BB119/BB116</f>
        <v>#DIV/0!</v>
      </c>
      <c r="BC120" s="13" t="e">
        <f t="shared" ref="BC120" si="1762">BC119/BC116</f>
        <v>#DIV/0!</v>
      </c>
      <c r="BD120" s="13" t="e">
        <f t="shared" ref="BD120" si="1763">BD119/BD116</f>
        <v>#DIV/0!</v>
      </c>
      <c r="BE120" s="13" t="e">
        <f t="shared" ref="BE120" si="1764">BE119/BE116</f>
        <v>#DIV/0!</v>
      </c>
      <c r="BF120" s="13" t="e">
        <f t="shared" ref="BF120" si="1765">BF119/BF116</f>
        <v>#DIV/0!</v>
      </c>
      <c r="BG120" s="13">
        <f t="shared" ref="BG120:BH120" si="1766">BG119/BG116</f>
        <v>1544.5365965043384</v>
      </c>
      <c r="BH120" s="162">
        <f t="shared" si="1766"/>
        <v>1544.5365965043384</v>
      </c>
      <c r="BI120" s="224">
        <f t="shared" ref="BI120" si="1767">BI119/BI116</f>
        <v>24.326844634813252</v>
      </c>
      <c r="BJ120" s="13" t="e">
        <f t="shared" ref="BJ120:BK120" si="1768">BJ119/BJ116</f>
        <v>#DIV/0!</v>
      </c>
      <c r="BK120" s="50">
        <f t="shared" si="1768"/>
        <v>3.6690672370768347E-2</v>
      </c>
      <c r="BM120" s="162" t="e">
        <f t="shared" ref="BM120" si="1769">BM119/BM116</f>
        <v>#DIV/0!</v>
      </c>
    </row>
    <row r="121" spans="1:69" ht="15.75" x14ac:dyDescent="0.25">
      <c r="A121" s="128"/>
      <c r="B121" s="5" t="s">
        <v>134</v>
      </c>
      <c r="C121" s="11">
        <f>C118-C117</f>
        <v>0</v>
      </c>
      <c r="D121" s="11">
        <f t="shared" ref="D121:BK121" si="1770">D118-D117</f>
        <v>0</v>
      </c>
      <c r="E121" s="11">
        <f t="shared" si="1770"/>
        <v>0</v>
      </c>
      <c r="F121" s="11">
        <f t="shared" si="1770"/>
        <v>0</v>
      </c>
      <c r="G121" s="11">
        <f t="shared" si="1770"/>
        <v>0</v>
      </c>
      <c r="H121" s="11">
        <f t="shared" si="1770"/>
        <v>151260</v>
      </c>
      <c r="I121" s="11">
        <f t="shared" si="1770"/>
        <v>0</v>
      </c>
      <c r="J121" s="11">
        <f t="shared" si="1770"/>
        <v>0</v>
      </c>
      <c r="K121" s="11">
        <f t="shared" si="1770"/>
        <v>0</v>
      </c>
      <c r="L121" s="11">
        <f t="shared" si="1770"/>
        <v>0</v>
      </c>
      <c r="M121" s="11">
        <f t="shared" si="1770"/>
        <v>0</v>
      </c>
      <c r="N121" s="11">
        <f t="shared" si="1770"/>
        <v>0</v>
      </c>
      <c r="O121" s="11">
        <f t="shared" si="1770"/>
        <v>0</v>
      </c>
      <c r="P121" s="11">
        <f t="shared" si="1770"/>
        <v>0</v>
      </c>
      <c r="Q121" s="11">
        <f t="shared" si="1770"/>
        <v>0</v>
      </c>
      <c r="R121" s="11">
        <f t="shared" si="1770"/>
        <v>0</v>
      </c>
      <c r="S121" s="11">
        <f t="shared" si="1770"/>
        <v>0</v>
      </c>
      <c r="T121" s="11">
        <f t="shared" si="1770"/>
        <v>0</v>
      </c>
      <c r="U121" s="11">
        <f t="shared" ref="U121" si="1771">U118-U117</f>
        <v>0</v>
      </c>
      <c r="V121" s="9">
        <f t="shared" si="1770"/>
        <v>0</v>
      </c>
      <c r="W121" s="11">
        <f t="shared" si="1770"/>
        <v>0</v>
      </c>
      <c r="X121" s="11">
        <f t="shared" si="1770"/>
        <v>0</v>
      </c>
      <c r="Y121" s="11">
        <f t="shared" si="1770"/>
        <v>0</v>
      </c>
      <c r="Z121" s="11">
        <f t="shared" si="1770"/>
        <v>0</v>
      </c>
      <c r="AA121" s="11">
        <f t="shared" si="1770"/>
        <v>0</v>
      </c>
      <c r="AB121" s="11">
        <f t="shared" ref="AB121" si="1772">AB118-AB117</f>
        <v>0</v>
      </c>
      <c r="AC121" s="10">
        <f t="shared" ref="AC121:AD121" si="1773">AC118-AC117</f>
        <v>0</v>
      </c>
      <c r="AD121" s="223">
        <f t="shared" si="1773"/>
        <v>151260</v>
      </c>
      <c r="AE121" s="11">
        <f t="shared" si="1770"/>
        <v>0</v>
      </c>
      <c r="AF121" s="11">
        <f t="shared" si="1770"/>
        <v>0</v>
      </c>
      <c r="AG121" s="11">
        <f t="shared" si="1770"/>
        <v>0</v>
      </c>
      <c r="AH121" s="11">
        <f t="shared" si="1770"/>
        <v>0</v>
      </c>
      <c r="AI121" s="11">
        <f t="shared" si="1770"/>
        <v>0</v>
      </c>
      <c r="AJ121" s="11">
        <f t="shared" si="1770"/>
        <v>0</v>
      </c>
      <c r="AK121" s="11">
        <f t="shared" si="1770"/>
        <v>0</v>
      </c>
      <c r="AL121" s="11">
        <f t="shared" si="1770"/>
        <v>0</v>
      </c>
      <c r="AM121" s="11">
        <f t="shared" si="1770"/>
        <v>0</v>
      </c>
      <c r="AN121" s="11">
        <f t="shared" si="1770"/>
        <v>0</v>
      </c>
      <c r="AO121" s="9">
        <f t="shared" si="1770"/>
        <v>0</v>
      </c>
      <c r="AP121" s="11">
        <f t="shared" si="1770"/>
        <v>0</v>
      </c>
      <c r="AQ121" s="10">
        <f t="shared" si="1770"/>
        <v>0</v>
      </c>
      <c r="AR121" s="11">
        <f t="shared" si="1770"/>
        <v>0</v>
      </c>
      <c r="AS121" s="11">
        <f t="shared" si="1770"/>
        <v>0</v>
      </c>
      <c r="AT121" s="11">
        <f t="shared" si="1770"/>
        <v>0</v>
      </c>
      <c r="AU121" s="11">
        <f t="shared" si="1770"/>
        <v>0</v>
      </c>
      <c r="AV121" s="11">
        <f t="shared" si="1770"/>
        <v>0</v>
      </c>
      <c r="AW121" s="11">
        <f t="shared" si="1770"/>
        <v>0</v>
      </c>
      <c r="AX121" s="11">
        <f t="shared" si="1770"/>
        <v>0</v>
      </c>
      <c r="AY121" s="11">
        <f t="shared" si="1770"/>
        <v>0</v>
      </c>
      <c r="AZ121" s="11">
        <f t="shared" si="1770"/>
        <v>0</v>
      </c>
      <c r="BA121" s="11">
        <f t="shared" si="1770"/>
        <v>0</v>
      </c>
      <c r="BB121" s="10">
        <f t="shared" si="1770"/>
        <v>0</v>
      </c>
      <c r="BC121" s="11">
        <f t="shared" si="1770"/>
        <v>0</v>
      </c>
      <c r="BD121" s="11">
        <f t="shared" si="1770"/>
        <v>0</v>
      </c>
      <c r="BE121" s="11">
        <f t="shared" si="1770"/>
        <v>0</v>
      </c>
      <c r="BF121" s="11">
        <f t="shared" si="1770"/>
        <v>0</v>
      </c>
      <c r="BG121" s="11">
        <f t="shared" si="1770"/>
        <v>1423079</v>
      </c>
      <c r="BH121" s="9">
        <f t="shared" si="1770"/>
        <v>1423079</v>
      </c>
      <c r="BI121" s="223">
        <f t="shared" si="1770"/>
        <v>1574339</v>
      </c>
      <c r="BJ121" s="11">
        <f t="shared" si="1770"/>
        <v>1412357</v>
      </c>
      <c r="BK121" s="49">
        <f t="shared" si="1770"/>
        <v>161982</v>
      </c>
      <c r="BM121" s="30">
        <f t="shared" si="1658"/>
        <v>10722</v>
      </c>
    </row>
    <row r="122" spans="1:69" ht="15.75" x14ac:dyDescent="0.25">
      <c r="A122" s="128"/>
      <c r="B122" s="5" t="s">
        <v>135</v>
      </c>
      <c r="C122" s="13" t="e">
        <f>C121/C117</f>
        <v>#DIV/0!</v>
      </c>
      <c r="D122" s="13" t="e">
        <f t="shared" ref="D122" si="1774">D121/D117</f>
        <v>#DIV/0!</v>
      </c>
      <c r="E122" s="13" t="e">
        <f t="shared" ref="E122" si="1775">E121/E117</f>
        <v>#DIV/0!</v>
      </c>
      <c r="F122" s="13" t="e">
        <f t="shared" ref="F122" si="1776">F121/F117</f>
        <v>#DIV/0!</v>
      </c>
      <c r="G122" s="13" t="e">
        <f t="shared" ref="G122" si="1777">G121/G117</f>
        <v>#DIV/0!</v>
      </c>
      <c r="H122" s="13">
        <f t="shared" ref="H122" si="1778">H121/H117</f>
        <v>0.10636756794768117</v>
      </c>
      <c r="I122" s="13" t="e">
        <f t="shared" ref="I122" si="1779">I121/I117</f>
        <v>#DIV/0!</v>
      </c>
      <c r="J122" s="13" t="e">
        <f t="shared" ref="J122" si="1780">J121/J117</f>
        <v>#DIV/0!</v>
      </c>
      <c r="K122" s="13" t="e">
        <f t="shared" ref="K122" si="1781">K121/K117</f>
        <v>#DIV/0!</v>
      </c>
      <c r="L122" s="13" t="e">
        <f t="shared" ref="L122" si="1782">L121/L117</f>
        <v>#DIV/0!</v>
      </c>
      <c r="M122" s="13" t="e">
        <f t="shared" ref="M122" si="1783">M121/M117</f>
        <v>#DIV/0!</v>
      </c>
      <c r="N122" s="13" t="e">
        <f t="shared" ref="N122" si="1784">N121/N117</f>
        <v>#DIV/0!</v>
      </c>
      <c r="O122" s="13" t="e">
        <f t="shared" ref="O122" si="1785">O121/O117</f>
        <v>#DIV/0!</v>
      </c>
      <c r="P122" s="13" t="e">
        <f t="shared" ref="P122" si="1786">P121/P117</f>
        <v>#DIV/0!</v>
      </c>
      <c r="Q122" s="13" t="e">
        <f t="shared" ref="Q122" si="1787">Q121/Q117</f>
        <v>#DIV/0!</v>
      </c>
      <c r="R122" s="13" t="e">
        <f t="shared" ref="R122" si="1788">R121/R117</f>
        <v>#DIV/0!</v>
      </c>
      <c r="S122" s="13" t="e">
        <f t="shared" ref="S122" si="1789">S121/S117</f>
        <v>#DIV/0!</v>
      </c>
      <c r="T122" s="13" t="e">
        <f t="shared" ref="T122:U122" si="1790">T121/T117</f>
        <v>#DIV/0!</v>
      </c>
      <c r="U122" s="13" t="e">
        <f t="shared" si="1790"/>
        <v>#DIV/0!</v>
      </c>
      <c r="V122" s="162" t="e">
        <f t="shared" ref="V122" si="1791">V121/V117</f>
        <v>#DIV/0!</v>
      </c>
      <c r="W122" s="13" t="e">
        <f t="shared" ref="W122" si="1792">W121/W117</f>
        <v>#DIV/0!</v>
      </c>
      <c r="X122" s="13" t="e">
        <f t="shared" ref="X122" si="1793">X121/X117</f>
        <v>#DIV/0!</v>
      </c>
      <c r="Y122" s="13" t="e">
        <f t="shared" ref="Y122" si="1794">Y121/Y117</f>
        <v>#DIV/0!</v>
      </c>
      <c r="Z122" s="13" t="e">
        <f t="shared" ref="Z122" si="1795">Z121/Z117</f>
        <v>#DIV/0!</v>
      </c>
      <c r="AA122" s="13" t="e">
        <f t="shared" ref="AA122:AD122" si="1796">AA121/AA117</f>
        <v>#DIV/0!</v>
      </c>
      <c r="AB122" s="13" t="e">
        <f t="shared" ref="AB122" si="1797">AB121/AB117</f>
        <v>#DIV/0!</v>
      </c>
      <c r="AC122" s="14" t="e">
        <f t="shared" si="1796"/>
        <v>#DIV/0!</v>
      </c>
      <c r="AD122" s="224">
        <f t="shared" si="1796"/>
        <v>0.10636756794768117</v>
      </c>
      <c r="AE122" s="13" t="e">
        <f t="shared" ref="AE122" si="1798">AE121/AE117</f>
        <v>#DIV/0!</v>
      </c>
      <c r="AF122" s="13" t="e">
        <f t="shared" ref="AF122" si="1799">AF121/AF117</f>
        <v>#DIV/0!</v>
      </c>
      <c r="AG122" s="13" t="e">
        <f t="shared" ref="AG122" si="1800">AG121/AG117</f>
        <v>#DIV/0!</v>
      </c>
      <c r="AH122" s="13" t="e">
        <f t="shared" ref="AH122" si="1801">AH121/AH117</f>
        <v>#DIV/0!</v>
      </c>
      <c r="AI122" s="13" t="e">
        <f t="shared" ref="AI122" si="1802">AI121/AI117</f>
        <v>#DIV/0!</v>
      </c>
      <c r="AJ122" s="13" t="e">
        <f t="shared" ref="AJ122" si="1803">AJ121/AJ117</f>
        <v>#DIV/0!</v>
      </c>
      <c r="AK122" s="13" t="e">
        <f t="shared" ref="AK122" si="1804">AK121/AK117</f>
        <v>#DIV/0!</v>
      </c>
      <c r="AL122" s="13" t="e">
        <f t="shared" ref="AL122" si="1805">AL121/AL117</f>
        <v>#DIV/0!</v>
      </c>
      <c r="AM122" s="13" t="e">
        <f t="shared" ref="AM122" si="1806">AM121/AM117</f>
        <v>#DIV/0!</v>
      </c>
      <c r="AN122" s="13" t="e">
        <f t="shared" ref="AN122" si="1807">AN121/AN117</f>
        <v>#DIV/0!</v>
      </c>
      <c r="AO122" s="162" t="e">
        <f t="shared" ref="AO122" si="1808">AO121/AO117</f>
        <v>#DIV/0!</v>
      </c>
      <c r="AP122" s="13" t="e">
        <f t="shared" ref="AP122" si="1809">AP121/AP117</f>
        <v>#DIV/0!</v>
      </c>
      <c r="AQ122" s="14" t="e">
        <f t="shared" ref="AQ122" si="1810">AQ121/AQ117</f>
        <v>#DIV/0!</v>
      </c>
      <c r="AR122" s="13" t="e">
        <f t="shared" ref="AR122" si="1811">AR121/AR117</f>
        <v>#DIV/0!</v>
      </c>
      <c r="AS122" s="13" t="e">
        <f t="shared" ref="AS122" si="1812">AS121/AS117</f>
        <v>#DIV/0!</v>
      </c>
      <c r="AT122" s="13" t="e">
        <f t="shared" ref="AT122" si="1813">AT121/AT117</f>
        <v>#DIV/0!</v>
      </c>
      <c r="AU122" s="13" t="e">
        <f t="shared" ref="AU122" si="1814">AU121/AU117</f>
        <v>#DIV/0!</v>
      </c>
      <c r="AV122" s="13" t="e">
        <f t="shared" ref="AV122" si="1815">AV121/AV117</f>
        <v>#DIV/0!</v>
      </c>
      <c r="AW122" s="13" t="e">
        <f t="shared" ref="AW122" si="1816">AW121/AW117</f>
        <v>#DIV/0!</v>
      </c>
      <c r="AX122" s="13" t="e">
        <f t="shared" ref="AX122" si="1817">AX121/AX117</f>
        <v>#DIV/0!</v>
      </c>
      <c r="AY122" s="13" t="e">
        <f t="shared" ref="AY122" si="1818">AY121/AY117</f>
        <v>#DIV/0!</v>
      </c>
      <c r="AZ122" s="13" t="e">
        <f t="shared" ref="AZ122" si="1819">AZ121/AZ117</f>
        <v>#DIV/0!</v>
      </c>
      <c r="BA122" s="13" t="e">
        <f t="shared" ref="BA122" si="1820">BA121/BA117</f>
        <v>#DIV/0!</v>
      </c>
      <c r="BB122" s="14" t="e">
        <f t="shared" ref="BB122" si="1821">BB121/BB117</f>
        <v>#DIV/0!</v>
      </c>
      <c r="BC122" s="13" t="e">
        <f t="shared" ref="BC122" si="1822">BC121/BC117</f>
        <v>#DIV/0!</v>
      </c>
      <c r="BD122" s="13" t="e">
        <f t="shared" ref="BD122" si="1823">BD121/BD117</f>
        <v>#DIV/0!</v>
      </c>
      <c r="BE122" s="13" t="e">
        <f t="shared" ref="BE122" si="1824">BE121/BE117</f>
        <v>#DIV/0!</v>
      </c>
      <c r="BF122" s="13" t="e">
        <f t="shared" ref="BF122" si="1825">BF121/BF117</f>
        <v>#DIV/0!</v>
      </c>
      <c r="BG122" s="13">
        <f t="shared" ref="BG122:BH122" si="1826">BG121/BG117</f>
        <v>3.9746079384238651E-2</v>
      </c>
      <c r="BH122" s="162">
        <f t="shared" si="1826"/>
        <v>3.9746079384238651E-2</v>
      </c>
      <c r="BI122" s="224">
        <f t="shared" ref="BI122" si="1827">BI121/BI117</f>
        <v>4.229102905200572E-2</v>
      </c>
      <c r="BJ122" s="13">
        <f t="shared" ref="BJ122:BK122" si="1828">BJ121/BJ117</f>
        <v>3.9451218078079477E-2</v>
      </c>
      <c r="BK122" s="50">
        <f t="shared" si="1828"/>
        <v>0.11357394520499921</v>
      </c>
      <c r="BM122" s="14">
        <f t="shared" ref="BM122" si="1829">BM121/BM117</f>
        <v>2.5681437125748503</v>
      </c>
    </row>
    <row r="123" spans="1:69" ht="15.75" x14ac:dyDescent="0.25">
      <c r="A123" s="128"/>
      <c r="B123" s="5" t="s">
        <v>296</v>
      </c>
      <c r="C123" s="126" t="e">
        <f>C118/C115</f>
        <v>#DIV/0!</v>
      </c>
      <c r="D123" s="126" t="e">
        <f t="shared" ref="D123:BK123" si="1830">D118/D115</f>
        <v>#DIV/0!</v>
      </c>
      <c r="E123" s="126" t="e">
        <f t="shared" si="1830"/>
        <v>#DIV/0!</v>
      </c>
      <c r="F123" s="126" t="e">
        <f t="shared" si="1830"/>
        <v>#DIV/0!</v>
      </c>
      <c r="G123" s="126" t="e">
        <f t="shared" si="1830"/>
        <v>#DIV/0!</v>
      </c>
      <c r="H123" s="126">
        <f t="shared" si="1830"/>
        <v>0.54255268155467096</v>
      </c>
      <c r="I123" s="126" t="e">
        <f t="shared" si="1830"/>
        <v>#DIV/0!</v>
      </c>
      <c r="J123" s="126" t="e">
        <f t="shared" si="1830"/>
        <v>#DIV/0!</v>
      </c>
      <c r="K123" s="126" t="e">
        <f t="shared" si="1830"/>
        <v>#DIV/0!</v>
      </c>
      <c r="L123" s="126" t="e">
        <f t="shared" si="1830"/>
        <v>#DIV/0!</v>
      </c>
      <c r="M123" s="126" t="e">
        <f t="shared" si="1830"/>
        <v>#DIV/0!</v>
      </c>
      <c r="N123" s="126" t="e">
        <f t="shared" si="1830"/>
        <v>#DIV/0!</v>
      </c>
      <c r="O123" s="126" t="e">
        <f t="shared" si="1830"/>
        <v>#DIV/0!</v>
      </c>
      <c r="P123" s="126" t="e">
        <f t="shared" si="1830"/>
        <v>#DIV/0!</v>
      </c>
      <c r="Q123" s="126" t="e">
        <f t="shared" si="1830"/>
        <v>#DIV/0!</v>
      </c>
      <c r="R123" s="126" t="e">
        <f t="shared" si="1830"/>
        <v>#DIV/0!</v>
      </c>
      <c r="S123" s="126" t="e">
        <f t="shared" si="1830"/>
        <v>#DIV/0!</v>
      </c>
      <c r="T123" s="126" t="e">
        <f t="shared" si="1830"/>
        <v>#DIV/0!</v>
      </c>
      <c r="U123" s="126" t="e">
        <f t="shared" si="1830"/>
        <v>#DIV/0!</v>
      </c>
      <c r="V123" s="177" t="e">
        <f t="shared" si="1830"/>
        <v>#DIV/0!</v>
      </c>
      <c r="W123" s="126" t="e">
        <f t="shared" si="1830"/>
        <v>#DIV/0!</v>
      </c>
      <c r="X123" s="126" t="e">
        <f t="shared" si="1830"/>
        <v>#DIV/0!</v>
      </c>
      <c r="Y123" s="126" t="e">
        <f t="shared" si="1830"/>
        <v>#DIV/0!</v>
      </c>
      <c r="Z123" s="126" t="e">
        <f t="shared" si="1830"/>
        <v>#DIV/0!</v>
      </c>
      <c r="AA123" s="126" t="e">
        <f t="shared" si="1830"/>
        <v>#DIV/0!</v>
      </c>
      <c r="AB123" s="126" t="e">
        <f t="shared" ref="AB123" si="1831">AB118/AB115</f>
        <v>#DIV/0!</v>
      </c>
      <c r="AC123" s="215" t="e">
        <f t="shared" si="1830"/>
        <v>#DIV/0!</v>
      </c>
      <c r="AD123" s="225">
        <f t="shared" si="1830"/>
        <v>0.54255268155467096</v>
      </c>
      <c r="AE123" s="126" t="e">
        <f t="shared" si="1830"/>
        <v>#DIV/0!</v>
      </c>
      <c r="AF123" s="126" t="e">
        <f t="shared" si="1830"/>
        <v>#DIV/0!</v>
      </c>
      <c r="AG123" s="126" t="e">
        <f t="shared" si="1830"/>
        <v>#DIV/0!</v>
      </c>
      <c r="AH123" s="126" t="e">
        <f t="shared" si="1830"/>
        <v>#DIV/0!</v>
      </c>
      <c r="AI123" s="126" t="e">
        <f t="shared" si="1830"/>
        <v>#DIV/0!</v>
      </c>
      <c r="AJ123" s="126" t="e">
        <f t="shared" si="1830"/>
        <v>#DIV/0!</v>
      </c>
      <c r="AK123" s="126" t="e">
        <f t="shared" si="1830"/>
        <v>#DIV/0!</v>
      </c>
      <c r="AL123" s="126" t="e">
        <f t="shared" si="1830"/>
        <v>#DIV/0!</v>
      </c>
      <c r="AM123" s="126" t="e">
        <f t="shared" si="1830"/>
        <v>#DIV/0!</v>
      </c>
      <c r="AN123" s="126" t="e">
        <f t="shared" si="1830"/>
        <v>#DIV/0!</v>
      </c>
      <c r="AO123" s="177" t="e">
        <f t="shared" si="1830"/>
        <v>#DIV/0!</v>
      </c>
      <c r="AP123" s="126" t="e">
        <f t="shared" si="1830"/>
        <v>#DIV/0!</v>
      </c>
      <c r="AQ123" s="215" t="e">
        <f t="shared" si="1830"/>
        <v>#DIV/0!</v>
      </c>
      <c r="AR123" s="126" t="e">
        <f t="shared" si="1830"/>
        <v>#DIV/0!</v>
      </c>
      <c r="AS123" s="126" t="e">
        <f t="shared" si="1830"/>
        <v>#DIV/0!</v>
      </c>
      <c r="AT123" s="126" t="e">
        <f t="shared" si="1830"/>
        <v>#DIV/0!</v>
      </c>
      <c r="AU123" s="126" t="e">
        <f t="shared" si="1830"/>
        <v>#DIV/0!</v>
      </c>
      <c r="AV123" s="126" t="e">
        <f t="shared" si="1830"/>
        <v>#DIV/0!</v>
      </c>
      <c r="AW123" s="126" t="e">
        <f t="shared" si="1830"/>
        <v>#DIV/0!</v>
      </c>
      <c r="AX123" s="126" t="e">
        <f t="shared" si="1830"/>
        <v>#DIV/0!</v>
      </c>
      <c r="AY123" s="126" t="e">
        <f t="shared" si="1830"/>
        <v>#DIV/0!</v>
      </c>
      <c r="AZ123" s="126" t="e">
        <f t="shared" si="1830"/>
        <v>#DIV/0!</v>
      </c>
      <c r="BA123" s="126" t="e">
        <f t="shared" si="1830"/>
        <v>#DIV/0!</v>
      </c>
      <c r="BB123" s="215" t="e">
        <f t="shared" si="1830"/>
        <v>#DIV/0!</v>
      </c>
      <c r="BC123" s="126" t="e">
        <f t="shared" si="1830"/>
        <v>#DIV/0!</v>
      </c>
      <c r="BD123" s="126" t="e">
        <f t="shared" si="1830"/>
        <v>#DIV/0!</v>
      </c>
      <c r="BE123" s="126" t="e">
        <f t="shared" si="1830"/>
        <v>#DIV/0!</v>
      </c>
      <c r="BF123" s="126" t="e">
        <f t="shared" si="1830"/>
        <v>#DIV/0!</v>
      </c>
      <c r="BG123" s="126">
        <f t="shared" si="1830"/>
        <v>0.51496385360807062</v>
      </c>
      <c r="BH123" s="177">
        <f t="shared" si="1830"/>
        <v>0.51496385360807062</v>
      </c>
      <c r="BI123" s="225">
        <f t="shared" si="1830"/>
        <v>0.51602784907768218</v>
      </c>
      <c r="BJ123" s="126">
        <f t="shared" si="1830"/>
        <v>0.51510102016804393</v>
      </c>
      <c r="BK123" s="126">
        <f t="shared" si="1830"/>
        <v>0.53874050203527812</v>
      </c>
      <c r="BM123" s="126" t="e">
        <f t="shared" ref="BM123" si="1832">BM118/BM115</f>
        <v>#DIV/0!</v>
      </c>
    </row>
    <row r="124" spans="1:69" s="180" customFormat="1" ht="15.75" x14ac:dyDescent="0.25">
      <c r="A124" s="128"/>
      <c r="B124" s="5" t="s">
        <v>297</v>
      </c>
      <c r="C124" s="11">
        <f>C118-C115</f>
        <v>0</v>
      </c>
      <c r="D124" s="11">
        <f t="shared" ref="D124:BM124" si="1833">D118-D115</f>
        <v>0</v>
      </c>
      <c r="E124" s="11">
        <f t="shared" si="1833"/>
        <v>0</v>
      </c>
      <c r="F124" s="11">
        <f t="shared" si="1833"/>
        <v>0</v>
      </c>
      <c r="G124" s="11">
        <f t="shared" si="1833"/>
        <v>0</v>
      </c>
      <c r="H124" s="11">
        <f t="shared" si="1833"/>
        <v>-1326519</v>
      </c>
      <c r="I124" s="11">
        <f t="shared" si="1833"/>
        <v>0</v>
      </c>
      <c r="J124" s="11">
        <f t="shared" si="1833"/>
        <v>0</v>
      </c>
      <c r="K124" s="11">
        <f t="shared" si="1833"/>
        <v>0</v>
      </c>
      <c r="L124" s="11">
        <f t="shared" si="1833"/>
        <v>0</v>
      </c>
      <c r="M124" s="11">
        <f t="shared" si="1833"/>
        <v>0</v>
      </c>
      <c r="N124" s="11">
        <f t="shared" si="1833"/>
        <v>0</v>
      </c>
      <c r="O124" s="11">
        <f t="shared" si="1833"/>
        <v>0</v>
      </c>
      <c r="P124" s="11">
        <f t="shared" si="1833"/>
        <v>0</v>
      </c>
      <c r="Q124" s="11">
        <f t="shared" si="1833"/>
        <v>0</v>
      </c>
      <c r="R124" s="11">
        <f t="shared" si="1833"/>
        <v>0</v>
      </c>
      <c r="S124" s="11">
        <f t="shared" si="1833"/>
        <v>0</v>
      </c>
      <c r="T124" s="11">
        <f t="shared" si="1833"/>
        <v>0</v>
      </c>
      <c r="U124" s="11">
        <f t="shared" si="1833"/>
        <v>0</v>
      </c>
      <c r="V124" s="9">
        <f t="shared" si="1833"/>
        <v>0</v>
      </c>
      <c r="W124" s="11">
        <f t="shared" si="1833"/>
        <v>0</v>
      </c>
      <c r="X124" s="11">
        <f t="shared" si="1833"/>
        <v>0</v>
      </c>
      <c r="Y124" s="11">
        <f t="shared" si="1833"/>
        <v>0</v>
      </c>
      <c r="Z124" s="11">
        <f t="shared" si="1833"/>
        <v>0</v>
      </c>
      <c r="AA124" s="11">
        <f t="shared" si="1833"/>
        <v>0</v>
      </c>
      <c r="AB124" s="11">
        <f t="shared" ref="AB124" si="1834">AB118-AB115</f>
        <v>0</v>
      </c>
      <c r="AC124" s="10">
        <f t="shared" si="1833"/>
        <v>0</v>
      </c>
      <c r="AD124" s="223">
        <f t="shared" si="1833"/>
        <v>-1326519</v>
      </c>
      <c r="AE124" s="11">
        <f t="shared" si="1833"/>
        <v>0</v>
      </c>
      <c r="AF124" s="11">
        <f t="shared" si="1833"/>
        <v>0</v>
      </c>
      <c r="AG124" s="11">
        <f t="shared" si="1833"/>
        <v>0</v>
      </c>
      <c r="AH124" s="11">
        <f t="shared" si="1833"/>
        <v>0</v>
      </c>
      <c r="AI124" s="11">
        <f t="shared" si="1833"/>
        <v>0</v>
      </c>
      <c r="AJ124" s="11">
        <f t="shared" si="1833"/>
        <v>0</v>
      </c>
      <c r="AK124" s="11">
        <f t="shared" si="1833"/>
        <v>0</v>
      </c>
      <c r="AL124" s="11">
        <f t="shared" si="1833"/>
        <v>0</v>
      </c>
      <c r="AM124" s="11">
        <f t="shared" si="1833"/>
        <v>0</v>
      </c>
      <c r="AN124" s="11">
        <f t="shared" si="1833"/>
        <v>0</v>
      </c>
      <c r="AO124" s="9">
        <f t="shared" si="1833"/>
        <v>0</v>
      </c>
      <c r="AP124" s="11">
        <f t="shared" si="1833"/>
        <v>0</v>
      </c>
      <c r="AQ124" s="10">
        <f t="shared" si="1833"/>
        <v>0</v>
      </c>
      <c r="AR124" s="11">
        <f t="shared" si="1833"/>
        <v>0</v>
      </c>
      <c r="AS124" s="11">
        <f t="shared" si="1833"/>
        <v>0</v>
      </c>
      <c r="AT124" s="11">
        <f t="shared" si="1833"/>
        <v>0</v>
      </c>
      <c r="AU124" s="11">
        <f t="shared" si="1833"/>
        <v>0</v>
      </c>
      <c r="AV124" s="11">
        <f t="shared" si="1833"/>
        <v>0</v>
      </c>
      <c r="AW124" s="11">
        <f t="shared" si="1833"/>
        <v>0</v>
      </c>
      <c r="AX124" s="11">
        <f t="shared" si="1833"/>
        <v>0</v>
      </c>
      <c r="AY124" s="11">
        <f t="shared" si="1833"/>
        <v>0</v>
      </c>
      <c r="AZ124" s="11">
        <f t="shared" si="1833"/>
        <v>0</v>
      </c>
      <c r="BA124" s="11">
        <f t="shared" si="1833"/>
        <v>0</v>
      </c>
      <c r="BB124" s="10">
        <f t="shared" si="1833"/>
        <v>0</v>
      </c>
      <c r="BC124" s="11">
        <f t="shared" si="1833"/>
        <v>0</v>
      </c>
      <c r="BD124" s="11">
        <f t="shared" si="1833"/>
        <v>0</v>
      </c>
      <c r="BE124" s="11">
        <f t="shared" si="1833"/>
        <v>0</v>
      </c>
      <c r="BF124" s="11">
        <f t="shared" si="1833"/>
        <v>0</v>
      </c>
      <c r="BG124" s="11">
        <f t="shared" si="1833"/>
        <v>-35063831</v>
      </c>
      <c r="BH124" s="11">
        <f t="shared" si="1833"/>
        <v>-35063831</v>
      </c>
      <c r="BI124" s="223">
        <f t="shared" si="1833"/>
        <v>-36390350</v>
      </c>
      <c r="BJ124" s="11">
        <f t="shared" si="1833"/>
        <v>-35030557</v>
      </c>
      <c r="BK124" s="11">
        <f t="shared" si="1833"/>
        <v>-1359793</v>
      </c>
      <c r="BL124" s="11">
        <f t="shared" si="1833"/>
        <v>1588197</v>
      </c>
      <c r="BM124" s="11">
        <f t="shared" si="1833"/>
        <v>14897</v>
      </c>
    </row>
    <row r="125" spans="1:69" ht="15.75" x14ac:dyDescent="0.25">
      <c r="A125" s="128"/>
      <c r="B125" s="5"/>
      <c r="C125" s="5"/>
      <c r="D125" s="5"/>
      <c r="E125" s="5"/>
      <c r="F125" s="5"/>
      <c r="G125" s="5"/>
      <c r="H125" s="5"/>
      <c r="I125" s="5"/>
      <c r="J125" s="5"/>
      <c r="K125" s="5"/>
      <c r="L125" s="5"/>
      <c r="M125" s="5"/>
      <c r="N125" s="5"/>
      <c r="O125" s="5"/>
      <c r="P125" s="5"/>
      <c r="Q125" s="5"/>
      <c r="R125" s="5"/>
      <c r="S125" s="5"/>
      <c r="T125" s="5"/>
      <c r="U125" s="5"/>
      <c r="V125" s="16"/>
      <c r="W125" s="5"/>
      <c r="X125" s="5"/>
      <c r="Y125" s="5"/>
      <c r="Z125" s="5"/>
      <c r="AA125" s="5"/>
      <c r="AB125" s="5"/>
      <c r="AC125" s="6"/>
      <c r="AD125" s="226"/>
      <c r="AE125" s="5"/>
      <c r="AF125" s="5"/>
      <c r="AG125" s="5"/>
      <c r="AH125" s="5"/>
      <c r="AI125" s="5"/>
      <c r="AJ125" s="5"/>
      <c r="AK125" s="5"/>
      <c r="AL125" s="5"/>
      <c r="AM125" s="5"/>
      <c r="AN125" s="5"/>
      <c r="AO125" s="16"/>
      <c r="AP125" s="5"/>
      <c r="AQ125" s="6"/>
      <c r="AR125" s="5"/>
      <c r="AS125" s="5"/>
      <c r="AT125" s="5"/>
      <c r="AU125" s="5"/>
      <c r="AV125" s="5"/>
      <c r="AW125" s="6"/>
      <c r="AX125" s="5"/>
      <c r="AY125" s="5"/>
      <c r="AZ125" s="5"/>
      <c r="BA125" s="5"/>
      <c r="BB125" s="6"/>
      <c r="BC125" s="5"/>
      <c r="BD125" s="5"/>
      <c r="BE125" s="5"/>
      <c r="BF125" s="5"/>
      <c r="BG125" s="5"/>
      <c r="BH125" s="16"/>
      <c r="BI125" s="226"/>
      <c r="BJ125" s="5"/>
      <c r="BK125" s="48"/>
    </row>
    <row r="126" spans="1:69" ht="15.75" x14ac:dyDescent="0.25">
      <c r="A126" s="128" t="s">
        <v>130</v>
      </c>
      <c r="B126" s="11" t="s">
        <v>300</v>
      </c>
      <c r="C126" s="5">
        <f>C5+C16+C27+C38+C49+C60+C71+C82+C93+C104+C115</f>
        <v>25094501</v>
      </c>
      <c r="D126" s="5">
        <f>D5+D16+D27+D38+D49+D60+D71+D82+D93+D104+D115</f>
        <v>7559818</v>
      </c>
      <c r="E126" s="5">
        <f>E5+E16+E27+E38+E49+E60+E71+E82+E93+E104+E115</f>
        <v>991281</v>
      </c>
      <c r="F126" s="5">
        <f>F5+F16+F27+F38+F49+F60+F71+F82+F93+F104+F115</f>
        <v>2860481</v>
      </c>
      <c r="G126" s="5">
        <f>G5+G16+G27+G38+G49+G60+G71+G82+G93+G104+G115</f>
        <v>1482068</v>
      </c>
      <c r="H126" s="5">
        <f>H5+H16+H27+H38+H49+H60+H71+H82+H93+H104+H115</f>
        <v>2899829</v>
      </c>
      <c r="I126" s="5">
        <f>I5+I16+I27+I38+I49+I60+I71+I82+I93+I104+I115</f>
        <v>0</v>
      </c>
      <c r="J126" s="5">
        <f>J5+J16+J27+J38+J49+J60+J71+J82+J93+J104+J115</f>
        <v>1982650</v>
      </c>
      <c r="K126" s="5">
        <f>K5+K16+K27+K38+K49+K60+K71+K82+K93+K104+K115</f>
        <v>117456</v>
      </c>
      <c r="L126" s="5">
        <f>L5+L16+L27+L38+L49+L60+L71+L82+L93+L104+L115</f>
        <v>529809</v>
      </c>
      <c r="M126" s="5">
        <f>M5+M16+M27+M38+M49+M60+M71+M82+M93+M104+M115</f>
        <v>1499479</v>
      </c>
      <c r="N126" s="5">
        <f>N5+N16+N27+N38+N49+N60+N71+N82+N93+N104+N115</f>
        <v>26092</v>
      </c>
      <c r="O126" s="5">
        <f>O5+O16+O27+O38+O49+O60+O71+O82+O93+O104+O115</f>
        <v>93065</v>
      </c>
      <c r="P126" s="5">
        <f>P5+P16+P27+P38+P49+P60+P71+P82+P93+P104+P115</f>
        <v>922915</v>
      </c>
      <c r="Q126" s="5">
        <f>Q5+Q16+Q27+Q38+Q49+Q60+Q71+Q82+Q93+Q104+Q115</f>
        <v>0</v>
      </c>
      <c r="R126" s="5">
        <f>R5+R16+R27+R38+R49+R60+R71+R82+R93+R104+R115</f>
        <v>80835</v>
      </c>
      <c r="S126" s="5">
        <f>S5+S16+S27+S38+S49+S60+S71+S82+S93+S104+S115</f>
        <v>890316</v>
      </c>
      <c r="T126" s="5">
        <f>T5+T16+T27+T38+T49+T60+T71+T82+T93+T104+T115</f>
        <v>831482</v>
      </c>
      <c r="U126" s="5">
        <f>U5+U16+U27+U38+U49+U60+U71+U82+U93+U104+U115</f>
        <v>0</v>
      </c>
      <c r="V126" s="16">
        <f>V5+V16+V27+V38+V49+V60+V71+V82+V93+V104+V115</f>
        <v>344986</v>
      </c>
      <c r="W126" s="5">
        <f>W5+W16+W27+W38+W49+W60+W71+W82+W93+W104+W115</f>
        <v>1004</v>
      </c>
      <c r="X126" s="5">
        <f>X5+X16+X27+X38+X49+X60+X71+X82+X93+X104+X115</f>
        <v>406</v>
      </c>
      <c r="Y126" s="5">
        <f>Y5+Y16+Y27+Y38+Y49+Y60+Y71+Y82+Y93+Y104+Y115</f>
        <v>26497</v>
      </c>
      <c r="Z126" s="5">
        <f>Z5+Z16+Z27+Z38+Z49+Z60+Z71+Z82+Z93+Z104+Z115</f>
        <v>3049</v>
      </c>
      <c r="AA126" s="5">
        <f>AA5+AA16+AA27+AA38+AA49+AA60+AA71+AA82+AA93+AA104+AA115</f>
        <v>7424</v>
      </c>
      <c r="AB126" s="5">
        <f>AB5+AB16+AB27+AB38+AB49+AB60+AB71+AB82+AB93+AB104+AB115</f>
        <v>45460</v>
      </c>
      <c r="AC126" s="6">
        <f>AC5+AC16+AC27+AC38+AC49+AC60+AC71+AC82+AC93+AC104+AC115</f>
        <v>1331801</v>
      </c>
      <c r="AD126" s="229">
        <f t="shared" ref="AD126:AD129" si="1835">SUM(C126:AC126)</f>
        <v>49622704</v>
      </c>
      <c r="AE126" s="5">
        <f>AE5+AE16+AE27+AE38+AE49+AE60+AE71+AE82+AE93+AE104+AE115</f>
        <v>56229</v>
      </c>
      <c r="AF126" s="5">
        <f>AF5+AF16+AF27+AF38+AF49+AF60+AF71+AF82+AF93+AF104+AF115</f>
        <v>39351</v>
      </c>
      <c r="AG126" s="5">
        <f>AG5+AG16+AG27+AG38+AG49+AG60+AG71+AG82+AG93+AG104+AG115</f>
        <v>71546</v>
      </c>
      <c r="AH126" s="5">
        <f>AH5+AH16+AH27+AH38+AH49+AH60+AH71+AH82+AH93+AH104+AH115</f>
        <v>0</v>
      </c>
      <c r="AI126" s="5">
        <f>AI5+AI16+AI27+AI38+AI49+AI60+AI71+AI82+AI93+AI104+AI115</f>
        <v>0</v>
      </c>
      <c r="AJ126" s="5">
        <f>AJ5+AJ16+AJ27+AJ38+AJ49+AJ60+AJ71+AJ82+AJ93+AJ104+AJ115</f>
        <v>22250</v>
      </c>
      <c r="AK126" s="5">
        <f>AK5+AK16+AK27+AK38+AK49+AK60+AK71+AK82+AK93+AK104+AK115</f>
        <v>1360731</v>
      </c>
      <c r="AL126" s="5">
        <f>AL5+AL16+AL27+AL38+AL49+AL60+AL71+AL82+AL93+AL104+AL115</f>
        <v>1095813</v>
      </c>
      <c r="AM126" s="5">
        <f>AM5+AM16+AM27+AM38+AM49+AM60+AM71+AM82+AM93+AM104+AM115</f>
        <v>7695054</v>
      </c>
      <c r="AN126" s="5">
        <f>AN5+AN16+AN27+AN38+AN49+AN60+AN71+AN82+AN93+AN104+AN115</f>
        <v>131472</v>
      </c>
      <c r="AO126" s="16">
        <f>AO5+AO16+AO27+AO38+AO49+AO60+AO71+AO82+AO93+AO104+AO115</f>
        <v>3045430</v>
      </c>
      <c r="AP126" s="5">
        <f>AP5+AP16+AP27+AP38+AP49+AP60+AP71+AP82+AP93+AP104+AP115</f>
        <v>15785368</v>
      </c>
      <c r="AQ126" s="6">
        <f>AQ5+AQ16+AQ27+AQ38+AQ49+AQ60+AQ71+AQ82+AQ93+AQ104+AQ115</f>
        <v>145980</v>
      </c>
      <c r="AR126" s="5">
        <f>AR5+AR16+AR27+AR38+AR49+AR60+AR71+AR82+AR93+AR104+AR115</f>
        <v>789456</v>
      </c>
      <c r="AS126" s="5">
        <f>AS5+AS16+AS27+AS38+AS49+AS60+AS71+AS82+AS93+AS104+AS115</f>
        <v>0</v>
      </c>
      <c r="AT126" s="5">
        <f>AT5+AT16+AT27+AT38+AT49+AT60+AT71+AT82+AT93+AT104+AT115</f>
        <v>0</v>
      </c>
      <c r="AU126" s="5">
        <f>AU5+AU16+AU27+AU38+AU49+AU60+AU71+AU82+AU93+AU104+AU115</f>
        <v>348261</v>
      </c>
      <c r="AV126" s="5">
        <f>AV5+AV16+AV27+AV38+AV49+AV60+AV71+AV82+AV93+AV104+AV115</f>
        <v>0</v>
      </c>
      <c r="AW126" s="5">
        <f>AW5+AW16+AW27+AW38+AW49+AW60+AW71+AW82+AW93+AW104+AW115</f>
        <v>26546</v>
      </c>
      <c r="AX126" s="5">
        <f>AX5+AX16+AX27+AX38+AX49+AX60+AX71+AX82+AX93+AX104+AX115</f>
        <v>18138</v>
      </c>
      <c r="AY126" s="5">
        <f>AY5+AY16+AY27+AY38+AY49+AY60+AY71+AY82+AY93+AY104+AY115</f>
        <v>7897</v>
      </c>
      <c r="AZ126" s="5">
        <f>AZ5+AZ16+AZ27+AZ38+AZ49+AZ60+AZ71+AZ82+AZ93+AZ104+AZ115</f>
        <v>317324</v>
      </c>
      <c r="BA126" s="5">
        <f>BA5+BA16+BA27+BA38+BA49+BA60+BA71+BA82+BA93+BA104+BA115</f>
        <v>541110</v>
      </c>
      <c r="BB126" s="6">
        <f>BB5+BB16+BB27+BB38+BB49+BB60+BB71+BB82+BB93+BB104+BB115</f>
        <v>761999</v>
      </c>
      <c r="BC126" s="5">
        <f>BC5+BC16+BC27+BC38+BC49+BC60+BC71+BC82+BC93+BC104+BC115</f>
        <v>148811</v>
      </c>
      <c r="BD126" s="5">
        <f>BD5+BD16+BD27+BD38+BD49+BD60+BD71+BD82+BD93+BD104+BD115</f>
        <v>148813</v>
      </c>
      <c r="BE126" s="5">
        <f>BE5+BE16+BE27+BE38+BE49+BE60+BE71+BE82+BE93+BE104+BE115</f>
        <v>259</v>
      </c>
      <c r="BF126" s="5">
        <f>BF5+BF16+BF27+BF38+BF49+BF60+BF71+BF82+BF93+BF104+BF115</f>
        <v>129563</v>
      </c>
      <c r="BG126" s="11">
        <f>BG5+BG16+BG27+BG38+BG49+BG60+BG71+BG82+BG93+BG104+BG115</f>
        <v>73562050</v>
      </c>
      <c r="BH126" s="16">
        <f>BH5+BH16+BH27+BH38+BH49+BH60+BH71+BH82+BH93+BH104+BH115</f>
        <v>106249451</v>
      </c>
      <c r="BI126" s="227">
        <f>AD126+BH126</f>
        <v>155872155</v>
      </c>
      <c r="BJ126" s="5">
        <f>BJ5+BJ16+BJ27+BJ38+BJ49+BJ60+BJ71+BJ82+BJ93+BJ104+BJ115</f>
        <v>73162155</v>
      </c>
      <c r="BK126" s="49">
        <f>BK5+BK16+BK27+BK38+BK49+BK60+BK71+BK82+BK93+BK104+BK115</f>
        <v>82710000</v>
      </c>
      <c r="BM126" s="30">
        <f>BK126-AD126</f>
        <v>33087296</v>
      </c>
    </row>
    <row r="127" spans="1:69" ht="15.75" x14ac:dyDescent="0.25">
      <c r="A127" s="128"/>
      <c r="B127" s="216" t="s">
        <v>329</v>
      </c>
      <c r="C127" s="11">
        <f>C6+C17+C28+C39+C50+C61+C72+C83+C94+C105+C116</f>
        <v>13049139</v>
      </c>
      <c r="D127" s="11">
        <f>D6+D17+D28+D39+D50+D61+D72+D83+D94+D105+D116</f>
        <v>3383900</v>
      </c>
      <c r="E127" s="11">
        <f>E6+E17+E28+E39+E50+E61+E72+E83+E94+E105+E116</f>
        <v>-1</v>
      </c>
      <c r="F127" s="11">
        <f>F6+F17+F28+F39+F50+F61+F72+F83+F94+F105+F116</f>
        <v>1487427</v>
      </c>
      <c r="G127" s="11">
        <f>G6+G17+G28+G39+G50+G61+G72+G83+G94+G105+G116</f>
        <v>770667</v>
      </c>
      <c r="H127" s="11">
        <f>H6+H17+H28+H39+H50+H61+H72+H83+H94+H105+H116</f>
        <v>1507910</v>
      </c>
      <c r="I127" s="11">
        <f>I6+I17+I28+I39+I50+I61+I72+I83+I94+I105+I116</f>
        <v>0</v>
      </c>
      <c r="J127" s="11">
        <f>J6+J17+J28+J39+J50+J61+J72+J83+J94+J105+J116</f>
        <v>1030980</v>
      </c>
      <c r="K127" s="11">
        <f>K6+K17+K28+K39+K50+K61+K72+K83+K94+K105+K116</f>
        <v>61076.08</v>
      </c>
      <c r="L127" s="11">
        <f>L6+L17+L28+L39+L50+L61+L72+L83+L94+L105+L116</f>
        <v>275508</v>
      </c>
      <c r="M127" s="11">
        <f>M6+M17+M28+M39+M50+M61+M72+M83+M94+M105+M116</f>
        <v>779728</v>
      </c>
      <c r="N127" s="11">
        <f>N6+N17+N28+N39+N50+N61+N72+N83+N94+N105+N116</f>
        <v>13575</v>
      </c>
      <c r="O127" s="11">
        <f>O6+O17+O28+O39+O50+O61+O72+O83+O94+O105+O116</f>
        <v>48390</v>
      </c>
      <c r="P127" s="11">
        <f>P6+P17+P28+P39+P50+P61+P72+P83+P94+P105+P116</f>
        <v>479919</v>
      </c>
      <c r="Q127" s="11">
        <f>Q6+Q17+Q28+Q39+Q50+Q61+Q72+Q83+Q94+Q105+Q116</f>
        <v>0</v>
      </c>
      <c r="R127" s="11">
        <f>R6+R17+R28+R39+R50+R61+R72+R83+R94+R105+R116</f>
        <v>42034</v>
      </c>
      <c r="S127" s="11">
        <f>S6+S17+S28+S39+S50+S61+S72+S83+S94+S105+S116</f>
        <v>676640</v>
      </c>
      <c r="T127" s="11">
        <f>T6+T17+T28+T39+T50+T61+T72+T83+T94+T105+T116</f>
        <v>432372</v>
      </c>
      <c r="U127" s="11">
        <f>U6+U17+U28+U39+U50+U61+U72+U83+U94+U105+U116</f>
        <v>0</v>
      </c>
      <c r="V127" s="9">
        <f>V6+V17+V28+V39+V50+V61+V72+V83+V94+V105+V116</f>
        <v>179384</v>
      </c>
      <c r="W127" s="11">
        <f>W6+W17+W28+W39+W50+W61+W72+W83+W94+W105+W116</f>
        <v>521</v>
      </c>
      <c r="X127" s="11">
        <f>X6+X17+X28+X39+X50+X61+X72+X83+X94+X105+X116</f>
        <v>210</v>
      </c>
      <c r="Y127" s="11">
        <f>Y6+Y17+Y28+Y39+Y50+Y61+Y72+Y83+Y94+Y105+Y116</f>
        <v>13785</v>
      </c>
      <c r="Z127" s="11">
        <f>Z6+Z17+Z28+Z39+Z50+Z61+Z72+Z83+Z94+Z105+Z116</f>
        <v>1590</v>
      </c>
      <c r="AA127" s="11">
        <f>AA6+AA17+AA28+AA39+AA50+AA61+AA72+AA83+AA94+AA105+AA116</f>
        <v>3885</v>
      </c>
      <c r="AB127" s="11">
        <f>AB6+AB17+AB28+AB39+AB50+AB61+AB72+AB83+AB94+AB105+AB116</f>
        <v>23781</v>
      </c>
      <c r="AC127" s="10">
        <f>AC6+AC17+AC28+AC39+AC50+AC61+AC72+AC83+AC94+AC105+AC116</f>
        <v>692536</v>
      </c>
      <c r="AD127" s="229">
        <f t="shared" si="1835"/>
        <v>24954956.079999998</v>
      </c>
      <c r="AE127" s="5">
        <f>AE6+AE17+AE28+AE39+AE50+AE61+AE72+AE83+AE94+AE105+AE116</f>
        <v>29241</v>
      </c>
      <c r="AF127" s="5">
        <f>AF6+AF17+AF28+AF39+AF50+AF61+AF72+AF83+AF94+AF105+AF116</f>
        <v>20459</v>
      </c>
      <c r="AG127" s="5">
        <f>AG6+AG17+AG28+AG39+AG50+AG61+AG72+AG83+AG94+AG105+AG116</f>
        <v>37581</v>
      </c>
      <c r="AH127" s="5">
        <f>AH6+AH17+AH28+AH39+AH50+AH61+AH72+AH83+AH94+AH105+AH116</f>
        <v>0</v>
      </c>
      <c r="AI127" s="5">
        <f>AI6+AI17+AI28+AI39+AI50+AI61+AI72+AI83+AI94+AI105+AI116</f>
        <v>0</v>
      </c>
      <c r="AJ127" s="5">
        <f>AJ6+AJ17+AJ28+AJ39+AJ50+AJ61+AJ72+AJ83+AJ94+AJ105+AJ116</f>
        <v>11566</v>
      </c>
      <c r="AK127" s="5">
        <f>AK6+AK17+AK28+AK39+AK50+AK61+AK72+AK83+AK94+AK105+AK116</f>
        <v>707585</v>
      </c>
      <c r="AL127" s="5">
        <f>AL6+AL17+AL28+AL39+AL50+AL61+AL72+AL83+AL94+AL105+AL116</f>
        <v>569826</v>
      </c>
      <c r="AM127" s="5" t="e">
        <f>AM6+AM17+AM28+AM39+AM50+AM61+AM72+AM83+AM94+AM105+AM116</f>
        <v>#VALUE!</v>
      </c>
      <c r="AN127" s="5">
        <f>AN6+AN17+AN28+AN39+AN50+AN61+AN72+AN83+AN94+AN105+AN116</f>
        <v>68365</v>
      </c>
      <c r="AO127" s="16">
        <f>AO6+AO17+AO28+AO39+AO50+AO61+AO72+AO83+AO94+AO105+AO116</f>
        <v>1583627</v>
      </c>
      <c r="AP127" s="5">
        <f>AP6+AP17+AP28+AP39+AP50+AP61+AP72+AP83+AP94+AP105+AP116</f>
        <v>11455590.359999999</v>
      </c>
      <c r="AQ127" s="6">
        <f>AQ6+AQ17+AQ28+AQ39+AQ50+AQ61+AQ72+AQ83+AQ94+AQ105+AQ116</f>
        <v>75912</v>
      </c>
      <c r="AR127" s="5">
        <f>AR6+AR17+AR28+AR39+AR50+AR61+AR72+AR83+AR94+AR105+AR116</f>
        <v>410516</v>
      </c>
      <c r="AS127" s="5">
        <f>AS6+AS17+AS28+AS39+AS50+AS61+AS72+AS83+AS94+AS105+AS116</f>
        <v>0</v>
      </c>
      <c r="AT127" s="5">
        <f>AT6+AT17+AT28+AT39+AT50+AT61+AT72+AT83+AT94+AT105+AT116</f>
        <v>0</v>
      </c>
      <c r="AU127" s="5">
        <f>AU6+AU17+AU28+AU39+AU50+AU61+AU72+AU83+AU94+AU105+AU116</f>
        <v>181096</v>
      </c>
      <c r="AV127" s="5">
        <f>AV6+AV17+AV28+AV39+AV50+AV61+AV72+AV83+AV94+AV105+AV116</f>
        <v>0</v>
      </c>
      <c r="AW127" s="5">
        <f>AW6+AW17+AW28+AW39+AW50+AW61+AW72+AW83+AW94+AW105+AW116</f>
        <v>13801</v>
      </c>
      <c r="AX127" s="5">
        <f>AX6+AX17+AX28+AX39+AX50+AX61+AX72+AX83+AX94+AX105+AX116</f>
        <v>9430</v>
      </c>
      <c r="AY127" s="5">
        <f>AY6+AY17+AY28+AY39+AY50+AY61+AY72+AY83+AY94+AY105+AY116</f>
        <v>4109</v>
      </c>
      <c r="AZ127" s="11">
        <f>AZ6+AZ17+AZ28+AZ39+AZ50+AZ61+AZ72+AZ83+AZ94+AZ105+AZ116</f>
        <v>165008</v>
      </c>
      <c r="BA127" s="5">
        <f>BA6+BA17+BA28+BA39+BA50+BA61+BA72+BA83+BA94+BA105+BA116</f>
        <v>281378</v>
      </c>
      <c r="BB127" s="6">
        <f>BB6+BB17+BB28+BB39+BB50+BB61+BB72+BB83+BB94+BB105+BB116</f>
        <v>396241</v>
      </c>
      <c r="BC127" s="5">
        <f>BC6+BC17+BC28+BC39+BC50+BC61+BC72+BC83+BC94+BC105+BC116</f>
        <v>77385</v>
      </c>
      <c r="BD127" s="5">
        <f>BD6+BD17+BD28+BD39+BD50+BD61+BD72+BD83+BD94+BD105+BD116</f>
        <v>77357</v>
      </c>
      <c r="BE127" s="5">
        <f>BE6+BE17+BE28+BE39+BE50+BE61+BE72+BE83+BE94+BE105+BE116</f>
        <v>132</v>
      </c>
      <c r="BF127" s="5">
        <f>BF6+BF17+BF28+BF39+BF50+BF61+BF72+BF83+BF94+BF105+BF116</f>
        <v>67382</v>
      </c>
      <c r="BG127" s="11">
        <f>BG6+BG17+BG28+BG39+BG50+BG61+BG72+BG83+BG94+BG105+BG116</f>
        <v>701287</v>
      </c>
      <c r="BH127" s="9">
        <f>BH6+BH17+BH28+BH39+BH50+BH61+BH72+BH83+BH94+BH105+BH116</f>
        <v>20946309.359999999</v>
      </c>
      <c r="BI127" s="227">
        <f>AD127+BH127</f>
        <v>45901265.439999998</v>
      </c>
      <c r="BJ127" s="11">
        <f>BJ6+BJ17+BJ28+BJ39+BJ50+BJ61+BJ72+BJ83+BJ94+BJ105+BJ116</f>
        <v>449058</v>
      </c>
      <c r="BK127" s="49">
        <f>BK6+BK17+BK28+BK39+BK50+BK61+BK72+BK83+BK94+BK105+BK116</f>
        <v>45452207.439999998</v>
      </c>
      <c r="BM127" s="30">
        <f t="shared" ref="BM127:BM132" si="1836">BK127-AD127</f>
        <v>20497251.359999999</v>
      </c>
    </row>
    <row r="128" spans="1:69" ht="15.75" x14ac:dyDescent="0.25">
      <c r="B128" s="12" t="s">
        <v>212</v>
      </c>
      <c r="C128" s="5">
        <f>C7+C18+C29+C40+C51+C62+C73+C84+C95+C106+C117</f>
        <v>12576365</v>
      </c>
      <c r="D128" s="5">
        <f>D7+D18+D29+D40+D51+D62+D73+D84+D95+D106+D117</f>
        <v>2204697</v>
      </c>
      <c r="E128" s="5">
        <f>E7+E18+E29+E40+E51+E62+E73+E84+E95+E106+E117</f>
        <v>7865</v>
      </c>
      <c r="F128" s="5">
        <f>F7+F18+F29+F40+F51+F62+F73+F84+F95+F106+F117</f>
        <v>1322308</v>
      </c>
      <c r="G128" s="5">
        <f>G7+G18+G29+G40+G51+G62+G73+G84+G95+G106+G117</f>
        <v>675525</v>
      </c>
      <c r="H128" s="5">
        <f>H7+H18+H29+H40+H51+H62+H73+H84+H95+H106+H117</f>
        <v>1422050</v>
      </c>
      <c r="I128" s="5">
        <f>I7+I18+I29+I40+I51+I62+I73+I84+I95+I106+I117</f>
        <v>0</v>
      </c>
      <c r="J128" s="5">
        <f>J7+J18+J29+J40+J51+J62+J73+J84+J95+J106+J117</f>
        <v>873803</v>
      </c>
      <c r="K128" s="5">
        <f>K7+K18+K29+K40+K51+K62+K73+K84+K95+K106+K117</f>
        <v>34795</v>
      </c>
      <c r="L128" s="5">
        <f>L7+L18+L29+L40+L51+L62+L73+L84+L95+L106+L117</f>
        <v>298230</v>
      </c>
      <c r="M128" s="5">
        <f>M7+M18+M29+M40+M51+M62+M73+M84+M95+M106+M117</f>
        <v>732331</v>
      </c>
      <c r="N128" s="5">
        <f>N7+N18+N29+N40+N51+N62+N73+N84+N95+N106+N117</f>
        <v>7120</v>
      </c>
      <c r="O128" s="5">
        <f>O7+O18+O29+O40+O51+O62+O73+O84+O95+O106+O117</f>
        <v>30388</v>
      </c>
      <c r="P128" s="5">
        <f>P7+P18+P29+P40+P51+P62+P73+P84+P95+P106+P117</f>
        <v>541121</v>
      </c>
      <c r="Q128" s="5">
        <f>Q7+Q18+Q29+Q40+Q51+Q62+Q73+Q84+Q95+Q106+Q117</f>
        <v>0</v>
      </c>
      <c r="R128" s="5">
        <f>R7+R18+R29+R40+R51+R62+R73+R84+R95+R106+R117</f>
        <v>18325</v>
      </c>
      <c r="S128" s="5">
        <f>S7+S18+S29+S40+S51+S62+S73+S84+S95+S106+S117</f>
        <v>698895</v>
      </c>
      <c r="T128" s="5">
        <f>T7+T18+T29+T40+T51+T62+T73+T84+T95+T106+T117</f>
        <v>453603</v>
      </c>
      <c r="U128" s="5">
        <f>U7+U18+U29+U40+U51+U62+U73+U84+U95+U106+U117</f>
        <v>1980</v>
      </c>
      <c r="V128" s="16">
        <f>V7+V18+V29+V40+V51+V62+V73+V84+V95+V106+V117</f>
        <v>250116</v>
      </c>
      <c r="W128" s="5">
        <f>W7+W18+W29+W40+W51+W62+W73+W84+W95+W106+W117</f>
        <v>442</v>
      </c>
      <c r="X128" s="5">
        <f>X7+X18+X29+X40+X51+X62+X73+X84+X95+X106+X117</f>
        <v>0</v>
      </c>
      <c r="Y128" s="5">
        <f>Y7+Y18+Y29+Y40+Y51+Y62+Y73+Y84+Y95+Y106+Y117</f>
        <v>19973</v>
      </c>
      <c r="Z128" s="5">
        <f>Z7+Z18+Z29+Z40+Z51+Z62+Z73+Z84+Z95+Z106+Z117</f>
        <v>2427</v>
      </c>
      <c r="AA128" s="5">
        <f>AA7+AA18+AA29+AA40+AA51+AA62+AA73+AA84+AA95+AA106+AA117</f>
        <v>2444</v>
      </c>
      <c r="AB128" s="5">
        <f>AB7+AB18+AB29+AB40+AB51+AB62+AB73+AB84+AB95+AB106+AB117</f>
        <v>0</v>
      </c>
      <c r="AC128" s="6">
        <f>AC7+AC18+AC29+AC40+AC51+AC62+AC73+AC84+AC95+AC106+AC117</f>
        <v>602696</v>
      </c>
      <c r="AD128" s="229">
        <f t="shared" si="1835"/>
        <v>22777499</v>
      </c>
      <c r="AE128" s="5">
        <f>AE7+AE18+AE29+AE40+AE51+AE62+AE73+AE84+AE95+AE106+AE117</f>
        <v>24419</v>
      </c>
      <c r="AF128" s="5">
        <f>AF7+AF18+AF29+AF40+AF51+AF62+AF73+AF84+AF95+AF106+AF117</f>
        <v>32076</v>
      </c>
      <c r="AG128" s="5">
        <f>AG7+AG18+AG29+AG40+AG51+AG62+AG73+AG84+AG95+AG106+AG117</f>
        <v>113683</v>
      </c>
      <c r="AH128" s="5">
        <f>AH7+AH18+AH29+AH40+AH51+AH62+AH73+AH84+AH95+AH106+AH117</f>
        <v>18</v>
      </c>
      <c r="AI128" s="5">
        <f>AI7+AI18+AI29+AI40+AI51+AI62+AI73+AI84+AI95+AI106+AI117</f>
        <v>0</v>
      </c>
      <c r="AJ128" s="5">
        <f>AJ7+AJ18+AJ29+AJ40+AJ51+AJ62+AJ73+AJ84+AJ95+AJ106+AJ117</f>
        <v>12980</v>
      </c>
      <c r="AK128" s="5">
        <f>AK7+AK18+AK29+AK40+AK51+AK62+AK73+AK84+AK95+AK106+AK117</f>
        <v>864183</v>
      </c>
      <c r="AL128" s="5">
        <f>AL7+AL18+AL29+AL40+AL51+AL62+AL73+AL84+AL95+AL106+AL117</f>
        <v>655740</v>
      </c>
      <c r="AM128" s="5">
        <f>AM7+AM18+AM29+AM40+AM51+AM62+AM73+AM84+AM95+AM106+AM117</f>
        <v>3677978</v>
      </c>
      <c r="AN128" s="5">
        <f>AN7+AN18+AN29+AN40+AN51+AN62+AN73+AN84+AN95+AN106+AN117</f>
        <v>105831</v>
      </c>
      <c r="AO128" s="16">
        <f>AO7+AO18+AO29+AO40+AO51+AO62+AO73+AO84+AO95+AO106+AO117</f>
        <v>1860424</v>
      </c>
      <c r="AP128" s="5">
        <f>AP7+AP18+AP29+AP40+AP51+AP62+AP73+AP84+AP95+AP106+AP117</f>
        <v>8036789</v>
      </c>
      <c r="AQ128" s="6">
        <f>AQ7+AQ18+AQ29+AQ40+AQ51+AQ62+AQ73+AQ84+AQ95+AQ106+AQ117</f>
        <v>72601</v>
      </c>
      <c r="AR128" s="5">
        <f>AR7+AR18+AR29+AR40+AR51+AR62+AR73+AR84+AR95+AR106+AR117</f>
        <v>585574</v>
      </c>
      <c r="AS128" s="5">
        <f>AS7+AS18+AS29+AS40+AS51+AS62+AS73+AS84+AS95+AS106+AS117</f>
        <v>0</v>
      </c>
      <c r="AT128" s="5">
        <f>AT7+AT18+AT29+AT40+AT51+AT62+AT73+AT84+AT95+AT106+AT117</f>
        <v>0</v>
      </c>
      <c r="AU128" s="5">
        <f>AU7+AU18+AU29+AU40+AU51+AU62+AU73+AU84+AU95+AU106+AU117</f>
        <v>222126</v>
      </c>
      <c r="AV128" s="5">
        <f>AV7+AV18+AV29+AV40+AV51+AV62+AV73+AV84+AV95+AV106+AV117</f>
        <v>0</v>
      </c>
      <c r="AW128" s="5">
        <f>AW7+AW18+AW29+AW40+AW51+AW62+AW73+AW84+AW95+AW106+AW117</f>
        <v>8624</v>
      </c>
      <c r="AX128" s="5">
        <f>AX7+AX18+AX29+AX40+AX51+AX62+AX73+AX84+AX95+AX106+AX117</f>
        <v>8064</v>
      </c>
      <c r="AY128" s="5">
        <f>AY7+AY18+AY29+AY40+AY51+AY62+AY73+AY84+AY95+AY106+AY117</f>
        <v>5167</v>
      </c>
      <c r="AZ128" s="5">
        <f>AZ7+AZ18+AZ29+AZ40+AZ51+AZ62+AZ73+AZ84+AZ95+AZ106+AZ117</f>
        <v>155374</v>
      </c>
      <c r="BA128" s="5">
        <f>BA7+BA18+BA29+BA40+BA51+BA62+BA73+BA84+BA95+BA106+BA117</f>
        <v>366243</v>
      </c>
      <c r="BB128" s="6">
        <f>BB7+BB18+BB29+BB40+BB51+BB62+BB73+BB84+BB95+BB106+BB117</f>
        <v>463227</v>
      </c>
      <c r="BC128" s="5">
        <f>BC7+BC18+BC29+BC40+BC51+BC62+BC73+BC84+BC95+BC106+BC117</f>
        <v>92197</v>
      </c>
      <c r="BD128" s="5">
        <f>BD7+BD18+BD29+BD40+BD51+BD62+BD73+BD84+BD95+BD106+BD117</f>
        <v>92259</v>
      </c>
      <c r="BE128" s="5">
        <f>BE7+BE18+BE29+BE40+BE51+BE62+BE73+BE84+BE95+BE106+BE117</f>
        <v>8</v>
      </c>
      <c r="BF128" s="5">
        <f>BF7+BF18+BF29+BF40+BF51+BF62+BF73+BF84+BF95+BF106+BF117</f>
        <v>86899</v>
      </c>
      <c r="BG128" s="11">
        <f>BG7+BG18+BG29+BG40+BG51+BG62+BG73+BG84+BG95+BG106+BG117</f>
        <v>36659633</v>
      </c>
      <c r="BH128" s="9">
        <f>BH7+BH18+BH29+BH40+BH51+BH62+BH73+BH84+BH95+BH106+BH117</f>
        <v>54202117</v>
      </c>
      <c r="BI128" s="222">
        <f>AD128+BH128</f>
        <v>76979616</v>
      </c>
      <c r="BJ128" s="5">
        <f>BJ7+BJ18+BJ29+BJ40+BJ51+BJ62+BJ73+BJ84+BJ95+BJ106+BJ117</f>
        <v>35889207</v>
      </c>
      <c r="BK128" s="49">
        <f>BK7+BK18+BK29+BK40+BK51+BK62+BK73+BK84+BK95+BK106+BK117</f>
        <v>41090409</v>
      </c>
      <c r="BL128" s="30">
        <f>'Upto Month COPPY'!N61-'Upto Month COPPY'!M61</f>
        <v>41090412</v>
      </c>
      <c r="BM128" s="30">
        <f t="shared" si="1836"/>
        <v>18312910</v>
      </c>
    </row>
    <row r="129" spans="1:65" ht="15.75" x14ac:dyDescent="0.25">
      <c r="A129" s="128"/>
      <c r="B129" s="182" t="s">
        <v>330</v>
      </c>
      <c r="C129" s="5">
        <f>C8+C19+C30+C41+C52+C63+C74+C85+C96+C107+C118</f>
        <v>12901228</v>
      </c>
      <c r="D129" s="5">
        <f>D8+D19+D30+D41+D52+D63+D74+D85+D96+D107+D118</f>
        <v>3018321</v>
      </c>
      <c r="E129" s="5">
        <f>E8+E19+E30+E41+E52+E63+E74+E85+E96+E107+E118</f>
        <v>3923</v>
      </c>
      <c r="F129" s="5">
        <f>F8+F19+F30+F41+F52+F63+F74+F85+F96+F107+F118</f>
        <v>1456020</v>
      </c>
      <c r="G129" s="5">
        <f>G8+G19+G30+G41+G52+G63+G74+G85+G96+G107+G118</f>
        <v>730857</v>
      </c>
      <c r="H129" s="5">
        <f>H8+H19+H30+H41+H52+H63+H74+H85+H96+H107+H118</f>
        <v>1573310</v>
      </c>
      <c r="I129" s="5">
        <f>I8+I19+I30+I41+I52+I63+I74+I85+I96+I107+I118</f>
        <v>0</v>
      </c>
      <c r="J129" s="5">
        <f>J8+J19+J30+J41+J52+J63+J74+J85+J96+J107+J118</f>
        <v>1129227</v>
      </c>
      <c r="K129" s="5">
        <f>K8+K19+K30+K41+K52+K63+K74+K85+K96+K107+K118</f>
        <v>9461</v>
      </c>
      <c r="L129" s="5">
        <f>L8+L19+L30+L41+L52+L63+L74+L85+L96+L107+L118</f>
        <v>198851</v>
      </c>
      <c r="M129" s="5">
        <f>M8+M19+M30+M41+M52+M63+M74+M85+M96+M107+M118</f>
        <v>793421</v>
      </c>
      <c r="N129" s="5">
        <f>N8+N19+N30+N41+N52+N63+N74+N85+N96+N107+N118</f>
        <v>11548</v>
      </c>
      <c r="O129" s="5">
        <f>O8+O19+O30+O41+O52+O63+O74+O85+O96+O107+O118</f>
        <v>33127</v>
      </c>
      <c r="P129" s="5">
        <f>P8+P19+P30+P41+P52+P63+P74+P85+P96+P107+P118</f>
        <v>585035</v>
      </c>
      <c r="Q129" s="5">
        <f>Q8+Q19+Q30+Q41+Q52+Q63+Q74+Q85+Q96+Q107+Q118</f>
        <v>0</v>
      </c>
      <c r="R129" s="5">
        <f>R8+R19+R30+R41+R52+R63+R74+R85+R96+R107+R118</f>
        <v>26045</v>
      </c>
      <c r="S129" s="5">
        <f>S8+S19+S30+S41+S52+S63+S74+S85+S96+S107+S118</f>
        <v>758511</v>
      </c>
      <c r="T129" s="5">
        <f>T8+T19+T30+T41+T52+T63+T74+T85+T96+T107+T118</f>
        <v>612625</v>
      </c>
      <c r="U129" s="5">
        <f>U8+U19+U30+U41+U52+U63+U74+U85+U96+U107+U118</f>
        <v>0</v>
      </c>
      <c r="V129" s="16">
        <f>V8+V19+V30+V41+V52+V63+V74+V85+V96+V107+V118</f>
        <v>254781</v>
      </c>
      <c r="W129" s="5">
        <f>W8+W19+W30+W41+W52+W63+W74+W85+W96+W107+W118</f>
        <v>0</v>
      </c>
      <c r="X129" s="5">
        <f>X8+X19+X30+X41+X52+X63+X74+X85+X96+X107+X118</f>
        <v>0</v>
      </c>
      <c r="Y129" s="5">
        <f>Y8+Y19+Y30+Y41+Y52+Y63+Y74+Y85+Y96+Y107+Y118</f>
        <v>90310</v>
      </c>
      <c r="Z129" s="5">
        <f>Z8+Z19+Z30+Z41+Z52+Z63+Z74+Z85+Z96+Z107+Z118</f>
        <v>10037</v>
      </c>
      <c r="AA129" s="5">
        <f>AA8+AA19+AA30+AA41+AA52+AA63+AA74+AA85+AA96+AA107+AA118</f>
        <v>15131</v>
      </c>
      <c r="AB129" s="5">
        <f>AB8+AB19+AB30+AB41+AB52+AB63+AB74+AB85+AB96+AB107+AB118</f>
        <v>2367</v>
      </c>
      <c r="AC129" s="6">
        <f>AC8+AC19+AC30+AC41+AC52+AC63+AC74+AC85+AC96+AC107+AC118</f>
        <v>690026</v>
      </c>
      <c r="AD129" s="229">
        <f t="shared" si="1835"/>
        <v>24904162</v>
      </c>
      <c r="AE129" s="5">
        <f>AE8+AE19+AE30+AE41+AE52+AE63+AE74+AE85+AE96+AE107+AE118</f>
        <v>22253</v>
      </c>
      <c r="AF129" s="5">
        <f>AF8+AF19+AF30+AF41+AF52+AF63+AF74+AF85+AF96+AF107+AF118</f>
        <v>15998</v>
      </c>
      <c r="AG129" s="5">
        <f>AG8+AG19+AG30+AG41+AG52+AG63+AG74+AG85+AG96+AG107+AG118</f>
        <v>87435</v>
      </c>
      <c r="AH129" s="5">
        <f>AH8+AH19+AH30+AH41+AH52+AH63+AH74+AH85+AH96+AH107+AH118</f>
        <v>41</v>
      </c>
      <c r="AI129" s="5">
        <f>AI8+AI19+AI30+AI41+AI52+AI63+AI74+AI85+AI96+AI107+AI118</f>
        <v>0</v>
      </c>
      <c r="AJ129" s="5">
        <f>AJ8+AJ19+AJ30+AJ41+AJ52+AJ63+AJ74+AJ85+AJ96+AJ107+AJ118</f>
        <v>11709</v>
      </c>
      <c r="AK129" s="5">
        <f>AK8+AK19+AK30+AK41+AK52+AK63+AK74+AK85+AK96+AK107+AK118</f>
        <v>880058</v>
      </c>
      <c r="AL129" s="5">
        <f>AL8+AL19+AL30+AL41+AL52+AL63+AL74+AL85+AL96+AL107+AL118</f>
        <v>460394</v>
      </c>
      <c r="AM129" s="5">
        <f>AM8+AM19+AM30+AM41+AM52+AM63+AM74+AM85+AM96+AM107+AM118</f>
        <v>5404355</v>
      </c>
      <c r="AN129" s="5">
        <f>AN8+AN19+AN30+AN41+AN52+AN63+AN74+AN85+AN96+AN107+AN118</f>
        <v>109139</v>
      </c>
      <c r="AO129" s="16">
        <f>AO8+AO19+AO30+AO41+AO52+AO63+AO74+AO85+AO96+AO107+AO118</f>
        <v>1714159</v>
      </c>
      <c r="AP129" s="5">
        <f>AP8+AP19+AP30+AP41+AP52+AP63+AP74+AP85+AP96+AP107+AP118</f>
        <v>11541613</v>
      </c>
      <c r="AQ129" s="6">
        <f>AQ8+AQ19+AQ30+AQ41+AQ52+AQ63+AQ74+AQ85+AQ96+AQ107+AQ118</f>
        <v>202193</v>
      </c>
      <c r="AR129" s="5">
        <f>AR8+AR19+AR30+AR41+AR52+AR63+AR74+AR85+AR96+AR107+AR118</f>
        <v>169613</v>
      </c>
      <c r="AS129" s="5">
        <f>AS8+AS19+AS30+AS41+AS52+AS63+AS74+AS85+AS96+AS107+AS118</f>
        <v>0</v>
      </c>
      <c r="AT129" s="5">
        <f>AT8+AT19+AT30+AT41+AT52+AT63+AT74+AT85+AT96+AT107+AT118</f>
        <v>0</v>
      </c>
      <c r="AU129" s="5">
        <f>AU8+AU19+AU30+AU41+AU52+AU63+AU74+AU85+AU96+AU107+AU118</f>
        <v>75172</v>
      </c>
      <c r="AV129" s="5">
        <f>AV8+AV19+AV30+AV41+AV52+AV63+AV74+AV85+AV96+AV107+AV118</f>
        <v>0</v>
      </c>
      <c r="AW129" s="5">
        <f>AW8+AW19+AW30+AW41+AW52+AW63+AW74+AW85+AW96+AW107+AW118</f>
        <v>7790</v>
      </c>
      <c r="AX129" s="5">
        <f>AX8+AX19+AX30+AX41+AX52+AX63+AX74+AX85+AX96+AX107+AX118</f>
        <v>9341</v>
      </c>
      <c r="AY129" s="5">
        <f>AY8+AY19+AY30+AY41+AY52+AY63+AY74+AY85+AY96+AY107+AY118</f>
        <v>4286</v>
      </c>
      <c r="AZ129" s="5">
        <f>AZ8+AZ19+AZ30+AZ41+AZ52+AZ63+AZ74+AZ85+AZ96+AZ107+AZ118</f>
        <v>564293</v>
      </c>
      <c r="BA129" s="5">
        <f>BA8+BA19+BA30+BA41+BA52+BA63+BA74+BA85+BA96+BA107+BA118</f>
        <v>1295616</v>
      </c>
      <c r="BB129" s="6">
        <f>BB8+BB19+BB30+BB41+BB52+BB63+BB74+BB85+BB96+BB107+BB118</f>
        <v>667107</v>
      </c>
      <c r="BC129" s="5">
        <f>BC8+BC19+BC30+BC41+BC52+BC63+BC74+BC85+BC96+BC107+BC118</f>
        <v>85071</v>
      </c>
      <c r="BD129" s="5">
        <f>BD8+BD19+BD30+BD41+BD52+BD63+BD74+BD85+BD96+BD107+BD118</f>
        <v>84813</v>
      </c>
      <c r="BE129" s="5">
        <f>BE8+BE19+BE30+BE41+BE52+BE63+BE74+BE85+BE96+BE107+BE118</f>
        <v>3</v>
      </c>
      <c r="BF129" s="5">
        <f>BF8+BF19+BF30+BF41+BF52+BF63+BF74+BF85+BF96+BF107+BF118</f>
        <v>82612</v>
      </c>
      <c r="BG129" s="5">
        <f>BG8+BG19+BG30+BG41+BG52+BG63+BG74+BG85+BG96+BG107+BG118</f>
        <v>38056696</v>
      </c>
      <c r="BH129" s="16">
        <f>BH8+BH19+BH30+BH41+BH52+BH63+BH74+BH85+BH96+BH107+BH118</f>
        <v>61551760</v>
      </c>
      <c r="BI129" s="222">
        <f>AD129+BH129</f>
        <v>86455922</v>
      </c>
      <c r="BJ129" s="5">
        <f>BJ8+BJ19+BJ30+BJ41+BJ52+BJ63+BJ74+BJ85+BJ96+BJ107+BJ118</f>
        <v>37481425</v>
      </c>
      <c r="BK129" s="49">
        <f>BK8+BK19+BK30+BK41+BK52+BK63+BK74+BK85+BK96+BK107+BK118</f>
        <v>48974497</v>
      </c>
      <c r="BL129" s="30">
        <f>'Upto Month Current'!N61-'Upto Month Current'!M61</f>
        <v>48974496</v>
      </c>
      <c r="BM129" s="30">
        <f t="shared" si="1836"/>
        <v>24070335</v>
      </c>
    </row>
    <row r="130" spans="1:65" ht="15.75" x14ac:dyDescent="0.25">
      <c r="A130" s="128"/>
      <c r="B130" s="5" t="s">
        <v>132</v>
      </c>
      <c r="C130" s="11">
        <f>C129-C127</f>
        <v>-147911</v>
      </c>
      <c r="D130" s="11">
        <f t="shared" ref="D130" si="1837">D129-D127</f>
        <v>-365579</v>
      </c>
      <c r="E130" s="11">
        <f t="shared" ref="E130" si="1838">E129-E127</f>
        <v>3924</v>
      </c>
      <c r="F130" s="11">
        <f t="shared" ref="F130" si="1839">F129-F127</f>
        <v>-31407</v>
      </c>
      <c r="G130" s="11">
        <f t="shared" ref="G130" si="1840">G129-G127</f>
        <v>-39810</v>
      </c>
      <c r="H130" s="11">
        <f t="shared" ref="H130" si="1841">H129-H127</f>
        <v>65400</v>
      </c>
      <c r="I130" s="11">
        <f t="shared" ref="I130" si="1842">I129-I127</f>
        <v>0</v>
      </c>
      <c r="J130" s="11">
        <f t="shared" ref="J130" si="1843">J129-J127</f>
        <v>98247</v>
      </c>
      <c r="K130" s="11">
        <f t="shared" ref="K130" si="1844">K129-K127</f>
        <v>-51615.08</v>
      </c>
      <c r="L130" s="11">
        <f t="shared" ref="L130" si="1845">L129-L127</f>
        <v>-76657</v>
      </c>
      <c r="M130" s="11">
        <f t="shared" ref="M130" si="1846">M129-M127</f>
        <v>13693</v>
      </c>
      <c r="N130" s="11">
        <f t="shared" ref="N130" si="1847">N129-N127</f>
        <v>-2027</v>
      </c>
      <c r="O130" s="11">
        <f t="shared" ref="O130" si="1848">O129-O127</f>
        <v>-15263</v>
      </c>
      <c r="P130" s="11">
        <f t="shared" ref="P130" si="1849">P129-P127</f>
        <v>105116</v>
      </c>
      <c r="Q130" s="11">
        <f t="shared" ref="Q130" si="1850">Q129-Q127</f>
        <v>0</v>
      </c>
      <c r="R130" s="11">
        <f t="shared" ref="R130" si="1851">R129-R127</f>
        <v>-15989</v>
      </c>
      <c r="S130" s="11">
        <f t="shared" ref="S130" si="1852">S129-S127</f>
        <v>81871</v>
      </c>
      <c r="T130" s="11">
        <f t="shared" ref="T130:U130" si="1853">T129-T127</f>
        <v>180253</v>
      </c>
      <c r="U130" s="11">
        <f t="shared" si="1853"/>
        <v>0</v>
      </c>
      <c r="V130" s="9">
        <f t="shared" ref="V130" si="1854">V129-V127</f>
        <v>75397</v>
      </c>
      <c r="W130" s="11">
        <f t="shared" ref="W130" si="1855">W129-W127</f>
        <v>-521</v>
      </c>
      <c r="X130" s="11">
        <f t="shared" ref="X130" si="1856">X129-X127</f>
        <v>-210</v>
      </c>
      <c r="Y130" s="11">
        <f t="shared" ref="Y130" si="1857">Y129-Y127</f>
        <v>76525</v>
      </c>
      <c r="Z130" s="11">
        <f t="shared" ref="Z130" si="1858">Z129-Z127</f>
        <v>8447</v>
      </c>
      <c r="AA130" s="11">
        <f t="shared" ref="AA130:AD130" si="1859">AA129-AA127</f>
        <v>11246</v>
      </c>
      <c r="AB130" s="11">
        <f t="shared" ref="AB130" si="1860">AB129-AB127</f>
        <v>-21414</v>
      </c>
      <c r="AC130" s="10">
        <f t="shared" si="1859"/>
        <v>-2510</v>
      </c>
      <c r="AD130" s="223">
        <f t="shared" si="1859"/>
        <v>-50794.079999998212</v>
      </c>
      <c r="AE130" s="11">
        <f t="shared" ref="AE130" si="1861">AE129-AE127</f>
        <v>-6988</v>
      </c>
      <c r="AF130" s="11">
        <f t="shared" ref="AF130" si="1862">AF129-AF127</f>
        <v>-4461</v>
      </c>
      <c r="AG130" s="11">
        <f t="shared" ref="AG130" si="1863">AG129-AG127</f>
        <v>49854</v>
      </c>
      <c r="AH130" s="11">
        <f t="shared" ref="AH130" si="1864">AH129-AH127</f>
        <v>41</v>
      </c>
      <c r="AI130" s="11">
        <f t="shared" ref="AI130" si="1865">AI129-AI127</f>
        <v>0</v>
      </c>
      <c r="AJ130" s="11">
        <f t="shared" ref="AJ130" si="1866">AJ129-AJ127</f>
        <v>143</v>
      </c>
      <c r="AK130" s="11">
        <f t="shared" ref="AK130" si="1867">AK129-AK127</f>
        <v>172473</v>
      </c>
      <c r="AL130" s="11">
        <f t="shared" ref="AL130" si="1868">AL129-AL127</f>
        <v>-109432</v>
      </c>
      <c r="AM130" s="11" t="e">
        <f t="shared" ref="AM130" si="1869">AM129-AM127</f>
        <v>#VALUE!</v>
      </c>
      <c r="AN130" s="11">
        <f t="shared" ref="AN130" si="1870">AN129-AN127</f>
        <v>40774</v>
      </c>
      <c r="AO130" s="9">
        <f t="shared" ref="AO130" si="1871">AO129-AO127</f>
        <v>130532</v>
      </c>
      <c r="AP130" s="11">
        <f t="shared" ref="AP130" si="1872">AP129-AP127</f>
        <v>86022.640000000596</v>
      </c>
      <c r="AQ130" s="10">
        <f t="shared" ref="AQ130" si="1873">AQ129-AQ127</f>
        <v>126281</v>
      </c>
      <c r="AR130" s="11">
        <f t="shared" ref="AR130" si="1874">AR129-AR127</f>
        <v>-240903</v>
      </c>
      <c r="AS130" s="11">
        <f t="shared" ref="AS130" si="1875">AS129-AS127</f>
        <v>0</v>
      </c>
      <c r="AT130" s="11">
        <f t="shared" ref="AT130" si="1876">AT129-AT127</f>
        <v>0</v>
      </c>
      <c r="AU130" s="11">
        <f t="shared" ref="AU130" si="1877">AU129-AU127</f>
        <v>-105924</v>
      </c>
      <c r="AV130" s="11">
        <f t="shared" ref="AV130" si="1878">AV129-AV127</f>
        <v>0</v>
      </c>
      <c r="AW130" s="11">
        <f t="shared" ref="AW130" si="1879">AW129-AW127</f>
        <v>-6011</v>
      </c>
      <c r="AX130" s="11">
        <f t="shared" ref="AX130" si="1880">AX129-AX127</f>
        <v>-89</v>
      </c>
      <c r="AY130" s="11">
        <f t="shared" ref="AY130" si="1881">AY129-AY127</f>
        <v>177</v>
      </c>
      <c r="AZ130" s="11">
        <f t="shared" ref="AZ130" si="1882">AZ129-AZ127</f>
        <v>399285</v>
      </c>
      <c r="BA130" s="11">
        <f t="shared" ref="BA130" si="1883">BA129-BA127</f>
        <v>1014238</v>
      </c>
      <c r="BB130" s="10">
        <f t="shared" ref="BB130" si="1884">BB129-BB127</f>
        <v>270866</v>
      </c>
      <c r="BC130" s="11">
        <f t="shared" ref="BC130" si="1885">BC129-BC127</f>
        <v>7686</v>
      </c>
      <c r="BD130" s="11">
        <f t="shared" ref="BD130" si="1886">BD129-BD127</f>
        <v>7456</v>
      </c>
      <c r="BE130" s="11">
        <f t="shared" ref="BE130" si="1887">BE129-BE127</f>
        <v>-129</v>
      </c>
      <c r="BF130" s="11">
        <f t="shared" ref="BF130" si="1888">BF129-BF127</f>
        <v>15230</v>
      </c>
      <c r="BG130" s="11">
        <f t="shared" ref="BG130" si="1889">BG129-BG127</f>
        <v>37355409</v>
      </c>
      <c r="BH130" s="9">
        <f t="shared" ref="BH130:BI130" si="1890">BH129-BH127</f>
        <v>40605450.640000001</v>
      </c>
      <c r="BI130" s="223">
        <f t="shared" si="1890"/>
        <v>40554656.560000002</v>
      </c>
      <c r="BJ130" s="11">
        <f t="shared" ref="BJ130" si="1891">BJ129-BJ127</f>
        <v>37032367</v>
      </c>
      <c r="BK130" s="49">
        <f t="shared" ref="BK130" si="1892">BK129-BK127</f>
        <v>3522289.5600000024</v>
      </c>
      <c r="BM130" s="30">
        <f t="shared" si="1836"/>
        <v>3573083.6400000006</v>
      </c>
    </row>
    <row r="131" spans="1:65" ht="15.75" x14ac:dyDescent="0.25">
      <c r="A131" s="128"/>
      <c r="B131" s="5" t="s">
        <v>133</v>
      </c>
      <c r="C131" s="13">
        <f>C130/C127</f>
        <v>-1.1334924089627677E-2</v>
      </c>
      <c r="D131" s="13">
        <f t="shared" ref="D131" si="1893">D130/D127</f>
        <v>-0.10803481190342504</v>
      </c>
      <c r="E131" s="13">
        <f t="shared" ref="E131" si="1894">E130/E127</f>
        <v>-3924</v>
      </c>
      <c r="F131" s="13">
        <f t="shared" ref="F131" si="1895">F130/F127</f>
        <v>-2.1114985811068375E-2</v>
      </c>
      <c r="G131" s="13">
        <f t="shared" ref="G131" si="1896">G130/G127</f>
        <v>-5.1656552051664341E-2</v>
      </c>
      <c r="H131" s="13">
        <f t="shared" ref="H131" si="1897">H130/H127</f>
        <v>4.3371288737391489E-2</v>
      </c>
      <c r="I131" s="13" t="e">
        <f t="shared" ref="I131" si="1898">I130/I127</f>
        <v>#DIV/0!</v>
      </c>
      <c r="J131" s="13">
        <f t="shared" ref="J131" si="1899">J130/J127</f>
        <v>9.5294768084734915E-2</v>
      </c>
      <c r="K131" s="13">
        <f t="shared" ref="K131" si="1900">K130/K127</f>
        <v>-0.84509483909248928</v>
      </c>
      <c r="L131" s="13">
        <f t="shared" ref="L131" si="1901">L130/L127</f>
        <v>-0.27823874442847396</v>
      </c>
      <c r="M131" s="13">
        <f t="shared" ref="M131" si="1902">M130/M127</f>
        <v>1.7561252128947529E-2</v>
      </c>
      <c r="N131" s="13">
        <f t="shared" ref="N131" si="1903">N130/N127</f>
        <v>-0.14931860036832412</v>
      </c>
      <c r="O131" s="13">
        <f t="shared" ref="O131" si="1904">O130/O127</f>
        <v>-0.31541640834883239</v>
      </c>
      <c r="P131" s="13">
        <f t="shared" ref="P131" si="1905">P130/P127</f>
        <v>0.21902862774759907</v>
      </c>
      <c r="Q131" s="13" t="e">
        <f t="shared" ref="Q131" si="1906">Q130/Q127</f>
        <v>#DIV/0!</v>
      </c>
      <c r="R131" s="13">
        <f t="shared" ref="R131" si="1907">R130/R127</f>
        <v>-0.38038254746157873</v>
      </c>
      <c r="S131" s="13">
        <f t="shared" ref="S131" si="1908">S130/S127</f>
        <v>0.12099639394655946</v>
      </c>
      <c r="T131" s="13">
        <f t="shared" ref="T131:U131" si="1909">T130/T127</f>
        <v>0.41689332334193702</v>
      </c>
      <c r="U131" s="13" t="e">
        <f t="shared" si="1909"/>
        <v>#DIV/0!</v>
      </c>
      <c r="V131" s="162">
        <f t="shared" ref="V131" si="1910">V130/V127</f>
        <v>0.42031061856129864</v>
      </c>
      <c r="W131" s="13">
        <f t="shared" ref="W131" si="1911">W130/W127</f>
        <v>-1</v>
      </c>
      <c r="X131" s="13">
        <f t="shared" ref="X131" si="1912">X130/X127</f>
        <v>-1</v>
      </c>
      <c r="Y131" s="13">
        <f t="shared" ref="Y131" si="1913">Y130/Y127</f>
        <v>5.5513239027928911</v>
      </c>
      <c r="Z131" s="13">
        <f t="shared" ref="Z131" si="1914">Z130/Z127</f>
        <v>5.3125786163522015</v>
      </c>
      <c r="AA131" s="13">
        <f t="shared" ref="AA131:AD131" si="1915">AA130/AA127</f>
        <v>2.8947232947232946</v>
      </c>
      <c r="AB131" s="13">
        <f t="shared" ref="AB131" si="1916">AB130/AB127</f>
        <v>-0.90046675917749464</v>
      </c>
      <c r="AC131" s="14">
        <f t="shared" si="1915"/>
        <v>-3.6243603220626796E-3</v>
      </c>
      <c r="AD131" s="224">
        <f t="shared" si="1915"/>
        <v>-2.0354305508358248E-3</v>
      </c>
      <c r="AE131" s="13">
        <f t="shared" ref="AE131" si="1917">AE130/AE127</f>
        <v>-0.23897951506446427</v>
      </c>
      <c r="AF131" s="13">
        <f t="shared" ref="AF131" si="1918">AF130/AF127</f>
        <v>-0.21804584779314726</v>
      </c>
      <c r="AG131" s="13">
        <f t="shared" ref="AG131" si="1919">AG130/AG127</f>
        <v>1.3265745988664486</v>
      </c>
      <c r="AH131" s="13" t="e">
        <f t="shared" ref="AH131" si="1920">AH130/AH127</f>
        <v>#DIV/0!</v>
      </c>
      <c r="AI131" s="13" t="e">
        <f t="shared" ref="AI131" si="1921">AI130/AI127</f>
        <v>#DIV/0!</v>
      </c>
      <c r="AJ131" s="13">
        <f t="shared" ref="AJ131" si="1922">AJ130/AJ127</f>
        <v>1.2363825004323016E-2</v>
      </c>
      <c r="AK131" s="13">
        <f t="shared" ref="AK131" si="1923">AK130/AK127</f>
        <v>0.24374880756375558</v>
      </c>
      <c r="AL131" s="13">
        <f t="shared" ref="AL131" si="1924">AL130/AL127</f>
        <v>-0.19204458904999069</v>
      </c>
      <c r="AM131" s="13" t="e">
        <f t="shared" ref="AM131" si="1925">AM130/AM127</f>
        <v>#VALUE!</v>
      </c>
      <c r="AN131" s="13">
        <f t="shared" ref="AN131" si="1926">AN130/AN127</f>
        <v>0.59641629488773495</v>
      </c>
      <c r="AO131" s="162">
        <f t="shared" ref="AO131" si="1927">AO130/AO127</f>
        <v>8.2425975308579605E-2</v>
      </c>
      <c r="AP131" s="13">
        <f t="shared" ref="AP131" si="1928">AP130/AP127</f>
        <v>7.5092280097907235E-3</v>
      </c>
      <c r="AQ131" s="14">
        <f t="shared" ref="AQ131" si="1929">AQ130/AQ127</f>
        <v>1.6635182843292233</v>
      </c>
      <c r="AR131" s="13">
        <f t="shared" ref="AR131" si="1930">AR130/AR127</f>
        <v>-0.58682974597823223</v>
      </c>
      <c r="AS131" s="13" t="e">
        <f t="shared" ref="AS131" si="1931">AS130/AS127</f>
        <v>#DIV/0!</v>
      </c>
      <c r="AT131" s="13" t="e">
        <f t="shared" ref="AT131" si="1932">AT130/AT127</f>
        <v>#DIV/0!</v>
      </c>
      <c r="AU131" s="13">
        <f t="shared" ref="AU131" si="1933">AU130/AU127</f>
        <v>-0.58490524362768914</v>
      </c>
      <c r="AV131" s="13" t="e">
        <f t="shared" ref="AV131" si="1934">AV130/AV127</f>
        <v>#DIV/0!</v>
      </c>
      <c r="AW131" s="13">
        <f t="shared" ref="AW131" si="1935">AW130/AW127</f>
        <v>-0.4355481486848779</v>
      </c>
      <c r="AX131" s="13">
        <f t="shared" ref="AX131" si="1936">AX130/AX127</f>
        <v>-9.4379639448568392E-3</v>
      </c>
      <c r="AY131" s="13">
        <f t="shared" ref="AY131" si="1937">AY130/AY127</f>
        <v>4.3076174251642736E-2</v>
      </c>
      <c r="AZ131" s="13">
        <f t="shared" ref="AZ131" si="1938">AZ130/AZ127</f>
        <v>2.4197917676718705</v>
      </c>
      <c r="BA131" s="13">
        <f t="shared" ref="BA131" si="1939">BA130/BA127</f>
        <v>3.6045390897653689</v>
      </c>
      <c r="BB131" s="14">
        <f t="shared" ref="BB131" si="1940">BB130/BB127</f>
        <v>0.68358902788959242</v>
      </c>
      <c r="BC131" s="13">
        <f t="shared" ref="BC131" si="1941">BC130/BC127</f>
        <v>9.9321573948439615E-2</v>
      </c>
      <c r="BD131" s="13">
        <f t="shared" ref="BD131" si="1942">BD130/BD127</f>
        <v>9.6384296185219182E-2</v>
      </c>
      <c r="BE131" s="13">
        <f t="shared" ref="BE131" si="1943">BE130/BE127</f>
        <v>-0.97727272727272729</v>
      </c>
      <c r="BF131" s="13">
        <f t="shared" ref="BF131" si="1944">BF130/BF127</f>
        <v>0.22602475438544417</v>
      </c>
      <c r="BG131" s="13">
        <f t="shared" ref="BG131" si="1945">BG130/BG127</f>
        <v>53.266934935340309</v>
      </c>
      <c r="BH131" s="162">
        <f t="shared" ref="BH131:BI131" si="1946">BH130/BH127</f>
        <v>1.9385491707451801</v>
      </c>
      <c r="BI131" s="224">
        <f t="shared" si="1946"/>
        <v>0.88351935771816936</v>
      </c>
      <c r="BJ131" s="13">
        <f t="shared" ref="BJ131" si="1947">BJ130/BJ127</f>
        <v>82.466779346988588</v>
      </c>
      <c r="BK131" s="50">
        <f t="shared" ref="BK131" si="1948">BK130/BK127</f>
        <v>7.7494356344511184E-2</v>
      </c>
      <c r="BM131" s="162">
        <f t="shared" ref="BM131" si="1949">BM130/BM127</f>
        <v>0.17432013577063343</v>
      </c>
    </row>
    <row r="132" spans="1:65" ht="15.75" x14ac:dyDescent="0.25">
      <c r="A132" s="128"/>
      <c r="B132" s="5" t="s">
        <v>134</v>
      </c>
      <c r="C132" s="11">
        <f>C129-C128</f>
        <v>324863</v>
      </c>
      <c r="D132" s="11">
        <f t="shared" ref="D132:BK132" si="1950">D129-D128</f>
        <v>813624</v>
      </c>
      <c r="E132" s="11">
        <f t="shared" si="1950"/>
        <v>-3942</v>
      </c>
      <c r="F132" s="11">
        <f t="shared" si="1950"/>
        <v>133712</v>
      </c>
      <c r="G132" s="11">
        <f t="shared" si="1950"/>
        <v>55332</v>
      </c>
      <c r="H132" s="11">
        <f t="shared" si="1950"/>
        <v>151260</v>
      </c>
      <c r="I132" s="11">
        <f t="shared" si="1950"/>
        <v>0</v>
      </c>
      <c r="J132" s="11">
        <f t="shared" si="1950"/>
        <v>255424</v>
      </c>
      <c r="K132" s="11">
        <f t="shared" si="1950"/>
        <v>-25334</v>
      </c>
      <c r="L132" s="11">
        <f t="shared" si="1950"/>
        <v>-99379</v>
      </c>
      <c r="M132" s="11">
        <f t="shared" si="1950"/>
        <v>61090</v>
      </c>
      <c r="N132" s="11">
        <f t="shared" si="1950"/>
        <v>4428</v>
      </c>
      <c r="O132" s="11">
        <f t="shared" si="1950"/>
        <v>2739</v>
      </c>
      <c r="P132" s="11">
        <f t="shared" si="1950"/>
        <v>43914</v>
      </c>
      <c r="Q132" s="11">
        <f t="shared" si="1950"/>
        <v>0</v>
      </c>
      <c r="R132" s="11">
        <f t="shared" si="1950"/>
        <v>7720</v>
      </c>
      <c r="S132" s="11">
        <f t="shared" si="1950"/>
        <v>59616</v>
      </c>
      <c r="T132" s="11">
        <f t="shared" si="1950"/>
        <v>159022</v>
      </c>
      <c r="U132" s="11">
        <f t="shared" ref="U132" si="1951">U129-U128</f>
        <v>-1980</v>
      </c>
      <c r="V132" s="9">
        <f t="shared" si="1950"/>
        <v>4665</v>
      </c>
      <c r="W132" s="11">
        <f t="shared" si="1950"/>
        <v>-442</v>
      </c>
      <c r="X132" s="11">
        <f t="shared" si="1950"/>
        <v>0</v>
      </c>
      <c r="Y132" s="11">
        <f t="shared" si="1950"/>
        <v>70337</v>
      </c>
      <c r="Z132" s="11">
        <f t="shared" si="1950"/>
        <v>7610</v>
      </c>
      <c r="AA132" s="11">
        <f t="shared" si="1950"/>
        <v>12687</v>
      </c>
      <c r="AB132" s="11">
        <f t="shared" ref="AB132" si="1952">AB129-AB128</f>
        <v>2367</v>
      </c>
      <c r="AC132" s="10">
        <f t="shared" ref="AC132:AD132" si="1953">AC129-AC128</f>
        <v>87330</v>
      </c>
      <c r="AD132" s="223">
        <f t="shared" si="1953"/>
        <v>2126663</v>
      </c>
      <c r="AE132" s="11">
        <f t="shared" si="1950"/>
        <v>-2166</v>
      </c>
      <c r="AF132" s="11">
        <f t="shared" si="1950"/>
        <v>-16078</v>
      </c>
      <c r="AG132" s="11">
        <f t="shared" si="1950"/>
        <v>-26248</v>
      </c>
      <c r="AH132" s="11">
        <f t="shared" si="1950"/>
        <v>23</v>
      </c>
      <c r="AI132" s="11">
        <f t="shared" si="1950"/>
        <v>0</v>
      </c>
      <c r="AJ132" s="11">
        <f t="shared" si="1950"/>
        <v>-1271</v>
      </c>
      <c r="AK132" s="11">
        <f t="shared" si="1950"/>
        <v>15875</v>
      </c>
      <c r="AL132" s="11">
        <f t="shared" si="1950"/>
        <v>-195346</v>
      </c>
      <c r="AM132" s="11">
        <f t="shared" si="1950"/>
        <v>1726377</v>
      </c>
      <c r="AN132" s="11">
        <f t="shared" si="1950"/>
        <v>3308</v>
      </c>
      <c r="AO132" s="9">
        <f t="shared" si="1950"/>
        <v>-146265</v>
      </c>
      <c r="AP132" s="11">
        <f t="shared" si="1950"/>
        <v>3504824</v>
      </c>
      <c r="AQ132" s="10">
        <f t="shared" si="1950"/>
        <v>129592</v>
      </c>
      <c r="AR132" s="11">
        <f t="shared" si="1950"/>
        <v>-415961</v>
      </c>
      <c r="AS132" s="11">
        <f t="shared" si="1950"/>
        <v>0</v>
      </c>
      <c r="AT132" s="11">
        <f t="shared" si="1950"/>
        <v>0</v>
      </c>
      <c r="AU132" s="11">
        <f t="shared" si="1950"/>
        <v>-146954</v>
      </c>
      <c r="AV132" s="11">
        <f t="shared" si="1950"/>
        <v>0</v>
      </c>
      <c r="AW132" s="11">
        <f t="shared" si="1950"/>
        <v>-834</v>
      </c>
      <c r="AX132" s="11">
        <f t="shared" si="1950"/>
        <v>1277</v>
      </c>
      <c r="AY132" s="11">
        <f t="shared" si="1950"/>
        <v>-881</v>
      </c>
      <c r="AZ132" s="11">
        <f t="shared" si="1950"/>
        <v>408919</v>
      </c>
      <c r="BA132" s="11">
        <f t="shared" si="1950"/>
        <v>929373</v>
      </c>
      <c r="BB132" s="10">
        <f t="shared" si="1950"/>
        <v>203880</v>
      </c>
      <c r="BC132" s="11">
        <f t="shared" si="1950"/>
        <v>-7126</v>
      </c>
      <c r="BD132" s="11">
        <f t="shared" si="1950"/>
        <v>-7446</v>
      </c>
      <c r="BE132" s="11">
        <f t="shared" si="1950"/>
        <v>-5</v>
      </c>
      <c r="BF132" s="11">
        <f t="shared" si="1950"/>
        <v>-4287</v>
      </c>
      <c r="BG132" s="11">
        <f t="shared" si="1950"/>
        <v>1397063</v>
      </c>
      <c r="BH132" s="9">
        <f t="shared" si="1950"/>
        <v>7349643</v>
      </c>
      <c r="BI132" s="223">
        <f t="shared" si="1950"/>
        <v>9476306</v>
      </c>
      <c r="BJ132" s="11">
        <f t="shared" si="1950"/>
        <v>1592218</v>
      </c>
      <c r="BK132" s="49">
        <f t="shared" si="1950"/>
        <v>7884088</v>
      </c>
      <c r="BM132" s="30">
        <f t="shared" si="1836"/>
        <v>5757425</v>
      </c>
    </row>
    <row r="133" spans="1:65" ht="15.75" x14ac:dyDescent="0.25">
      <c r="A133" s="128"/>
      <c r="B133" s="5" t="s">
        <v>135</v>
      </c>
      <c r="C133" s="13">
        <f>C132/C128</f>
        <v>2.5831231838452526E-2</v>
      </c>
      <c r="D133" s="13">
        <f t="shared" ref="D133" si="1954">D132/D128</f>
        <v>0.36904118797276902</v>
      </c>
      <c r="E133" s="13">
        <f t="shared" ref="E133" si="1955">E132/E128</f>
        <v>-0.50120788302606489</v>
      </c>
      <c r="F133" s="13">
        <f t="shared" ref="F133" si="1956">F132/F128</f>
        <v>0.10112016262474401</v>
      </c>
      <c r="G133" s="13">
        <f t="shared" ref="G133" si="1957">G132/G128</f>
        <v>8.1909625846563777E-2</v>
      </c>
      <c r="H133" s="13">
        <f t="shared" ref="H133" si="1958">H132/H128</f>
        <v>0.10636756794768117</v>
      </c>
      <c r="I133" s="13" t="e">
        <f t="shared" ref="I133" si="1959">I132/I128</f>
        <v>#DIV/0!</v>
      </c>
      <c r="J133" s="13">
        <f t="shared" ref="J133" si="1960">J132/J128</f>
        <v>0.29231302707818579</v>
      </c>
      <c r="K133" s="13">
        <f t="shared" ref="K133" si="1961">K132/K128</f>
        <v>-0.72809311682713029</v>
      </c>
      <c r="L133" s="13">
        <f t="shared" ref="L133" si="1962">L132/L128</f>
        <v>-0.33322938671495156</v>
      </c>
      <c r="M133" s="13">
        <f t="shared" ref="M133" si="1963">M132/M128</f>
        <v>8.3418563463788911E-2</v>
      </c>
      <c r="N133" s="13">
        <f t="shared" ref="N133" si="1964">N132/N128</f>
        <v>0.62191011235955052</v>
      </c>
      <c r="O133" s="13">
        <f t="shared" ref="O133" si="1965">O132/O128</f>
        <v>9.0134263525075684E-2</v>
      </c>
      <c r="P133" s="13">
        <f t="shared" ref="P133" si="1966">P132/P128</f>
        <v>8.1153753042295537E-2</v>
      </c>
      <c r="Q133" s="13" t="e">
        <f t="shared" ref="Q133" si="1967">Q132/Q128</f>
        <v>#DIV/0!</v>
      </c>
      <c r="R133" s="13">
        <f t="shared" ref="R133" si="1968">R132/R128</f>
        <v>0.42128240109140519</v>
      </c>
      <c r="S133" s="13">
        <f t="shared" ref="S133" si="1969">S132/S128</f>
        <v>8.5300367007919639E-2</v>
      </c>
      <c r="T133" s="13">
        <f t="shared" ref="T133:U133" si="1970">T132/T128</f>
        <v>0.35057528279133954</v>
      </c>
      <c r="U133" s="13">
        <f t="shared" si="1970"/>
        <v>-1</v>
      </c>
      <c r="V133" s="162">
        <f t="shared" ref="V133" si="1971">V132/V128</f>
        <v>1.865134577556014E-2</v>
      </c>
      <c r="W133" s="13">
        <f t="shared" ref="W133" si="1972">W132/W128</f>
        <v>-1</v>
      </c>
      <c r="X133" s="13" t="e">
        <f t="shared" ref="X133" si="1973">X132/X128</f>
        <v>#DIV/0!</v>
      </c>
      <c r="Y133" s="13">
        <f t="shared" ref="Y133" si="1974">Y132/Y128</f>
        <v>3.5216041656235917</v>
      </c>
      <c r="Z133" s="13">
        <f t="shared" ref="Z133" si="1975">Z132/Z128</f>
        <v>3.1355583024309848</v>
      </c>
      <c r="AA133" s="13">
        <f t="shared" ref="AA133:AD133" si="1976">AA132/AA128</f>
        <v>5.1910801963993451</v>
      </c>
      <c r="AB133" s="13" t="e">
        <f t="shared" ref="AB133" si="1977">AB132/AB128</f>
        <v>#DIV/0!</v>
      </c>
      <c r="AC133" s="14">
        <f t="shared" si="1976"/>
        <v>0.14489892084898523</v>
      </c>
      <c r="AD133" s="224">
        <f t="shared" si="1976"/>
        <v>9.3366835401902548E-2</v>
      </c>
      <c r="AE133" s="13">
        <f t="shared" ref="AE133" si="1978">AE132/AE128</f>
        <v>-8.8701421024611982E-2</v>
      </c>
      <c r="AF133" s="13">
        <f t="shared" ref="AF133" si="1979">AF132/AF128</f>
        <v>-0.50124703828407535</v>
      </c>
      <c r="AG133" s="13">
        <f t="shared" ref="AG133" si="1980">AG132/AG128</f>
        <v>-0.230887643711021</v>
      </c>
      <c r="AH133" s="13">
        <f t="shared" ref="AH133" si="1981">AH132/AH128</f>
        <v>1.2777777777777777</v>
      </c>
      <c r="AI133" s="13" t="e">
        <f t="shared" ref="AI133" si="1982">AI132/AI128</f>
        <v>#DIV/0!</v>
      </c>
      <c r="AJ133" s="13">
        <f t="shared" ref="AJ133" si="1983">AJ132/AJ128</f>
        <v>-9.7919876733436051E-2</v>
      </c>
      <c r="AK133" s="13">
        <f t="shared" ref="AK133" si="1984">AK132/AK128</f>
        <v>1.8369951734759884E-2</v>
      </c>
      <c r="AL133" s="13">
        <f t="shared" ref="AL133" si="1985">AL132/AL128</f>
        <v>-0.29790160734437432</v>
      </c>
      <c r="AM133" s="13">
        <f t="shared" ref="AM133" si="1986">AM132/AM128</f>
        <v>0.46938208983305502</v>
      </c>
      <c r="AN133" s="13">
        <f t="shared" ref="AN133" si="1987">AN132/AN128</f>
        <v>3.1257382052517692E-2</v>
      </c>
      <c r="AO133" s="162">
        <f t="shared" ref="AO133" si="1988">AO132/AO128</f>
        <v>-7.8619174983767137E-2</v>
      </c>
      <c r="AP133" s="13">
        <f t="shared" ref="AP133" si="1989">AP132/AP128</f>
        <v>0.43609755089999253</v>
      </c>
      <c r="AQ133" s="14">
        <f t="shared" ref="AQ133" si="1990">AQ132/AQ128</f>
        <v>1.7849891874767565</v>
      </c>
      <c r="AR133" s="13">
        <f t="shared" ref="AR133" si="1991">AR132/AR128</f>
        <v>-0.71034745395116583</v>
      </c>
      <c r="AS133" s="13" t="e">
        <f t="shared" ref="AS133" si="1992">AS132/AS128</f>
        <v>#DIV/0!</v>
      </c>
      <c r="AT133" s="13" t="e">
        <f t="shared" ref="AT133" si="1993">AT132/AT128</f>
        <v>#DIV/0!</v>
      </c>
      <c r="AU133" s="13">
        <f t="shared" ref="AU133" si="1994">AU132/AU128</f>
        <v>-0.66157946390787215</v>
      </c>
      <c r="AV133" s="13" t="e">
        <f t="shared" ref="AV133" si="1995">AV132/AV128</f>
        <v>#DIV/0!</v>
      </c>
      <c r="AW133" s="13">
        <f t="shared" ref="AW133" si="1996">AW132/AW128</f>
        <v>-9.6706864564007428E-2</v>
      </c>
      <c r="AX133" s="13">
        <f t="shared" ref="AX133" si="1997">AX132/AX128</f>
        <v>0.15835813492063491</v>
      </c>
      <c r="AY133" s="13">
        <f t="shared" ref="AY133" si="1998">AY132/AY128</f>
        <v>-0.1705051287013741</v>
      </c>
      <c r="AZ133" s="13">
        <f t="shared" ref="AZ133" si="1999">AZ132/AZ128</f>
        <v>2.6318367294399319</v>
      </c>
      <c r="BA133" s="13">
        <f t="shared" ref="BA133" si="2000">BA132/BA128</f>
        <v>2.5375857012966803</v>
      </c>
      <c r="BB133" s="14">
        <f t="shared" ref="BB133" si="2001">BB132/BB128</f>
        <v>0.44012978518091561</v>
      </c>
      <c r="BC133" s="13">
        <f t="shared" ref="BC133" si="2002">BC132/BC128</f>
        <v>-7.7291018145926663E-2</v>
      </c>
      <c r="BD133" s="13">
        <f t="shared" ref="BD133" si="2003">BD132/BD128</f>
        <v>-8.0707573244886671E-2</v>
      </c>
      <c r="BE133" s="13">
        <f t="shared" ref="BE133" si="2004">BE132/BE128</f>
        <v>-0.625</v>
      </c>
      <c r="BF133" s="13">
        <f t="shared" ref="BF133" si="2005">BF132/BF128</f>
        <v>-4.933313386805372E-2</v>
      </c>
      <c r="BG133" s="13">
        <f t="shared" ref="BG133" si="2006">BG132/BG128</f>
        <v>3.8109028532827917E-2</v>
      </c>
      <c r="BH133" s="162">
        <f t="shared" ref="BH133:BI133" si="2007">BH132/BH128</f>
        <v>0.13559697308501806</v>
      </c>
      <c r="BI133" s="224">
        <f t="shared" si="2007"/>
        <v>0.1231014974145883</v>
      </c>
      <c r="BJ133" s="13">
        <f t="shared" ref="BJ133" si="2008">BJ132/BJ128</f>
        <v>4.4364814190516945E-2</v>
      </c>
      <c r="BK133" s="50">
        <f t="shared" ref="BK133" si="2009">BK132/BK128</f>
        <v>0.19187173337700289</v>
      </c>
      <c r="BM133" s="14">
        <f t="shared" ref="BM133" si="2010">BM132/BM128</f>
        <v>0.31439159587416748</v>
      </c>
    </row>
    <row r="134" spans="1:65" ht="15.75" x14ac:dyDescent="0.25">
      <c r="A134" s="128"/>
      <c r="B134" s="5" t="s">
        <v>296</v>
      </c>
      <c r="C134" s="126">
        <f>C129/C126</f>
        <v>0.51410577958892267</v>
      </c>
      <c r="D134" s="126">
        <f t="shared" ref="D134:BK134" si="2011">D129/D126</f>
        <v>0.39925842130061862</v>
      </c>
      <c r="E134" s="126">
        <f t="shared" si="2011"/>
        <v>3.9575054903705411E-3</v>
      </c>
      <c r="F134" s="126">
        <f t="shared" si="2011"/>
        <v>0.50901229548457061</v>
      </c>
      <c r="G134" s="126">
        <f t="shared" si="2011"/>
        <v>0.493133243548879</v>
      </c>
      <c r="H134" s="126">
        <f t="shared" si="2011"/>
        <v>0.54255268155467096</v>
      </c>
      <c r="I134" s="126" t="e">
        <f t="shared" si="2011"/>
        <v>#DIV/0!</v>
      </c>
      <c r="J134" s="126">
        <f t="shared" si="2011"/>
        <v>0.56955438428366079</v>
      </c>
      <c r="K134" s="126">
        <f t="shared" si="2011"/>
        <v>8.0549312082822511E-2</v>
      </c>
      <c r="L134" s="126">
        <f t="shared" si="2011"/>
        <v>0.37532582496711081</v>
      </c>
      <c r="M134" s="126">
        <f t="shared" si="2011"/>
        <v>0.52913111820839109</v>
      </c>
      <c r="N134" s="126">
        <f t="shared" si="2011"/>
        <v>0.44258776636516939</v>
      </c>
      <c r="O134" s="126">
        <f t="shared" si="2011"/>
        <v>0.35595551496266048</v>
      </c>
      <c r="P134" s="126">
        <f t="shared" si="2011"/>
        <v>0.63389911313609593</v>
      </c>
      <c r="Q134" s="126" t="e">
        <f t="shared" si="2011"/>
        <v>#DIV/0!</v>
      </c>
      <c r="R134" s="126">
        <f t="shared" si="2011"/>
        <v>0.32219954227747882</v>
      </c>
      <c r="S134" s="126">
        <f t="shared" si="2011"/>
        <v>0.85195705794347176</v>
      </c>
      <c r="T134" s="126">
        <f t="shared" si="2011"/>
        <v>0.73678684565631003</v>
      </c>
      <c r="U134" s="126" t="e">
        <f t="shared" si="2011"/>
        <v>#DIV/0!</v>
      </c>
      <c r="V134" s="177">
        <f t="shared" si="2011"/>
        <v>0.73852562132956123</v>
      </c>
      <c r="W134" s="126">
        <f t="shared" si="2011"/>
        <v>0</v>
      </c>
      <c r="X134" s="126">
        <f t="shared" si="2011"/>
        <v>0</v>
      </c>
      <c r="Y134" s="126">
        <f t="shared" si="2011"/>
        <v>3.4083103747594068</v>
      </c>
      <c r="Z134" s="126">
        <f t="shared" si="2011"/>
        <v>3.2918989832732044</v>
      </c>
      <c r="AA134" s="126">
        <f t="shared" si="2011"/>
        <v>2.0381196120689653</v>
      </c>
      <c r="AB134" s="126">
        <f t="shared" ref="AB134" si="2012">AB129/AB126</f>
        <v>5.2067751869775629E-2</v>
      </c>
      <c r="AC134" s="215">
        <f t="shared" si="2011"/>
        <v>0.51811494359893107</v>
      </c>
      <c r="AD134" s="225">
        <f t="shared" si="2011"/>
        <v>0.50187031323403897</v>
      </c>
      <c r="AE134" s="126">
        <f t="shared" si="2011"/>
        <v>0.39575663803375483</v>
      </c>
      <c r="AF134" s="126">
        <f t="shared" si="2011"/>
        <v>0.4065462122944779</v>
      </c>
      <c r="AG134" s="126">
        <f t="shared" si="2011"/>
        <v>1.2220808990020406</v>
      </c>
      <c r="AH134" s="126" t="e">
        <f t="shared" si="2011"/>
        <v>#DIV/0!</v>
      </c>
      <c r="AI134" s="126" t="e">
        <f t="shared" si="2011"/>
        <v>#DIV/0!</v>
      </c>
      <c r="AJ134" s="126">
        <f t="shared" si="2011"/>
        <v>0.52624719101123596</v>
      </c>
      <c r="AK134" s="126">
        <f t="shared" si="2011"/>
        <v>0.64675384039902084</v>
      </c>
      <c r="AL134" s="126">
        <f t="shared" si="2011"/>
        <v>0.42013920258292248</v>
      </c>
      <c r="AM134" s="126">
        <f t="shared" si="2011"/>
        <v>0.70231540935255299</v>
      </c>
      <c r="AN134" s="126">
        <f t="shared" si="2011"/>
        <v>0.83013113058293786</v>
      </c>
      <c r="AO134" s="177">
        <f t="shared" si="2011"/>
        <v>0.56286271560994672</v>
      </c>
      <c r="AP134" s="126">
        <f t="shared" si="2011"/>
        <v>0.73115894415638583</v>
      </c>
      <c r="AQ134" s="215">
        <f t="shared" si="2011"/>
        <v>1.3850732977120153</v>
      </c>
      <c r="AR134" s="126">
        <f t="shared" si="2011"/>
        <v>0.21484794592732209</v>
      </c>
      <c r="AS134" s="126" t="e">
        <f t="shared" si="2011"/>
        <v>#DIV/0!</v>
      </c>
      <c r="AT134" s="126" t="e">
        <f t="shared" si="2011"/>
        <v>#DIV/0!</v>
      </c>
      <c r="AU134" s="126">
        <f t="shared" si="2011"/>
        <v>0.21584960704758788</v>
      </c>
      <c r="AV134" s="126" t="e">
        <f t="shared" si="2011"/>
        <v>#DIV/0!</v>
      </c>
      <c r="AW134" s="126">
        <f t="shared" si="2011"/>
        <v>0.29345287425600841</v>
      </c>
      <c r="AX134" s="126">
        <f t="shared" si="2011"/>
        <v>0.51499614069908484</v>
      </c>
      <c r="AY134" s="126">
        <f t="shared" si="2011"/>
        <v>0.54273774851209322</v>
      </c>
      <c r="AZ134" s="126">
        <f t="shared" si="2011"/>
        <v>1.7782865462429567</v>
      </c>
      <c r="BA134" s="126">
        <f t="shared" si="2011"/>
        <v>2.3943671342240949</v>
      </c>
      <c r="BB134" s="215">
        <f t="shared" si="2011"/>
        <v>0.87546965284731348</v>
      </c>
      <c r="BC134" s="126">
        <f t="shared" si="2011"/>
        <v>0.57167144901922573</v>
      </c>
      <c r="BD134" s="126">
        <f t="shared" si="2011"/>
        <v>0.56993004643411527</v>
      </c>
      <c r="BE134" s="126">
        <f t="shared" si="2011"/>
        <v>1.1583011583011582E-2</v>
      </c>
      <c r="BF134" s="126">
        <f t="shared" si="2011"/>
        <v>0.63762030826702065</v>
      </c>
      <c r="BG134" s="126">
        <f t="shared" si="2011"/>
        <v>0.51734142808690076</v>
      </c>
      <c r="BH134" s="177">
        <f t="shared" si="2011"/>
        <v>0.57931367570078085</v>
      </c>
      <c r="BI134" s="225">
        <f t="shared" si="2011"/>
        <v>0.55465918207135845</v>
      </c>
      <c r="BJ134" s="126">
        <f t="shared" si="2011"/>
        <v>0.51230619163691937</v>
      </c>
      <c r="BK134" s="126">
        <f t="shared" si="2011"/>
        <v>0.59212304437190177</v>
      </c>
      <c r="BM134" s="126">
        <f t="shared" ref="BM134" si="2013">BM129/BM126</f>
        <v>0.72747966470273062</v>
      </c>
    </row>
    <row r="135" spans="1:65" x14ac:dyDescent="0.25">
      <c r="BG135" s="30">
        <f>BG129-BG118</f>
        <v>829356</v>
      </c>
    </row>
  </sheetData>
  <mergeCells count="4">
    <mergeCell ref="C1:K1"/>
    <mergeCell ref="M2:O2"/>
    <mergeCell ref="AQ2:AS2"/>
    <mergeCell ref="BI2:BK2"/>
  </mergeCells>
  <conditionalFormatting sqref="C90:AA90 C101:AA101 C13:AA13 C79:AA79 C57:AA57 C35:AA35 C24:AA24 C112:AA112 C134:AA134 C123:AA123 BM13 BM24 BM35 BM46 BM57 BM68 BM79 BM90 BM101 BM112 BM123 BM134 AC123:BI123 AC134:BI134 AC112:BI112 AC24:BI24 AC35:BI35 AC57:BI57 AC79:BI79 AC13:BI13 AC101:BI101 AC90:BI90 C46:BI46">
    <cfRule type="cellIs" dxfId="22" priority="25" operator="greaterThan">
      <formula>0.55</formula>
    </cfRule>
  </conditionalFormatting>
  <conditionalFormatting sqref="AB90 AB101 AB13 AB79 AB57 AB35 AB24 AB112 AB134 AB123">
    <cfRule type="cellIs" dxfId="21" priority="1" operator="greaterThan">
      <formula>0.55</formula>
    </cfRule>
  </conditionalFormatting>
  <pageMargins left="0.19685039370078741" right="0" top="0.19685039370078741" bottom="0" header="0" footer="0"/>
  <pageSetup scale="52" orientation="landscape" r:id="rId1"/>
  <rowBreaks count="1" manualBreakCount="1">
    <brk id="70" max="62" man="1"/>
  </rowBreaks>
  <colBreaks count="3" manualBreakCount="3">
    <brk id="15" max="134" man="1"/>
    <brk id="30" max="134" man="1"/>
    <brk id="48" max="134"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24"/>
  <sheetViews>
    <sheetView view="pageBreakPreview" topLeftCell="A25" zoomScaleSheetLayoutView="100" workbookViewId="0">
      <selection activeCell="I118" sqref="I118"/>
    </sheetView>
  </sheetViews>
  <sheetFormatPr defaultRowHeight="15" x14ac:dyDescent="0.25"/>
  <cols>
    <col min="2" max="2" width="27" customWidth="1"/>
    <col min="3" max="3" width="10" style="184" customWidth="1"/>
    <col min="4" max="4" width="12.42578125" customWidth="1"/>
    <col min="5" max="5" width="0.5703125" customWidth="1"/>
    <col min="6" max="6" width="9.85546875" customWidth="1"/>
    <col min="7" max="7" width="10.140625" customWidth="1"/>
    <col min="8" max="8" width="11.7109375" style="69" customWidth="1"/>
    <col min="9" max="9" width="10.5703125" customWidth="1"/>
    <col min="10" max="10" width="12" customWidth="1"/>
    <col min="11" max="11" width="9.42578125" customWidth="1"/>
    <col min="12" max="12" width="10.7109375" customWidth="1"/>
    <col min="13" max="13" width="9.140625" customWidth="1"/>
    <col min="14" max="14" width="11" customWidth="1"/>
    <col min="15" max="15" width="10.42578125" style="184" customWidth="1"/>
  </cols>
  <sheetData>
    <row r="1" spans="1:17" x14ac:dyDescent="0.25">
      <c r="B1" s="36" t="s">
        <v>331</v>
      </c>
      <c r="C1" s="36"/>
    </row>
    <row r="2" spans="1:17" x14ac:dyDescent="0.25">
      <c r="M2" s="36" t="s">
        <v>150</v>
      </c>
    </row>
    <row r="3" spans="1:17" s="36" customFormat="1" ht="15" customHeight="1" x14ac:dyDescent="0.25">
      <c r="B3" s="299" t="s">
        <v>151</v>
      </c>
      <c r="C3" s="303" t="s">
        <v>302</v>
      </c>
      <c r="D3" s="303" t="s">
        <v>319</v>
      </c>
      <c r="E3" s="303"/>
      <c r="F3" s="305" t="str">
        <f>'PU Wise OWE'!$B$5</f>
        <v xml:space="preserve">OBG(SL) 2021-22 </v>
      </c>
      <c r="G3" s="303" t="s">
        <v>301</v>
      </c>
      <c r="H3" s="305" t="str">
        <f>'PU Wise OWE'!$B$7</f>
        <v>Actuals upto Sep' 20</v>
      </c>
      <c r="I3" s="305" t="str">
        <f>'PU Wise OWE'!$B$6</f>
        <v>BP to end  Sep-21</v>
      </c>
      <c r="J3" s="305" t="str">
        <f>'PU Wise OWE'!$B$8</f>
        <v>Actuals upto Sep' 21</v>
      </c>
      <c r="K3" s="306" t="s">
        <v>207</v>
      </c>
      <c r="L3" s="306"/>
      <c r="M3" s="306" t="s">
        <v>147</v>
      </c>
      <c r="N3" s="306"/>
      <c r="O3" s="279" t="s">
        <v>314</v>
      </c>
    </row>
    <row r="4" spans="1:17" ht="15.6" customHeight="1" x14ac:dyDescent="0.25">
      <c r="A4" s="31"/>
      <c r="B4" s="300"/>
      <c r="C4" s="304"/>
      <c r="D4" s="304"/>
      <c r="E4" s="304"/>
      <c r="F4" s="304"/>
      <c r="G4" s="304"/>
      <c r="H4" s="304"/>
      <c r="I4" s="304"/>
      <c r="J4" s="304"/>
      <c r="K4" s="19" t="s">
        <v>145</v>
      </c>
      <c r="L4" s="18" t="s">
        <v>146</v>
      </c>
      <c r="M4" s="19" t="s">
        <v>145</v>
      </c>
      <c r="N4" s="18" t="s">
        <v>146</v>
      </c>
      <c r="O4" s="279"/>
    </row>
    <row r="5" spans="1:17" x14ac:dyDescent="0.25">
      <c r="A5" s="31"/>
      <c r="B5" s="61" t="s">
        <v>148</v>
      </c>
      <c r="C5" s="22">
        <v>4575.6000000000004</v>
      </c>
      <c r="D5" s="66">
        <f>C5/C7</f>
        <v>0.5852640249884562</v>
      </c>
      <c r="E5" s="66"/>
      <c r="F5" s="22">
        <f>ROUND('PU Wise OWE'!$AD$126/10000,2)</f>
        <v>4962.2700000000004</v>
      </c>
      <c r="G5" s="66">
        <f>F5/F7</f>
        <v>0.59996010155966639</v>
      </c>
      <c r="H5" s="70">
        <f>ROUND('PU Wise OWE'!$AD$128/10000,2)</f>
        <v>2277.75</v>
      </c>
      <c r="I5" s="22">
        <f>ROUND('PU Wise OWE'!$AD$127/10000,2)</f>
        <v>2495.5</v>
      </c>
      <c r="J5" s="23">
        <f>ROUND('PU Wise OWE'!$AD$129/10000,2)</f>
        <v>2490.42</v>
      </c>
      <c r="K5" s="22">
        <f>J5-I5</f>
        <v>-5.0799999999999272</v>
      </c>
      <c r="L5" s="24">
        <f>K5/I5</f>
        <v>-2.0356641955519643E-3</v>
      </c>
      <c r="M5" s="22">
        <f>J5-H5</f>
        <v>212.67000000000007</v>
      </c>
      <c r="N5" s="52">
        <f>M5/H5</f>
        <v>9.3368455712874582E-2</v>
      </c>
      <c r="O5" s="52">
        <f>J5/F5</f>
        <v>0.50187111946750174</v>
      </c>
    </row>
    <row r="6" spans="1:17" x14ac:dyDescent="0.25">
      <c r="A6" s="31"/>
      <c r="B6" s="78" t="s">
        <v>144</v>
      </c>
      <c r="C6" s="21">
        <v>3242.41</v>
      </c>
      <c r="D6" s="66">
        <f>C6/C7</f>
        <v>0.4147359750115438</v>
      </c>
      <c r="E6" s="66"/>
      <c r="F6" s="21">
        <f t="shared" ref="F6:J6" si="0">F7-F5</f>
        <v>3308.7299999999996</v>
      </c>
      <c r="G6" s="66">
        <f>F6/F7</f>
        <v>0.40003989844033366</v>
      </c>
      <c r="H6" s="70">
        <f>H7-H5</f>
        <v>1831.29</v>
      </c>
      <c r="I6" s="21">
        <f t="shared" si="0"/>
        <v>2049.7200000000003</v>
      </c>
      <c r="J6" s="21">
        <f t="shared" si="0"/>
        <v>2407.0299999999997</v>
      </c>
      <c r="K6" s="22">
        <f t="shared" ref="K6:K7" si="1">J6-I6</f>
        <v>357.30999999999949</v>
      </c>
      <c r="L6" s="24">
        <f t="shared" ref="L6:L7" si="2">K6/I6</f>
        <v>0.17432137072380591</v>
      </c>
      <c r="M6" s="22">
        <f t="shared" ref="M6:M7" si="3">J6-H6</f>
        <v>575.73999999999978</v>
      </c>
      <c r="N6" s="52">
        <f t="shared" ref="N6:N7" si="4">M6/H6</f>
        <v>0.31439040239394078</v>
      </c>
      <c r="O6" s="52">
        <f t="shared" ref="O6:O7" si="5">J6/F6</f>
        <v>0.7274785189483578</v>
      </c>
    </row>
    <row r="7" spans="1:17" x14ac:dyDescent="0.25">
      <c r="A7" s="31"/>
      <c r="B7" s="27" t="s">
        <v>171</v>
      </c>
      <c r="C7" s="104">
        <f>SUM(C5:C6)</f>
        <v>7818.01</v>
      </c>
      <c r="D7" s="67">
        <f>SUM(D5:D6)</f>
        <v>1</v>
      </c>
      <c r="E7" s="67"/>
      <c r="F7" s="26">
        <f>ROUND('PU Wise OWE'!BK126/10000,2)</f>
        <v>8271</v>
      </c>
      <c r="G7" s="67">
        <f>SUM(G5:G6)</f>
        <v>1</v>
      </c>
      <c r="H7" s="71">
        <f>ROUND('PU Wise OWE'!BK128/10000,2)</f>
        <v>4109.04</v>
      </c>
      <c r="I7" s="26">
        <f>ROUND('PU Wise OWE'!BK127/10000,2)</f>
        <v>4545.22</v>
      </c>
      <c r="J7" s="25">
        <f>ROUND('PU Wise OWE'!BK129/10000,2)</f>
        <v>4897.45</v>
      </c>
      <c r="K7" s="26">
        <f t="shared" si="1"/>
        <v>352.22999999999956</v>
      </c>
      <c r="L7" s="54">
        <f t="shared" si="2"/>
        <v>7.7494598721293925E-2</v>
      </c>
      <c r="M7" s="26">
        <f t="shared" si="3"/>
        <v>788.40999999999985</v>
      </c>
      <c r="N7" s="55">
        <f t="shared" si="4"/>
        <v>0.1918720674415435</v>
      </c>
      <c r="O7" s="55">
        <f t="shared" si="5"/>
        <v>0.59212308064321117</v>
      </c>
    </row>
    <row r="8" spans="1:17" x14ac:dyDescent="0.25">
      <c r="A8" s="31"/>
      <c r="B8" s="32"/>
      <c r="C8" s="32"/>
      <c r="D8" s="33"/>
      <c r="E8" s="33"/>
      <c r="F8" s="34"/>
      <c r="G8" s="34"/>
      <c r="H8" s="72"/>
      <c r="I8" s="34"/>
      <c r="J8" s="31"/>
      <c r="K8" s="31"/>
      <c r="L8" s="35"/>
      <c r="M8" s="34"/>
      <c r="N8" s="31"/>
      <c r="Q8">
        <f>638.61/7972.35</f>
        <v>8.0103106361361448E-2</v>
      </c>
    </row>
    <row r="9" spans="1:17" ht="14.45" customHeight="1" x14ac:dyDescent="0.25">
      <c r="A9" s="31"/>
      <c r="D9" s="33"/>
      <c r="E9" s="33"/>
      <c r="F9" s="34"/>
      <c r="G9" s="34"/>
      <c r="H9" s="72"/>
      <c r="I9" s="34"/>
      <c r="J9" s="31"/>
      <c r="K9" s="31"/>
      <c r="L9" s="35"/>
      <c r="M9" s="34"/>
      <c r="N9" s="31"/>
    </row>
    <row r="10" spans="1:17" x14ac:dyDescent="0.25">
      <c r="A10" s="31"/>
      <c r="B10" s="62" t="s">
        <v>172</v>
      </c>
      <c r="C10" s="62"/>
      <c r="D10" s="63"/>
      <c r="E10" s="63"/>
      <c r="F10" s="63"/>
      <c r="G10" s="63"/>
      <c r="H10" s="73"/>
      <c r="I10" s="63"/>
      <c r="J10" s="63"/>
      <c r="M10" s="36" t="s">
        <v>150</v>
      </c>
    </row>
    <row r="11" spans="1:17" ht="15" customHeight="1" x14ac:dyDescent="0.25">
      <c r="A11" s="31"/>
      <c r="B11" s="301" t="s">
        <v>151</v>
      </c>
      <c r="C11" s="298" t="s">
        <v>302</v>
      </c>
      <c r="D11" s="298" t="s">
        <v>173</v>
      </c>
      <c r="E11" s="298"/>
      <c r="F11" s="287" t="str">
        <f>'PU Wise OWE'!$B$5</f>
        <v xml:space="preserve">OBG(SL) 2021-22 </v>
      </c>
      <c r="G11" s="298" t="s">
        <v>301</v>
      </c>
      <c r="H11" s="287" t="str">
        <f>'PU Wise OWE'!$B$7</f>
        <v>Actuals upto Sep' 20</v>
      </c>
      <c r="I11" s="287" t="str">
        <f>'PU Wise OWE'!$B$6</f>
        <v>BP to end  Sep-21</v>
      </c>
      <c r="J11" s="287" t="str">
        <f>'PU Wise OWE'!$B$8</f>
        <v>Actuals upto Sep' 21</v>
      </c>
      <c r="K11" s="295" t="s">
        <v>207</v>
      </c>
      <c r="L11" s="295"/>
      <c r="M11" s="295" t="s">
        <v>147</v>
      </c>
      <c r="N11" s="295"/>
      <c r="O11" s="280" t="s">
        <v>314</v>
      </c>
    </row>
    <row r="12" spans="1:17" ht="15" customHeight="1" x14ac:dyDescent="0.25">
      <c r="A12" s="31"/>
      <c r="B12" s="302"/>
      <c r="C12" s="288"/>
      <c r="D12" s="288"/>
      <c r="E12" s="288"/>
      <c r="F12" s="288"/>
      <c r="G12" s="288"/>
      <c r="H12" s="288"/>
      <c r="I12" s="288"/>
      <c r="J12" s="288"/>
      <c r="K12" s="64" t="s">
        <v>145</v>
      </c>
      <c r="L12" s="65" t="s">
        <v>146</v>
      </c>
      <c r="M12" s="64" t="s">
        <v>145</v>
      </c>
      <c r="N12" s="65" t="s">
        <v>146</v>
      </c>
      <c r="O12" s="280"/>
    </row>
    <row r="13" spans="1:17" x14ac:dyDescent="0.25">
      <c r="A13" s="31"/>
      <c r="B13" s="20" t="s">
        <v>152</v>
      </c>
      <c r="C13" s="105">
        <v>2522.8000000000002</v>
      </c>
      <c r="D13" s="66">
        <f>C13/$C$7</f>
        <v>0.32269081262367277</v>
      </c>
      <c r="E13" s="21"/>
      <c r="F13" s="22">
        <f>ROUND('PU Wise OWE'!$C$126/10000,2)</f>
        <v>2509.4499999999998</v>
      </c>
      <c r="G13" s="24">
        <f>F13/$F$7</f>
        <v>0.30340345786482892</v>
      </c>
      <c r="H13" s="70">
        <f>ROUND('PU Wise OWE'!$C$128/10000,2)</f>
        <v>1257.6400000000001</v>
      </c>
      <c r="I13" s="22">
        <f>ROUND('PU Wise OWE'!$C$127/10000,2)</f>
        <v>1304.9100000000001</v>
      </c>
      <c r="J13" s="23">
        <f>ROUND('PU Wise OWE'!$C$129/10000,2)</f>
        <v>1290.1199999999999</v>
      </c>
      <c r="K13" s="22">
        <f>J13-I13</f>
        <v>-14.790000000000191</v>
      </c>
      <c r="L13" s="24">
        <f>K13/I13</f>
        <v>-1.1334114996436681E-2</v>
      </c>
      <c r="M13" s="22">
        <f>J13-H13</f>
        <v>32.479999999999791</v>
      </c>
      <c r="N13" s="52">
        <f>M13/H13</f>
        <v>2.5826150567729866E-2</v>
      </c>
      <c r="O13" s="52">
        <f t="shared" ref="O13:O28" si="6">J13/F13</f>
        <v>0.51410468429337108</v>
      </c>
    </row>
    <row r="14" spans="1:17" x14ac:dyDescent="0.25">
      <c r="A14" s="31"/>
      <c r="B14" s="20" t="s">
        <v>153</v>
      </c>
      <c r="C14" s="105">
        <v>441.91</v>
      </c>
      <c r="D14" s="66">
        <f t="shared" ref="D14:D27" si="7">C14/$C$7</f>
        <v>5.6524614320012385E-2</v>
      </c>
      <c r="E14" s="21"/>
      <c r="F14" s="22">
        <f>ROUND('PU Wise OWE'!$D$126/10000,2)</f>
        <v>755.98</v>
      </c>
      <c r="G14" s="24">
        <f t="shared" ref="G14:G27" si="8">F14/$F$7</f>
        <v>9.1401281586265259E-2</v>
      </c>
      <c r="H14" s="70">
        <f>ROUND('PU Wise OWE'!$D$128/10000,2)</f>
        <v>220.47</v>
      </c>
      <c r="I14" s="22">
        <f>ROUND('PU Wise OWE'!$D$127/10000,2)</f>
        <v>338.39</v>
      </c>
      <c r="J14" s="23">
        <f>ROUND('PU Wise OWE'!$D$129/10000,2)</f>
        <v>301.83</v>
      </c>
      <c r="K14" s="22">
        <f t="shared" ref="K14:K17" si="9">J14-I14</f>
        <v>-36.56</v>
      </c>
      <c r="L14" s="24">
        <f t="shared" ref="L14:L17" si="10">K14/I14</f>
        <v>-0.10804101776057214</v>
      </c>
      <c r="M14" s="22">
        <f t="shared" ref="M14:M27" si="11">J14-H14</f>
        <v>81.359999999999985</v>
      </c>
      <c r="N14" s="52">
        <f t="shared" ref="N14:N27" si="12">M14/H14</f>
        <v>0.36902979997278534</v>
      </c>
      <c r="O14" s="52">
        <f t="shared" si="6"/>
        <v>0.3992565940897907</v>
      </c>
    </row>
    <row r="15" spans="1:17" x14ac:dyDescent="0.25">
      <c r="B15" s="23" t="s">
        <v>174</v>
      </c>
      <c r="C15" s="22">
        <v>98.2</v>
      </c>
      <c r="D15" s="66">
        <f t="shared" si="7"/>
        <v>1.2560741160474341E-2</v>
      </c>
      <c r="E15" s="21"/>
      <c r="F15" s="22">
        <f>ROUND('PU Wise OWE'!$E$126/10000,2)</f>
        <v>99.13</v>
      </c>
      <c r="G15" s="24">
        <f t="shared" si="8"/>
        <v>1.1985249667512996E-2</v>
      </c>
      <c r="H15" s="70">
        <f>ROUND('PU Wise OWE'!$E$128/10000,2)</f>
        <v>0.79</v>
      </c>
      <c r="I15" s="22">
        <f>ROUND('PU Wise OWE'!$E$127/10000,2)</f>
        <v>0</v>
      </c>
      <c r="J15" s="23">
        <f>ROUND('PU Wise OWE'!$E$129/10000,2)</f>
        <v>0.39</v>
      </c>
      <c r="K15" s="22">
        <f t="shared" si="9"/>
        <v>0.39</v>
      </c>
      <c r="L15" s="24" t="e">
        <f t="shared" si="10"/>
        <v>#DIV/0!</v>
      </c>
      <c r="M15" s="22">
        <f t="shared" si="11"/>
        <v>-0.4</v>
      </c>
      <c r="N15" s="52">
        <f t="shared" si="12"/>
        <v>-0.50632911392405067</v>
      </c>
      <c r="O15" s="52">
        <f t="shared" si="6"/>
        <v>3.9342277817007972E-3</v>
      </c>
    </row>
    <row r="16" spans="1:17" x14ac:dyDescent="0.25">
      <c r="B16" s="23" t="s">
        <v>175</v>
      </c>
      <c r="C16" s="22">
        <v>264.85000000000002</v>
      </c>
      <c r="D16" s="66">
        <f t="shared" si="7"/>
        <v>3.3876907294823108E-2</v>
      </c>
      <c r="E16" s="21"/>
      <c r="F16" s="22">
        <f>ROUND('PU Wise OWE'!$F$126/10000,2)</f>
        <v>286.05</v>
      </c>
      <c r="G16" s="24">
        <f t="shared" si="8"/>
        <v>3.4584693507435621E-2</v>
      </c>
      <c r="H16" s="70">
        <f>ROUND('PU Wise OWE'!$F$128/10000,2)</f>
        <v>132.22999999999999</v>
      </c>
      <c r="I16" s="22">
        <f>ROUND('PU Wise OWE'!$F$127/10000,2)</f>
        <v>148.74</v>
      </c>
      <c r="J16" s="23">
        <f>ROUND('PU Wise OWE'!$F$129/10000,2)</f>
        <v>145.6</v>
      </c>
      <c r="K16" s="22">
        <f t="shared" si="9"/>
        <v>-3.1400000000000148</v>
      </c>
      <c r="L16" s="24">
        <f t="shared" si="10"/>
        <v>-2.1110662901707777E-2</v>
      </c>
      <c r="M16" s="22">
        <f t="shared" si="11"/>
        <v>13.370000000000005</v>
      </c>
      <c r="N16" s="52">
        <f t="shared" si="12"/>
        <v>0.10111169931180523</v>
      </c>
      <c r="O16" s="52">
        <f t="shared" si="6"/>
        <v>0.50900192274077949</v>
      </c>
    </row>
    <row r="17" spans="1:15" x14ac:dyDescent="0.25">
      <c r="B17" s="23" t="s">
        <v>176</v>
      </c>
      <c r="C17" s="22">
        <v>134.78</v>
      </c>
      <c r="D17" s="66">
        <f t="shared" si="7"/>
        <v>1.7239681197644924E-2</v>
      </c>
      <c r="E17" s="21"/>
      <c r="F17" s="22">
        <f>ROUND('PU Wise OWE'!$G$126/10000,2)</f>
        <v>148.21</v>
      </c>
      <c r="G17" s="24">
        <f t="shared" si="8"/>
        <v>1.7919235884415428E-2</v>
      </c>
      <c r="H17" s="70">
        <f>ROUND('PU Wise OWE'!$G$128/10000,2)</f>
        <v>67.55</v>
      </c>
      <c r="I17" s="22">
        <f>ROUND('PU Wise OWE'!$G$127/10000,2)</f>
        <v>77.069999999999993</v>
      </c>
      <c r="J17" s="23">
        <f>ROUND('PU Wise OWE'!$G$129/10000,2)</f>
        <v>73.09</v>
      </c>
      <c r="K17" s="22">
        <f t="shared" si="9"/>
        <v>-3.9799999999999898</v>
      </c>
      <c r="L17" s="24">
        <f t="shared" si="10"/>
        <v>-5.1641364992863502E-2</v>
      </c>
      <c r="M17" s="22">
        <f t="shared" si="11"/>
        <v>5.5400000000000063</v>
      </c>
      <c r="N17" s="52">
        <f t="shared" si="12"/>
        <v>8.2013323464100757E-2</v>
      </c>
      <c r="O17" s="52">
        <f t="shared" si="6"/>
        <v>0.4931516092031577</v>
      </c>
    </row>
    <row r="18" spans="1:15" x14ac:dyDescent="0.25">
      <c r="A18" s="31"/>
      <c r="B18" s="20" t="s">
        <v>154</v>
      </c>
      <c r="C18" s="105">
        <v>247.05</v>
      </c>
      <c r="D18" s="66">
        <f t="shared" si="7"/>
        <v>3.1600113072252405E-2</v>
      </c>
      <c r="E18" s="21"/>
      <c r="F18" s="22">
        <f>ROUND('PU Wise OWE'!$H$126/10000,2)</f>
        <v>289.98</v>
      </c>
      <c r="G18" s="24">
        <f t="shared" si="8"/>
        <v>3.5059847660500548E-2</v>
      </c>
      <c r="H18" s="70">
        <f>ROUND('PU Wise OWE'!$H$128/10000,2)</f>
        <v>142.21</v>
      </c>
      <c r="I18" s="22">
        <f>ROUND('PU Wise OWE'!$H$127/10000,2)</f>
        <v>150.79</v>
      </c>
      <c r="J18" s="23">
        <f>ROUND('PU Wise OWE'!$H$129/10000,2)</f>
        <v>157.33000000000001</v>
      </c>
      <c r="K18" s="22">
        <f t="shared" ref="K18:K28" si="13">J18-I18</f>
        <v>6.5400000000000205</v>
      </c>
      <c r="L18" s="24">
        <f t="shared" ref="L18:L28" si="14">K18/I18</f>
        <v>4.3371576364480538E-2</v>
      </c>
      <c r="M18" s="22">
        <f t="shared" si="11"/>
        <v>15.120000000000005</v>
      </c>
      <c r="N18" s="52">
        <f t="shared" si="12"/>
        <v>0.10632163701568106</v>
      </c>
      <c r="O18" s="52">
        <f t="shared" si="6"/>
        <v>0.54255465894199606</v>
      </c>
    </row>
    <row r="19" spans="1:15" x14ac:dyDescent="0.25">
      <c r="A19" s="31"/>
      <c r="B19" s="56" t="s">
        <v>155</v>
      </c>
      <c r="C19" s="106">
        <v>188.24</v>
      </c>
      <c r="D19" s="66">
        <f t="shared" si="7"/>
        <v>2.4077738452624134E-2</v>
      </c>
      <c r="E19" s="21"/>
      <c r="F19" s="22">
        <f>ROUND('PU Wise OWE'!$J$126/10000,2)</f>
        <v>198.27</v>
      </c>
      <c r="G19" s="24">
        <f t="shared" si="8"/>
        <v>2.397170837867247E-2</v>
      </c>
      <c r="H19" s="70">
        <f>ROUND('PU Wise OWE'!$J$128/10000,2)</f>
        <v>87.38</v>
      </c>
      <c r="I19" s="22">
        <f>ROUND('PU Wise OWE'!$J$127/10000,2)</f>
        <v>103.1</v>
      </c>
      <c r="J19" s="23">
        <f>ROUND('PU Wise OWE'!$J$129/10000,2)</f>
        <v>112.92</v>
      </c>
      <c r="K19" s="22">
        <f t="shared" si="13"/>
        <v>9.8200000000000074</v>
      </c>
      <c r="L19" s="24">
        <f t="shared" si="14"/>
        <v>9.5247332686712011E-2</v>
      </c>
      <c r="M19" s="22">
        <f t="shared" si="11"/>
        <v>25.540000000000006</v>
      </c>
      <c r="N19" s="52">
        <f t="shared" si="12"/>
        <v>0.29228656443122003</v>
      </c>
      <c r="O19" s="52">
        <f t="shared" si="6"/>
        <v>0.56952640338931759</v>
      </c>
    </row>
    <row r="20" spans="1:15" x14ac:dyDescent="0.25">
      <c r="A20" s="31"/>
      <c r="B20" s="20" t="s">
        <v>156</v>
      </c>
      <c r="C20" s="105">
        <v>12.03</v>
      </c>
      <c r="D20" s="66">
        <f t="shared" si="7"/>
        <v>1.5387547470519991E-3</v>
      </c>
      <c r="E20" s="21"/>
      <c r="F20" s="22">
        <f>ROUND('PU Wise OWE'!$K$126/10000,2)</f>
        <v>11.75</v>
      </c>
      <c r="G20" s="24">
        <f t="shared" si="8"/>
        <v>1.4206262846088744E-3</v>
      </c>
      <c r="H20" s="70">
        <f>ROUND('PU Wise OWE'!$K$128/10000,2)</f>
        <v>3.48</v>
      </c>
      <c r="I20" s="22">
        <f>ROUND('PU Wise OWE'!$K$127/10000,2)</f>
        <v>6.11</v>
      </c>
      <c r="J20" s="23">
        <f>ROUND('PU Wise OWE'!$K$129/10000,2)</f>
        <v>0.95</v>
      </c>
      <c r="K20" s="22">
        <f t="shared" si="13"/>
        <v>-5.16</v>
      </c>
      <c r="L20" s="24">
        <f t="shared" si="14"/>
        <v>-0.84451718494271688</v>
      </c>
      <c r="M20" s="22">
        <f t="shared" si="11"/>
        <v>-2.5300000000000002</v>
      </c>
      <c r="N20" s="52">
        <f t="shared" si="12"/>
        <v>-0.72701149425287359</v>
      </c>
      <c r="O20" s="52">
        <f t="shared" si="6"/>
        <v>8.0851063829787226E-2</v>
      </c>
    </row>
    <row r="21" spans="1:15" x14ac:dyDescent="0.25">
      <c r="A21" s="31"/>
      <c r="B21" s="20" t="s">
        <v>157</v>
      </c>
      <c r="C21" s="105">
        <v>48.93</v>
      </c>
      <c r="D21" s="66">
        <f t="shared" si="7"/>
        <v>6.2586259163137422E-3</v>
      </c>
      <c r="E21" s="21"/>
      <c r="F21" s="22">
        <f>ROUND('PU Wise OWE'!$L$126/10000,2)</f>
        <v>52.98</v>
      </c>
      <c r="G21" s="24">
        <f t="shared" si="8"/>
        <v>6.4055132390279284E-3</v>
      </c>
      <c r="H21" s="70">
        <f>ROUND('PU Wise OWE'!$L$128/10000,2)</f>
        <v>29.82</v>
      </c>
      <c r="I21" s="22">
        <f>ROUND('PU Wise OWE'!$L$127/10000,2)</f>
        <v>27.55</v>
      </c>
      <c r="J21" s="23">
        <f>ROUND('PU Wise OWE'!$L$129/10000,2)</f>
        <v>19.89</v>
      </c>
      <c r="K21" s="22">
        <f t="shared" si="13"/>
        <v>-7.66</v>
      </c>
      <c r="L21" s="24">
        <f t="shared" si="14"/>
        <v>-0.27803992740471867</v>
      </c>
      <c r="M21" s="22">
        <f t="shared" si="11"/>
        <v>-9.93</v>
      </c>
      <c r="N21" s="52">
        <f t="shared" si="12"/>
        <v>-0.33299798792756535</v>
      </c>
      <c r="O21" s="52">
        <f t="shared" si="6"/>
        <v>0.37542468856172145</v>
      </c>
    </row>
    <row r="22" spans="1:15" x14ac:dyDescent="0.25">
      <c r="A22" s="31"/>
      <c r="B22" s="20" t="s">
        <v>179</v>
      </c>
      <c r="C22" s="105">
        <v>120.4</v>
      </c>
      <c r="D22" s="66">
        <f t="shared" si="7"/>
        <v>1.540033844929848E-2</v>
      </c>
      <c r="E22" s="21"/>
      <c r="F22" s="22">
        <f>ROUND('PU Wise OWE'!$M$126/10000,2)</f>
        <v>149.94999999999999</v>
      </c>
      <c r="G22" s="24">
        <f t="shared" si="8"/>
        <v>1.8129609478902187E-2</v>
      </c>
      <c r="H22" s="70">
        <f>ROUND('PU Wise OWE'!$M$128/10000,2)</f>
        <v>73.23</v>
      </c>
      <c r="I22" s="22">
        <f>ROUND('PU Wise OWE'!$M$127/10000,2)</f>
        <v>77.97</v>
      </c>
      <c r="J22" s="23">
        <f>ROUND('PU Wise OWE'!$M$129/10000,2)</f>
        <v>79.34</v>
      </c>
      <c r="K22" s="22">
        <f t="shared" ref="K22" si="15">J22-I22</f>
        <v>1.3700000000000045</v>
      </c>
      <c r="L22" s="24">
        <f t="shared" ref="L22" si="16">K22/I22</f>
        <v>1.7570860587405472E-2</v>
      </c>
      <c r="M22" s="22">
        <f t="shared" si="11"/>
        <v>6.1099999999999994</v>
      </c>
      <c r="N22" s="52">
        <f t="shared" si="12"/>
        <v>8.3435750375529139E-2</v>
      </c>
      <c r="O22" s="52">
        <f t="shared" si="6"/>
        <v>0.52910970323441153</v>
      </c>
    </row>
    <row r="23" spans="1:15" x14ac:dyDescent="0.25">
      <c r="A23" s="31"/>
      <c r="B23" s="56" t="s">
        <v>158</v>
      </c>
      <c r="C23" s="106">
        <v>88.73</v>
      </c>
      <c r="D23" s="66">
        <f t="shared" si="7"/>
        <v>1.1349435470151612E-2</v>
      </c>
      <c r="E23" s="21"/>
      <c r="F23" s="22">
        <f>ROUND('PU Wise OWE'!$P$126/10000,2)</f>
        <v>92.29</v>
      </c>
      <c r="G23" s="24">
        <f t="shared" si="8"/>
        <v>1.1158263813323662E-2</v>
      </c>
      <c r="H23" s="70">
        <f>ROUND('PU Wise OWE'!$P$128/10000,2)</f>
        <v>54.11</v>
      </c>
      <c r="I23" s="22">
        <f>ROUND('PU Wise OWE'!$P$127/10000,2)</f>
        <v>47.99</v>
      </c>
      <c r="J23" s="23">
        <f>ROUND('PU Wise OWE'!$P$129/10000,2)</f>
        <v>58.5</v>
      </c>
      <c r="K23" s="22">
        <f t="shared" si="13"/>
        <v>10.509999999999998</v>
      </c>
      <c r="L23" s="24">
        <f t="shared" si="14"/>
        <v>0.2190039591581579</v>
      </c>
      <c r="M23" s="22">
        <f t="shared" si="11"/>
        <v>4.3900000000000006</v>
      </c>
      <c r="N23" s="52">
        <f t="shared" si="12"/>
        <v>8.1131029384586967E-2</v>
      </c>
      <c r="O23" s="52">
        <f t="shared" si="6"/>
        <v>0.63387149203597348</v>
      </c>
    </row>
    <row r="24" spans="1:15" x14ac:dyDescent="0.25">
      <c r="B24" s="56" t="s">
        <v>159</v>
      </c>
      <c r="C24" s="106">
        <v>81.78</v>
      </c>
      <c r="D24" s="66">
        <f t="shared" si="7"/>
        <v>1.0460462445046757E-2</v>
      </c>
      <c r="E24" s="21"/>
      <c r="F24" s="22">
        <f>ROUND('PU Wise OWE'!$S$126/10000,2)</f>
        <v>89.03</v>
      </c>
      <c r="G24" s="24">
        <f t="shared" si="8"/>
        <v>1.0764115584572603E-2</v>
      </c>
      <c r="H24" s="70">
        <f>ROUND('PU Wise OWE'!$S$128/10000,2)</f>
        <v>69.89</v>
      </c>
      <c r="I24" s="22">
        <f>ROUND('PU Wise OWE'!$S$127/10000,2)</f>
        <v>67.66</v>
      </c>
      <c r="J24" s="23">
        <f>ROUND('PU Wise OWE'!$S$129/10000,2)</f>
        <v>75.849999999999994</v>
      </c>
      <c r="K24" s="22">
        <f t="shared" si="13"/>
        <v>8.1899999999999977</v>
      </c>
      <c r="L24" s="24">
        <f t="shared" si="14"/>
        <v>0.12104640851315397</v>
      </c>
      <c r="M24" s="22">
        <f t="shared" si="11"/>
        <v>5.9599999999999937</v>
      </c>
      <c r="N24" s="52">
        <f t="shared" si="12"/>
        <v>8.5276863642867268E-2</v>
      </c>
      <c r="O24" s="52">
        <f t="shared" si="6"/>
        <v>0.85196001347860262</v>
      </c>
    </row>
    <row r="25" spans="1:15" x14ac:dyDescent="0.25">
      <c r="B25" s="56" t="s">
        <v>160</v>
      </c>
      <c r="C25" s="106">
        <v>90.5</v>
      </c>
      <c r="D25" s="66">
        <f t="shared" si="7"/>
        <v>1.1575835794530833E-2</v>
      </c>
      <c r="E25" s="21"/>
      <c r="F25" s="22">
        <f>ROUND('PU Wise OWE'!$T$126/10000,2)</f>
        <v>83.15</v>
      </c>
      <c r="G25" s="24">
        <f t="shared" si="8"/>
        <v>1.0053197920444928E-2</v>
      </c>
      <c r="H25" s="70">
        <f>ROUND('PU Wise OWE'!$T$128/10000,2)</f>
        <v>45.36</v>
      </c>
      <c r="I25" s="22">
        <f>ROUND('PU Wise OWE'!$T$127/10000,2)</f>
        <v>43.24</v>
      </c>
      <c r="J25" s="23">
        <f>ROUND('PU Wise OWE'!$T$129/10000,2)</f>
        <v>61.26</v>
      </c>
      <c r="K25" s="22">
        <f t="shared" si="13"/>
        <v>18.019999999999996</v>
      </c>
      <c r="L25" s="24">
        <f t="shared" si="14"/>
        <v>0.41674375578168349</v>
      </c>
      <c r="M25" s="22">
        <f t="shared" si="11"/>
        <v>15.899999999999999</v>
      </c>
      <c r="N25" s="52">
        <f t="shared" si="12"/>
        <v>0.35052910052910052</v>
      </c>
      <c r="O25" s="52">
        <f t="shared" si="6"/>
        <v>0.73674082982561628</v>
      </c>
    </row>
    <row r="26" spans="1:15" x14ac:dyDescent="0.25">
      <c r="B26" s="56" t="s">
        <v>178</v>
      </c>
      <c r="C26" s="106">
        <v>41.07</v>
      </c>
      <c r="D26" s="66">
        <f t="shared" si="7"/>
        <v>5.2532549843246554E-3</v>
      </c>
      <c r="E26" s="22"/>
      <c r="F26" s="22">
        <f>ROUND('PU Wise OWE'!$V$126/10000,2)</f>
        <v>34.5</v>
      </c>
      <c r="G26" s="24">
        <f t="shared" si="8"/>
        <v>4.1712005803409506E-3</v>
      </c>
      <c r="H26" s="70">
        <f>ROUND('PU Wise OWE'!$V$128/10000,2)</f>
        <v>25.01</v>
      </c>
      <c r="I26" s="22">
        <f>ROUND('PU Wise OWE'!$V$127/10000,2)</f>
        <v>17.940000000000001</v>
      </c>
      <c r="J26" s="23">
        <f>ROUND('PU Wise OWE'!$V$129/10000,2)</f>
        <v>25.48</v>
      </c>
      <c r="K26" s="22">
        <f t="shared" si="13"/>
        <v>7.5399999999999991</v>
      </c>
      <c r="L26" s="24">
        <f t="shared" si="14"/>
        <v>0.42028985507246369</v>
      </c>
      <c r="M26" s="22">
        <f t="shared" si="11"/>
        <v>0.46999999999999886</v>
      </c>
      <c r="N26" s="52">
        <f t="shared" si="12"/>
        <v>1.8792483006797235E-2</v>
      </c>
      <c r="O26" s="52">
        <f t="shared" si="6"/>
        <v>0.73855072463768112</v>
      </c>
    </row>
    <row r="27" spans="1:15" x14ac:dyDescent="0.25">
      <c r="B27" s="56" t="s">
        <v>177</v>
      </c>
      <c r="C27" s="106">
        <v>169.78</v>
      </c>
      <c r="D27" s="66">
        <f t="shared" si="7"/>
        <v>2.1716523770115414E-2</v>
      </c>
      <c r="E27" s="22"/>
      <c r="F27" s="22">
        <f>ROUND('PU Wise OWE'!$AC$126/10000,2)</f>
        <v>133.18</v>
      </c>
      <c r="G27" s="24">
        <f t="shared" si="8"/>
        <v>1.6102043283762545E-2</v>
      </c>
      <c r="H27" s="70">
        <f>ROUND('PU Wise OWE'!$AC$128/10000,2)</f>
        <v>60.27</v>
      </c>
      <c r="I27" s="22">
        <f>ROUND('PU Wise OWE'!$AC$127/10000,2)</f>
        <v>69.25</v>
      </c>
      <c r="J27" s="23">
        <f>ROUND('PU Wise OWE'!$AC$129/10000,2)</f>
        <v>69</v>
      </c>
      <c r="K27" s="22">
        <f t="shared" ref="K27" si="17">J27-I27</f>
        <v>-0.25</v>
      </c>
      <c r="L27" s="24">
        <f t="shared" ref="L27" si="18">K27/I27</f>
        <v>-3.6101083032490976E-3</v>
      </c>
      <c r="M27" s="22">
        <f t="shared" si="11"/>
        <v>8.7299999999999969</v>
      </c>
      <c r="N27" s="52">
        <f t="shared" si="12"/>
        <v>0.14484818317570924</v>
      </c>
      <c r="O27" s="52">
        <f t="shared" si="6"/>
        <v>0.51809581018170892</v>
      </c>
    </row>
    <row r="28" spans="1:15" x14ac:dyDescent="0.25">
      <c r="B28" s="204" t="s">
        <v>149</v>
      </c>
      <c r="C28" s="205">
        <f>SUM(C13:C27)</f>
        <v>4551.0499999999993</v>
      </c>
      <c r="D28" s="207">
        <f>SUM(D13:D27)</f>
        <v>0.58212383969833748</v>
      </c>
      <c r="E28" s="205"/>
      <c r="F28" s="205">
        <f>F5</f>
        <v>4962.2700000000004</v>
      </c>
      <c r="G28" s="207">
        <f t="shared" ref="G28:J28" si="19">SUM(G13:G27)</f>
        <v>0.59653004473461491</v>
      </c>
      <c r="H28" s="206">
        <f>SUM(H13:H27)</f>
        <v>2269.44</v>
      </c>
      <c r="I28" s="205">
        <f t="shared" si="19"/>
        <v>2480.7099999999996</v>
      </c>
      <c r="J28" s="205">
        <f t="shared" si="19"/>
        <v>2471.5499999999997</v>
      </c>
      <c r="K28" s="205">
        <f t="shared" si="13"/>
        <v>-9.1599999999998545</v>
      </c>
      <c r="L28" s="207">
        <f t="shared" si="14"/>
        <v>-3.6924912625820251E-3</v>
      </c>
      <c r="M28" s="205">
        <f>J28-H28</f>
        <v>202.10999999999967</v>
      </c>
      <c r="N28" s="208">
        <f>M28/H28</f>
        <v>8.9057212351945705E-2</v>
      </c>
      <c r="O28" s="208">
        <f t="shared" si="6"/>
        <v>0.49806842432999404</v>
      </c>
    </row>
    <row r="29" spans="1:15" x14ac:dyDescent="0.25">
      <c r="J29" s="68"/>
    </row>
    <row r="31" spans="1:15" x14ac:dyDescent="0.25">
      <c r="B31" s="75" t="s">
        <v>180</v>
      </c>
      <c r="C31" s="75"/>
      <c r="D31" s="77"/>
      <c r="H31" s="76"/>
      <c r="M31" s="36" t="s">
        <v>150</v>
      </c>
    </row>
    <row r="32" spans="1:15" ht="15" customHeight="1" x14ac:dyDescent="0.25">
      <c r="B32" s="296" t="s">
        <v>151</v>
      </c>
      <c r="C32" s="291" t="s">
        <v>302</v>
      </c>
      <c r="D32" s="291" t="s">
        <v>173</v>
      </c>
      <c r="E32" s="291"/>
      <c r="F32" s="289" t="str">
        <f>'PU Wise OWE'!$B$5</f>
        <v xml:space="preserve">OBG(SL) 2021-22 </v>
      </c>
      <c r="G32" s="291" t="s">
        <v>206</v>
      </c>
      <c r="H32" s="289" t="str">
        <f>'PU Wise OWE'!$B$7</f>
        <v>Actuals upto Sep' 20</v>
      </c>
      <c r="I32" s="289" t="str">
        <f>'PU Wise OWE'!$B$6</f>
        <v>BP to end  Sep-21</v>
      </c>
      <c r="J32" s="289" t="str">
        <f>'PU Wise OWE'!$B$8</f>
        <v>Actuals upto Sep' 21</v>
      </c>
      <c r="K32" s="267" t="s">
        <v>207</v>
      </c>
      <c r="L32" s="267"/>
      <c r="M32" s="267" t="s">
        <v>147</v>
      </c>
      <c r="N32" s="267"/>
      <c r="O32" s="268" t="s">
        <v>314</v>
      </c>
    </row>
    <row r="33" spans="2:15" ht="18" customHeight="1" x14ac:dyDescent="0.25">
      <c r="B33" s="297"/>
      <c r="C33" s="290"/>
      <c r="D33" s="290"/>
      <c r="E33" s="290"/>
      <c r="F33" s="290"/>
      <c r="G33" s="290"/>
      <c r="H33" s="290"/>
      <c r="I33" s="290"/>
      <c r="J33" s="290"/>
      <c r="K33" s="79" t="s">
        <v>145</v>
      </c>
      <c r="L33" s="80" t="s">
        <v>146</v>
      </c>
      <c r="M33" s="79" t="s">
        <v>145</v>
      </c>
      <c r="N33" s="80" t="s">
        <v>146</v>
      </c>
      <c r="O33" s="268"/>
    </row>
    <row r="34" spans="2:15" x14ac:dyDescent="0.25">
      <c r="B34" s="84" t="s">
        <v>181</v>
      </c>
      <c r="C34" s="107">
        <v>10.44</v>
      </c>
      <c r="D34" s="66">
        <f t="shared" ref="D34:D37" si="20">C34/$C$7</f>
        <v>1.335378184474054E-3</v>
      </c>
      <c r="E34" s="21"/>
      <c r="F34" s="22">
        <f>ROUND(('PU Wise OWE'!$AE$126+'PU Wise OWE'!$AF$126)/10000,2)</f>
        <v>9.56</v>
      </c>
      <c r="G34" s="24">
        <f t="shared" ref="G34:G37" si="21">F34/$F$7</f>
        <v>1.1558457260307097E-3</v>
      </c>
      <c r="H34" s="70">
        <f>ROUND(('PU Wise OWE'!$AE$128+'PU Wise OWE'!$AF$128)/10000,2)</f>
        <v>5.65</v>
      </c>
      <c r="I34" s="22">
        <f>ROUND(('PU Wise OWE'!$AE$127+'PU Wise OWE'!$AF$127)/10000,2)</f>
        <v>4.97</v>
      </c>
      <c r="J34" s="23">
        <f>ROUND(('PU Wise OWE'!$AE$129+'PU Wise OWE'!$AF$129)/10000,2)</f>
        <v>3.83</v>
      </c>
      <c r="K34" s="22">
        <f t="shared" ref="K34:K36" si="22">J34-I34</f>
        <v>-1.1399999999999997</v>
      </c>
      <c r="L34" s="24">
        <f t="shared" ref="L34:L36" si="23">K34/I34</f>
        <v>-0.22937625754527158</v>
      </c>
      <c r="M34" s="22">
        <f t="shared" ref="M34" si="24">J34-H34</f>
        <v>-1.8200000000000003</v>
      </c>
      <c r="N34" s="52">
        <f t="shared" ref="N34" si="25">M34/H34</f>
        <v>-0.32212389380530976</v>
      </c>
      <c r="O34" s="52">
        <f t="shared" ref="O34:O37" si="26">J34/F34</f>
        <v>0.40062761506276151</v>
      </c>
    </row>
    <row r="35" spans="2:15" ht="16.5" customHeight="1" x14ac:dyDescent="0.25">
      <c r="B35" s="84" t="s">
        <v>182</v>
      </c>
      <c r="C35" s="107">
        <v>21.76</v>
      </c>
      <c r="D35" s="66">
        <f t="shared" si="20"/>
        <v>2.783316982198795E-3</v>
      </c>
      <c r="E35" s="21"/>
      <c r="F35" s="22">
        <f>ROUND('PU Wise OWE'!$AG$126/10000,2)</f>
        <v>7.15</v>
      </c>
      <c r="G35" s="24">
        <f t="shared" si="21"/>
        <v>8.6446620723008101E-4</v>
      </c>
      <c r="H35" s="70">
        <f>ROUND('PU Wise OWE'!$AG$128/10000,2)</f>
        <v>11.37</v>
      </c>
      <c r="I35" s="22">
        <f>ROUND('PU Wise OWE'!$AG$127/10000,2)</f>
        <v>3.76</v>
      </c>
      <c r="J35" s="23">
        <f>ROUND('PU Wise OWE'!$AG$129/10000,2)</f>
        <v>8.74</v>
      </c>
      <c r="K35" s="22">
        <f t="shared" si="22"/>
        <v>4.9800000000000004</v>
      </c>
      <c r="L35" s="24">
        <f t="shared" si="23"/>
        <v>1.3244680851063833</v>
      </c>
      <c r="M35" s="22">
        <f t="shared" ref="M35:M37" si="27">J35-H35</f>
        <v>-2.629999999999999</v>
      </c>
      <c r="N35" s="52">
        <f t="shared" ref="N35:N37" si="28">M35/H35</f>
        <v>-0.23131046613896211</v>
      </c>
      <c r="O35" s="52">
        <f t="shared" si="26"/>
        <v>1.2223776223776224</v>
      </c>
    </row>
    <row r="36" spans="2:15" ht="15.75" customHeight="1" x14ac:dyDescent="0.25">
      <c r="B36" s="84" t="s">
        <v>183</v>
      </c>
      <c r="C36" s="107">
        <v>2.42</v>
      </c>
      <c r="D36" s="66">
        <f t="shared" si="20"/>
        <v>3.0954168643938801E-4</v>
      </c>
      <c r="E36" s="21"/>
      <c r="F36" s="22">
        <f>ROUND('PU Wise OWE'!$AJ$126/10000,2)</f>
        <v>2.23</v>
      </c>
      <c r="G36" s="24">
        <f t="shared" si="21"/>
        <v>2.6961673316406725E-4</v>
      </c>
      <c r="H36" s="70">
        <f>ROUND('PU Wise OWE'!$AJ$128/10000,2)</f>
        <v>1.3</v>
      </c>
      <c r="I36" s="22">
        <f>ROUND('PU Wise OWE'!$AJ$127/10000,2)</f>
        <v>1.1599999999999999</v>
      </c>
      <c r="J36" s="23">
        <f>ROUND('PU Wise OWE'!$AJ$129/10000,2)</f>
        <v>1.17</v>
      </c>
      <c r="K36" s="22">
        <f t="shared" si="22"/>
        <v>1.0000000000000009E-2</v>
      </c>
      <c r="L36" s="24">
        <f t="shared" si="23"/>
        <v>8.6206896551724223E-3</v>
      </c>
      <c r="M36" s="22">
        <f t="shared" si="27"/>
        <v>-0.13000000000000012</v>
      </c>
      <c r="N36" s="52">
        <f t="shared" si="28"/>
        <v>-0.10000000000000009</v>
      </c>
      <c r="O36" s="52">
        <f t="shared" si="26"/>
        <v>0.5246636771300448</v>
      </c>
    </row>
    <row r="37" spans="2:15" x14ac:dyDescent="0.25">
      <c r="B37" s="25" t="s">
        <v>149</v>
      </c>
      <c r="C37" s="26">
        <v>34.619999999999997</v>
      </c>
      <c r="D37" s="67">
        <f t="shared" si="20"/>
        <v>4.4282368531122366E-3</v>
      </c>
      <c r="E37" s="26"/>
      <c r="F37" s="74">
        <f t="shared" ref="F37:J37" si="29">SUM(F34:F36)</f>
        <v>18.940000000000001</v>
      </c>
      <c r="G37" s="54">
        <f t="shared" si="21"/>
        <v>2.2899286664248581E-3</v>
      </c>
      <c r="H37" s="74">
        <f>SUM(H34:H36)</f>
        <v>18.32</v>
      </c>
      <c r="I37" s="74">
        <f t="shared" si="29"/>
        <v>9.89</v>
      </c>
      <c r="J37" s="74">
        <f t="shared" si="29"/>
        <v>13.74</v>
      </c>
      <c r="K37" s="26">
        <f t="shared" ref="K37" si="30">J37-I37</f>
        <v>3.8499999999999996</v>
      </c>
      <c r="L37" s="54">
        <f t="shared" ref="L37" si="31">K37/I37</f>
        <v>0.3892821031344792</v>
      </c>
      <c r="M37" s="26">
        <f t="shared" si="27"/>
        <v>-4.58</v>
      </c>
      <c r="N37" s="55">
        <f t="shared" si="28"/>
        <v>-0.25</v>
      </c>
      <c r="O37" s="55">
        <f t="shared" si="26"/>
        <v>0.72544878563885951</v>
      </c>
    </row>
    <row r="39" spans="2:15" x14ac:dyDescent="0.25">
      <c r="B39" s="82"/>
      <c r="C39" s="82"/>
      <c r="D39" s="82"/>
      <c r="H39" s="83"/>
      <c r="M39" s="36" t="s">
        <v>150</v>
      </c>
    </row>
    <row r="40" spans="2:15" ht="15" customHeight="1" x14ac:dyDescent="0.25">
      <c r="B40" s="268" t="s">
        <v>164</v>
      </c>
      <c r="C40" s="291" t="s">
        <v>302</v>
      </c>
      <c r="D40" s="291" t="s">
        <v>173</v>
      </c>
      <c r="E40" s="292"/>
      <c r="F40" s="289" t="str">
        <f>'PU Wise OWE'!$B$5</f>
        <v xml:space="preserve">OBG(SL) 2021-22 </v>
      </c>
      <c r="G40" s="291" t="s">
        <v>206</v>
      </c>
      <c r="H40" s="289" t="str">
        <f>'PU Wise OWE'!$B$7</f>
        <v>Actuals upto Sep' 20</v>
      </c>
      <c r="I40" s="289" t="str">
        <f>'PU Wise OWE'!$B$6</f>
        <v>BP to end  Sep-21</v>
      </c>
      <c r="J40" s="289" t="str">
        <f>'PU Wise OWE'!$B$8</f>
        <v>Actuals upto Sep' 21</v>
      </c>
      <c r="K40" s="267" t="s">
        <v>207</v>
      </c>
      <c r="L40" s="267"/>
      <c r="M40" s="267" t="s">
        <v>147</v>
      </c>
      <c r="N40" s="267"/>
      <c r="O40" s="268" t="s">
        <v>314</v>
      </c>
    </row>
    <row r="41" spans="2:15" ht="17.25" customHeight="1" x14ac:dyDescent="0.25">
      <c r="B41" s="268"/>
      <c r="C41" s="290"/>
      <c r="D41" s="290"/>
      <c r="E41" s="293"/>
      <c r="F41" s="290"/>
      <c r="G41" s="290"/>
      <c r="H41" s="290"/>
      <c r="I41" s="290"/>
      <c r="J41" s="290"/>
      <c r="K41" s="79" t="s">
        <v>145</v>
      </c>
      <c r="L41" s="80" t="s">
        <v>146</v>
      </c>
      <c r="M41" s="79" t="s">
        <v>145</v>
      </c>
      <c r="N41" s="80" t="s">
        <v>146</v>
      </c>
      <c r="O41" s="268"/>
    </row>
    <row r="42" spans="2:15" x14ac:dyDescent="0.25">
      <c r="B42" s="27" t="s">
        <v>165</v>
      </c>
      <c r="C42" s="104">
        <v>273.47000000000003</v>
      </c>
      <c r="D42" s="66">
        <f t="shared" ref="D42:D50" si="32">C42/$C$7</f>
        <v>3.4979489665528697E-2</v>
      </c>
      <c r="E42" s="293"/>
      <c r="F42" s="21">
        <f>SUM(F43:F48)</f>
        <v>213.87</v>
      </c>
      <c r="G42" s="24">
        <f t="shared" ref="G42:G50" si="33">F42/$F$7</f>
        <v>2.5857816467174465E-2</v>
      </c>
      <c r="H42" s="70">
        <f>SUM(H43:H48)</f>
        <v>139.13999999999999</v>
      </c>
      <c r="I42" s="21">
        <f>SUM(I43:I48)</f>
        <v>111.21</v>
      </c>
      <c r="J42" s="21">
        <f>SUM(J43:J48)</f>
        <v>297.14999999999998</v>
      </c>
      <c r="K42" s="22">
        <f>J42-I42</f>
        <v>185.94</v>
      </c>
      <c r="L42" s="24">
        <f>K42/I42</f>
        <v>1.6719719449689776</v>
      </c>
      <c r="M42" s="22">
        <f t="shared" ref="M42" si="34">J42-H42</f>
        <v>158.01</v>
      </c>
      <c r="N42" s="52">
        <f t="shared" ref="N42" si="35">M42/H42</f>
        <v>1.1356188012074171</v>
      </c>
      <c r="O42" s="52">
        <f t="shared" ref="O42:O49" si="36">J42/F42</f>
        <v>1.3893954271286295</v>
      </c>
    </row>
    <row r="43" spans="2:15" x14ac:dyDescent="0.25">
      <c r="B43" s="57" t="s">
        <v>161</v>
      </c>
      <c r="C43" s="21">
        <v>19.690000000000001</v>
      </c>
      <c r="D43" s="66">
        <f t="shared" si="32"/>
        <v>2.5185437214841119E-3</v>
      </c>
      <c r="E43" s="293"/>
      <c r="F43" s="21">
        <f>ROUND('PU Wise OWE'!$AK$82/10000,2)</f>
        <v>14.25</v>
      </c>
      <c r="G43" s="24">
        <f t="shared" si="33"/>
        <v>1.7228871962277838E-3</v>
      </c>
      <c r="H43" s="70">
        <f>ROUND('PU Wise OWE'!$AK$84/10000,2)</f>
        <v>6.21</v>
      </c>
      <c r="I43" s="21">
        <f>ROUND('PU Wise OWE'!$AK$83/10000,2)</f>
        <v>7.41</v>
      </c>
      <c r="J43" s="21">
        <f>ROUND('PU Wise OWE'!$AK$85/10000,2)</f>
        <v>22.51</v>
      </c>
      <c r="K43" s="22">
        <f t="shared" ref="K43:K50" si="37">J43-I43</f>
        <v>15.100000000000001</v>
      </c>
      <c r="L43" s="24">
        <f t="shared" ref="L43:L50" si="38">K43/I43</f>
        <v>2.0377867746288802</v>
      </c>
      <c r="M43" s="22">
        <f t="shared" ref="M43:M49" si="39">J43-H43</f>
        <v>16.3</v>
      </c>
      <c r="N43" s="52">
        <f t="shared" ref="N43:N49" si="40">M43/H43</f>
        <v>2.6247987117552336</v>
      </c>
      <c r="O43" s="52">
        <f t="shared" si="36"/>
        <v>1.5796491228070177</v>
      </c>
    </row>
    <row r="44" spans="2:15" s="256" customFormat="1" x14ac:dyDescent="0.25">
      <c r="B44" s="259" t="s">
        <v>323</v>
      </c>
      <c r="C44" s="21">
        <v>0</v>
      </c>
      <c r="D44" s="66">
        <f t="shared" si="32"/>
        <v>0</v>
      </c>
      <c r="E44" s="293"/>
      <c r="F44" s="21">
        <v>0</v>
      </c>
      <c r="G44" s="24">
        <f t="shared" si="33"/>
        <v>0</v>
      </c>
      <c r="H44" s="70">
        <v>0</v>
      </c>
      <c r="I44" s="21">
        <v>0</v>
      </c>
      <c r="J44" s="21">
        <f>ROUND('PU Wise OWE'!$AP$85/10000,2)</f>
        <v>64.17</v>
      </c>
      <c r="K44" s="22">
        <f t="shared" ref="K44" si="41">J44-I44</f>
        <v>64.17</v>
      </c>
      <c r="L44" s="24" t="e">
        <f t="shared" ref="L44" si="42">K44/I44</f>
        <v>#DIV/0!</v>
      </c>
      <c r="M44" s="22">
        <f t="shared" ref="M44" si="43">J44-H44</f>
        <v>64.17</v>
      </c>
      <c r="N44" s="52" t="e">
        <f t="shared" ref="N44" si="44">M44/H44</f>
        <v>#DIV/0!</v>
      </c>
      <c r="O44" s="52" t="e">
        <f t="shared" ref="O44" si="45">J44/F44</f>
        <v>#DIV/0!</v>
      </c>
    </row>
    <row r="45" spans="2:15" x14ac:dyDescent="0.25">
      <c r="B45" s="58" t="s">
        <v>168</v>
      </c>
      <c r="C45" s="108">
        <v>114.4</v>
      </c>
      <c r="D45" s="66">
        <f t="shared" si="32"/>
        <v>1.4632879722589252E-2</v>
      </c>
      <c r="E45" s="293"/>
      <c r="F45" s="21">
        <f>ROUND('PU Wise OWE'!$AR$82/10000,2)</f>
        <v>78.95</v>
      </c>
      <c r="G45" s="24">
        <f t="shared" si="33"/>
        <v>9.5453995889251599E-3</v>
      </c>
      <c r="H45" s="70">
        <f>ROUND('PU Wise OWE'!$AR$84/10000,2)</f>
        <v>58.56</v>
      </c>
      <c r="I45" s="21">
        <f>ROUND('PU Wise OWE'!$AR$83/10000,2)</f>
        <v>41.05</v>
      </c>
      <c r="J45" s="21">
        <f>ROUND('PU Wise OWE'!$AR$85/10000,2)</f>
        <v>16.96</v>
      </c>
      <c r="K45" s="22">
        <f t="shared" ref="K45:K46" si="46">J45-I45</f>
        <v>-24.089999999999996</v>
      </c>
      <c r="L45" s="24">
        <f t="shared" ref="L45:L46" si="47">K45/I45</f>
        <v>-0.58684531059683309</v>
      </c>
      <c r="M45" s="22">
        <f t="shared" si="39"/>
        <v>-41.6</v>
      </c>
      <c r="N45" s="52">
        <f t="shared" si="40"/>
        <v>-0.7103825136612022</v>
      </c>
      <c r="O45" s="52">
        <f t="shared" si="36"/>
        <v>0.21481950601646613</v>
      </c>
    </row>
    <row r="46" spans="2:15" x14ac:dyDescent="0.25">
      <c r="B46" s="58" t="s">
        <v>169</v>
      </c>
      <c r="C46" s="108">
        <v>46.69</v>
      </c>
      <c r="D46" s="66">
        <f t="shared" si="32"/>
        <v>5.9721079916756304E-3</v>
      </c>
      <c r="E46" s="293"/>
      <c r="F46" s="21">
        <f>ROUND('PU Wise OWE'!$AU$82/10000,2)</f>
        <v>34.83</v>
      </c>
      <c r="G46" s="24">
        <f t="shared" si="33"/>
        <v>4.2110990206746463E-3</v>
      </c>
      <c r="H46" s="70">
        <f>ROUND('PU Wise OWE'!$AU$84/10000,2)</f>
        <v>22.21</v>
      </c>
      <c r="I46" s="21">
        <f>ROUND('PU Wise OWE'!$AU$83/10000,2)</f>
        <v>18.11</v>
      </c>
      <c r="J46" s="21">
        <f>ROUND('PU Wise OWE'!$AU$85/10000,2)</f>
        <v>7.52</v>
      </c>
      <c r="K46" s="22">
        <f t="shared" si="46"/>
        <v>-10.59</v>
      </c>
      <c r="L46" s="24">
        <f t="shared" si="47"/>
        <v>-0.58475980121479842</v>
      </c>
      <c r="M46" s="22">
        <f t="shared" si="39"/>
        <v>-14.690000000000001</v>
      </c>
      <c r="N46" s="52">
        <f t="shared" si="40"/>
        <v>-0.66141377757766773</v>
      </c>
      <c r="O46" s="52">
        <f t="shared" si="36"/>
        <v>0.21590582830892907</v>
      </c>
    </row>
    <row r="47" spans="2:15" x14ac:dyDescent="0.25">
      <c r="B47" s="57" t="s">
        <v>166</v>
      </c>
      <c r="C47" s="21">
        <v>54.55</v>
      </c>
      <c r="D47" s="66">
        <f t="shared" si="32"/>
        <v>6.9774789236647173E-3</v>
      </c>
      <c r="E47" s="293"/>
      <c r="F47" s="21">
        <f>ROUND('PU Wise OWE'!$AZ$82/10000,2)</f>
        <v>31.73</v>
      </c>
      <c r="G47" s="24">
        <f t="shared" si="33"/>
        <v>3.8362954902671988E-3</v>
      </c>
      <c r="H47" s="70">
        <f>ROUND('PU Wise OWE'!$AZ$84/10000,2)</f>
        <v>15.54</v>
      </c>
      <c r="I47" s="21">
        <f>ROUND('PU Wise OWE'!$AZ$83/10000,2)</f>
        <v>16.5</v>
      </c>
      <c r="J47" s="21">
        <f>ROUND('PU Wise OWE'!$AZ$85/10000,2)</f>
        <v>56.43</v>
      </c>
      <c r="K47" s="22">
        <f t="shared" si="37"/>
        <v>39.93</v>
      </c>
      <c r="L47" s="24">
        <f t="shared" si="38"/>
        <v>2.42</v>
      </c>
      <c r="M47" s="22">
        <f t="shared" si="39"/>
        <v>40.89</v>
      </c>
      <c r="N47" s="52">
        <f t="shared" si="40"/>
        <v>2.6312741312741315</v>
      </c>
      <c r="O47" s="52">
        <f t="shared" si="36"/>
        <v>1.778443113772455</v>
      </c>
    </row>
    <row r="48" spans="2:15" x14ac:dyDescent="0.25">
      <c r="B48" s="58" t="s">
        <v>167</v>
      </c>
      <c r="C48" s="108">
        <v>38.14</v>
      </c>
      <c r="D48" s="66">
        <f t="shared" si="32"/>
        <v>4.878479306114983E-3</v>
      </c>
      <c r="E48" s="293"/>
      <c r="F48" s="21">
        <f>ROUND('PU Wise OWE'!$BA$82/10000,2)</f>
        <v>54.11</v>
      </c>
      <c r="G48" s="24">
        <f t="shared" si="33"/>
        <v>6.5421351710796757E-3</v>
      </c>
      <c r="H48" s="70">
        <f>ROUND('PU Wise OWE'!$BA$84/10000,2)</f>
        <v>36.619999999999997</v>
      </c>
      <c r="I48" s="21">
        <f>ROUND('PU Wise OWE'!$BA$83/10000,2)</f>
        <v>28.14</v>
      </c>
      <c r="J48" s="21">
        <f>ROUND('PU Wise OWE'!$BA$85/10000,2)</f>
        <v>129.56</v>
      </c>
      <c r="K48" s="22">
        <f t="shared" si="37"/>
        <v>101.42</v>
      </c>
      <c r="L48" s="24">
        <f t="shared" si="38"/>
        <v>3.6041222459132909</v>
      </c>
      <c r="M48" s="22">
        <f t="shared" si="39"/>
        <v>92.94</v>
      </c>
      <c r="N48" s="52">
        <f t="shared" si="40"/>
        <v>2.5379574003276897</v>
      </c>
      <c r="O48" s="52">
        <f t="shared" si="36"/>
        <v>2.3943818148216596</v>
      </c>
    </row>
    <row r="49" spans="2:15" x14ac:dyDescent="0.25">
      <c r="B49" s="59" t="s">
        <v>170</v>
      </c>
      <c r="C49" s="103">
        <v>663.48</v>
      </c>
      <c r="D49" s="66">
        <f t="shared" si="32"/>
        <v>8.4865585999506263E-2</v>
      </c>
      <c r="E49" s="293"/>
      <c r="F49" s="21">
        <f>ROUND('PU Wise OWE'!$AM$82/10000,2)</f>
        <v>685.16</v>
      </c>
      <c r="G49" s="24">
        <f t="shared" si="33"/>
        <v>8.2838834481924792E-2</v>
      </c>
      <c r="H49" s="70">
        <f>ROUND('PU Wise OWE'!$AM$84/10000,2)</f>
        <v>318.95</v>
      </c>
      <c r="I49" s="21">
        <f>ROUND('PU Wise OWE'!$AM$83/10000,2)</f>
        <v>356.28</v>
      </c>
      <c r="J49" s="21">
        <f>ROUND('PU Wise OWE'!$AM$85/10000,2)</f>
        <v>488.89</v>
      </c>
      <c r="K49" s="22">
        <f t="shared" si="37"/>
        <v>132.61000000000001</v>
      </c>
      <c r="L49" s="24">
        <f t="shared" si="38"/>
        <v>0.37220725272257782</v>
      </c>
      <c r="M49" s="22">
        <f t="shared" si="39"/>
        <v>169.94</v>
      </c>
      <c r="N49" s="52">
        <f t="shared" si="40"/>
        <v>0.5328107853895595</v>
      </c>
      <c r="O49" s="52">
        <f t="shared" si="36"/>
        <v>0.71354136260143619</v>
      </c>
    </row>
    <row r="50" spans="2:15" s="36" customFormat="1" x14ac:dyDescent="0.25">
      <c r="B50" s="60" t="s">
        <v>130</v>
      </c>
      <c r="C50" s="74">
        <f>C42+C49</f>
        <v>936.95</v>
      </c>
      <c r="D50" s="67">
        <f t="shared" si="32"/>
        <v>0.11984507566503497</v>
      </c>
      <c r="E50" s="294"/>
      <c r="F50" s="26">
        <f>F42+F49</f>
        <v>899.03</v>
      </c>
      <c r="G50" s="54">
        <f t="shared" si="33"/>
        <v>0.10869665094909926</v>
      </c>
      <c r="H50" s="74">
        <f>H42+H49</f>
        <v>458.09</v>
      </c>
      <c r="I50" s="26">
        <f>I42+I49</f>
        <v>467.48999999999995</v>
      </c>
      <c r="J50" s="26">
        <f>J42+J49</f>
        <v>786.04</v>
      </c>
      <c r="K50" s="26">
        <f t="shared" si="37"/>
        <v>318.55</v>
      </c>
      <c r="L50" s="54">
        <f t="shared" si="38"/>
        <v>0.68140494983849931</v>
      </c>
      <c r="M50" s="26">
        <f t="shared" ref="M50" si="48">J50-H50</f>
        <v>327.95</v>
      </c>
      <c r="N50" s="55">
        <f t="shared" ref="N50" si="49">M50/H50</f>
        <v>0.71590735444999898</v>
      </c>
      <c r="O50" s="55">
        <f t="shared" ref="O50" si="50">J50/F50</f>
        <v>0.87432010055281806</v>
      </c>
    </row>
    <row r="52" spans="2:15" x14ac:dyDescent="0.25">
      <c r="B52" s="75" t="s">
        <v>184</v>
      </c>
      <c r="C52" s="75"/>
    </row>
    <row r="53" spans="2:15" ht="47.25" customHeight="1" x14ac:dyDescent="0.25">
      <c r="B53" s="81" t="s">
        <v>185</v>
      </c>
      <c r="C53" s="109">
        <v>188.88</v>
      </c>
      <c r="D53" s="66">
        <f t="shared" ref="D53:D57" si="51">C53/$C$7</f>
        <v>2.4159600716806451E-2</v>
      </c>
      <c r="E53" s="284"/>
      <c r="F53" s="22">
        <f>ROUND('PU Wise OWE'!$AK$126/10000,2)-F43</f>
        <v>121.82</v>
      </c>
      <c r="G53" s="24">
        <f t="shared" ref="G53:G55" si="52">F53/$F$7</f>
        <v>1.4728569701366219E-2</v>
      </c>
      <c r="H53" s="70">
        <f>ROUND('PU Wise OWE'!$AK$128/10000,2)-H43</f>
        <v>80.210000000000008</v>
      </c>
      <c r="I53" s="22">
        <f>ROUND('PU Wise OWE'!$AK$127/10000,2)-I43</f>
        <v>63.350000000000009</v>
      </c>
      <c r="J53" s="22">
        <f>ROUND('PU Wise OWE'!$AK$129/10000,2)-J43</f>
        <v>65.5</v>
      </c>
      <c r="K53" s="22">
        <f>J53-I53</f>
        <v>2.1499999999999915</v>
      </c>
      <c r="L53" s="24">
        <f>K53/I53</f>
        <v>3.3938437253354242E-2</v>
      </c>
      <c r="M53" s="22">
        <f t="shared" ref="M53" si="53">J53-H53</f>
        <v>-14.710000000000008</v>
      </c>
      <c r="N53" s="52">
        <f t="shared" ref="N53" si="54">M53/H53</f>
        <v>-0.18339359182146872</v>
      </c>
      <c r="O53" s="52">
        <f t="shared" ref="O53:O55" si="55">J53/F53</f>
        <v>0.53767854211131183</v>
      </c>
    </row>
    <row r="54" spans="2:15" x14ac:dyDescent="0.25">
      <c r="B54" s="20" t="s">
        <v>162</v>
      </c>
      <c r="C54" s="105">
        <v>121.46</v>
      </c>
      <c r="D54" s="66">
        <f t="shared" si="51"/>
        <v>1.5535922824350441E-2</v>
      </c>
      <c r="E54" s="285"/>
      <c r="F54" s="22">
        <f>ROUND('PU Wise OWE'!$AL$126/10000,2)</f>
        <v>109.58</v>
      </c>
      <c r="G54" s="24">
        <f t="shared" si="52"/>
        <v>1.3248700278080039E-2</v>
      </c>
      <c r="H54" s="70">
        <f>ROUND('PU Wise OWE'!$AL$128/10000,2)</f>
        <v>65.569999999999993</v>
      </c>
      <c r="I54" s="22">
        <f>ROUND('PU Wise OWE'!$AL$127/10000,2)</f>
        <v>56.98</v>
      </c>
      <c r="J54" s="23">
        <f>ROUND('PU Wise OWE'!$AL$129/10000,2)</f>
        <v>46.04</v>
      </c>
      <c r="K54" s="22">
        <f t="shared" ref="K54" si="56">J54-I54</f>
        <v>-10.939999999999998</v>
      </c>
      <c r="L54" s="24">
        <f t="shared" ref="L54" si="57">K54/I54</f>
        <v>-0.19199719199719198</v>
      </c>
      <c r="M54" s="22">
        <f t="shared" ref="M54:M55" si="58">J54-H54</f>
        <v>-19.529999999999994</v>
      </c>
      <c r="N54" s="52">
        <f t="shared" ref="N54:N55" si="59">M54/H54</f>
        <v>-0.29784962635351525</v>
      </c>
      <c r="O54" s="52">
        <f t="shared" si="55"/>
        <v>0.42014966234714363</v>
      </c>
    </row>
    <row r="55" spans="2:15" s="36" customFormat="1" x14ac:dyDescent="0.25">
      <c r="B55" s="25" t="s">
        <v>130</v>
      </c>
      <c r="C55" s="26">
        <f>C53+C54</f>
        <v>310.33999999999997</v>
      </c>
      <c r="D55" s="67">
        <f t="shared" si="51"/>
        <v>3.9695523541156887E-2</v>
      </c>
      <c r="E55" s="286"/>
      <c r="F55" s="74">
        <f t="shared" ref="F55:J55" si="60">SUM(F53:F54)</f>
        <v>231.39999999999998</v>
      </c>
      <c r="G55" s="54">
        <f t="shared" si="52"/>
        <v>2.7977269979446256E-2</v>
      </c>
      <c r="H55" s="74">
        <f>SUM(H53:H54)</f>
        <v>145.78</v>
      </c>
      <c r="I55" s="74">
        <f t="shared" si="60"/>
        <v>120.33000000000001</v>
      </c>
      <c r="J55" s="74">
        <f t="shared" si="60"/>
        <v>111.53999999999999</v>
      </c>
      <c r="K55" s="26">
        <f t="shared" ref="K55" si="61">J55-I55</f>
        <v>-8.7900000000000205</v>
      </c>
      <c r="L55" s="54">
        <f t="shared" ref="L55" si="62">K55/I55</f>
        <v>-7.3049114933931847E-2</v>
      </c>
      <c r="M55" s="26">
        <f t="shared" si="58"/>
        <v>-34.240000000000009</v>
      </c>
      <c r="N55" s="55">
        <f t="shared" si="59"/>
        <v>-0.23487446837700651</v>
      </c>
      <c r="O55" s="55">
        <f t="shared" si="55"/>
        <v>0.48202247191011238</v>
      </c>
    </row>
    <row r="57" spans="2:15" s="36" customFormat="1" x14ac:dyDescent="0.25">
      <c r="B57" s="202" t="s">
        <v>163</v>
      </c>
      <c r="C57" s="110">
        <v>348.19</v>
      </c>
      <c r="D57" s="260">
        <f t="shared" si="51"/>
        <v>4.4536909008814261E-2</v>
      </c>
      <c r="E57" s="53"/>
      <c r="F57" s="198">
        <f>ROUND('PU Wise OWE'!$AO$126/10000,2)</f>
        <v>304.54000000000002</v>
      </c>
      <c r="G57" s="199">
        <f t="shared" ref="G57" si="63">F57/$F$7</f>
        <v>3.6820215209769074E-2</v>
      </c>
      <c r="H57" s="203">
        <f>ROUND('PU Wise OWE'!$AO$128/10000,2)</f>
        <v>186.04</v>
      </c>
      <c r="I57" s="198">
        <f>ROUND('PU Wise OWE'!$AO$127/10000,2)</f>
        <v>158.36000000000001</v>
      </c>
      <c r="J57" s="133">
        <f>ROUND('PU Wise OWE'!$AO$129/10000,2)</f>
        <v>171.42</v>
      </c>
      <c r="K57" s="198">
        <f t="shared" ref="K57" si="64">J57-I57</f>
        <v>13.059999999999974</v>
      </c>
      <c r="L57" s="199">
        <f t="shared" ref="L57" si="65">K57/I57</f>
        <v>8.2470320788077631E-2</v>
      </c>
      <c r="M57" s="198">
        <f t="shared" ref="M57" si="66">J57-H57</f>
        <v>-14.620000000000005</v>
      </c>
      <c r="N57" s="200">
        <f t="shared" ref="N57" si="67">M57/H57</f>
        <v>-7.8585250483766966E-2</v>
      </c>
      <c r="O57" s="200">
        <f t="shared" ref="O57" si="68">J57/F57</f>
        <v>0.56288172325474484</v>
      </c>
    </row>
    <row r="58" spans="2:15" x14ac:dyDescent="0.25">
      <c r="C58" s="195"/>
      <c r="O58" s="100"/>
    </row>
    <row r="59" spans="2:15" x14ac:dyDescent="0.25">
      <c r="B59" s="75" t="s">
        <v>186</v>
      </c>
      <c r="C59" s="201"/>
      <c r="O59" s="201"/>
    </row>
    <row r="60" spans="2:15" x14ac:dyDescent="0.25">
      <c r="B60" s="23" t="s">
        <v>187</v>
      </c>
      <c r="C60" s="22">
        <v>80.099999999999994</v>
      </c>
      <c r="D60" s="66">
        <f t="shared" ref="D60:D64" si="69">C60/$C$7</f>
        <v>1.0245574001568173E-2</v>
      </c>
      <c r="E60" s="281"/>
      <c r="F60" s="22">
        <f>ROUND('PU Wise OWE'!$AM$60/10000,2)</f>
        <v>67.81</v>
      </c>
      <c r="G60" s="24">
        <f t="shared" ref="G60:G64" si="70">F60/$F$7</f>
        <v>8.1985249667512992E-3</v>
      </c>
      <c r="H60" s="70">
        <f>ROUND('PU Wise OWE'!$AM$62/10000,2)</f>
        <v>40.020000000000003</v>
      </c>
      <c r="I60" s="22">
        <f>ROUND('PU Wise OWE'!$AM$61/10000,2)</f>
        <v>35.26</v>
      </c>
      <c r="J60" s="23">
        <f>ROUND('PU Wise OWE'!$AM$63/10000,2)</f>
        <v>44.29</v>
      </c>
      <c r="K60" s="22">
        <f t="shared" ref="K60:K62" si="71">J60-I60</f>
        <v>9.0300000000000011</v>
      </c>
      <c r="L60" s="24">
        <f t="shared" ref="L60:L62" si="72">K60/I60</f>
        <v>0.25609756097560982</v>
      </c>
      <c r="M60" s="22">
        <f t="shared" ref="M60" si="73">J60-H60</f>
        <v>4.269999999999996</v>
      </c>
      <c r="N60" s="52">
        <f t="shared" ref="N60" si="74">M60/H60</f>
        <v>0.10669665167416281</v>
      </c>
      <c r="O60" s="52">
        <f t="shared" ref="O60:O64" si="75">J60/F60</f>
        <v>0.65314850317062378</v>
      </c>
    </row>
    <row r="61" spans="2:15" x14ac:dyDescent="0.25">
      <c r="B61" s="23" t="s">
        <v>188</v>
      </c>
      <c r="C61" s="22">
        <v>21.26</v>
      </c>
      <c r="D61" s="66">
        <f t="shared" si="69"/>
        <v>2.7193620883063595E-3</v>
      </c>
      <c r="E61" s="282"/>
      <c r="F61" s="22">
        <f>ROUND('PU Wise OWE'!$AM$93/10000,2)</f>
        <v>16.309999999999999</v>
      </c>
      <c r="G61" s="24">
        <f t="shared" si="70"/>
        <v>1.9719501874017652E-3</v>
      </c>
      <c r="H61" s="70">
        <f>ROUND('PU Wise OWE'!$AM$95/10000,2)</f>
        <v>8.6999999999999993</v>
      </c>
      <c r="I61" s="22">
        <f>ROUND('PU Wise OWE'!$AM$94/10000,2)</f>
        <v>8.48</v>
      </c>
      <c r="J61" s="23">
        <f>ROUND('PU Wise OWE'!$AM$96/10000,2)</f>
        <v>7.22</v>
      </c>
      <c r="K61" s="22">
        <f t="shared" si="71"/>
        <v>-1.2600000000000007</v>
      </c>
      <c r="L61" s="24">
        <f t="shared" si="72"/>
        <v>-0.14858490566037744</v>
      </c>
      <c r="M61" s="22">
        <f t="shared" ref="M61:M63" si="76">J61-H61</f>
        <v>-1.4799999999999995</v>
      </c>
      <c r="N61" s="52">
        <f t="shared" ref="N61:N63" si="77">M61/H61</f>
        <v>-0.1701149425287356</v>
      </c>
      <c r="O61" s="52">
        <f t="shared" si="75"/>
        <v>0.44267320662170451</v>
      </c>
    </row>
    <row r="62" spans="2:15" x14ac:dyDescent="0.25">
      <c r="B62" s="23" t="s">
        <v>189</v>
      </c>
      <c r="C62" s="22">
        <v>9.89</v>
      </c>
      <c r="D62" s="66">
        <f t="shared" si="69"/>
        <v>1.265027801192375E-3</v>
      </c>
      <c r="E62" s="282"/>
      <c r="F62" s="22">
        <f>ROUND('PU Wise OWE'!$AN$16/10000,2)</f>
        <v>10.1</v>
      </c>
      <c r="G62" s="24">
        <f>F62/$F$7</f>
        <v>1.2211340829403942E-3</v>
      </c>
      <c r="H62" s="70">
        <f>ROUND('PU Wise OWE'!$AN$18/10000,2)</f>
        <v>8.02</v>
      </c>
      <c r="I62" s="22">
        <f>ROUND('PU Wise OWE'!$AN$17/10000,2)</f>
        <v>5.25</v>
      </c>
      <c r="J62" s="23">
        <f>ROUND('PU Wise OWE'!$AN$19/10000,2)</f>
        <v>8.92</v>
      </c>
      <c r="K62" s="22">
        <f t="shared" si="71"/>
        <v>3.67</v>
      </c>
      <c r="L62" s="24">
        <f t="shared" si="72"/>
        <v>0.69904761904761903</v>
      </c>
      <c r="M62" s="22">
        <f t="shared" si="76"/>
        <v>0.90000000000000036</v>
      </c>
      <c r="N62" s="52">
        <f t="shared" si="77"/>
        <v>0.11221945137157112</v>
      </c>
      <c r="O62" s="52">
        <f t="shared" si="75"/>
        <v>0.88316831683168318</v>
      </c>
    </row>
    <row r="63" spans="2:15" x14ac:dyDescent="0.25">
      <c r="B63" s="23" t="s">
        <v>190</v>
      </c>
      <c r="C63" s="22">
        <v>1.64</v>
      </c>
      <c r="D63" s="66">
        <f t="shared" si="69"/>
        <v>2.0977205196718855E-4</v>
      </c>
      <c r="E63" s="282"/>
      <c r="F63" s="22">
        <f>ROUND('PU Wise OWE'!$AN$60/10000,2)</f>
        <v>1.46</v>
      </c>
      <c r="G63" s="24">
        <f>F63/$F$7</f>
        <v>1.7652037238544312E-4</v>
      </c>
      <c r="H63" s="70">
        <f>ROUND('PU Wise OWE'!$AN$62/10000,2)</f>
        <v>2.17</v>
      </c>
      <c r="I63" s="22">
        <f>ROUND('PU Wise OWE'!$AN$61/10000,2)</f>
        <v>0.76</v>
      </c>
      <c r="J63" s="23">
        <f>ROUND('PU Wise OWE'!$AN$63/10000,2)</f>
        <v>1.85</v>
      </c>
      <c r="K63" s="22">
        <f t="shared" ref="K63" si="78">J63-I63</f>
        <v>1.0900000000000001</v>
      </c>
      <c r="L63" s="24">
        <f t="shared" ref="L63" si="79">K63/I63</f>
        <v>1.4342105263157896</v>
      </c>
      <c r="M63" s="22">
        <f t="shared" si="76"/>
        <v>-0.31999999999999984</v>
      </c>
      <c r="N63" s="52">
        <f t="shared" si="77"/>
        <v>-0.14746543778801838</v>
      </c>
      <c r="O63" s="52">
        <f t="shared" si="75"/>
        <v>1.2671232876712331</v>
      </c>
    </row>
    <row r="64" spans="2:15" s="36" customFormat="1" x14ac:dyDescent="0.25">
      <c r="B64" s="25" t="s">
        <v>130</v>
      </c>
      <c r="C64" s="26">
        <f>C60+C61+C62+C63</f>
        <v>112.89</v>
      </c>
      <c r="D64" s="67">
        <f t="shared" si="69"/>
        <v>1.4439735943034097E-2</v>
      </c>
      <c r="E64" s="283"/>
      <c r="F64" s="26">
        <f>SUM(F60:F63)</f>
        <v>95.679999999999993</v>
      </c>
      <c r="G64" s="54">
        <f t="shared" si="70"/>
        <v>1.1568129609478901E-2</v>
      </c>
      <c r="H64" s="74">
        <f>SUM(H60:H63)</f>
        <v>58.91</v>
      </c>
      <c r="I64" s="26">
        <f>SUM(I60:I63)</f>
        <v>49.749999999999993</v>
      </c>
      <c r="J64" s="26">
        <f>SUM(J60:J63)</f>
        <v>62.28</v>
      </c>
      <c r="K64" s="26">
        <f t="shared" ref="K64" si="80">J64-I64</f>
        <v>12.530000000000008</v>
      </c>
      <c r="L64" s="54">
        <f t="shared" ref="L64" si="81">K64/I64</f>
        <v>0.25185929648241229</v>
      </c>
      <c r="M64" s="26">
        <f t="shared" ref="M64" si="82">J64-H64</f>
        <v>3.3700000000000045</v>
      </c>
      <c r="N64" s="55">
        <f t="shared" ref="N64" si="83">M64/H64</f>
        <v>5.7205907316245197E-2</v>
      </c>
      <c r="O64" s="55">
        <f t="shared" si="75"/>
        <v>0.65091973244147161</v>
      </c>
    </row>
    <row r="65" spans="2:15" x14ac:dyDescent="0.25">
      <c r="O65" s="92"/>
    </row>
    <row r="66" spans="2:15" x14ac:dyDescent="0.25">
      <c r="B66" s="75" t="s">
        <v>191</v>
      </c>
      <c r="C66" s="75"/>
    </row>
    <row r="67" spans="2:15" x14ac:dyDescent="0.25">
      <c r="B67" s="23" t="s">
        <v>192</v>
      </c>
      <c r="C67" s="22">
        <v>1117.51</v>
      </c>
      <c r="D67" s="66">
        <f t="shared" ref="D67:D69" si="84">C67/$C$7</f>
        <v>0.14294046694747128</v>
      </c>
      <c r="E67" s="23"/>
      <c r="F67" s="22">
        <f>ROUND('PU Wise OWE'!$AP$71/10000,2)</f>
        <v>1543.31</v>
      </c>
      <c r="G67" s="24">
        <f t="shared" ref="G67:G69" si="85">F67/$F$7</f>
        <v>0.18659291500423164</v>
      </c>
      <c r="H67" s="70">
        <f>ROUND('PU Wise OWE'!$AP$73/10000,2)</f>
        <v>777.68</v>
      </c>
      <c r="I67" s="22">
        <f>ROUND('PU Wise OWE'!$AP$72/10000,2)</f>
        <v>1127.24</v>
      </c>
      <c r="J67" s="23">
        <f>ROUND('PU Wise OWE'!$AP$74/10000,2)</f>
        <v>1061.8800000000001</v>
      </c>
      <c r="K67" s="22">
        <f t="shared" ref="K67" si="86">J67-I67</f>
        <v>-65.3599999999999</v>
      </c>
      <c r="L67" s="24">
        <f t="shared" ref="L67" si="87">K67/I67</f>
        <v>-5.7982328519214983E-2</v>
      </c>
      <c r="M67" s="22">
        <f t="shared" ref="M67" si="88">J67-H67</f>
        <v>284.20000000000016</v>
      </c>
      <c r="N67" s="52">
        <f t="shared" ref="N67" si="89">M67/H67</f>
        <v>0.36544594177553774</v>
      </c>
      <c r="O67" s="52">
        <f t="shared" ref="O67:O69" si="90">J67/F67</f>
        <v>0.68805359908249164</v>
      </c>
    </row>
    <row r="68" spans="2:15" x14ac:dyDescent="0.25">
      <c r="B68" s="87" t="s">
        <v>193</v>
      </c>
      <c r="C68" s="111">
        <v>38.520000000000003</v>
      </c>
      <c r="D68" s="66">
        <f t="shared" si="84"/>
        <v>4.9270850254732341E-3</v>
      </c>
      <c r="E68" s="23"/>
      <c r="F68" s="22">
        <f>ROUND('PU Wise OWE'!$AP$126/10000,2)-F67</f>
        <v>35.230000000000018</v>
      </c>
      <c r="G68" s="24">
        <f t="shared" si="85"/>
        <v>4.2594607665336738E-3</v>
      </c>
      <c r="H68" s="70">
        <f>ROUND('PU Wise OWE'!$AP$128/10000,2)-H67</f>
        <v>26</v>
      </c>
      <c r="I68" s="22">
        <f>ROUND('PU Wise OWE'!$AP$127/10000,2)-I67</f>
        <v>18.319999999999936</v>
      </c>
      <c r="J68" s="23">
        <f>ROUND('PU Wise OWE'!$AP$129/10000,2)-J67-ROUND('PU Wise OWE'!$AP$85/10000,2)</f>
        <v>28.109999999999971</v>
      </c>
      <c r="K68" s="22">
        <f t="shared" ref="K68:K84" si="91">J68-I68</f>
        <v>9.7900000000000347</v>
      </c>
      <c r="L68" s="24">
        <f t="shared" ref="L68:L84" si="92">K68/I68</f>
        <v>0.53438864628821336</v>
      </c>
      <c r="M68" s="22">
        <f t="shared" ref="M68" si="93">J68-H68</f>
        <v>2.109999999999971</v>
      </c>
      <c r="N68" s="52">
        <f t="shared" ref="N68" si="94">M68/H68</f>
        <v>8.1153846153845036E-2</v>
      </c>
      <c r="O68" s="52">
        <f t="shared" si="90"/>
        <v>0.79789951745671184</v>
      </c>
    </row>
    <row r="69" spans="2:15" s="36" customFormat="1" x14ac:dyDescent="0.25">
      <c r="B69" s="25" t="s">
        <v>130</v>
      </c>
      <c r="C69" s="26">
        <f>C67+C68</f>
        <v>1156.03</v>
      </c>
      <c r="D69" s="67">
        <f t="shared" si="84"/>
        <v>0.14786755197294452</v>
      </c>
      <c r="E69" s="88"/>
      <c r="F69" s="74">
        <f>SUM(F67:F68)</f>
        <v>1578.54</v>
      </c>
      <c r="G69" s="54">
        <f t="shared" si="85"/>
        <v>0.19085237577076533</v>
      </c>
      <c r="H69" s="74">
        <f>SUM(H67:H68)</f>
        <v>803.68</v>
      </c>
      <c r="I69" s="74">
        <f>SUM(I67:I68)</f>
        <v>1145.56</v>
      </c>
      <c r="J69" s="74">
        <f>SUM(J67:J68)</f>
        <v>1089.99</v>
      </c>
      <c r="K69" s="26">
        <f t="shared" si="91"/>
        <v>-55.569999999999936</v>
      </c>
      <c r="L69" s="54">
        <f t="shared" si="92"/>
        <v>-4.8509026153147755E-2</v>
      </c>
      <c r="M69" s="26">
        <f t="shared" ref="M69" si="95">J69-H69</f>
        <v>286.31000000000006</v>
      </c>
      <c r="N69" s="55">
        <f t="shared" ref="N69" si="96">M69/H69</f>
        <v>0.35624875572367121</v>
      </c>
      <c r="O69" s="55">
        <f t="shared" si="90"/>
        <v>0.6905051503287849</v>
      </c>
    </row>
    <row r="70" spans="2:15" x14ac:dyDescent="0.25">
      <c r="E70" s="31"/>
      <c r="F70" s="34"/>
      <c r="G70" s="34"/>
      <c r="I70" s="34"/>
      <c r="J70" s="31"/>
      <c r="K70" s="34"/>
      <c r="L70" s="35"/>
      <c r="M70" s="34"/>
      <c r="N70" s="92"/>
      <c r="O70" s="36"/>
    </row>
    <row r="71" spans="2:15" x14ac:dyDescent="0.25">
      <c r="B71" s="75" t="s">
        <v>195</v>
      </c>
      <c r="C71" s="75"/>
      <c r="E71" s="31"/>
      <c r="F71" s="34"/>
      <c r="G71" s="34"/>
      <c r="I71" s="34"/>
      <c r="J71" s="31"/>
      <c r="K71" s="34"/>
      <c r="L71" s="35"/>
      <c r="M71" s="34"/>
      <c r="N71" s="92"/>
    </row>
    <row r="72" spans="2:15" x14ac:dyDescent="0.25">
      <c r="B72" s="23" t="s">
        <v>194</v>
      </c>
      <c r="C72" s="22">
        <v>12.31</v>
      </c>
      <c r="D72" s="66">
        <f t="shared" ref="D72:D74" si="97">C72/$C$7</f>
        <v>1.5745694876317631E-3</v>
      </c>
      <c r="E72" s="23"/>
      <c r="F72" s="70">
        <f>ROUND('PU Wise OWE'!$AQ$27/10000,2)+ROUND('PU Wise OWE'!$BB$27/10000,2)</f>
        <v>11.17</v>
      </c>
      <c r="G72" s="24">
        <f t="shared" ref="G72:G74" si="98">F72/$F$7</f>
        <v>1.3505017531132873E-3</v>
      </c>
      <c r="H72" s="70">
        <f>ROUND('PU Wise OWE'!$AQ$29/10000,2)+ROUND('PU Wise OWE'!$BB$29/10000,2)</f>
        <v>14.14</v>
      </c>
      <c r="I72" s="70">
        <f>ROUND('PU Wise OWE'!$AQ$28/10000,2)+ROUND('PU Wise OWE'!$BB$28/10000,2)</f>
        <v>5.81</v>
      </c>
      <c r="J72" s="70">
        <f>ROUND('PU Wise OWE'!$AQ$30/10000,2)+ROUND('PU Wise OWE'!$BB$30/10000,2)</f>
        <v>13.5</v>
      </c>
      <c r="K72" s="22">
        <f t="shared" si="91"/>
        <v>7.69</v>
      </c>
      <c r="L72" s="24">
        <f t="shared" si="92"/>
        <v>1.3235800344234081</v>
      </c>
      <c r="M72" s="22">
        <f t="shared" ref="M72:M73" si="99">J72-H72</f>
        <v>-0.64000000000000057</v>
      </c>
      <c r="N72" s="52">
        <f t="shared" ref="N72:N73" si="100">M72/H72</f>
        <v>-4.5261669024045298E-2</v>
      </c>
      <c r="O72" s="52">
        <f t="shared" ref="O72:O74" si="101">J72/F72</f>
        <v>1.2085944494180842</v>
      </c>
    </row>
    <row r="73" spans="2:15" x14ac:dyDescent="0.25">
      <c r="B73" s="23" t="s">
        <v>196</v>
      </c>
      <c r="C73" s="22">
        <v>114.52</v>
      </c>
      <c r="D73" s="66">
        <f t="shared" si="97"/>
        <v>1.4648228897123436E-2</v>
      </c>
      <c r="E73" s="23"/>
      <c r="F73" s="70">
        <f>ROUND('PU Wise OWE'!$AQ$38/10000,2)+ROUND('PU Wise OWE'!$BB$38/10000,2)</f>
        <v>79.58</v>
      </c>
      <c r="G73" s="24">
        <f t="shared" si="98"/>
        <v>9.6215693386531246E-3</v>
      </c>
      <c r="H73" s="70">
        <f>ROUND('PU Wise OWE'!$AQ$40/10000,2)+ROUND('PU Wise OWE'!$BB$40/10000,2)</f>
        <v>39.75</v>
      </c>
      <c r="I73" s="70">
        <f>ROUND('PU Wise OWE'!$AQ$39/10000,2)+ROUND('PU Wise OWE'!$BB$39/10000,2)</f>
        <v>41.39</v>
      </c>
      <c r="J73" s="70">
        <f>ROUND('PU Wise OWE'!$AQ$41/10000,2)+ROUND('PU Wise OWE'!$BB$41/10000,2)</f>
        <v>71.95</v>
      </c>
      <c r="K73" s="22">
        <f t="shared" si="91"/>
        <v>30.560000000000002</v>
      </c>
      <c r="L73" s="24">
        <f t="shared" si="92"/>
        <v>0.73834259482966902</v>
      </c>
      <c r="M73" s="22">
        <f t="shared" si="99"/>
        <v>32.200000000000003</v>
      </c>
      <c r="N73" s="52">
        <f t="shared" si="100"/>
        <v>0.81006289308176105</v>
      </c>
      <c r="O73" s="52">
        <f t="shared" si="101"/>
        <v>0.90412163860266404</v>
      </c>
    </row>
    <row r="74" spans="2:15" s="36" customFormat="1" x14ac:dyDescent="0.25">
      <c r="B74" s="25" t="s">
        <v>130</v>
      </c>
      <c r="C74" s="26">
        <f>C72+C73</f>
        <v>126.83</v>
      </c>
      <c r="D74" s="67">
        <f t="shared" si="97"/>
        <v>1.62227983847552E-2</v>
      </c>
      <c r="E74" s="25"/>
      <c r="F74" s="74">
        <f>SUM(F72:F73)</f>
        <v>90.75</v>
      </c>
      <c r="G74" s="54">
        <f t="shared" si="98"/>
        <v>1.0972071091766412E-2</v>
      </c>
      <c r="H74" s="74">
        <f>SUM(H72:H73)</f>
        <v>53.89</v>
      </c>
      <c r="I74" s="74">
        <f t="shared" ref="I74:J74" si="102">SUM(I72:I73)</f>
        <v>47.2</v>
      </c>
      <c r="J74" s="74">
        <f t="shared" si="102"/>
        <v>85.45</v>
      </c>
      <c r="K74" s="26">
        <f t="shared" si="91"/>
        <v>38.25</v>
      </c>
      <c r="L74" s="54">
        <f t="shared" si="92"/>
        <v>0.8103813559322034</v>
      </c>
      <c r="M74" s="26">
        <f t="shared" ref="M74" si="103">J74-H74</f>
        <v>31.560000000000002</v>
      </c>
      <c r="N74" s="55">
        <f t="shared" ref="N74" si="104">M74/H74</f>
        <v>0.58563740953794774</v>
      </c>
      <c r="O74" s="55">
        <f t="shared" si="101"/>
        <v>0.94159779614325068</v>
      </c>
    </row>
    <row r="75" spans="2:15" s="36" customFormat="1" x14ac:dyDescent="0.25">
      <c r="B75" s="209"/>
      <c r="C75" s="210"/>
      <c r="D75" s="212"/>
      <c r="E75" s="209"/>
      <c r="F75" s="211"/>
      <c r="G75" s="213"/>
      <c r="H75" s="211"/>
      <c r="I75" s="211"/>
      <c r="J75" s="211"/>
      <c r="K75" s="210"/>
      <c r="L75" s="213"/>
      <c r="M75" s="210"/>
      <c r="N75" s="214"/>
      <c r="O75" s="214"/>
    </row>
    <row r="76" spans="2:15" s="36" customFormat="1" x14ac:dyDescent="0.25">
      <c r="B76" s="209"/>
      <c r="C76" s="210"/>
      <c r="D76" s="212"/>
      <c r="E76" s="209"/>
      <c r="F76" s="211"/>
      <c r="G76" s="213"/>
      <c r="H76" s="211"/>
      <c r="I76" s="211"/>
      <c r="J76" s="211"/>
      <c r="K76" s="210"/>
      <c r="L76" s="213"/>
      <c r="M76" s="36" t="s">
        <v>150</v>
      </c>
      <c r="N76" s="214"/>
      <c r="O76" s="214"/>
    </row>
    <row r="77" spans="2:15" x14ac:dyDescent="0.25">
      <c r="B77" s="272" t="s">
        <v>318</v>
      </c>
      <c r="C77" s="268" t="s">
        <v>302</v>
      </c>
      <c r="D77" s="268" t="s">
        <v>173</v>
      </c>
      <c r="E77" s="268"/>
      <c r="F77" s="269" t="str">
        <f>'PU Wise OWE'!$B$5</f>
        <v xml:space="preserve">OBG(SL) 2021-22 </v>
      </c>
      <c r="G77" s="268" t="s">
        <v>206</v>
      </c>
      <c r="H77" s="269" t="str">
        <f>'PU Wise OWE'!$B$7</f>
        <v>Actuals upto Sep' 20</v>
      </c>
      <c r="I77" s="269" t="str">
        <f>'PU Wise OWE'!$B$6</f>
        <v>BP to end  Sep-21</v>
      </c>
      <c r="J77" s="269" t="str">
        <f>'PU Wise OWE'!$B$8</f>
        <v>Actuals upto Sep' 21</v>
      </c>
      <c r="K77" s="267" t="s">
        <v>207</v>
      </c>
      <c r="L77" s="267"/>
      <c r="M77" s="267" t="s">
        <v>147</v>
      </c>
      <c r="N77" s="267"/>
      <c r="O77" s="268" t="s">
        <v>314</v>
      </c>
    </row>
    <row r="78" spans="2:15" ht="30" x14ac:dyDescent="0.25">
      <c r="B78" s="272"/>
      <c r="C78" s="268"/>
      <c r="D78" s="268"/>
      <c r="E78" s="268"/>
      <c r="F78" s="268"/>
      <c r="G78" s="268"/>
      <c r="H78" s="268"/>
      <c r="I78" s="268"/>
      <c r="J78" s="268"/>
      <c r="K78" s="79" t="s">
        <v>145</v>
      </c>
      <c r="L78" s="80" t="s">
        <v>146</v>
      </c>
      <c r="M78" s="79" t="s">
        <v>145</v>
      </c>
      <c r="N78" s="80" t="s">
        <v>146</v>
      </c>
      <c r="O78" s="268"/>
    </row>
    <row r="79" spans="2:15" x14ac:dyDescent="0.25">
      <c r="B79" s="23" t="s">
        <v>199</v>
      </c>
      <c r="C79" s="22">
        <v>2</v>
      </c>
      <c r="D79" s="66">
        <f t="shared" ref="D79:D85" si="105">C79/$C$7</f>
        <v>2.5581957556974216E-4</v>
      </c>
      <c r="E79" s="23"/>
      <c r="F79" s="22">
        <f>ROUND('PU Wise OWE'!$AW$126/10000,2)</f>
        <v>2.65</v>
      </c>
      <c r="G79" s="24">
        <f t="shared" ref="G79:G85" si="106">F79/$F$7</f>
        <v>3.20396566316044E-4</v>
      </c>
      <c r="H79" s="70">
        <f>ROUND('PU Wise OWE'!$AW$128/10000,2)</f>
        <v>0.86</v>
      </c>
      <c r="I79" s="22">
        <f>ROUND('PU Wise OWE'!$AW$127/10000,2)</f>
        <v>1.38</v>
      </c>
      <c r="J79" s="23">
        <f>ROUND('PU Wise OWE'!$AW$129/10000,2)</f>
        <v>0.78</v>
      </c>
      <c r="K79" s="22">
        <f t="shared" si="91"/>
        <v>-0.59999999999999987</v>
      </c>
      <c r="L79" s="24">
        <f t="shared" si="92"/>
        <v>-0.43478260869565211</v>
      </c>
      <c r="M79" s="22">
        <f t="shared" ref="M79:M80" si="107">J79-H79</f>
        <v>-7.999999999999996E-2</v>
      </c>
      <c r="N79" s="52">
        <f t="shared" ref="N79:N80" si="108">M79/H79</f>
        <v>-9.3023255813953445E-2</v>
      </c>
      <c r="O79" s="52">
        <f t="shared" ref="O79:O87" si="109">J79/F79</f>
        <v>0.29433962264150948</v>
      </c>
    </row>
    <row r="80" spans="2:15" x14ac:dyDescent="0.25">
      <c r="B80" s="23" t="s">
        <v>198</v>
      </c>
      <c r="C80" s="22">
        <v>1.66</v>
      </c>
      <c r="D80" s="66">
        <f t="shared" si="105"/>
        <v>2.1233024772288598E-4</v>
      </c>
      <c r="E80" s="23"/>
      <c r="F80" s="22">
        <f>ROUND('PU Wise OWE'!$AX$126/10000,2)</f>
        <v>1.81</v>
      </c>
      <c r="G80" s="24">
        <f t="shared" si="106"/>
        <v>2.1883690001209044E-4</v>
      </c>
      <c r="H80" s="70">
        <f>ROUND('PU Wise OWE'!$AX$128/10000,2)</f>
        <v>0.81</v>
      </c>
      <c r="I80" s="22">
        <f>ROUND('PU Wise OWE'!$AX$127/10000,2)</f>
        <v>0.94</v>
      </c>
      <c r="J80" s="23">
        <f>ROUND('PU Wise OWE'!$AX$129/10000,2)</f>
        <v>0.93</v>
      </c>
      <c r="K80" s="22">
        <f t="shared" si="91"/>
        <v>-9.9999999999998979E-3</v>
      </c>
      <c r="L80" s="24">
        <f t="shared" si="92"/>
        <v>-1.0638297872340318E-2</v>
      </c>
      <c r="M80" s="22">
        <f t="shared" si="107"/>
        <v>0.12</v>
      </c>
      <c r="N80" s="52">
        <f t="shared" si="108"/>
        <v>0.14814814814814814</v>
      </c>
      <c r="O80" s="52">
        <f t="shared" si="109"/>
        <v>0.51381215469613262</v>
      </c>
    </row>
    <row r="81" spans="2:15" x14ac:dyDescent="0.25">
      <c r="B81" s="23" t="s">
        <v>200</v>
      </c>
      <c r="C81" s="22">
        <v>16.940000000000001</v>
      </c>
      <c r="D81" s="66">
        <f t="shared" si="105"/>
        <v>2.1667918050757161E-3</v>
      </c>
      <c r="E81" s="23"/>
      <c r="F81" s="22">
        <f>ROUND('PU Wise OWE'!$BC$126/10000,2)</f>
        <v>14.88</v>
      </c>
      <c r="G81" s="24">
        <f t="shared" si="106"/>
        <v>1.7990569459557491E-3</v>
      </c>
      <c r="H81" s="70">
        <f>ROUND('PU Wise OWE'!$BC$128/10000,2)</f>
        <v>9.2200000000000006</v>
      </c>
      <c r="I81" s="22">
        <f>ROUND('PU Wise OWE'!$BC$127/10000,2)</f>
        <v>7.74</v>
      </c>
      <c r="J81" s="23">
        <f>ROUND('PU Wise OWE'!$BC$129/10000,2)</f>
        <v>8.51</v>
      </c>
      <c r="K81" s="22">
        <f t="shared" si="91"/>
        <v>0.76999999999999957</v>
      </c>
      <c r="L81" s="24">
        <f t="shared" si="92"/>
        <v>9.948320413436687E-2</v>
      </c>
      <c r="M81" s="22">
        <f t="shared" ref="M81:M84" si="110">J81-H81</f>
        <v>-0.71000000000000085</v>
      </c>
      <c r="N81" s="52">
        <f t="shared" ref="N81:N84" si="111">M81/H81</f>
        <v>-7.7006507592190979E-2</v>
      </c>
      <c r="O81" s="52">
        <f t="shared" si="109"/>
        <v>0.57190860215053763</v>
      </c>
    </row>
    <row r="82" spans="2:15" x14ac:dyDescent="0.25">
      <c r="B82" s="23" t="s">
        <v>201</v>
      </c>
      <c r="C82" s="22">
        <v>16.95</v>
      </c>
      <c r="D82" s="66">
        <f t="shared" si="105"/>
        <v>2.1680709029535646E-3</v>
      </c>
      <c r="E82" s="23"/>
      <c r="F82" s="22">
        <f>ROUND('PU Wise OWE'!$BD$126/10000,2)</f>
        <v>14.88</v>
      </c>
      <c r="G82" s="24">
        <f t="shared" si="106"/>
        <v>1.7990569459557491E-3</v>
      </c>
      <c r="H82" s="70">
        <f>ROUND('PU Wise OWE'!$BD$128/10000,2)</f>
        <v>9.23</v>
      </c>
      <c r="I82" s="22">
        <f>ROUND('PU Wise OWE'!$BD$127/10000,2)</f>
        <v>7.74</v>
      </c>
      <c r="J82" s="23">
        <f>ROUND('PU Wise OWE'!$BD$129/10000,2)</f>
        <v>8.48</v>
      </c>
      <c r="K82" s="22">
        <f t="shared" si="91"/>
        <v>0.74000000000000021</v>
      </c>
      <c r="L82" s="24">
        <f t="shared" si="92"/>
        <v>9.5607235142118885E-2</v>
      </c>
      <c r="M82" s="22">
        <f t="shared" si="110"/>
        <v>-0.75</v>
      </c>
      <c r="N82" s="52">
        <f t="shared" si="111"/>
        <v>-8.1256771397616459E-2</v>
      </c>
      <c r="O82" s="52">
        <f t="shared" si="109"/>
        <v>0.56989247311827962</v>
      </c>
    </row>
    <row r="83" spans="2:15" x14ac:dyDescent="0.25">
      <c r="B83" s="23" t="s">
        <v>202</v>
      </c>
      <c r="C83" s="22">
        <v>17.329999999999998</v>
      </c>
      <c r="D83" s="66">
        <f t="shared" si="105"/>
        <v>2.2166766223118157E-3</v>
      </c>
      <c r="E83" s="23"/>
      <c r="F83" s="22">
        <f>ROUND('PU Wise OWE'!$BF$126/10000,2)</f>
        <v>12.96</v>
      </c>
      <c r="G83" s="24">
        <f t="shared" si="106"/>
        <v>1.5669205658324266E-3</v>
      </c>
      <c r="H83" s="70">
        <f>ROUND('PU Wise OWE'!$BF$128/10000,2)</f>
        <v>8.69</v>
      </c>
      <c r="I83" s="22">
        <f>ROUND('PU Wise OWE'!$BF$127/10000,2)</f>
        <v>6.74</v>
      </c>
      <c r="J83" s="23">
        <f>ROUND('PU Wise OWE'!$BF$129/10000,2)</f>
        <v>8.26</v>
      </c>
      <c r="K83" s="22">
        <f t="shared" si="91"/>
        <v>1.5199999999999996</v>
      </c>
      <c r="L83" s="24">
        <f t="shared" si="92"/>
        <v>0.22551928783382783</v>
      </c>
      <c r="M83" s="22">
        <f t="shared" si="110"/>
        <v>-0.42999999999999972</v>
      </c>
      <c r="N83" s="52">
        <f t="shared" si="111"/>
        <v>-4.9482163406214009E-2</v>
      </c>
      <c r="O83" s="52">
        <f t="shared" si="109"/>
        <v>0.63734567901234562</v>
      </c>
    </row>
    <row r="84" spans="2:15" x14ac:dyDescent="0.25">
      <c r="B84" s="23" t="s">
        <v>203</v>
      </c>
      <c r="C84" s="22">
        <v>166.71</v>
      </c>
      <c r="D84" s="66">
        <f t="shared" si="105"/>
        <v>2.1323840721615858E-2</v>
      </c>
      <c r="E84" s="23"/>
      <c r="F84" s="22">
        <f>ROUND('PU Wise OWE'!$BG$126/10000,2)-ROUND('PU Wise OWE'!$BG$115/10000,2)</f>
        <v>127.09000000000015</v>
      </c>
      <c r="G84" s="24">
        <f t="shared" si="106"/>
        <v>1.5365735703058898E-2</v>
      </c>
      <c r="H84" s="70">
        <f>ROUND('PU Wise OWE'!$BG$128/10000,2)-ROUND('PU Wise OWE'!$BG$117/10000,2)</f>
        <v>85.5300000000002</v>
      </c>
      <c r="I84" s="22">
        <f>ROUND('PU Wise OWE'!$BG$127/10000,2)-ROUND('PU Wise OWE'!$BG$116/10000,2)</f>
        <v>67.72</v>
      </c>
      <c r="J84" s="23">
        <f>ROUND('PU Wise OWE'!$BG$129/10000,2)-ROUND('PU Wise OWE'!$BG$118/10000,2)</f>
        <v>82.940000000000055</v>
      </c>
      <c r="K84" s="22">
        <f t="shared" si="91"/>
        <v>15.220000000000056</v>
      </c>
      <c r="L84" s="24">
        <f t="shared" si="92"/>
        <v>0.22474896633195593</v>
      </c>
      <c r="M84" s="22">
        <f t="shared" si="110"/>
        <v>-2.5900000000001455</v>
      </c>
      <c r="N84" s="52">
        <f t="shared" si="111"/>
        <v>-3.0281772477494907E-2</v>
      </c>
      <c r="O84" s="52">
        <f t="shared" si="109"/>
        <v>0.65260838775670749</v>
      </c>
    </row>
    <row r="85" spans="2:15" s="36" customFormat="1" x14ac:dyDescent="0.25">
      <c r="B85" s="25" t="s">
        <v>130</v>
      </c>
      <c r="C85" s="26">
        <f>C79+C80+C81+C82+C83+C84</f>
        <v>221.59</v>
      </c>
      <c r="D85" s="67">
        <f t="shared" si="105"/>
        <v>2.8343529875249584E-2</v>
      </c>
      <c r="E85" s="25"/>
      <c r="F85" s="74">
        <f>SUM(F79:F84)</f>
        <v>174.27000000000015</v>
      </c>
      <c r="G85" s="54">
        <f t="shared" si="106"/>
        <v>2.1070003627130959E-2</v>
      </c>
      <c r="H85" s="74">
        <f>SUM(H79:H84)</f>
        <v>114.3400000000002</v>
      </c>
      <c r="I85" s="74">
        <f>SUM(I79:I84)</f>
        <v>92.259999999999991</v>
      </c>
      <c r="J85" s="74">
        <f>SUM(J79:J84)</f>
        <v>109.90000000000006</v>
      </c>
      <c r="K85" s="26">
        <f t="shared" ref="K85" si="112">J85-I85</f>
        <v>17.640000000000072</v>
      </c>
      <c r="L85" s="54">
        <f t="shared" ref="L85" si="113">K85/I85</f>
        <v>0.1911987860394545</v>
      </c>
      <c r="M85" s="26">
        <f t="shared" ref="M85" si="114">J85-H85</f>
        <v>-4.4400000000001398</v>
      </c>
      <c r="N85" s="55">
        <f t="shared" ref="N85" si="115">M85/H85</f>
        <v>-3.8831555011370755E-2</v>
      </c>
      <c r="O85" s="55">
        <f t="shared" si="109"/>
        <v>0.63063063063063041</v>
      </c>
    </row>
    <row r="86" spans="2:15" x14ac:dyDescent="0.25">
      <c r="O86" s="25"/>
    </row>
    <row r="87" spans="2:15" s="36" customFormat="1" ht="30" customHeight="1" x14ac:dyDescent="0.25">
      <c r="B87" s="93" t="s">
        <v>204</v>
      </c>
      <c r="C87" s="112">
        <v>3247.44</v>
      </c>
      <c r="D87" s="197" t="e">
        <f>#REF!/#REF!</f>
        <v>#REF!</v>
      </c>
      <c r="E87" s="25"/>
      <c r="F87" s="112">
        <f>F37+F50+F55+F57+F64+F69+F74+F85</f>
        <v>3393.15</v>
      </c>
      <c r="G87" s="199">
        <f t="shared" ref="G87" si="116">F87/$F$7</f>
        <v>0.41024664490388102</v>
      </c>
      <c r="H87" s="112">
        <f>H37+H50+H55+H57+H64+H69+H74+H85</f>
        <v>1839.05</v>
      </c>
      <c r="I87" s="112">
        <f>I37+I50+I55+I57+I64+I69+I74+I85</f>
        <v>2090.84</v>
      </c>
      <c r="J87" s="112">
        <f>J37+J50+J55+J57+J64+J69+J74+J85</f>
        <v>2430.36</v>
      </c>
      <c r="K87" s="198">
        <f t="shared" ref="K87" si="117">J87-I87</f>
        <v>339.52</v>
      </c>
      <c r="L87" s="199">
        <f t="shared" ref="L87" si="118">K87/I87</f>
        <v>0.16238449618335213</v>
      </c>
      <c r="M87" s="198">
        <f t="shared" ref="M87" si="119">J87-H87</f>
        <v>591.31000000000017</v>
      </c>
      <c r="N87" s="200">
        <f t="shared" ref="N87" si="120">M87/H87</f>
        <v>0.32153013784290813</v>
      </c>
      <c r="O87" s="200">
        <f t="shared" si="109"/>
        <v>0.71625480747977543</v>
      </c>
    </row>
    <row r="88" spans="2:15" x14ac:dyDescent="0.25">
      <c r="O88" s="92"/>
    </row>
    <row r="89" spans="2:15" x14ac:dyDescent="0.25">
      <c r="C89" s="178"/>
      <c r="O89" s="178"/>
    </row>
    <row r="90" spans="2:15" x14ac:dyDescent="0.25">
      <c r="B90" s="270" t="s">
        <v>254</v>
      </c>
      <c r="C90" s="273" t="s">
        <v>302</v>
      </c>
      <c r="D90" s="273" t="s">
        <v>173</v>
      </c>
      <c r="E90" s="273"/>
      <c r="F90" s="277" t="s">
        <v>307</v>
      </c>
      <c r="G90" s="273" t="s">
        <v>309</v>
      </c>
      <c r="H90" s="277" t="s">
        <v>326</v>
      </c>
      <c r="I90" s="277" t="s">
        <v>327</v>
      </c>
      <c r="J90" s="273" t="s">
        <v>205</v>
      </c>
      <c r="K90" s="275" t="s">
        <v>147</v>
      </c>
      <c r="L90" s="275"/>
      <c r="M90" s="276" t="s">
        <v>317</v>
      </c>
      <c r="N90" s="191"/>
      <c r="O90" s="196"/>
    </row>
    <row r="91" spans="2:15" ht="30" customHeight="1" x14ac:dyDescent="0.25">
      <c r="B91" s="271"/>
      <c r="C91" s="274"/>
      <c r="D91" s="274"/>
      <c r="E91" s="274"/>
      <c r="F91" s="274"/>
      <c r="G91" s="274"/>
      <c r="H91" s="274"/>
      <c r="I91" s="278"/>
      <c r="J91" s="274"/>
      <c r="K91" s="79" t="s">
        <v>145</v>
      </c>
      <c r="L91" s="79" t="s">
        <v>146</v>
      </c>
      <c r="M91" s="276"/>
      <c r="N91" s="191"/>
      <c r="O91" s="196"/>
    </row>
    <row r="92" spans="2:15" x14ac:dyDescent="0.25">
      <c r="B92" s="20" t="s">
        <v>255</v>
      </c>
      <c r="C92" s="20">
        <v>0</v>
      </c>
      <c r="D92" s="66">
        <f t="shared" ref="D92:D105" si="121">C92/$C$7</f>
        <v>0</v>
      </c>
      <c r="E92" s="20"/>
      <c r="F92" s="105">
        <f>'PU Wise OWE'!V27/10000</f>
        <v>0.68710000000000004</v>
      </c>
      <c r="G92" s="185">
        <f t="shared" ref="G92:G105" si="122">F92/$F$7</f>
        <v>8.3073388949341073E-5</v>
      </c>
      <c r="H92" s="218">
        <f>'PU Wise OWE'!V29</f>
        <v>0</v>
      </c>
      <c r="I92" s="218">
        <f>'PU Wise OWE'!W30</f>
        <v>0</v>
      </c>
      <c r="J92" s="185">
        <f t="shared" ref="J92:J105" si="123">I92/$I$7</f>
        <v>0</v>
      </c>
      <c r="K92" s="22">
        <f>I92-H92</f>
        <v>0</v>
      </c>
      <c r="L92" s="52" t="e">
        <f>K92/H92</f>
        <v>#DIV/0!</v>
      </c>
      <c r="M92" s="186">
        <f t="shared" ref="M92:M105" si="124">I92/F92</f>
        <v>0</v>
      </c>
      <c r="N92" s="191"/>
      <c r="O92" s="193"/>
    </row>
    <row r="93" spans="2:15" x14ac:dyDescent="0.25">
      <c r="B93" s="20" t="s">
        <v>256</v>
      </c>
      <c r="C93" s="20">
        <v>33.630000000000003</v>
      </c>
      <c r="D93" s="66">
        <f t="shared" si="121"/>
        <v>4.3016061632052145E-3</v>
      </c>
      <c r="E93" s="20"/>
      <c r="F93" s="105">
        <f>'PU Wise OWE'!V38/10000</f>
        <v>33.280999999999999</v>
      </c>
      <c r="G93" s="185">
        <f t="shared" si="122"/>
        <v>4.0238181598355703E-3</v>
      </c>
      <c r="H93" s="109">
        <f>'PU Wise OWE'!V40/10000</f>
        <v>17.8612</v>
      </c>
      <c r="I93" s="109">
        <f>'PU Wise OWE'!V41/10000</f>
        <v>24.860399999999998</v>
      </c>
      <c r="J93" s="185">
        <f t="shared" si="123"/>
        <v>5.4695702298238578E-3</v>
      </c>
      <c r="K93" s="22">
        <f t="shared" ref="K93:K94" si="125">I93-H93</f>
        <v>6.9991999999999983</v>
      </c>
      <c r="L93" s="52">
        <f t="shared" ref="L93:L94" si="126">K93/H93</f>
        <v>0.39186616800662877</v>
      </c>
      <c r="M93" s="186">
        <f t="shared" si="124"/>
        <v>0.74698476608274988</v>
      </c>
      <c r="N93" s="191"/>
      <c r="O93" s="193"/>
    </row>
    <row r="94" spans="2:15" x14ac:dyDescent="0.25">
      <c r="B94" s="20" t="s">
        <v>266</v>
      </c>
      <c r="C94" s="20">
        <v>7.44</v>
      </c>
      <c r="D94" s="66">
        <f t="shared" si="121"/>
        <v>9.5164882111944092E-4</v>
      </c>
      <c r="E94" s="20"/>
      <c r="F94" s="105">
        <f>'PU Wise OWE'!V49/10000</f>
        <v>0.53049999999999997</v>
      </c>
      <c r="G94" s="185">
        <f t="shared" si="122"/>
        <v>6.4139765445532577E-5</v>
      </c>
      <c r="H94" s="109">
        <f>'PU Wise OWE'!V51/10000</f>
        <v>7.1504000000000003</v>
      </c>
      <c r="I94" s="105">
        <f>'PU Wise OWE'!V52/10000</f>
        <v>0.61770000000000003</v>
      </c>
      <c r="J94" s="185">
        <f t="shared" si="123"/>
        <v>1.3590101249224461E-4</v>
      </c>
      <c r="K94" s="22">
        <f t="shared" si="125"/>
        <v>-6.5327000000000002</v>
      </c>
      <c r="L94" s="52">
        <f t="shared" si="126"/>
        <v>-0.9136132244349966</v>
      </c>
      <c r="M94" s="186">
        <f t="shared" si="124"/>
        <v>1.1643732327992462</v>
      </c>
      <c r="N94" s="191"/>
      <c r="O94" s="193"/>
    </row>
    <row r="95" spans="2:15" x14ac:dyDescent="0.25">
      <c r="B95" s="59" t="s">
        <v>257</v>
      </c>
      <c r="C95" s="27">
        <f>SUM(C92:C94)</f>
        <v>41.07</v>
      </c>
      <c r="D95" s="67">
        <f t="shared" si="121"/>
        <v>5.2532549843246554E-3</v>
      </c>
      <c r="E95" s="27">
        <f t="shared" ref="E95" si="127">SUM(E92:E93)</f>
        <v>0</v>
      </c>
      <c r="F95" s="104">
        <f>F92+F93+F94</f>
        <v>34.498599999999996</v>
      </c>
      <c r="G95" s="187">
        <f t="shared" si="122"/>
        <v>4.1710313142304433E-3</v>
      </c>
      <c r="H95" s="104">
        <f>SUM(H92:H94)</f>
        <v>25.011600000000001</v>
      </c>
      <c r="I95" s="104">
        <f>SUM(I92:I94)</f>
        <v>25.478099999999998</v>
      </c>
      <c r="J95" s="187">
        <f t="shared" si="123"/>
        <v>5.6054712423161028E-3</v>
      </c>
      <c r="K95" s="26">
        <f t="shared" ref="K95" si="128">I95-H95</f>
        <v>0.46649999999999636</v>
      </c>
      <c r="L95" s="55">
        <f t="shared" ref="L95" si="129">K95/H95</f>
        <v>1.8651345775559994E-2</v>
      </c>
      <c r="M95" s="188">
        <f t="shared" si="124"/>
        <v>0.73852562132956123</v>
      </c>
      <c r="N95" s="191"/>
      <c r="O95" s="194"/>
    </row>
    <row r="96" spans="2:15" x14ac:dyDescent="0.25">
      <c r="B96" s="20" t="s">
        <v>258</v>
      </c>
      <c r="C96" s="20">
        <v>0</v>
      </c>
      <c r="D96" s="66">
        <f t="shared" si="121"/>
        <v>0</v>
      </c>
      <c r="E96" s="20"/>
      <c r="F96" s="105">
        <f>'PU Wise OWE'!AQ27</f>
        <v>0</v>
      </c>
      <c r="G96" s="185">
        <f t="shared" si="122"/>
        <v>0</v>
      </c>
      <c r="H96" s="218">
        <f>'PU Wise OWE'!AQ29/10000</f>
        <v>0</v>
      </c>
      <c r="I96" s="105">
        <f>'PU Wise OWE'!AQ30</f>
        <v>0</v>
      </c>
      <c r="J96" s="185">
        <f t="shared" si="123"/>
        <v>0</v>
      </c>
      <c r="K96" s="22">
        <f>I96-H96</f>
        <v>0</v>
      </c>
      <c r="L96" s="52" t="e">
        <f>K96/H96</f>
        <v>#DIV/0!</v>
      </c>
      <c r="M96" s="186">
        <v>0</v>
      </c>
      <c r="N96" s="191"/>
      <c r="O96" s="193"/>
    </row>
    <row r="97" spans="2:15" x14ac:dyDescent="0.25">
      <c r="B97" s="20" t="s">
        <v>259</v>
      </c>
      <c r="C97" s="20">
        <v>13.18</v>
      </c>
      <c r="D97" s="66">
        <f t="shared" si="121"/>
        <v>1.6858510030046008E-3</v>
      </c>
      <c r="E97" s="20"/>
      <c r="F97" s="105">
        <f>'PU Wise OWE'!AQ38/10000</f>
        <v>14.552</v>
      </c>
      <c r="G97" s="185">
        <f t="shared" si="122"/>
        <v>1.7594003143513481E-3</v>
      </c>
      <c r="H97" s="109">
        <f>'PU Wise OWE'!AQ40/10000</f>
        <v>7.569</v>
      </c>
      <c r="I97" s="105">
        <f>'PU Wise OWE'!AQ41/10000</f>
        <v>18.743200000000002</v>
      </c>
      <c r="J97" s="185">
        <f t="shared" si="123"/>
        <v>4.1237167837860434E-3</v>
      </c>
      <c r="K97" s="22">
        <f t="shared" ref="K97:K99" si="130">I97-H97</f>
        <v>11.174200000000003</v>
      </c>
      <c r="L97" s="52">
        <f t="shared" ref="L97:L99" si="131">K97/H97</f>
        <v>1.4763112696525305</v>
      </c>
      <c r="M97" s="186">
        <f t="shared" si="124"/>
        <v>1.2880153930731173</v>
      </c>
      <c r="N97" s="191"/>
      <c r="O97" s="193"/>
    </row>
    <row r="98" spans="2:15" x14ac:dyDescent="0.25">
      <c r="B98" s="20" t="s">
        <v>267</v>
      </c>
      <c r="C98" s="20">
        <v>-0.3</v>
      </c>
      <c r="D98" s="66">
        <f t="shared" si="121"/>
        <v>-3.8372936335461326E-5</v>
      </c>
      <c r="E98" s="20"/>
      <c r="F98" s="105">
        <f>'PU Wise OWE'!AQ49/10000</f>
        <v>4.5999999999999999E-2</v>
      </c>
      <c r="G98" s="185">
        <f t="shared" si="122"/>
        <v>5.5616007737879333E-6</v>
      </c>
      <c r="H98" s="109">
        <f>'PU Wise OWE'!AQ51/10000</f>
        <v>-0.30890000000000001</v>
      </c>
      <c r="I98" s="109">
        <f>'PU Wise OWE'!AQ52/10000</f>
        <v>1.4761</v>
      </c>
      <c r="J98" s="185">
        <f t="shared" si="123"/>
        <v>3.2475875755188968E-4</v>
      </c>
      <c r="K98" s="22">
        <f t="shared" si="130"/>
        <v>1.7849999999999999</v>
      </c>
      <c r="L98" s="52">
        <f t="shared" si="131"/>
        <v>-5.7785691162188408</v>
      </c>
      <c r="M98" s="186">
        <v>0</v>
      </c>
      <c r="N98" s="191"/>
      <c r="O98" s="193"/>
    </row>
    <row r="99" spans="2:15" x14ac:dyDescent="0.25">
      <c r="B99" s="59" t="s">
        <v>260</v>
      </c>
      <c r="C99" s="27">
        <f>SUM(C96:C98)</f>
        <v>12.879999999999999</v>
      </c>
      <c r="D99" s="67">
        <f t="shared" si="121"/>
        <v>1.6474780666691394E-3</v>
      </c>
      <c r="E99" s="27">
        <f t="shared" ref="E99" si="132">SUM(E96:E97)</f>
        <v>0</v>
      </c>
      <c r="F99" s="104">
        <f>SUM(F96:F98)</f>
        <v>14.597999999999999</v>
      </c>
      <c r="G99" s="187">
        <f t="shared" si="122"/>
        <v>1.7649619151251358E-3</v>
      </c>
      <c r="H99" s="104">
        <f>H97+H98</f>
        <v>7.2600999999999996</v>
      </c>
      <c r="I99" s="104">
        <f>I97+I98</f>
        <v>20.2193</v>
      </c>
      <c r="J99" s="187">
        <f t="shared" si="123"/>
        <v>4.4484755413379332E-3</v>
      </c>
      <c r="K99" s="26">
        <f t="shared" si="130"/>
        <v>12.959200000000001</v>
      </c>
      <c r="L99" s="55">
        <f t="shared" si="131"/>
        <v>1.7849891874767567</v>
      </c>
      <c r="M99" s="188">
        <f t="shared" si="124"/>
        <v>1.3850732977120155</v>
      </c>
      <c r="N99" s="191"/>
      <c r="O99" s="194"/>
    </row>
    <row r="100" spans="2:15" x14ac:dyDescent="0.25">
      <c r="B100" s="20" t="s">
        <v>261</v>
      </c>
      <c r="C100" s="105">
        <v>24.12</v>
      </c>
      <c r="D100" s="66">
        <f t="shared" si="121"/>
        <v>3.0851840813710908E-3</v>
      </c>
      <c r="E100" s="20"/>
      <c r="F100" s="105">
        <f>'PU Wise OWE'!AC27/10000</f>
        <v>17.599599999999999</v>
      </c>
      <c r="G100" s="185">
        <f t="shared" si="122"/>
        <v>2.1278684560512634E-3</v>
      </c>
      <c r="H100" s="109">
        <f>'PU Wise OWE'!AC29/10000</f>
        <v>6.6801000000000004</v>
      </c>
      <c r="I100" s="105">
        <f>'PU Wise OWE'!AC30/10000</f>
        <v>7.1801000000000004</v>
      </c>
      <c r="J100" s="185">
        <f t="shared" si="123"/>
        <v>1.5797035127012554E-3</v>
      </c>
      <c r="K100" s="22">
        <f>I100-H100</f>
        <v>0.5</v>
      </c>
      <c r="L100" s="52">
        <f>K100/H100</f>
        <v>7.4849178904507416E-2</v>
      </c>
      <c r="M100" s="186">
        <f t="shared" si="124"/>
        <v>0.40796949930680249</v>
      </c>
      <c r="N100" s="191"/>
      <c r="O100" s="193"/>
    </row>
    <row r="101" spans="2:15" x14ac:dyDescent="0.25">
      <c r="B101" s="20" t="s">
        <v>262</v>
      </c>
      <c r="C101" s="20">
        <v>145.66</v>
      </c>
      <c r="D101" s="66">
        <f t="shared" si="121"/>
        <v>1.8631339688744322E-2</v>
      </c>
      <c r="E101" s="20"/>
      <c r="F101" s="105">
        <f>'PU Wise OWE'!AC38/10000</f>
        <v>115.5805</v>
      </c>
      <c r="G101" s="185">
        <f t="shared" si="122"/>
        <v>1.3974186918147745E-2</v>
      </c>
      <c r="H101" s="109">
        <f>'PU Wise OWE'!AC40/10000</f>
        <v>53.589500000000001</v>
      </c>
      <c r="I101" s="105">
        <f>'PU Wise OWE'!AC41/10000</f>
        <v>61.822499999999998</v>
      </c>
      <c r="J101" s="185">
        <f t="shared" si="123"/>
        <v>1.3601651845235213E-2</v>
      </c>
      <c r="K101" s="22">
        <f t="shared" ref="K101:K102" si="133">I101-H101</f>
        <v>8.232999999999997</v>
      </c>
      <c r="L101" s="52">
        <f t="shared" ref="L101:L102" si="134">K101/H101</f>
        <v>0.15363084186267825</v>
      </c>
      <c r="M101" s="186">
        <f t="shared" si="124"/>
        <v>0.53488694027106642</v>
      </c>
      <c r="N101" s="191"/>
      <c r="O101" s="193"/>
    </row>
    <row r="102" spans="2:15" x14ac:dyDescent="0.25">
      <c r="B102" s="59" t="s">
        <v>263</v>
      </c>
      <c r="C102" s="27">
        <f t="shared" ref="C102:I102" si="135">SUM(C100:C101)</f>
        <v>169.78</v>
      </c>
      <c r="D102" s="67">
        <f t="shared" si="121"/>
        <v>2.1716523770115414E-2</v>
      </c>
      <c r="E102" s="27">
        <f t="shared" si="135"/>
        <v>0</v>
      </c>
      <c r="F102" s="104">
        <f>F100+F101</f>
        <v>133.18010000000001</v>
      </c>
      <c r="G102" s="187">
        <f t="shared" si="122"/>
        <v>1.6102055374199009E-2</v>
      </c>
      <c r="H102" s="104">
        <f t="shared" ref="H102" si="136">SUM(H100:H101)</f>
        <v>60.269600000000004</v>
      </c>
      <c r="I102" s="104">
        <f t="shared" si="135"/>
        <v>69.002600000000001</v>
      </c>
      <c r="J102" s="187">
        <f t="shared" si="123"/>
        <v>1.5181355357936469E-2</v>
      </c>
      <c r="K102" s="22">
        <f t="shared" si="133"/>
        <v>8.732999999999997</v>
      </c>
      <c r="L102" s="52">
        <f t="shared" si="134"/>
        <v>0.14489892084898517</v>
      </c>
      <c r="M102" s="188">
        <f t="shared" si="124"/>
        <v>0.51811494359893107</v>
      </c>
      <c r="N102" s="191"/>
      <c r="O102" s="194"/>
    </row>
    <row r="103" spans="2:15" x14ac:dyDescent="0.25">
      <c r="B103" s="20" t="s">
        <v>264</v>
      </c>
      <c r="C103" s="105">
        <v>12.31</v>
      </c>
      <c r="D103" s="66">
        <f t="shared" si="121"/>
        <v>1.5745694876317631E-3</v>
      </c>
      <c r="E103" s="20"/>
      <c r="F103" s="105">
        <f>'PU Wise OWE'!BB27/10000</f>
        <v>11.169600000000001</v>
      </c>
      <c r="G103" s="185">
        <f t="shared" si="122"/>
        <v>1.3504533913674284E-3</v>
      </c>
      <c r="H103" s="109">
        <f>'PU Wise OWE'!BB29/10000</f>
        <v>14.144500000000001</v>
      </c>
      <c r="I103" s="105">
        <f>'PU Wise OWE'!BB30/10000</f>
        <v>13.4979</v>
      </c>
      <c r="J103" s="185">
        <f t="shared" si="123"/>
        <v>2.9696912360677808E-3</v>
      </c>
      <c r="K103" s="22">
        <f>I103-H103</f>
        <v>-0.64660000000000117</v>
      </c>
      <c r="L103" s="52">
        <f>K103/H103</f>
        <v>-4.5713881720810291E-2</v>
      </c>
      <c r="M103" s="186">
        <f t="shared" si="124"/>
        <v>1.208449720670391</v>
      </c>
      <c r="N103" s="191"/>
      <c r="O103" s="193"/>
    </row>
    <row r="104" spans="2:15" x14ac:dyDescent="0.25">
      <c r="B104" s="20" t="s">
        <v>265</v>
      </c>
      <c r="C104" s="105">
        <v>101.34</v>
      </c>
      <c r="D104" s="66">
        <f t="shared" si="121"/>
        <v>1.2962377894118835E-2</v>
      </c>
      <c r="E104" s="20"/>
      <c r="F104" s="105">
        <f>'PU Wise OWE'!BB38/10000</f>
        <v>65.030299999999997</v>
      </c>
      <c r="G104" s="185">
        <f t="shared" si="122"/>
        <v>7.8624471043404667E-3</v>
      </c>
      <c r="H104" s="109">
        <f>'PU Wise OWE'!BB40/10000</f>
        <v>32.178199999999997</v>
      </c>
      <c r="I104" s="105">
        <f>'PU Wise OWE'!BB41/10000</f>
        <v>53.212800000000001</v>
      </c>
      <c r="J104" s="185">
        <f t="shared" si="123"/>
        <v>1.1707420102877309E-2</v>
      </c>
      <c r="K104" s="22">
        <f t="shared" ref="K104:K105" si="137">I104-H104</f>
        <v>21.034600000000005</v>
      </c>
      <c r="L104" s="52">
        <f t="shared" ref="L104:L105" si="138">K104/H104</f>
        <v>0.65369100819809711</v>
      </c>
      <c r="M104" s="186">
        <f t="shared" si="124"/>
        <v>0.818277018559041</v>
      </c>
      <c r="N104" s="191"/>
      <c r="O104" s="193"/>
    </row>
    <row r="105" spans="2:15" x14ac:dyDescent="0.25">
      <c r="B105" s="59" t="s">
        <v>295</v>
      </c>
      <c r="C105" s="104">
        <f>SUM(C103:C104)</f>
        <v>113.65</v>
      </c>
      <c r="D105" s="67">
        <f t="shared" si="121"/>
        <v>1.45369473817506E-2</v>
      </c>
      <c r="E105" s="27">
        <f t="shared" ref="E105:F105" si="139">SUM(E103:E104)</f>
        <v>0</v>
      </c>
      <c r="F105" s="104">
        <f t="shared" si="139"/>
        <v>76.1999</v>
      </c>
      <c r="G105" s="187">
        <f t="shared" si="122"/>
        <v>9.2129004957078944E-3</v>
      </c>
      <c r="H105" s="104">
        <f>SUM(H103:H104)</f>
        <v>46.322699999999998</v>
      </c>
      <c r="I105" s="104">
        <f>SUM(I103:I104)</f>
        <v>66.710700000000003</v>
      </c>
      <c r="J105" s="187">
        <f t="shared" si="123"/>
        <v>1.4677111338945089E-2</v>
      </c>
      <c r="K105" s="26">
        <f t="shared" si="137"/>
        <v>20.388000000000005</v>
      </c>
      <c r="L105" s="55">
        <f t="shared" si="138"/>
        <v>0.44012978518091578</v>
      </c>
      <c r="M105" s="188">
        <f t="shared" si="124"/>
        <v>0.87546965284731348</v>
      </c>
      <c r="N105" s="191"/>
      <c r="O105" s="194"/>
    </row>
    <row r="106" spans="2:15" x14ac:dyDescent="0.25">
      <c r="B106" s="178"/>
      <c r="C106" s="178"/>
      <c r="D106" s="178"/>
      <c r="E106" s="178"/>
      <c r="F106" s="178"/>
      <c r="G106" s="178"/>
      <c r="H106" s="137"/>
      <c r="I106" s="178"/>
      <c r="J106" s="178"/>
      <c r="K106" s="178"/>
      <c r="L106" s="178"/>
      <c r="M106" s="178"/>
      <c r="N106" s="191"/>
      <c r="O106" s="192"/>
    </row>
    <row r="107" spans="2:15" ht="15" customHeight="1" x14ac:dyDescent="0.25">
      <c r="B107" s="252"/>
      <c r="C107" s="273" t="s">
        <v>302</v>
      </c>
      <c r="D107" s="273" t="s">
        <v>173</v>
      </c>
      <c r="E107" s="273"/>
      <c r="F107" s="277" t="str">
        <f>'PU Wise OWE'!$B$5</f>
        <v xml:space="preserve">OBG(SL) 2021-22 </v>
      </c>
      <c r="G107" s="273" t="s">
        <v>310</v>
      </c>
      <c r="H107" s="277" t="str">
        <f>'PU Wise OWE'!$B$7</f>
        <v>Actuals upto Sep' 20</v>
      </c>
      <c r="I107" s="277" t="s">
        <v>327</v>
      </c>
      <c r="J107" s="273" t="s">
        <v>205</v>
      </c>
      <c r="K107" s="275" t="s">
        <v>147</v>
      </c>
      <c r="L107" s="275"/>
      <c r="M107" s="276" t="s">
        <v>306</v>
      </c>
      <c r="N107" s="191"/>
      <c r="O107" s="196"/>
    </row>
    <row r="108" spans="2:15" ht="30" x14ac:dyDescent="0.25">
      <c r="B108" s="78" t="s">
        <v>191</v>
      </c>
      <c r="C108" s="274"/>
      <c r="D108" s="274"/>
      <c r="E108" s="274"/>
      <c r="F108" s="274"/>
      <c r="G108" s="274"/>
      <c r="H108" s="274"/>
      <c r="I108" s="278"/>
      <c r="J108" s="274"/>
      <c r="K108" s="79" t="s">
        <v>145</v>
      </c>
      <c r="L108" s="79" t="s">
        <v>146</v>
      </c>
      <c r="M108" s="276"/>
      <c r="N108" s="191"/>
      <c r="O108" s="196"/>
    </row>
    <row r="109" spans="2:15" x14ac:dyDescent="0.25">
      <c r="B109" s="20" t="s">
        <v>218</v>
      </c>
      <c r="C109" s="20">
        <v>305.92</v>
      </c>
      <c r="D109" s="66">
        <f t="shared" ref="D109:D112" si="140">C109/$C$7</f>
        <v>3.9130162279147764E-2</v>
      </c>
      <c r="E109" s="20"/>
      <c r="F109" s="20">
        <v>115.89</v>
      </c>
      <c r="G109" s="185">
        <f t="shared" ref="G109:G112" si="141">F109/$F$7</f>
        <v>1.4011606819006166E-2</v>
      </c>
      <c r="H109" s="253">
        <v>131.33000000000001</v>
      </c>
      <c r="I109" s="253">
        <v>226.07</v>
      </c>
      <c r="J109" s="185">
        <f t="shared" ref="J109:J112" si="142">I109/$I$7</f>
        <v>4.9737966479070313E-2</v>
      </c>
      <c r="K109" s="105">
        <f t="shared" ref="K109" si="143">I109-H109</f>
        <v>94.739999999999981</v>
      </c>
      <c r="L109" s="186">
        <f t="shared" ref="L109" si="144">K109/H109</f>
        <v>0.72138886773775968</v>
      </c>
      <c r="M109" s="186">
        <f t="shared" ref="M109:M112" si="145">I109/F109</f>
        <v>1.950729139701441</v>
      </c>
      <c r="N109" s="191"/>
      <c r="O109" s="193"/>
    </row>
    <row r="110" spans="2:15" x14ac:dyDescent="0.25">
      <c r="B110" s="20" t="s">
        <v>217</v>
      </c>
      <c r="C110" s="20">
        <v>266.58999999999997</v>
      </c>
      <c r="D110" s="66">
        <f t="shared" si="140"/>
        <v>3.409947032556878E-2</v>
      </c>
      <c r="E110" s="20"/>
      <c r="F110" s="105">
        <v>750</v>
      </c>
      <c r="G110" s="185">
        <f t="shared" si="141"/>
        <v>9.0678273485672839E-2</v>
      </c>
      <c r="H110" s="253">
        <v>368.78</v>
      </c>
      <c r="I110" s="253">
        <v>245.15</v>
      </c>
      <c r="J110" s="185">
        <f t="shared" si="142"/>
        <v>5.3935783086407257E-2</v>
      </c>
      <c r="K110" s="105">
        <f>I110-H110</f>
        <v>-123.62999999999997</v>
      </c>
      <c r="L110" s="186">
        <f>K110/H110</f>
        <v>-0.33524052280492428</v>
      </c>
      <c r="M110" s="186">
        <f t="shared" si="145"/>
        <v>0.32686666666666669</v>
      </c>
      <c r="N110" s="191"/>
      <c r="O110" s="193"/>
    </row>
    <row r="111" spans="2:15" x14ac:dyDescent="0.25">
      <c r="B111" s="254" t="s">
        <v>216</v>
      </c>
      <c r="C111" s="20">
        <v>544.78</v>
      </c>
      <c r="D111" s="66">
        <f t="shared" si="140"/>
        <v>6.9682694189442063E-2</v>
      </c>
      <c r="E111" s="20"/>
      <c r="F111" s="105">
        <v>676.5</v>
      </c>
      <c r="G111" s="185">
        <f t="shared" si="141"/>
        <v>8.1791802684076889E-2</v>
      </c>
      <c r="H111" s="253">
        <v>277.36</v>
      </c>
      <c r="I111" s="253">
        <v>590.55999999999995</v>
      </c>
      <c r="J111" s="185">
        <f t="shared" si="142"/>
        <v>0.12992990438306615</v>
      </c>
      <c r="K111" s="105">
        <f t="shared" ref="K111" si="146">I111-H111</f>
        <v>313.19999999999993</v>
      </c>
      <c r="L111" s="186">
        <f t="shared" ref="L111" si="147">K111/H111</f>
        <v>1.1292183443899622</v>
      </c>
      <c r="M111" s="186">
        <f t="shared" si="145"/>
        <v>0.87296378418329634</v>
      </c>
      <c r="N111" s="191"/>
      <c r="O111" s="193"/>
    </row>
    <row r="112" spans="2:15" x14ac:dyDescent="0.25">
      <c r="B112" s="27" t="s">
        <v>130</v>
      </c>
      <c r="C112" s="27">
        <f>SUM(C109:C111)</f>
        <v>1117.29</v>
      </c>
      <c r="D112" s="67">
        <f t="shared" si="140"/>
        <v>0.14291232679415861</v>
      </c>
      <c r="E112" s="27"/>
      <c r="F112" s="139">
        <f>+F109+F110+F111</f>
        <v>1542.3899999999999</v>
      </c>
      <c r="G112" s="187">
        <f t="shared" si="141"/>
        <v>0.18648168298875589</v>
      </c>
      <c r="H112" s="139">
        <f>+H109+H110+H111</f>
        <v>777.47</v>
      </c>
      <c r="I112" s="104">
        <f>SUM(I109:I111)</f>
        <v>1061.78</v>
      </c>
      <c r="J112" s="187">
        <f t="shared" si="142"/>
        <v>0.23360365394854374</v>
      </c>
      <c r="K112" s="104">
        <f t="shared" ref="K112" si="148">I112-H112</f>
        <v>284.30999999999995</v>
      </c>
      <c r="L112" s="188">
        <f t="shared" ref="L112" si="149">K112/H112</f>
        <v>0.36568613579945197</v>
      </c>
      <c r="M112" s="188">
        <f t="shared" si="145"/>
        <v>0.68839917271247875</v>
      </c>
      <c r="N112" s="191"/>
      <c r="O112" s="194"/>
    </row>
    <row r="113" spans="2:15" x14ac:dyDescent="0.25">
      <c r="B113" s="178"/>
      <c r="C113" s="178"/>
      <c r="D113" s="178"/>
      <c r="E113" s="178"/>
      <c r="F113" s="178"/>
      <c r="G113" s="178"/>
      <c r="H113" s="137"/>
      <c r="I113" s="178"/>
      <c r="J113" s="178"/>
      <c r="K113" s="178"/>
      <c r="L113" s="178"/>
      <c r="M113" s="178"/>
      <c r="N113" s="191"/>
      <c r="O113" s="192"/>
    </row>
    <row r="114" spans="2:15" x14ac:dyDescent="0.25">
      <c r="B114" s="202" t="s">
        <v>219</v>
      </c>
      <c r="C114" s="32"/>
      <c r="D114" s="32"/>
      <c r="E114" s="32"/>
      <c r="F114" s="32"/>
      <c r="G114" s="32"/>
      <c r="H114" s="255"/>
      <c r="I114" s="32"/>
      <c r="J114" s="32"/>
      <c r="K114" s="32"/>
      <c r="L114" s="32"/>
      <c r="M114" s="32"/>
      <c r="N114" s="191"/>
      <c r="O114" s="192"/>
    </row>
    <row r="115" spans="2:15" x14ac:dyDescent="0.25">
      <c r="B115" s="20" t="s">
        <v>220</v>
      </c>
      <c r="C115" s="105">
        <v>28.7</v>
      </c>
      <c r="D115" s="66">
        <f t="shared" ref="D115:D118" si="150">C115/$C$7</f>
        <v>3.6710109094258E-3</v>
      </c>
      <c r="E115" s="20"/>
      <c r="F115" s="105">
        <v>24.43</v>
      </c>
      <c r="G115" s="185">
        <f t="shared" ref="G115:G118" si="151">F115/$F$7</f>
        <v>2.9536936283399832E-3</v>
      </c>
      <c r="H115" s="109">
        <v>12.07</v>
      </c>
      <c r="I115" s="20">
        <v>16.190000000000001</v>
      </c>
      <c r="J115" s="185">
        <f t="shared" ref="J115:J118" si="152">I115/$I$7</f>
        <v>3.5619837983639955E-3</v>
      </c>
      <c r="K115" s="105">
        <f t="shared" ref="K115" si="153">I115-H115</f>
        <v>4.120000000000001</v>
      </c>
      <c r="L115" s="186">
        <f t="shared" ref="L115" si="154">K115/H115</f>
        <v>0.34134217067108541</v>
      </c>
      <c r="M115" s="186">
        <f t="shared" ref="M115:M118" si="155">I115/F115</f>
        <v>0.6627097830536226</v>
      </c>
      <c r="N115" s="191"/>
      <c r="O115" s="193"/>
    </row>
    <row r="116" spans="2:15" x14ac:dyDescent="0.25">
      <c r="B116" s="20" t="s">
        <v>221</v>
      </c>
      <c r="C116" s="105">
        <v>38.6</v>
      </c>
      <c r="D116" s="66">
        <f t="shared" si="150"/>
        <v>4.9373178084960237E-3</v>
      </c>
      <c r="E116" s="20"/>
      <c r="F116" s="20">
        <v>33.74</v>
      </c>
      <c r="G116" s="185">
        <f t="shared" si="151"/>
        <v>4.0793132632088022E-3</v>
      </c>
      <c r="H116" s="81">
        <v>20.45</v>
      </c>
      <c r="I116" s="105">
        <v>16.53</v>
      </c>
      <c r="J116" s="185">
        <f t="shared" si="152"/>
        <v>3.6367876582431655E-3</v>
      </c>
      <c r="K116" s="105">
        <f>I116-H116</f>
        <v>-3.9199999999999982</v>
      </c>
      <c r="L116" s="186">
        <f>K116/H116</f>
        <v>-0.1916870415647921</v>
      </c>
      <c r="M116" s="186">
        <f t="shared" si="155"/>
        <v>0.48992294013040899</v>
      </c>
      <c r="N116" s="191"/>
      <c r="O116" s="193"/>
    </row>
    <row r="117" spans="2:15" x14ac:dyDescent="0.25">
      <c r="B117" s="254" t="s">
        <v>222</v>
      </c>
      <c r="C117" s="20">
        <v>33.31</v>
      </c>
      <c r="D117" s="66">
        <f t="shared" si="150"/>
        <v>4.260675031114056E-3</v>
      </c>
      <c r="E117" s="20"/>
      <c r="F117" s="20">
        <v>35.04</v>
      </c>
      <c r="G117" s="185">
        <f t="shared" si="151"/>
        <v>4.2364889372506348E-3</v>
      </c>
      <c r="H117" s="109">
        <v>17.11</v>
      </c>
      <c r="I117" s="105">
        <v>17.3</v>
      </c>
      <c r="J117" s="185">
        <f t="shared" si="152"/>
        <v>3.8061963997342262E-3</v>
      </c>
      <c r="K117" s="105">
        <f t="shared" ref="K117" si="156">I117-H117</f>
        <v>0.19000000000000128</v>
      </c>
      <c r="L117" s="186">
        <f t="shared" ref="L117" si="157">K117/H117</f>
        <v>1.1104617182934031E-2</v>
      </c>
      <c r="M117" s="186">
        <f t="shared" si="155"/>
        <v>0.49372146118721466</v>
      </c>
      <c r="N117" s="191"/>
      <c r="O117" s="193"/>
    </row>
    <row r="118" spans="2:15" x14ac:dyDescent="0.25">
      <c r="B118" s="27" t="s">
        <v>130</v>
      </c>
      <c r="C118" s="104">
        <f>SUM(C115:C117)</f>
        <v>100.61</v>
      </c>
      <c r="D118" s="67">
        <f t="shared" si="150"/>
        <v>1.2869003749035879E-2</v>
      </c>
      <c r="E118" s="27"/>
      <c r="F118" s="27">
        <f>SUM(F115:F117)</f>
        <v>93.210000000000008</v>
      </c>
      <c r="G118" s="187">
        <f t="shared" si="151"/>
        <v>1.1269495828799421E-2</v>
      </c>
      <c r="H118" s="146">
        <f>SUM(H115:H117)</f>
        <v>49.629999999999995</v>
      </c>
      <c r="I118" s="27">
        <f>SUM(I115:I117)</f>
        <v>50.019999999999996</v>
      </c>
      <c r="J118" s="187">
        <f t="shared" si="152"/>
        <v>1.1004967856341386E-2</v>
      </c>
      <c r="K118" s="104">
        <f t="shared" ref="K118" si="158">I118-H118</f>
        <v>0.39000000000000057</v>
      </c>
      <c r="L118" s="188">
        <f t="shared" ref="L118" si="159">K118/H118</f>
        <v>7.858150312311114E-3</v>
      </c>
      <c r="M118" s="188">
        <f t="shared" si="155"/>
        <v>0.536637699817616</v>
      </c>
      <c r="N118" s="191"/>
      <c r="O118" s="194"/>
    </row>
    <row r="121" spans="2:15" x14ac:dyDescent="0.25">
      <c r="C121" s="34"/>
    </row>
    <row r="122" spans="2:15" x14ac:dyDescent="0.25">
      <c r="C122" s="31"/>
    </row>
    <row r="123" spans="2:15" x14ac:dyDescent="0.25">
      <c r="C123" s="31"/>
    </row>
    <row r="124" spans="2:15" x14ac:dyDescent="0.25">
      <c r="C124" s="31"/>
    </row>
  </sheetData>
  <mergeCells count="83">
    <mergeCell ref="K3:L3"/>
    <mergeCell ref="M3:N3"/>
    <mergeCell ref="F3:F4"/>
    <mergeCell ref="I3:I4"/>
    <mergeCell ref="J3:J4"/>
    <mergeCell ref="G3:G4"/>
    <mergeCell ref="B3:B4"/>
    <mergeCell ref="B11:B12"/>
    <mergeCell ref="F11:F12"/>
    <mergeCell ref="I11:I12"/>
    <mergeCell ref="G11:G12"/>
    <mergeCell ref="D11:D12"/>
    <mergeCell ref="C3:C4"/>
    <mergeCell ref="H3:H4"/>
    <mergeCell ref="H11:H12"/>
    <mergeCell ref="D3:D4"/>
    <mergeCell ref="E3:E4"/>
    <mergeCell ref="K11:L11"/>
    <mergeCell ref="M11:N11"/>
    <mergeCell ref="B32:B33"/>
    <mergeCell ref="F32:F33"/>
    <mergeCell ref="I32:I33"/>
    <mergeCell ref="J32:J33"/>
    <mergeCell ref="K32:L32"/>
    <mergeCell ref="M32:N32"/>
    <mergeCell ref="D32:D33"/>
    <mergeCell ref="E32:E33"/>
    <mergeCell ref="G32:G33"/>
    <mergeCell ref="E11:E12"/>
    <mergeCell ref="C11:C12"/>
    <mergeCell ref="C32:C33"/>
    <mergeCell ref="H32:H33"/>
    <mergeCell ref="B40:B41"/>
    <mergeCell ref="F40:F41"/>
    <mergeCell ref="I40:I41"/>
    <mergeCell ref="J40:J41"/>
    <mergeCell ref="D40:D41"/>
    <mergeCell ref="G40:G41"/>
    <mergeCell ref="E40:E50"/>
    <mergeCell ref="C40:C41"/>
    <mergeCell ref="H40:H41"/>
    <mergeCell ref="C107:C108"/>
    <mergeCell ref="O3:O4"/>
    <mergeCell ref="O11:O12"/>
    <mergeCell ref="O32:O33"/>
    <mergeCell ref="O40:O41"/>
    <mergeCell ref="D90:D91"/>
    <mergeCell ref="E90:E91"/>
    <mergeCell ref="F90:F91"/>
    <mergeCell ref="G90:G91"/>
    <mergeCell ref="I90:I91"/>
    <mergeCell ref="J90:J91"/>
    <mergeCell ref="E60:E64"/>
    <mergeCell ref="E53:E55"/>
    <mergeCell ref="K40:L40"/>
    <mergeCell ref="M40:N40"/>
    <mergeCell ref="J11:J12"/>
    <mergeCell ref="K90:L90"/>
    <mergeCell ref="M90:M91"/>
    <mergeCell ref="D107:D108"/>
    <mergeCell ref="E107:E108"/>
    <mergeCell ref="F107:F108"/>
    <mergeCell ref="G107:G108"/>
    <mergeCell ref="I107:I108"/>
    <mergeCell ref="J107:J108"/>
    <mergeCell ref="K107:L107"/>
    <mergeCell ref="M107:M108"/>
    <mergeCell ref="H90:H91"/>
    <mergeCell ref="H107:H108"/>
    <mergeCell ref="B90:B91"/>
    <mergeCell ref="B77:B78"/>
    <mergeCell ref="C77:C78"/>
    <mergeCell ref="D77:D78"/>
    <mergeCell ref="C90:C91"/>
    <mergeCell ref="K77:L77"/>
    <mergeCell ref="M77:N77"/>
    <mergeCell ref="O77:O78"/>
    <mergeCell ref="E77:E78"/>
    <mergeCell ref="F77:F78"/>
    <mergeCell ref="G77:G78"/>
    <mergeCell ref="I77:I78"/>
    <mergeCell ref="J77:J78"/>
    <mergeCell ref="H77:H78"/>
  </mergeCells>
  <conditionalFormatting sqref="O109:O112 O115:O118 O65">
    <cfRule type="cellIs" dxfId="20" priority="4" operator="greaterThan">
      <formula>0.5</formula>
    </cfRule>
  </conditionalFormatting>
  <conditionalFormatting sqref="O92:O105">
    <cfRule type="cellIs" dxfId="19" priority="3" operator="greaterThan">
      <formula>0.85</formula>
    </cfRule>
  </conditionalFormatting>
  <conditionalFormatting sqref="M109:M112 M115:M118">
    <cfRule type="cellIs" dxfId="18" priority="2" operator="greaterThan">
      <formula>0.5</formula>
    </cfRule>
  </conditionalFormatting>
  <conditionalFormatting sqref="M92:M105">
    <cfRule type="cellIs" dxfId="17" priority="1" operator="greaterThan">
      <formula>0.85</formula>
    </cfRule>
  </conditionalFormatting>
  <pageMargins left="0.59055118110236227" right="0.31496062992125984" top="0.39370078740157483" bottom="0.15748031496062992" header="0" footer="0"/>
  <pageSetup scale="80" orientation="landscape" r:id="rId1"/>
  <rowBreaks count="2" manualBreakCount="2">
    <brk id="38" min="1" max="14" man="1"/>
    <brk id="75" min="1" max="14"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121"/>
  <sheetViews>
    <sheetView view="pageBreakPreview" zoomScaleSheetLayoutView="100" workbookViewId="0">
      <selection activeCell="N93" sqref="N93"/>
    </sheetView>
  </sheetViews>
  <sheetFormatPr defaultRowHeight="15" x14ac:dyDescent="0.25"/>
  <cols>
    <col min="2" max="2" width="27" customWidth="1"/>
    <col min="3" max="3" width="10" style="179" customWidth="1"/>
    <col min="4" max="4" width="11.7109375" style="69" customWidth="1"/>
    <col min="5" max="5" width="11.7109375" customWidth="1"/>
    <col min="6" max="6" width="2" hidden="1" customWidth="1"/>
    <col min="7" max="7" width="18" customWidth="1"/>
    <col min="8" max="8" width="11.5703125" customWidth="1"/>
    <col min="9" max="9" width="11.7109375" customWidth="1"/>
    <col min="10" max="10" width="10.7109375" customWidth="1"/>
    <col min="11" max="11" width="11.28515625" customWidth="1"/>
    <col min="12" max="12" width="11.5703125" customWidth="1"/>
    <col min="13" max="13" width="13.28515625" customWidth="1"/>
    <col min="14" max="14" width="65.5703125" customWidth="1"/>
  </cols>
  <sheetData>
    <row r="1" spans="1:14" x14ac:dyDescent="0.25">
      <c r="B1" s="36" t="s">
        <v>280</v>
      </c>
      <c r="C1" s="36"/>
    </row>
    <row r="2" spans="1:14" x14ac:dyDescent="0.25">
      <c r="K2" s="36" t="s">
        <v>150</v>
      </c>
    </row>
    <row r="3" spans="1:14" s="36" customFormat="1" ht="15" customHeight="1" x14ac:dyDescent="0.25">
      <c r="B3" s="299" t="s">
        <v>151</v>
      </c>
      <c r="C3" s="303" t="s">
        <v>302</v>
      </c>
      <c r="D3" s="305" t="str">
        <f>'PU Wise OWE'!$B$7</f>
        <v>Actuals upto Sep' 20</v>
      </c>
      <c r="E3" s="303" t="s">
        <v>173</v>
      </c>
      <c r="F3" s="303"/>
      <c r="G3" s="318" t="str">
        <f>'PU Wise OWE'!$B$5</f>
        <v xml:space="preserve">OBG(SL) 2021-22 </v>
      </c>
      <c r="H3" s="303" t="s">
        <v>309</v>
      </c>
      <c r="I3" s="305" t="str">
        <f>'PU Wise OWE'!B8</f>
        <v>Actuals upto Sep' 21</v>
      </c>
      <c r="J3" s="303" t="s">
        <v>205</v>
      </c>
      <c r="K3" s="306" t="s">
        <v>147</v>
      </c>
      <c r="L3" s="306"/>
      <c r="M3" s="279" t="s">
        <v>314</v>
      </c>
      <c r="N3" s="314"/>
    </row>
    <row r="4" spans="1:14" ht="15.6" customHeight="1" x14ac:dyDescent="0.25">
      <c r="A4" s="31"/>
      <c r="B4" s="300"/>
      <c r="C4" s="304"/>
      <c r="D4" s="304"/>
      <c r="E4" s="304"/>
      <c r="F4" s="304"/>
      <c r="G4" s="300"/>
      <c r="H4" s="304"/>
      <c r="I4" s="304"/>
      <c r="J4" s="304"/>
      <c r="K4" s="19" t="s">
        <v>145</v>
      </c>
      <c r="L4" s="18" t="s">
        <v>146</v>
      </c>
      <c r="M4" s="279"/>
      <c r="N4" s="314"/>
    </row>
    <row r="5" spans="1:14" x14ac:dyDescent="0.25">
      <c r="A5" s="31"/>
      <c r="B5" s="61" t="s">
        <v>148</v>
      </c>
      <c r="C5" s="22">
        <v>4575.6000000000004</v>
      </c>
      <c r="D5" s="70">
        <f>ROUND('PU Wise OWE'!$AD$128/10000,2)</f>
        <v>2277.75</v>
      </c>
      <c r="E5" s="66">
        <f>D5/D7</f>
        <v>0.55432655802815256</v>
      </c>
      <c r="F5" s="66"/>
      <c r="G5" s="22">
        <f>ROUND('PU Wise OWE'!$AD$126/10000,2)</f>
        <v>4962.2700000000004</v>
      </c>
      <c r="H5" s="66">
        <f>G5/G7</f>
        <v>0.59996010155966639</v>
      </c>
      <c r="I5" s="23">
        <f>ROUND('PU Wise OWE'!$AD$129/10000,2)</f>
        <v>2490.42</v>
      </c>
      <c r="J5" s="24">
        <f>I5/$I$7</f>
        <v>0.50851361422781249</v>
      </c>
      <c r="K5" s="22">
        <f>I5-D5</f>
        <v>212.67000000000007</v>
      </c>
      <c r="L5" s="52">
        <f>K5/D5</f>
        <v>9.3368455712874582E-2</v>
      </c>
      <c r="M5" s="52">
        <f>I5/G5</f>
        <v>0.50187111946750174</v>
      </c>
    </row>
    <row r="6" spans="1:14" x14ac:dyDescent="0.25">
      <c r="A6" s="31"/>
      <c r="B6" s="78" t="s">
        <v>144</v>
      </c>
      <c r="C6" s="21">
        <v>3242.41</v>
      </c>
      <c r="D6" s="70">
        <f>D7-D5</f>
        <v>1831.29</v>
      </c>
      <c r="E6" s="66">
        <f>D6/D7</f>
        <v>0.44567344197184744</v>
      </c>
      <c r="F6" s="66"/>
      <c r="G6" s="21">
        <f t="shared" ref="G6:I6" si="0">G7-G5</f>
        <v>3308.7299999999996</v>
      </c>
      <c r="H6" s="66">
        <f>G6/G7</f>
        <v>0.40003989844033366</v>
      </c>
      <c r="I6" s="21">
        <f t="shared" si="0"/>
        <v>2407.0299999999997</v>
      </c>
      <c r="J6" s="24">
        <f t="shared" ref="J6:J7" si="1">I6/$I$7</f>
        <v>0.49148638577218751</v>
      </c>
      <c r="K6" s="22">
        <f>I6-D6</f>
        <v>575.73999999999978</v>
      </c>
      <c r="L6" s="52">
        <f>K6/D6</f>
        <v>0.31439040239394078</v>
      </c>
      <c r="M6" s="52">
        <f>I6/G6</f>
        <v>0.7274785189483578</v>
      </c>
    </row>
    <row r="7" spans="1:14" x14ac:dyDescent="0.25">
      <c r="A7" s="31"/>
      <c r="B7" s="27" t="s">
        <v>171</v>
      </c>
      <c r="C7" s="104">
        <f>SUM(C5:C6)</f>
        <v>7818.01</v>
      </c>
      <c r="D7" s="71">
        <f>ROUND('PU Wise OWE'!BK128/10000,2)</f>
        <v>4109.04</v>
      </c>
      <c r="E7" s="67">
        <f>SUM(E5:E6)</f>
        <v>1</v>
      </c>
      <c r="F7" s="67"/>
      <c r="G7" s="26">
        <f>ROUND('PU Wise OWE'!BK126/10000,2)</f>
        <v>8271</v>
      </c>
      <c r="H7" s="67">
        <f>SUM(H5:H6)</f>
        <v>1</v>
      </c>
      <c r="I7" s="25">
        <f>ROUND('PU Wise OWE'!BK129/10000,2)</f>
        <v>4897.45</v>
      </c>
      <c r="J7" s="54">
        <f t="shared" si="1"/>
        <v>1</v>
      </c>
      <c r="K7" s="26">
        <f>I7-D7</f>
        <v>788.40999999999985</v>
      </c>
      <c r="L7" s="55">
        <f>K7/D7</f>
        <v>0.1918720674415435</v>
      </c>
      <c r="M7" s="52">
        <f>I7/G7</f>
        <v>0.59212308064321117</v>
      </c>
    </row>
    <row r="8" spans="1:14" x14ac:dyDescent="0.25">
      <c r="A8" s="31"/>
      <c r="B8" s="32"/>
      <c r="C8" s="32"/>
      <c r="D8" s="72"/>
      <c r="E8" s="33"/>
      <c r="F8" s="33"/>
      <c r="G8" s="34"/>
      <c r="H8" s="34"/>
      <c r="I8" s="31"/>
      <c r="J8" s="31"/>
      <c r="K8" s="34"/>
      <c r="L8" s="31"/>
    </row>
    <row r="9" spans="1:14" ht="14.45" customHeight="1" x14ac:dyDescent="0.25">
      <c r="A9" s="31"/>
      <c r="D9" s="72"/>
      <c r="E9" s="33"/>
      <c r="F9" s="33"/>
      <c r="G9" s="34"/>
      <c r="H9" s="34"/>
      <c r="I9" s="31"/>
      <c r="J9" s="31"/>
      <c r="K9" s="34"/>
      <c r="L9" s="31"/>
    </row>
    <row r="10" spans="1:14" x14ac:dyDescent="0.25">
      <c r="A10" s="31"/>
      <c r="B10" s="62" t="s">
        <v>172</v>
      </c>
      <c r="C10" s="62"/>
      <c r="D10" s="73"/>
      <c r="E10" s="63"/>
      <c r="F10" s="63"/>
      <c r="G10" s="63"/>
      <c r="H10" s="63"/>
      <c r="I10" s="63"/>
      <c r="J10" s="63"/>
      <c r="K10" s="36" t="s">
        <v>150</v>
      </c>
    </row>
    <row r="11" spans="1:14" ht="15" customHeight="1" x14ac:dyDescent="0.25">
      <c r="A11" s="31"/>
      <c r="B11" s="298"/>
      <c r="C11" s="298" t="s">
        <v>302</v>
      </c>
      <c r="D11" s="287" t="str">
        <f>'PU Wise OWE'!$B$7</f>
        <v>Actuals upto Sep' 20</v>
      </c>
      <c r="E11" s="298" t="s">
        <v>173</v>
      </c>
      <c r="F11" s="298"/>
      <c r="G11" s="319" t="str">
        <f>'PU Wise OWE'!$B$5</f>
        <v xml:space="preserve">OBG(SL) 2021-22 </v>
      </c>
      <c r="H11" s="298" t="s">
        <v>309</v>
      </c>
      <c r="I11" s="287" t="str">
        <f>'PU Wise OWE'!B8</f>
        <v>Actuals upto Sep' 21</v>
      </c>
      <c r="J11" s="298" t="s">
        <v>205</v>
      </c>
      <c r="K11" s="295" t="s">
        <v>147</v>
      </c>
      <c r="L11" s="295"/>
      <c r="M11" s="280" t="s">
        <v>314</v>
      </c>
      <c r="N11" s="314" t="s">
        <v>209</v>
      </c>
    </row>
    <row r="12" spans="1:14" ht="17.25" customHeight="1" x14ac:dyDescent="0.25">
      <c r="A12" s="31"/>
      <c r="B12" s="288"/>
      <c r="C12" s="288"/>
      <c r="D12" s="288"/>
      <c r="E12" s="288"/>
      <c r="F12" s="288"/>
      <c r="G12" s="320"/>
      <c r="H12" s="288"/>
      <c r="I12" s="288"/>
      <c r="J12" s="288"/>
      <c r="K12" s="64" t="s">
        <v>145</v>
      </c>
      <c r="L12" s="65" t="s">
        <v>146</v>
      </c>
      <c r="M12" s="280"/>
      <c r="N12" s="314"/>
    </row>
    <row r="13" spans="1:14" x14ac:dyDescent="0.25">
      <c r="A13" s="31"/>
      <c r="B13" s="20" t="s">
        <v>152</v>
      </c>
      <c r="C13" s="105">
        <v>2522.8000000000002</v>
      </c>
      <c r="D13" s="70">
        <f>ROUND('PU Wise OWE'!$C$128/10000,2)</f>
        <v>1257.6400000000001</v>
      </c>
      <c r="E13" s="66">
        <f>D13/$D$7</f>
        <v>0.30606662383427763</v>
      </c>
      <c r="F13" s="21"/>
      <c r="G13" s="22">
        <f>ROUND('PU Wise OWE'!$C$126/10000,2)</f>
        <v>2509.4499999999998</v>
      </c>
      <c r="H13" s="24">
        <f>G13/$G$7</f>
        <v>0.30340345786482892</v>
      </c>
      <c r="I13" s="23">
        <f>ROUND('PU Wise OWE'!$C$129/10000,2)</f>
        <v>1290.1199999999999</v>
      </c>
      <c r="J13" s="24">
        <f>I13/$I$7</f>
        <v>0.26342688541996345</v>
      </c>
      <c r="K13" s="22">
        <f t="shared" ref="K13:K28" si="2">I13-D13</f>
        <v>32.479999999999791</v>
      </c>
      <c r="L13" s="52">
        <f t="shared" ref="L13:L28" si="3">K13/D13</f>
        <v>2.5826150567729866E-2</v>
      </c>
      <c r="M13" s="52">
        <f>I13/G13</f>
        <v>0.51410468429337108</v>
      </c>
    </row>
    <row r="14" spans="1:14" x14ac:dyDescent="0.25">
      <c r="A14" s="31"/>
      <c r="B14" s="20" t="s">
        <v>153</v>
      </c>
      <c r="C14" s="105">
        <v>441.91</v>
      </c>
      <c r="D14" s="70">
        <f>ROUND('PU Wise OWE'!$D$128/10000,2)</f>
        <v>220.47</v>
      </c>
      <c r="E14" s="66">
        <f t="shared" ref="E14:E27" si="4">D14/$D$7</f>
        <v>5.3654868290403598E-2</v>
      </c>
      <c r="F14" s="21"/>
      <c r="G14" s="22">
        <f>ROUND('PU Wise OWE'!$D$126/10000,2)</f>
        <v>755.98</v>
      </c>
      <c r="H14" s="24">
        <f t="shared" ref="H14:H27" si="5">G14/$G$7</f>
        <v>9.1401281586265259E-2</v>
      </c>
      <c r="I14" s="23">
        <f>ROUND('PU Wise OWE'!$D$129/10000,2)</f>
        <v>301.83</v>
      </c>
      <c r="J14" s="24">
        <f t="shared" ref="J14:J28" si="6">I14/$I$7</f>
        <v>6.1630031955405361E-2</v>
      </c>
      <c r="K14" s="22">
        <f t="shared" si="2"/>
        <v>81.359999999999985</v>
      </c>
      <c r="L14" s="52">
        <f t="shared" si="3"/>
        <v>0.36902979997278534</v>
      </c>
      <c r="M14" s="52">
        <f t="shared" ref="M14:M27" si="7">I14/G14</f>
        <v>0.3992565940897907</v>
      </c>
    </row>
    <row r="15" spans="1:14" x14ac:dyDescent="0.25">
      <c r="B15" s="23" t="s">
        <v>174</v>
      </c>
      <c r="C15" s="22">
        <v>98.2</v>
      </c>
      <c r="D15" s="70">
        <f>ROUND('PU Wise OWE'!$E$128/10000,2)</f>
        <v>0.79</v>
      </c>
      <c r="E15" s="66">
        <f t="shared" si="4"/>
        <v>1.9225901913829023E-4</v>
      </c>
      <c r="F15" s="21"/>
      <c r="G15" s="22">
        <f>ROUND('PU Wise OWE'!$E$126/10000,2)</f>
        <v>99.13</v>
      </c>
      <c r="H15" s="24">
        <f t="shared" si="5"/>
        <v>1.1985249667512996E-2</v>
      </c>
      <c r="I15" s="23">
        <f>ROUND('PU Wise OWE'!$E$129/10000,2)</f>
        <v>0.39</v>
      </c>
      <c r="J15" s="24">
        <f t="shared" si="6"/>
        <v>7.9633278542915202E-5</v>
      </c>
      <c r="K15" s="22">
        <f t="shared" si="2"/>
        <v>-0.4</v>
      </c>
      <c r="L15" s="52">
        <f t="shared" si="3"/>
        <v>-0.50632911392405067</v>
      </c>
      <c r="M15" s="52">
        <f t="shared" si="7"/>
        <v>3.9342277817007972E-3</v>
      </c>
    </row>
    <row r="16" spans="1:14" x14ac:dyDescent="0.25">
      <c r="B16" s="23" t="s">
        <v>175</v>
      </c>
      <c r="C16" s="22">
        <v>264.85000000000002</v>
      </c>
      <c r="D16" s="70">
        <f>ROUND('PU Wise OWE'!$F$128/10000,2)</f>
        <v>132.22999999999999</v>
      </c>
      <c r="E16" s="66">
        <f t="shared" si="4"/>
        <v>3.2180265950197608E-2</v>
      </c>
      <c r="F16" s="21"/>
      <c r="G16" s="22">
        <f>ROUND('PU Wise OWE'!$F$126/10000,2)</f>
        <v>286.05</v>
      </c>
      <c r="H16" s="24">
        <f t="shared" si="5"/>
        <v>3.4584693507435621E-2</v>
      </c>
      <c r="I16" s="23">
        <f>ROUND('PU Wise OWE'!$F$129/10000,2)</f>
        <v>145.6</v>
      </c>
      <c r="J16" s="24">
        <f t="shared" si="6"/>
        <v>2.9729757322688337E-2</v>
      </c>
      <c r="K16" s="22">
        <f t="shared" si="2"/>
        <v>13.370000000000005</v>
      </c>
      <c r="L16" s="52">
        <f t="shared" si="3"/>
        <v>0.10111169931180523</v>
      </c>
      <c r="M16" s="52">
        <f t="shared" si="7"/>
        <v>0.50900192274077949</v>
      </c>
    </row>
    <row r="17" spans="1:14" x14ac:dyDescent="0.25">
      <c r="B17" s="23" t="s">
        <v>176</v>
      </c>
      <c r="C17" s="22">
        <v>134.78</v>
      </c>
      <c r="D17" s="70">
        <f>ROUND('PU Wise OWE'!$G$128/10000,2)</f>
        <v>67.55</v>
      </c>
      <c r="E17" s="66">
        <f t="shared" si="4"/>
        <v>1.6439362965558865E-2</v>
      </c>
      <c r="F17" s="21"/>
      <c r="G17" s="22">
        <f>ROUND('PU Wise OWE'!$G$126/10000,2)</f>
        <v>148.21</v>
      </c>
      <c r="H17" s="24">
        <f t="shared" si="5"/>
        <v>1.7919235884415428E-2</v>
      </c>
      <c r="I17" s="23">
        <f>ROUND('PU Wise OWE'!$G$129/10000,2)</f>
        <v>73.09</v>
      </c>
      <c r="J17" s="24">
        <f t="shared" si="6"/>
        <v>1.4924093150517107E-2</v>
      </c>
      <c r="K17" s="22">
        <f t="shared" si="2"/>
        <v>5.5400000000000063</v>
      </c>
      <c r="L17" s="52">
        <f t="shared" si="3"/>
        <v>8.2013323464100757E-2</v>
      </c>
      <c r="M17" s="52">
        <f t="shared" si="7"/>
        <v>0.4931516092031577</v>
      </c>
    </row>
    <row r="18" spans="1:14" x14ac:dyDescent="0.25">
      <c r="A18" s="31"/>
      <c r="B18" s="20" t="s">
        <v>154</v>
      </c>
      <c r="C18" s="105">
        <v>247.05</v>
      </c>
      <c r="D18" s="70">
        <f>ROUND('PU Wise OWE'!$H$128/10000,2)</f>
        <v>142.21</v>
      </c>
      <c r="E18" s="66">
        <f t="shared" si="4"/>
        <v>3.4609057103362345E-2</v>
      </c>
      <c r="F18" s="21"/>
      <c r="G18" s="22">
        <f>ROUND('PU Wise OWE'!$H$126/10000,2)</f>
        <v>289.98</v>
      </c>
      <c r="H18" s="24">
        <f t="shared" si="5"/>
        <v>3.5059847660500548E-2</v>
      </c>
      <c r="I18" s="23">
        <f>ROUND('PU Wise OWE'!$H$129/10000,2)</f>
        <v>157.33000000000001</v>
      </c>
      <c r="J18" s="24">
        <f t="shared" si="6"/>
        <v>3.2124881315786794E-2</v>
      </c>
      <c r="K18" s="22">
        <f t="shared" si="2"/>
        <v>15.120000000000005</v>
      </c>
      <c r="L18" s="52">
        <f t="shared" si="3"/>
        <v>0.10632163701568106</v>
      </c>
      <c r="M18" s="52">
        <f t="shared" si="7"/>
        <v>0.54255465894199606</v>
      </c>
    </row>
    <row r="19" spans="1:14" ht="45" customHeight="1" x14ac:dyDescent="0.25">
      <c r="A19" s="31"/>
      <c r="B19" s="56" t="s">
        <v>155</v>
      </c>
      <c r="C19" s="106">
        <v>188.24</v>
      </c>
      <c r="D19" s="70">
        <f>ROUND('PU Wise OWE'!$J$128/10000,2)</f>
        <v>87.38</v>
      </c>
      <c r="E19" s="66">
        <f t="shared" si="4"/>
        <v>2.1265307711776957E-2</v>
      </c>
      <c r="F19" s="21"/>
      <c r="G19" s="22">
        <f>ROUND('PU Wise OWE'!$J$126/10000,2)</f>
        <v>198.27</v>
      </c>
      <c r="H19" s="24">
        <f t="shared" si="5"/>
        <v>2.397170837867247E-2</v>
      </c>
      <c r="I19" s="23">
        <f>ROUND('PU Wise OWE'!$J$129/10000,2)</f>
        <v>112.92</v>
      </c>
      <c r="J19" s="24">
        <f t="shared" si="6"/>
        <v>2.3056896956579444E-2</v>
      </c>
      <c r="K19" s="22">
        <f t="shared" si="2"/>
        <v>25.540000000000006</v>
      </c>
      <c r="L19" s="52">
        <f t="shared" si="3"/>
        <v>0.29228656443122003</v>
      </c>
      <c r="M19" s="52">
        <f t="shared" si="7"/>
        <v>0.56952640338931759</v>
      </c>
      <c r="N19" s="69"/>
    </row>
    <row r="20" spans="1:14" x14ac:dyDescent="0.25">
      <c r="A20" s="31"/>
      <c r="B20" s="20" t="s">
        <v>156</v>
      </c>
      <c r="C20" s="105">
        <v>12.03</v>
      </c>
      <c r="D20" s="70">
        <f>ROUND('PU Wise OWE'!$K$128/10000,2)</f>
        <v>3.48</v>
      </c>
      <c r="E20" s="66">
        <f t="shared" si="4"/>
        <v>8.4691314759651891E-4</v>
      </c>
      <c r="F20" s="21"/>
      <c r="G20" s="22">
        <f>ROUND('PU Wise OWE'!$K$126/10000,2)</f>
        <v>11.75</v>
      </c>
      <c r="H20" s="24">
        <f t="shared" si="5"/>
        <v>1.4206262846088744E-3</v>
      </c>
      <c r="I20" s="23">
        <f>ROUND('PU Wise OWE'!$K$129/10000,2)</f>
        <v>0.95</v>
      </c>
      <c r="J20" s="24">
        <f t="shared" si="6"/>
        <v>1.9397849901479341E-4</v>
      </c>
      <c r="K20" s="22">
        <f t="shared" si="2"/>
        <v>-2.5300000000000002</v>
      </c>
      <c r="L20" s="52">
        <f t="shared" si="3"/>
        <v>-0.72701149425287359</v>
      </c>
      <c r="M20" s="52">
        <f t="shared" si="7"/>
        <v>8.0851063829787226E-2</v>
      </c>
    </row>
    <row r="21" spans="1:14" x14ac:dyDescent="0.25">
      <c r="A21" s="31"/>
      <c r="B21" s="20" t="s">
        <v>157</v>
      </c>
      <c r="C21" s="105">
        <v>48.93</v>
      </c>
      <c r="D21" s="70">
        <f>ROUND('PU Wise OWE'!$L$128/10000,2)</f>
        <v>29.82</v>
      </c>
      <c r="E21" s="66">
        <f t="shared" si="4"/>
        <v>7.2571695578529296E-3</v>
      </c>
      <c r="F21" s="21"/>
      <c r="G21" s="22">
        <f>ROUND('PU Wise OWE'!$L$126/10000,2)</f>
        <v>52.98</v>
      </c>
      <c r="H21" s="24">
        <f t="shared" si="5"/>
        <v>6.4055132390279284E-3</v>
      </c>
      <c r="I21" s="23">
        <f>ROUND('PU Wise OWE'!$L$129/10000,2)</f>
        <v>19.89</v>
      </c>
      <c r="J21" s="24">
        <f t="shared" si="6"/>
        <v>4.0612972056886746E-3</v>
      </c>
      <c r="K21" s="22">
        <f t="shared" si="2"/>
        <v>-9.93</v>
      </c>
      <c r="L21" s="52">
        <f t="shared" si="3"/>
        <v>-0.33299798792756535</v>
      </c>
      <c r="M21" s="52">
        <f t="shared" si="7"/>
        <v>0.37542468856172145</v>
      </c>
      <c r="N21" s="69"/>
    </row>
    <row r="22" spans="1:14" x14ac:dyDescent="0.25">
      <c r="A22" s="31"/>
      <c r="B22" s="20" t="s">
        <v>179</v>
      </c>
      <c r="C22" s="105">
        <v>120.4</v>
      </c>
      <c r="D22" s="70">
        <f>ROUND('PU Wise OWE'!$M$128/10000,2)</f>
        <v>73.23</v>
      </c>
      <c r="E22" s="66">
        <f t="shared" si="4"/>
        <v>1.782168097657847E-2</v>
      </c>
      <c r="F22" s="21"/>
      <c r="G22" s="22">
        <f>ROUND('PU Wise OWE'!$M$126/10000,2)</f>
        <v>149.94999999999999</v>
      </c>
      <c r="H22" s="24">
        <f t="shared" si="5"/>
        <v>1.8129609478902187E-2</v>
      </c>
      <c r="I22" s="23">
        <f>ROUND('PU Wise OWE'!$M$129/10000,2)</f>
        <v>79.34</v>
      </c>
      <c r="J22" s="24">
        <f t="shared" si="6"/>
        <v>1.6200267486140747E-2</v>
      </c>
      <c r="K22" s="22">
        <f t="shared" si="2"/>
        <v>6.1099999999999994</v>
      </c>
      <c r="L22" s="52">
        <f t="shared" si="3"/>
        <v>8.3435750375529139E-2</v>
      </c>
      <c r="M22" s="52">
        <f t="shared" si="7"/>
        <v>0.52910970323441153</v>
      </c>
      <c r="N22" s="69"/>
    </row>
    <row r="23" spans="1:14" x14ac:dyDescent="0.25">
      <c r="A23" s="31"/>
      <c r="B23" s="56" t="s">
        <v>158</v>
      </c>
      <c r="C23" s="106">
        <v>88.73</v>
      </c>
      <c r="D23" s="70">
        <f>ROUND('PU Wise OWE'!$P$128/10000,2)</f>
        <v>54.11</v>
      </c>
      <c r="E23" s="66">
        <f t="shared" si="4"/>
        <v>1.3168525981737827E-2</v>
      </c>
      <c r="F23" s="21"/>
      <c r="G23" s="22">
        <f>ROUND('PU Wise OWE'!$P$126/10000,2)</f>
        <v>92.29</v>
      </c>
      <c r="H23" s="24">
        <f t="shared" si="5"/>
        <v>1.1158263813323662E-2</v>
      </c>
      <c r="I23" s="23">
        <f>ROUND('PU Wise OWE'!$P$129/10000,2)</f>
        <v>58.5</v>
      </c>
      <c r="J23" s="24">
        <f t="shared" si="6"/>
        <v>1.194499178143728E-2</v>
      </c>
      <c r="K23" s="22">
        <f t="shared" si="2"/>
        <v>4.3900000000000006</v>
      </c>
      <c r="L23" s="52">
        <f t="shared" si="3"/>
        <v>8.1131029384586967E-2</v>
      </c>
      <c r="M23" s="52">
        <f t="shared" si="7"/>
        <v>0.63387149203597348</v>
      </c>
    </row>
    <row r="24" spans="1:14" x14ac:dyDescent="0.25">
      <c r="B24" s="56" t="s">
        <v>159</v>
      </c>
      <c r="C24" s="106">
        <v>81.78</v>
      </c>
      <c r="D24" s="70">
        <f>ROUND('PU Wise OWE'!$S$128/10000,2)</f>
        <v>69.89</v>
      </c>
      <c r="E24" s="66">
        <f t="shared" si="4"/>
        <v>1.700883904756342E-2</v>
      </c>
      <c r="F24" s="21"/>
      <c r="G24" s="22">
        <f>ROUND('PU Wise OWE'!$S$126/10000,2)</f>
        <v>89.03</v>
      </c>
      <c r="H24" s="24">
        <f t="shared" si="5"/>
        <v>1.0764115584572603E-2</v>
      </c>
      <c r="I24" s="23">
        <f>ROUND('PU Wise OWE'!$S$129/10000,2)</f>
        <v>75.849999999999994</v>
      </c>
      <c r="J24" s="24">
        <f t="shared" si="6"/>
        <v>1.5487651737128506E-2</v>
      </c>
      <c r="K24" s="22">
        <f t="shared" si="2"/>
        <v>5.9599999999999937</v>
      </c>
      <c r="L24" s="52">
        <f t="shared" si="3"/>
        <v>8.5276863642867268E-2</v>
      </c>
      <c r="M24" s="52">
        <f t="shared" si="7"/>
        <v>0.85196001347860262</v>
      </c>
      <c r="N24" s="69"/>
    </row>
    <row r="25" spans="1:14" x14ac:dyDescent="0.25">
      <c r="B25" s="56" t="s">
        <v>160</v>
      </c>
      <c r="C25" s="106">
        <v>90.5</v>
      </c>
      <c r="D25" s="70">
        <f>ROUND('PU Wise OWE'!$T$128/10000,2)</f>
        <v>45.36</v>
      </c>
      <c r="E25" s="66">
        <f t="shared" si="4"/>
        <v>1.1039074820396004E-2</v>
      </c>
      <c r="F25" s="21"/>
      <c r="G25" s="22">
        <f>ROUND('PU Wise OWE'!$T$126/10000,2)</f>
        <v>83.15</v>
      </c>
      <c r="H25" s="24">
        <f t="shared" si="5"/>
        <v>1.0053197920444928E-2</v>
      </c>
      <c r="I25" s="23">
        <f>ROUND('PU Wise OWE'!$T$129/10000,2)</f>
        <v>61.26</v>
      </c>
      <c r="J25" s="24">
        <f t="shared" si="6"/>
        <v>1.2508550368048679E-2</v>
      </c>
      <c r="K25" s="22">
        <f t="shared" si="2"/>
        <v>15.899999999999999</v>
      </c>
      <c r="L25" s="52">
        <f t="shared" si="3"/>
        <v>0.35052910052910052</v>
      </c>
      <c r="M25" s="52">
        <f t="shared" si="7"/>
        <v>0.73674082982561628</v>
      </c>
    </row>
    <row r="26" spans="1:14" x14ac:dyDescent="0.25">
      <c r="B26" s="56" t="s">
        <v>178</v>
      </c>
      <c r="C26" s="106">
        <v>41.07</v>
      </c>
      <c r="D26" s="70">
        <f>ROUND('PU Wise OWE'!$V$128/10000,2)</f>
        <v>25.01</v>
      </c>
      <c r="E26" s="66">
        <f t="shared" si="4"/>
        <v>6.0865798337324537E-3</v>
      </c>
      <c r="F26" s="22"/>
      <c r="G26" s="22">
        <f>ROUND('PU Wise OWE'!$V$126/10000,2)</f>
        <v>34.5</v>
      </c>
      <c r="H26" s="24">
        <f t="shared" si="5"/>
        <v>4.1712005803409506E-3</v>
      </c>
      <c r="I26" s="23">
        <f>ROUND('PU Wise OWE'!$V$129/10000,2)</f>
        <v>25.48</v>
      </c>
      <c r="J26" s="24">
        <f t="shared" si="6"/>
        <v>5.2027075314704596E-3</v>
      </c>
      <c r="K26" s="22">
        <f t="shared" si="2"/>
        <v>0.46999999999999886</v>
      </c>
      <c r="L26" s="52">
        <f t="shared" si="3"/>
        <v>1.8792483006797235E-2</v>
      </c>
      <c r="M26" s="52">
        <f t="shared" si="7"/>
        <v>0.73855072463768112</v>
      </c>
      <c r="N26" s="69"/>
    </row>
    <row r="27" spans="1:14" x14ac:dyDescent="0.25">
      <c r="B27" s="56" t="s">
        <v>177</v>
      </c>
      <c r="C27" s="106">
        <v>169.78</v>
      </c>
      <c r="D27" s="70">
        <f>ROUND('PU Wise OWE'!$AC$128/10000,2)</f>
        <v>60.27</v>
      </c>
      <c r="E27" s="66">
        <f t="shared" si="4"/>
        <v>1.466765959932247E-2</v>
      </c>
      <c r="F27" s="22"/>
      <c r="G27" s="22">
        <f>ROUND('PU Wise OWE'!$AC$126/10000,2)</f>
        <v>133.18</v>
      </c>
      <c r="H27" s="24">
        <f t="shared" si="5"/>
        <v>1.6102043283762545E-2</v>
      </c>
      <c r="I27" s="23">
        <f>ROUND('PU Wise OWE'!$AC$129/10000,2)</f>
        <v>69</v>
      </c>
      <c r="J27" s="24">
        <f t="shared" si="6"/>
        <v>1.4088964665284996E-2</v>
      </c>
      <c r="K27" s="22">
        <f t="shared" si="2"/>
        <v>8.7299999999999969</v>
      </c>
      <c r="L27" s="52">
        <f t="shared" si="3"/>
        <v>0.14484818317570924</v>
      </c>
      <c r="M27" s="52">
        <f t="shared" si="7"/>
        <v>0.51809581018170892</v>
      </c>
    </row>
    <row r="28" spans="1:14" x14ac:dyDescent="0.25">
      <c r="B28" s="25" t="s">
        <v>149</v>
      </c>
      <c r="C28" s="26">
        <f>SUM(C13:C27)</f>
        <v>4551.0499999999993</v>
      </c>
      <c r="D28" s="74">
        <f>SUM(D13:D27)</f>
        <v>2269.44</v>
      </c>
      <c r="E28" s="54">
        <f>SUM(E13:E27)</f>
        <v>0.55230418783949553</v>
      </c>
      <c r="F28" s="26"/>
      <c r="G28" s="26">
        <f>G5</f>
        <v>4962.2700000000004</v>
      </c>
      <c r="H28" s="54">
        <f t="shared" ref="H28:I28" si="8">SUM(H13:H27)</f>
        <v>0.59653004473461491</v>
      </c>
      <c r="I28" s="26">
        <f t="shared" si="8"/>
        <v>2471.5499999999997</v>
      </c>
      <c r="J28" s="54">
        <f t="shared" si="6"/>
        <v>0.50466058867369745</v>
      </c>
      <c r="K28" s="26">
        <f t="shared" si="2"/>
        <v>202.10999999999967</v>
      </c>
      <c r="L28" s="55">
        <f t="shared" si="3"/>
        <v>8.9057212351945705E-2</v>
      </c>
    </row>
    <row r="29" spans="1:14" x14ac:dyDescent="0.25">
      <c r="I29" s="68"/>
      <c r="J29" s="68"/>
    </row>
    <row r="31" spans="1:14" x14ac:dyDescent="0.25">
      <c r="B31" s="75" t="s">
        <v>180</v>
      </c>
      <c r="C31" s="75"/>
      <c r="D31" s="76"/>
      <c r="E31" s="77"/>
      <c r="K31" t="s">
        <v>150</v>
      </c>
    </row>
    <row r="32" spans="1:14" ht="15" customHeight="1" x14ac:dyDescent="0.25">
      <c r="B32" s="268"/>
      <c r="C32" s="291" t="s">
        <v>302</v>
      </c>
      <c r="D32" s="289" t="str">
        <f>'PU Wise OWE'!$B$7</f>
        <v>Actuals upto Sep' 20</v>
      </c>
      <c r="E32" s="291" t="s">
        <v>173</v>
      </c>
      <c r="F32" s="291"/>
      <c r="G32" s="315" t="str">
        <f>'PU Wise OWE'!$B$5</f>
        <v xml:space="preserve">OBG(SL) 2021-22 </v>
      </c>
      <c r="H32" s="291" t="s">
        <v>309</v>
      </c>
      <c r="I32" s="289" t="str">
        <f>'PU Wise OWE'!B8</f>
        <v>Actuals upto Sep' 21</v>
      </c>
      <c r="J32" s="291" t="s">
        <v>205</v>
      </c>
      <c r="K32" s="267" t="s">
        <v>147</v>
      </c>
      <c r="L32" s="267"/>
      <c r="M32" s="268" t="s">
        <v>314</v>
      </c>
      <c r="N32" s="314" t="s">
        <v>209</v>
      </c>
    </row>
    <row r="33" spans="2:14" ht="17.25" customHeight="1" x14ac:dyDescent="0.25">
      <c r="B33" s="268"/>
      <c r="C33" s="290"/>
      <c r="D33" s="290"/>
      <c r="E33" s="290"/>
      <c r="F33" s="290"/>
      <c r="G33" s="316"/>
      <c r="H33" s="290"/>
      <c r="I33" s="290"/>
      <c r="J33" s="290"/>
      <c r="K33" s="79" t="s">
        <v>145</v>
      </c>
      <c r="L33" s="80" t="s">
        <v>146</v>
      </c>
      <c r="M33" s="268"/>
      <c r="N33" s="314"/>
    </row>
    <row r="34" spans="2:14" x14ac:dyDescent="0.25">
      <c r="B34" s="84" t="s">
        <v>181</v>
      </c>
      <c r="C34" s="107">
        <v>10.44</v>
      </c>
      <c r="D34" s="70">
        <f>ROUND(('PU Wise OWE'!$AE$128+'PU Wise OWE'!$AF$128)/10000,2)</f>
        <v>5.65</v>
      </c>
      <c r="E34" s="85">
        <f>D34/$D$7</f>
        <v>1.3750170356092908E-3</v>
      </c>
      <c r="F34" s="21"/>
      <c r="G34" s="22">
        <f>ROUND(('PU Wise OWE'!$AE$126+'PU Wise OWE'!$AF$126)/10000,2)</f>
        <v>9.56</v>
      </c>
      <c r="H34" s="24">
        <f t="shared" ref="H34:H37" si="9">G34/$G$7</f>
        <v>1.1558457260307097E-3</v>
      </c>
      <c r="I34" s="23">
        <f>ROUND(('PU Wise OWE'!$AE$129+'PU Wise OWE'!$AF$129)/10000,2)</f>
        <v>3.83</v>
      </c>
      <c r="J34" s="24">
        <f t="shared" ref="J34:J37" si="10">I34/$I$7</f>
        <v>7.8203963287016719E-4</v>
      </c>
      <c r="K34" s="22">
        <f>I34-D34</f>
        <v>-1.8200000000000003</v>
      </c>
      <c r="L34" s="52">
        <f>K34/D34</f>
        <v>-0.32212389380530976</v>
      </c>
      <c r="M34" s="52">
        <f t="shared" ref="M34:M37" si="11">I34/G34</f>
        <v>0.40062761506276151</v>
      </c>
      <c r="N34" s="317"/>
    </row>
    <row r="35" spans="2:14" ht="16.5" customHeight="1" x14ac:dyDescent="0.25">
      <c r="B35" s="84" t="s">
        <v>182</v>
      </c>
      <c r="C35" s="107">
        <v>21.76</v>
      </c>
      <c r="D35" s="70">
        <f>ROUND('PU Wise OWE'!$AG$128/10000,2)</f>
        <v>11.37</v>
      </c>
      <c r="E35" s="85">
        <f t="shared" ref="E35:E37" si="12">D35/$D$7</f>
        <v>2.767069680509316E-3</v>
      </c>
      <c r="F35" s="21"/>
      <c r="G35" s="22">
        <f>ROUND('PU Wise OWE'!$AG$126/10000,2)</f>
        <v>7.15</v>
      </c>
      <c r="H35" s="24">
        <f t="shared" si="9"/>
        <v>8.6446620723008101E-4</v>
      </c>
      <c r="I35" s="23">
        <f>ROUND('PU Wise OWE'!$AG$129/10000,2)</f>
        <v>8.74</v>
      </c>
      <c r="J35" s="24">
        <f t="shared" si="10"/>
        <v>1.7846021909360995E-3</v>
      </c>
      <c r="K35" s="22">
        <f>I35-D35</f>
        <v>-2.629999999999999</v>
      </c>
      <c r="L35" s="52">
        <f>K35/D35</f>
        <v>-0.23131046613896211</v>
      </c>
      <c r="M35" s="52">
        <f t="shared" si="11"/>
        <v>1.2223776223776224</v>
      </c>
      <c r="N35" s="317"/>
    </row>
    <row r="36" spans="2:14" ht="15.75" customHeight="1" x14ac:dyDescent="0.25">
      <c r="B36" s="84" t="s">
        <v>183</v>
      </c>
      <c r="C36" s="107">
        <v>2.42</v>
      </c>
      <c r="D36" s="70">
        <f>ROUND('PU Wise OWE'!$AJ$128/10000,2)</f>
        <v>1.3</v>
      </c>
      <c r="E36" s="85">
        <f t="shared" si="12"/>
        <v>3.1637560111364213E-4</v>
      </c>
      <c r="F36" s="21"/>
      <c r="G36" s="22">
        <f>ROUND('PU Wise OWE'!$AJ$126/10000,2)</f>
        <v>2.23</v>
      </c>
      <c r="H36" s="24">
        <f t="shared" si="9"/>
        <v>2.6961673316406725E-4</v>
      </c>
      <c r="I36" s="23">
        <f>ROUND('PU Wise OWE'!$AJ$129/10000,2)</f>
        <v>1.17</v>
      </c>
      <c r="J36" s="24">
        <f t="shared" si="10"/>
        <v>2.3889983562874558E-4</v>
      </c>
      <c r="K36" s="22">
        <f>I36-D36</f>
        <v>-0.13000000000000012</v>
      </c>
      <c r="L36" s="52">
        <f>K36/D36</f>
        <v>-0.10000000000000009</v>
      </c>
      <c r="M36" s="52">
        <f t="shared" si="11"/>
        <v>0.5246636771300448</v>
      </c>
      <c r="N36" s="317"/>
    </row>
    <row r="37" spans="2:14" x14ac:dyDescent="0.25">
      <c r="B37" s="25" t="s">
        <v>149</v>
      </c>
      <c r="C37" s="26">
        <v>34.619999999999997</v>
      </c>
      <c r="D37" s="74">
        <f>SUM(D34:D36)</f>
        <v>18.32</v>
      </c>
      <c r="E37" s="86">
        <f t="shared" si="12"/>
        <v>4.458462317232249E-3</v>
      </c>
      <c r="F37" s="26"/>
      <c r="G37" s="74">
        <f t="shared" ref="G37:I37" si="13">SUM(G34:G36)</f>
        <v>18.940000000000001</v>
      </c>
      <c r="H37" s="54">
        <f t="shared" si="9"/>
        <v>2.2899286664248581E-3</v>
      </c>
      <c r="I37" s="74">
        <f t="shared" si="13"/>
        <v>13.74</v>
      </c>
      <c r="J37" s="54">
        <f t="shared" si="10"/>
        <v>2.8055416594350122E-3</v>
      </c>
      <c r="K37" s="26">
        <f>I37-D37</f>
        <v>-4.58</v>
      </c>
      <c r="L37" s="55">
        <f>K37/D37</f>
        <v>-0.25</v>
      </c>
      <c r="M37" s="52">
        <f t="shared" si="11"/>
        <v>0.72544878563885951</v>
      </c>
    </row>
    <row r="39" spans="2:14" x14ac:dyDescent="0.25">
      <c r="B39" s="82"/>
      <c r="C39" s="82"/>
      <c r="D39" s="83"/>
      <c r="E39" s="82"/>
      <c r="K39" t="s">
        <v>150</v>
      </c>
    </row>
    <row r="40" spans="2:14" ht="15" customHeight="1" x14ac:dyDescent="0.25">
      <c r="B40" s="268" t="s">
        <v>164</v>
      </c>
      <c r="C40" s="291" t="s">
        <v>302</v>
      </c>
      <c r="D40" s="289" t="str">
        <f>'PU Wise OWE'!$B$7</f>
        <v>Actuals upto Sep' 20</v>
      </c>
      <c r="E40" s="291" t="s">
        <v>173</v>
      </c>
      <c r="F40" s="291"/>
      <c r="G40" s="315" t="str">
        <f>'PU Wise OWE'!$B$5</f>
        <v xml:space="preserve">OBG(SL) 2021-22 </v>
      </c>
      <c r="H40" s="291" t="s">
        <v>299</v>
      </c>
      <c r="I40" s="289" t="str">
        <f>'PU Wise OWE'!B8</f>
        <v>Actuals upto Sep' 21</v>
      </c>
      <c r="J40" s="291" t="s">
        <v>205</v>
      </c>
      <c r="K40" s="267" t="s">
        <v>147</v>
      </c>
      <c r="L40" s="267"/>
      <c r="M40" s="268" t="s">
        <v>314</v>
      </c>
      <c r="N40" s="314" t="s">
        <v>209</v>
      </c>
    </row>
    <row r="41" spans="2:14" x14ac:dyDescent="0.25">
      <c r="B41" s="268"/>
      <c r="C41" s="290"/>
      <c r="D41" s="290"/>
      <c r="E41" s="290"/>
      <c r="F41" s="290"/>
      <c r="G41" s="316"/>
      <c r="H41" s="290"/>
      <c r="I41" s="290"/>
      <c r="J41" s="290"/>
      <c r="K41" s="79" t="s">
        <v>145</v>
      </c>
      <c r="L41" s="80" t="s">
        <v>146</v>
      </c>
      <c r="M41" s="268"/>
      <c r="N41" s="314"/>
    </row>
    <row r="42" spans="2:14" x14ac:dyDescent="0.25">
      <c r="B42" s="27" t="s">
        <v>165</v>
      </c>
      <c r="C42" s="104">
        <v>273.47000000000003</v>
      </c>
      <c r="D42" s="70">
        <f>SUM(D43:D47)</f>
        <v>139.13999999999999</v>
      </c>
      <c r="E42" s="85">
        <f t="shared" ref="E42:E49" si="14">D42/$D$7</f>
        <v>3.3861923953040121E-2</v>
      </c>
      <c r="F42" s="97"/>
      <c r="G42" s="21">
        <f>SUM(G43:G47)</f>
        <v>213.87</v>
      </c>
      <c r="H42" s="24">
        <f t="shared" ref="H42:H49" si="15">G42/$G$7</f>
        <v>2.5857816467174465E-2</v>
      </c>
      <c r="I42" s="21">
        <f>SUM(I43:I47)</f>
        <v>232.98</v>
      </c>
      <c r="J42" s="24">
        <f t="shared" ref="J42:J49" si="16">I42/$I$7</f>
        <v>4.7571695474175335E-2</v>
      </c>
      <c r="K42" s="22">
        <f t="shared" ref="K42:K49" si="17">I42-D42</f>
        <v>93.84</v>
      </c>
      <c r="L42" s="52">
        <f t="shared" ref="L42:L49" si="18">K42/D42</f>
        <v>0.67442863303147915</v>
      </c>
      <c r="M42" s="52">
        <f t="shared" ref="M42:M49" si="19">I42/G42</f>
        <v>1.0893533454902511</v>
      </c>
    </row>
    <row r="43" spans="2:14" x14ac:dyDescent="0.25">
      <c r="B43" s="57" t="s">
        <v>161</v>
      </c>
      <c r="C43" s="21">
        <v>19.690000000000001</v>
      </c>
      <c r="D43" s="70">
        <f>ROUND('PU Wise OWE'!$AK$84/10000,2)</f>
        <v>6.21</v>
      </c>
      <c r="E43" s="85">
        <f t="shared" si="14"/>
        <v>1.5113019099351674E-3</v>
      </c>
      <c r="F43" s="97"/>
      <c r="G43" s="21">
        <f>ROUND('PU Wise OWE'!$AK$82/10000,2)</f>
        <v>14.25</v>
      </c>
      <c r="H43" s="24">
        <f t="shared" si="15"/>
        <v>1.7228871962277838E-3</v>
      </c>
      <c r="I43" s="21">
        <f>ROUND('PU Wise OWE'!$AK$85/10000,2)</f>
        <v>22.51</v>
      </c>
      <c r="J43" s="24">
        <f t="shared" si="16"/>
        <v>4.5962694871821055E-3</v>
      </c>
      <c r="K43" s="22">
        <f t="shared" si="17"/>
        <v>16.3</v>
      </c>
      <c r="L43" s="52">
        <f t="shared" si="18"/>
        <v>2.6247987117552336</v>
      </c>
      <c r="M43" s="52">
        <f t="shared" si="19"/>
        <v>1.5796491228070177</v>
      </c>
    </row>
    <row r="44" spans="2:14" x14ac:dyDescent="0.25">
      <c r="B44" s="58" t="s">
        <v>168</v>
      </c>
      <c r="C44" s="108">
        <v>114.4</v>
      </c>
      <c r="D44" s="70">
        <f>ROUND('PU Wise OWE'!$AR$84/10000,2)</f>
        <v>58.56</v>
      </c>
      <c r="E44" s="85">
        <f t="shared" si="14"/>
        <v>1.4251504000934525E-2</v>
      </c>
      <c r="F44" s="97"/>
      <c r="G44" s="21">
        <f>ROUND('PU Wise OWE'!$AR$82/10000,2)</f>
        <v>78.95</v>
      </c>
      <c r="H44" s="24">
        <f t="shared" si="15"/>
        <v>9.5453995889251599E-3</v>
      </c>
      <c r="I44" s="21">
        <f>ROUND('PU Wise OWE'!$AR$85/10000,2)</f>
        <v>16.96</v>
      </c>
      <c r="J44" s="24">
        <f t="shared" si="16"/>
        <v>3.4630266771483124E-3</v>
      </c>
      <c r="K44" s="22">
        <f t="shared" si="17"/>
        <v>-41.6</v>
      </c>
      <c r="L44" s="52">
        <f t="shared" si="18"/>
        <v>-0.7103825136612022</v>
      </c>
      <c r="M44" s="52">
        <f t="shared" si="19"/>
        <v>0.21481950601646613</v>
      </c>
    </row>
    <row r="45" spans="2:14" x14ac:dyDescent="0.25">
      <c r="B45" s="58" t="s">
        <v>169</v>
      </c>
      <c r="C45" s="108">
        <v>46.69</v>
      </c>
      <c r="D45" s="70">
        <f>ROUND('PU Wise OWE'!$AU$84/10000,2)</f>
        <v>22.21</v>
      </c>
      <c r="E45" s="85">
        <f t="shared" si="14"/>
        <v>5.4051554621030702E-3</v>
      </c>
      <c r="F45" s="97"/>
      <c r="G45" s="21">
        <f>ROUND('PU Wise OWE'!$AU$82/10000,2)</f>
        <v>34.83</v>
      </c>
      <c r="H45" s="24">
        <f t="shared" si="15"/>
        <v>4.2110990206746463E-3</v>
      </c>
      <c r="I45" s="21">
        <f>ROUND('PU Wise OWE'!$AU$85/10000,2)</f>
        <v>7.52</v>
      </c>
      <c r="J45" s="24">
        <f t="shared" si="16"/>
        <v>1.5354929606223647E-3</v>
      </c>
      <c r="K45" s="22">
        <f t="shared" si="17"/>
        <v>-14.690000000000001</v>
      </c>
      <c r="L45" s="52">
        <f t="shared" si="18"/>
        <v>-0.66141377757766773</v>
      </c>
      <c r="M45" s="52">
        <f t="shared" si="19"/>
        <v>0.21590582830892907</v>
      </c>
    </row>
    <row r="46" spans="2:14" x14ac:dyDescent="0.25">
      <c r="B46" s="57" t="s">
        <v>166</v>
      </c>
      <c r="C46" s="21">
        <v>54.55</v>
      </c>
      <c r="D46" s="70">
        <f>ROUND('PU Wise OWE'!$AZ$84/10000,2)</f>
        <v>15.54</v>
      </c>
      <c r="E46" s="85">
        <f t="shared" si="14"/>
        <v>3.7819052625430757E-3</v>
      </c>
      <c r="F46" s="97"/>
      <c r="G46" s="21">
        <f>ROUND('PU Wise OWE'!$AZ$82/10000,2)</f>
        <v>31.73</v>
      </c>
      <c r="H46" s="24">
        <f t="shared" si="15"/>
        <v>3.8362954902671988E-3</v>
      </c>
      <c r="I46" s="21">
        <f>ROUND('PU Wise OWE'!$AZ$85/10000,2)</f>
        <v>56.43</v>
      </c>
      <c r="J46" s="24">
        <f t="shared" si="16"/>
        <v>1.1522322841478728E-2</v>
      </c>
      <c r="K46" s="22">
        <f t="shared" si="17"/>
        <v>40.89</v>
      </c>
      <c r="L46" s="52">
        <f t="shared" si="18"/>
        <v>2.6312741312741315</v>
      </c>
      <c r="M46" s="52">
        <f t="shared" si="19"/>
        <v>1.778443113772455</v>
      </c>
    </row>
    <row r="47" spans="2:14" x14ac:dyDescent="0.25">
      <c r="B47" s="58" t="s">
        <v>167</v>
      </c>
      <c r="C47" s="108">
        <v>38.14</v>
      </c>
      <c r="D47" s="70">
        <f>ROUND('PU Wise OWE'!$BA$84/10000,2)</f>
        <v>36.619999999999997</v>
      </c>
      <c r="E47" s="85">
        <f t="shared" si="14"/>
        <v>8.9120573175242874E-3</v>
      </c>
      <c r="F47" s="97"/>
      <c r="G47" s="21">
        <f>ROUND('PU Wise OWE'!$BA$82/10000,2)</f>
        <v>54.11</v>
      </c>
      <c r="H47" s="24">
        <f t="shared" si="15"/>
        <v>6.5421351710796757E-3</v>
      </c>
      <c r="I47" s="21">
        <f>ROUND('PU Wise OWE'!$BA$85/10000,2)</f>
        <v>129.56</v>
      </c>
      <c r="J47" s="24">
        <f t="shared" si="16"/>
        <v>2.6454583507743826E-2</v>
      </c>
      <c r="K47" s="22">
        <f t="shared" si="17"/>
        <v>92.94</v>
      </c>
      <c r="L47" s="52">
        <f t="shared" si="18"/>
        <v>2.5379574003276897</v>
      </c>
      <c r="M47" s="52">
        <f t="shared" si="19"/>
        <v>2.3943818148216596</v>
      </c>
    </row>
    <row r="48" spans="2:14" x14ac:dyDescent="0.25">
      <c r="B48" s="59" t="s">
        <v>170</v>
      </c>
      <c r="C48" s="103">
        <v>663.48</v>
      </c>
      <c r="D48" s="70">
        <f>ROUND('PU Wise OWE'!$AM$84/10000,2)-ROUND('PU Wise OWE'!$BJ$84/10000,2)</f>
        <v>312.14999999999998</v>
      </c>
      <c r="E48" s="85">
        <f t="shared" si="14"/>
        <v>7.5966649144325674E-2</v>
      </c>
      <c r="F48" s="97"/>
      <c r="G48" s="21">
        <f>ROUND('PU Wise OWE'!$AM$82/10000,2)-ROUND('PU Wise OWE'!$BJ$82/10000,2)</f>
        <v>637.38</v>
      </c>
      <c r="H48" s="24">
        <f t="shared" si="15"/>
        <v>7.7062023939064195E-2</v>
      </c>
      <c r="I48" s="21">
        <f>ROUND('PU Wise OWE'!$AM$85/10000,2)-ROUND('PU Wise OWE'!$BJ$85/10000,2)</f>
        <v>476.18</v>
      </c>
      <c r="J48" s="24">
        <f t="shared" si="16"/>
        <v>9.7230191221962456E-2</v>
      </c>
      <c r="K48" s="22">
        <f t="shared" si="17"/>
        <v>164.03000000000003</v>
      </c>
      <c r="L48" s="52">
        <f t="shared" si="18"/>
        <v>0.52548454268781053</v>
      </c>
      <c r="M48" s="52">
        <f t="shared" si="19"/>
        <v>0.74708964824751323</v>
      </c>
    </row>
    <row r="49" spans="2:14" s="36" customFormat="1" x14ac:dyDescent="0.25">
      <c r="B49" s="60" t="s">
        <v>130</v>
      </c>
      <c r="C49" s="74">
        <f>C42+C48</f>
        <v>936.95</v>
      </c>
      <c r="D49" s="74">
        <f>D42+D48</f>
        <v>451.28999999999996</v>
      </c>
      <c r="E49" s="86">
        <f t="shared" si="14"/>
        <v>0.10982857309736579</v>
      </c>
      <c r="F49" s="98"/>
      <c r="G49" s="26">
        <f>G42+G48</f>
        <v>851.25</v>
      </c>
      <c r="H49" s="54">
        <f t="shared" si="15"/>
        <v>0.10291984040623867</v>
      </c>
      <c r="I49" s="26">
        <f>I42+I48</f>
        <v>709.16</v>
      </c>
      <c r="J49" s="54">
        <f t="shared" si="16"/>
        <v>0.14480188669613778</v>
      </c>
      <c r="K49" s="26">
        <f t="shared" si="17"/>
        <v>257.87</v>
      </c>
      <c r="L49" s="55">
        <f t="shared" si="18"/>
        <v>0.57140641272795767</v>
      </c>
      <c r="M49" s="52">
        <f t="shared" si="19"/>
        <v>0.83308076358296623</v>
      </c>
    </row>
    <row r="51" spans="2:14" x14ac:dyDescent="0.25">
      <c r="B51" s="75" t="s">
        <v>184</v>
      </c>
      <c r="C51" s="75"/>
    </row>
    <row r="52" spans="2:14" ht="48" customHeight="1" x14ac:dyDescent="0.25">
      <c r="B52" s="81" t="s">
        <v>185</v>
      </c>
      <c r="C52" s="109">
        <v>188.88</v>
      </c>
      <c r="D52" s="70">
        <f>ROUND('PU Wise OWE'!$AK$128/10000,2)-D43</f>
        <v>80.210000000000008</v>
      </c>
      <c r="E52" s="85">
        <f t="shared" ref="E52:E56" si="20">D52/$D$7</f>
        <v>1.9520374588711722E-2</v>
      </c>
      <c r="F52" s="284"/>
      <c r="G52" s="22">
        <f>ROUND('PU Wise OWE'!$AK$126/10000,2)-G43</f>
        <v>121.82</v>
      </c>
      <c r="H52" s="24">
        <f t="shared" ref="H52:H54" si="21">G52/$G$7</f>
        <v>1.4728569701366219E-2</v>
      </c>
      <c r="I52" s="22">
        <f>ROUND('PU Wise OWE'!$AK$129/10000,2)-I43</f>
        <v>65.5</v>
      </c>
      <c r="J52" s="24">
        <f t="shared" ref="J52:J56" si="22">I52/$I$7</f>
        <v>1.3374307037335756E-2</v>
      </c>
      <c r="K52" s="22">
        <f>I52-D52</f>
        <v>-14.710000000000008</v>
      </c>
      <c r="L52" s="52">
        <f>K52/D52</f>
        <v>-0.18339359182146872</v>
      </c>
      <c r="M52" s="52">
        <f t="shared" ref="M52:M54" si="23">I52/G52</f>
        <v>0.53767854211131183</v>
      </c>
    </row>
    <row r="53" spans="2:14" x14ac:dyDescent="0.25">
      <c r="B53" s="20" t="s">
        <v>162</v>
      </c>
      <c r="C53" s="105">
        <v>121.46</v>
      </c>
      <c r="D53" s="70">
        <f>ROUND('PU Wise OWE'!$AL$128/10000,2)</f>
        <v>65.569999999999993</v>
      </c>
      <c r="E53" s="85">
        <f t="shared" si="20"/>
        <v>1.5957498588478086E-2</v>
      </c>
      <c r="F53" s="285"/>
      <c r="G53" s="22">
        <f>ROUND('PU Wise OWE'!$AL$126/10000,2)</f>
        <v>109.58</v>
      </c>
      <c r="H53" s="24">
        <f t="shared" si="21"/>
        <v>1.3248700278080039E-2</v>
      </c>
      <c r="I53" s="23">
        <f>ROUND('PU Wise OWE'!$AL$129/10000,2)</f>
        <v>46.04</v>
      </c>
      <c r="J53" s="24">
        <f t="shared" si="22"/>
        <v>9.400810625937988E-3</v>
      </c>
      <c r="K53" s="22">
        <f>I53-D53</f>
        <v>-19.529999999999994</v>
      </c>
      <c r="L53" s="52">
        <f>K53/D53</f>
        <v>-0.29784962635351525</v>
      </c>
      <c r="M53" s="52">
        <f t="shared" si="23"/>
        <v>0.42014966234714363</v>
      </c>
    </row>
    <row r="54" spans="2:14" s="36" customFormat="1" x14ac:dyDescent="0.25">
      <c r="B54" s="25" t="s">
        <v>130</v>
      </c>
      <c r="C54" s="26">
        <f>C52+C53</f>
        <v>310.33999999999997</v>
      </c>
      <c r="D54" s="74">
        <f>SUM(D52:D53)</f>
        <v>145.78</v>
      </c>
      <c r="E54" s="86">
        <f t="shared" si="20"/>
        <v>3.5477873177189805E-2</v>
      </c>
      <c r="F54" s="286"/>
      <c r="G54" s="74">
        <f t="shared" ref="G54:I54" si="24">SUM(G52:G53)</f>
        <v>231.39999999999998</v>
      </c>
      <c r="H54" s="54">
        <f t="shared" si="21"/>
        <v>2.7977269979446256E-2</v>
      </c>
      <c r="I54" s="74">
        <f t="shared" si="24"/>
        <v>111.53999999999999</v>
      </c>
      <c r="J54" s="54">
        <f t="shared" si="22"/>
        <v>2.2775117663273742E-2</v>
      </c>
      <c r="K54" s="26">
        <f>I54-D54</f>
        <v>-34.240000000000009</v>
      </c>
      <c r="L54" s="102">
        <f>K54/D54</f>
        <v>-0.23487446837700651</v>
      </c>
      <c r="M54" s="52">
        <f t="shared" si="23"/>
        <v>0.48202247191011238</v>
      </c>
    </row>
    <row r="56" spans="2:14" s="36" customFormat="1" x14ac:dyDescent="0.25">
      <c r="B56" s="78" t="s">
        <v>163</v>
      </c>
      <c r="C56" s="110">
        <v>348.19</v>
      </c>
      <c r="D56" s="71">
        <f>ROUND('PU Wise OWE'!$AO$128/10000,2)</f>
        <v>186.04</v>
      </c>
      <c r="E56" s="86">
        <f t="shared" si="20"/>
        <v>4.5275782177832291E-2</v>
      </c>
      <c r="F56" s="53"/>
      <c r="G56" s="26">
        <f>ROUND('PU Wise OWE'!$AO$126/10000,2)</f>
        <v>304.54000000000002</v>
      </c>
      <c r="H56" s="54">
        <f t="shared" ref="H56" si="25">G56/$G$7</f>
        <v>3.6820215209769074E-2</v>
      </c>
      <c r="I56" s="25">
        <f>ROUND('PU Wise OWE'!$AO$129/10000,2)</f>
        <v>171.42</v>
      </c>
      <c r="J56" s="54">
        <f t="shared" si="22"/>
        <v>3.5001888738016719E-2</v>
      </c>
      <c r="K56" s="26">
        <f>I56-D56</f>
        <v>-14.620000000000005</v>
      </c>
      <c r="L56" s="55">
        <f>K56/D56</f>
        <v>-7.8585250483766966E-2</v>
      </c>
      <c r="M56" s="52">
        <f t="shared" ref="M56" si="26">I56/G56</f>
        <v>0.56288172325474484</v>
      </c>
      <c r="N56" s="118"/>
    </row>
    <row r="57" spans="2:14" s="36" customFormat="1" x14ac:dyDescent="0.25">
      <c r="B57" s="116"/>
      <c r="C57" s="117"/>
      <c r="D57" s="113"/>
      <c r="E57" s="114"/>
      <c r="F57" s="115"/>
      <c r="G57" s="91"/>
      <c r="H57" s="90"/>
      <c r="I57" s="88"/>
      <c r="J57" s="90"/>
      <c r="K57" s="26"/>
      <c r="L57" s="55"/>
      <c r="M57" s="100"/>
    </row>
    <row r="58" spans="2:14" x14ac:dyDescent="0.25">
      <c r="C58" s="291" t="s">
        <v>302</v>
      </c>
      <c r="D58" s="289" t="str">
        <f>'PU Wise OWE'!$B$7</f>
        <v>Actuals upto Sep' 20</v>
      </c>
      <c r="E58" s="291" t="s">
        <v>173</v>
      </c>
      <c r="F58" s="291"/>
      <c r="G58" s="315" t="str">
        <f>'PU Wise OWE'!$B$5</f>
        <v xml:space="preserve">OBG(SL) 2021-22 </v>
      </c>
      <c r="H58" s="291" t="s">
        <v>299</v>
      </c>
      <c r="I58" s="289" t="str">
        <f>'PU Wise OWE'!B8</f>
        <v>Actuals upto Sep' 21</v>
      </c>
      <c r="J58" s="291" t="s">
        <v>205</v>
      </c>
      <c r="K58" s="267" t="s">
        <v>147</v>
      </c>
      <c r="L58" s="267"/>
      <c r="M58" s="268" t="s">
        <v>314</v>
      </c>
      <c r="N58" s="314" t="s">
        <v>209</v>
      </c>
    </row>
    <row r="59" spans="2:14" x14ac:dyDescent="0.25">
      <c r="B59" s="75" t="s">
        <v>186</v>
      </c>
      <c r="C59" s="290"/>
      <c r="D59" s="290"/>
      <c r="E59" s="290"/>
      <c r="F59" s="290"/>
      <c r="G59" s="316"/>
      <c r="H59" s="290"/>
      <c r="I59" s="290"/>
      <c r="J59" s="290"/>
      <c r="K59" s="79" t="s">
        <v>145</v>
      </c>
      <c r="L59" s="80" t="s">
        <v>146</v>
      </c>
      <c r="M59" s="268"/>
      <c r="N59" s="314"/>
    </row>
    <row r="60" spans="2:14" x14ac:dyDescent="0.25">
      <c r="B60" s="23" t="s">
        <v>187</v>
      </c>
      <c r="C60" s="22">
        <v>80.099999999999994</v>
      </c>
      <c r="D60" s="70">
        <f>ROUND('PU Wise OWE'!$AM$62/10000,2)</f>
        <v>40.020000000000003</v>
      </c>
      <c r="E60" s="85">
        <f t="shared" ref="E60:E64" si="27">D60/$D$7</f>
        <v>9.739501197359968E-3</v>
      </c>
      <c r="F60" s="281"/>
      <c r="G60" s="22">
        <f>ROUND('PU Wise OWE'!$AM$60/10000,2)</f>
        <v>67.81</v>
      </c>
      <c r="H60" s="24" t="b">
        <f>H58=G60/$G$7</f>
        <v>0</v>
      </c>
      <c r="I60" s="23">
        <f>ROUND('PU Wise OWE'!$AM$63/10000,2)</f>
        <v>44.29</v>
      </c>
      <c r="J60" s="94">
        <f t="shared" ref="J60:J64" si="28">I60/$I$7</f>
        <v>9.0434818119633689E-3</v>
      </c>
      <c r="K60" s="22">
        <f>I60-D60</f>
        <v>4.269999999999996</v>
      </c>
      <c r="L60" s="52">
        <f>K60/D60</f>
        <v>0.10669665167416281</v>
      </c>
      <c r="M60" s="52">
        <f t="shared" ref="M60:M64" si="29">I60/G60</f>
        <v>0.65314850317062378</v>
      </c>
      <c r="N60" s="69"/>
    </row>
    <row r="61" spans="2:14" x14ac:dyDescent="0.25">
      <c r="B61" s="23" t="s">
        <v>188</v>
      </c>
      <c r="C61" s="22">
        <v>21.26</v>
      </c>
      <c r="D61" s="70">
        <f>ROUND('PU Wise OWE'!$AM$95/10000,2)</f>
        <v>8.6999999999999993</v>
      </c>
      <c r="E61" s="85">
        <f t="shared" si="27"/>
        <v>2.1172828689912972E-3</v>
      </c>
      <c r="F61" s="282"/>
      <c r="G61" s="22">
        <f>ROUND('PU Wise OWE'!$AM$93/10000,2)</f>
        <v>16.309999999999999</v>
      </c>
      <c r="H61" s="24">
        <f t="shared" ref="H61:H64" si="30">G61/$G$7</f>
        <v>1.9719501874017652E-3</v>
      </c>
      <c r="I61" s="23">
        <f>ROUND('PU Wise OWE'!$AM$96/10000,2)</f>
        <v>7.22</v>
      </c>
      <c r="J61" s="94">
        <f t="shared" si="28"/>
        <v>1.47423659251243E-3</v>
      </c>
      <c r="K61" s="22">
        <f>I61-D61</f>
        <v>-1.4799999999999995</v>
      </c>
      <c r="L61" s="52">
        <f>K61/D61</f>
        <v>-0.1701149425287356</v>
      </c>
      <c r="M61" s="52">
        <f t="shared" si="29"/>
        <v>0.44267320662170451</v>
      </c>
    </row>
    <row r="62" spans="2:14" x14ac:dyDescent="0.25">
      <c r="B62" s="23" t="s">
        <v>189</v>
      </c>
      <c r="C62" s="22">
        <v>9.89</v>
      </c>
      <c r="D62" s="70">
        <f>ROUND('PU Wise OWE'!$AN$18/10000,2)</f>
        <v>8.02</v>
      </c>
      <c r="E62" s="85">
        <f t="shared" si="27"/>
        <v>1.9517940930241613E-3</v>
      </c>
      <c r="F62" s="282"/>
      <c r="G62" s="22">
        <f>ROUND('PU Wise OWE'!$AN$16/10000,2)</f>
        <v>10.1</v>
      </c>
      <c r="H62" s="24">
        <f>G62/$G$7</f>
        <v>1.2211340829403942E-3</v>
      </c>
      <c r="I62" s="23">
        <f>ROUND('PU Wise OWE'!$AN$19/10000,2)</f>
        <v>8.92</v>
      </c>
      <c r="J62" s="94">
        <f t="shared" si="28"/>
        <v>1.8213560118020603E-3</v>
      </c>
      <c r="K62" s="22">
        <f>I62-D62</f>
        <v>0.90000000000000036</v>
      </c>
      <c r="L62" s="52">
        <f>K62/D62</f>
        <v>0.11221945137157112</v>
      </c>
      <c r="M62" s="52">
        <f t="shared" si="29"/>
        <v>0.88316831683168318</v>
      </c>
      <c r="N62" s="69"/>
    </row>
    <row r="63" spans="2:14" x14ac:dyDescent="0.25">
      <c r="B63" s="23" t="s">
        <v>190</v>
      </c>
      <c r="C63" s="22">
        <v>1.64</v>
      </c>
      <c r="D63" s="70">
        <f>ROUND('PU Wise OWE'!$AN$62/10000,2)</f>
        <v>2.17</v>
      </c>
      <c r="E63" s="85">
        <f t="shared" si="27"/>
        <v>5.2810388801277186E-4</v>
      </c>
      <c r="F63" s="282"/>
      <c r="G63" s="22">
        <f>ROUND('PU Wise OWE'!$AN$60/10000,2)</f>
        <v>1.46</v>
      </c>
      <c r="H63" s="24">
        <f>G63/$G$7</f>
        <v>1.7652037238544312E-4</v>
      </c>
      <c r="I63" s="23">
        <f>ROUND('PU Wise OWE'!$AN$63/10000,2)</f>
        <v>1.85</v>
      </c>
      <c r="J63" s="94">
        <f t="shared" si="28"/>
        <v>3.7774760334459775E-4</v>
      </c>
      <c r="K63" s="22">
        <f>I63-D63</f>
        <v>-0.31999999999999984</v>
      </c>
      <c r="L63" s="52">
        <f>K63/D63</f>
        <v>-0.14746543778801838</v>
      </c>
      <c r="M63" s="52">
        <f t="shared" si="29"/>
        <v>1.2671232876712331</v>
      </c>
    </row>
    <row r="64" spans="2:14" s="36" customFormat="1" x14ac:dyDescent="0.25">
      <c r="B64" s="25" t="s">
        <v>130</v>
      </c>
      <c r="C64" s="26">
        <f>C60+C61+C62+C63</f>
        <v>112.89</v>
      </c>
      <c r="D64" s="74">
        <f>SUM(D60:D63)</f>
        <v>58.91</v>
      </c>
      <c r="E64" s="86">
        <f t="shared" si="27"/>
        <v>1.4336682047388197E-2</v>
      </c>
      <c r="F64" s="283"/>
      <c r="G64" s="26">
        <f>SUM(G60:G63)</f>
        <v>95.679999999999993</v>
      </c>
      <c r="H64" s="54">
        <f t="shared" si="30"/>
        <v>1.1568129609478901E-2</v>
      </c>
      <c r="I64" s="26">
        <f>SUM(I60:I63)</f>
        <v>62.28</v>
      </c>
      <c r="J64" s="54">
        <f t="shared" si="28"/>
        <v>1.2716822019622457E-2</v>
      </c>
      <c r="K64" s="26">
        <f>I64-D64</f>
        <v>3.3700000000000045</v>
      </c>
      <c r="L64" s="55">
        <f>K64/D64</f>
        <v>5.7205907316245197E-2</v>
      </c>
      <c r="M64" s="52">
        <f t="shared" si="29"/>
        <v>0.65091973244147161</v>
      </c>
    </row>
    <row r="66" spans="2:13" x14ac:dyDescent="0.25">
      <c r="B66" s="75" t="s">
        <v>191</v>
      </c>
      <c r="C66" s="75"/>
    </row>
    <row r="67" spans="2:13" x14ac:dyDescent="0.25">
      <c r="B67" s="23" t="s">
        <v>192</v>
      </c>
      <c r="C67" s="22">
        <v>1117.51</v>
      </c>
      <c r="D67" s="70">
        <f>ROUND('PU Wise OWE'!$AP$73/10000,2)</f>
        <v>777.68</v>
      </c>
      <c r="E67" s="85">
        <f t="shared" ref="E67:E69" si="31">D67/$D$7</f>
        <v>0.18926075190312092</v>
      </c>
      <c r="F67" s="23"/>
      <c r="G67" s="22">
        <f>ROUND('PU Wise OWE'!$AP$71/10000,2)</f>
        <v>1543.31</v>
      </c>
      <c r="H67" s="24">
        <f t="shared" ref="H67:H69" si="32">G67/$G$7</f>
        <v>0.18659291500423164</v>
      </c>
      <c r="I67" s="23">
        <f>ROUND('PU Wise OWE'!$AP$74/10000,2)</f>
        <v>1061.8800000000001</v>
      </c>
      <c r="J67" s="94">
        <f t="shared" ref="J67:J69" si="33">I67/$I$7</f>
        <v>0.21682304056192511</v>
      </c>
      <c r="K67" s="22">
        <f>I67-D67</f>
        <v>284.20000000000016</v>
      </c>
      <c r="L67" s="52">
        <f>K67/D67</f>
        <v>0.36544594177553774</v>
      </c>
      <c r="M67" s="52">
        <f t="shared" ref="M67:M68" si="34">I67/G67</f>
        <v>0.68805359908249164</v>
      </c>
    </row>
    <row r="68" spans="2:13" x14ac:dyDescent="0.25">
      <c r="B68" s="87" t="s">
        <v>193</v>
      </c>
      <c r="C68" s="111">
        <v>38.520000000000003</v>
      </c>
      <c r="D68" s="70">
        <f>ROUND('PU Wise OWE'!$AP$128/10000,2)-D67</f>
        <v>26</v>
      </c>
      <c r="E68" s="85">
        <f t="shared" si="31"/>
        <v>6.327512022272842E-3</v>
      </c>
      <c r="F68" s="23"/>
      <c r="G68" s="22">
        <f>ROUND('PU Wise OWE'!$AP$126/10000,2)-G67</f>
        <v>35.230000000000018</v>
      </c>
      <c r="H68" s="24">
        <f t="shared" si="32"/>
        <v>4.2594607665336738E-3</v>
      </c>
      <c r="I68" s="23">
        <f>ROUND('PU Wise OWE'!$AP$129/10000,2)-I67</f>
        <v>92.279999999999973</v>
      </c>
      <c r="J68" s="94">
        <f t="shared" si="33"/>
        <v>1.884245883061593E-2</v>
      </c>
      <c r="K68" s="22">
        <f>I68-D68</f>
        <v>66.279999999999973</v>
      </c>
      <c r="L68" s="52">
        <f>K68/D68</f>
        <v>2.5492307692307681</v>
      </c>
      <c r="M68" s="52">
        <f t="shared" si="34"/>
        <v>2.6193585012773184</v>
      </c>
    </row>
    <row r="69" spans="2:13" s="36" customFormat="1" x14ac:dyDescent="0.25">
      <c r="B69" s="25" t="s">
        <v>130</v>
      </c>
      <c r="C69" s="26">
        <f>C67+C68</f>
        <v>1156.03</v>
      </c>
      <c r="D69" s="74">
        <f>SUM(D67:D68)</f>
        <v>803.68</v>
      </c>
      <c r="E69" s="86">
        <f t="shared" si="31"/>
        <v>0.19558826392539375</v>
      </c>
      <c r="F69" s="88"/>
      <c r="G69" s="89">
        <f>SUM(G67:G68)</f>
        <v>1578.54</v>
      </c>
      <c r="H69" s="90">
        <f t="shared" si="32"/>
        <v>0.19085237577076533</v>
      </c>
      <c r="I69" s="89">
        <f>SUM(I67:I68)</f>
        <v>1154.1600000000001</v>
      </c>
      <c r="J69" s="54">
        <f t="shared" si="33"/>
        <v>0.23566549939254103</v>
      </c>
      <c r="K69" s="91">
        <f>I69-D69</f>
        <v>350.48000000000013</v>
      </c>
      <c r="L69" s="101">
        <f>K69/D69</f>
        <v>0.43609396774835774</v>
      </c>
    </row>
    <row r="70" spans="2:13" x14ac:dyDescent="0.25">
      <c r="F70" s="31"/>
      <c r="G70" s="34"/>
      <c r="H70" s="34"/>
      <c r="I70" s="31"/>
      <c r="J70" s="31"/>
      <c r="K70" s="34"/>
      <c r="L70" s="92"/>
    </row>
    <row r="71" spans="2:13" x14ac:dyDescent="0.25">
      <c r="B71" s="75" t="s">
        <v>195</v>
      </c>
      <c r="C71" s="75"/>
      <c r="F71" s="31"/>
      <c r="G71" s="34"/>
      <c r="H71" s="34"/>
      <c r="I71" s="31"/>
      <c r="J71" s="31"/>
      <c r="K71" s="34"/>
      <c r="L71" s="92"/>
    </row>
    <row r="72" spans="2:13" x14ac:dyDescent="0.25">
      <c r="B72" s="23" t="s">
        <v>194</v>
      </c>
      <c r="C72" s="22">
        <v>12.31</v>
      </c>
      <c r="D72" s="70">
        <f>ROUND('PU Wise OWE'!$AQ$29/10000,2)+ROUND('PU Wise OWE'!$BB$29/10000,2)</f>
        <v>14.14</v>
      </c>
      <c r="E72" s="85">
        <f t="shared" ref="E72:E74" si="35">D72/$D$7</f>
        <v>3.4411930767283844E-3</v>
      </c>
      <c r="F72" s="23"/>
      <c r="G72" s="70">
        <f>ROUND('PU Wise OWE'!$AQ$27/10000,2)+ROUND('PU Wise OWE'!$BB$27/10000,2)</f>
        <v>11.17</v>
      </c>
      <c r="H72" s="24">
        <f t="shared" ref="H72:H74" si="36">G72/$G$7</f>
        <v>1.3505017531132873E-3</v>
      </c>
      <c r="I72" s="70">
        <f>ROUND('PU Wise OWE'!$AQ$30/10000,2)+ROUND('PU Wise OWE'!$BB$30/10000,2)</f>
        <v>13.5</v>
      </c>
      <c r="J72" s="94">
        <f t="shared" ref="J72:J74" si="37">I72/$I$7</f>
        <v>2.7565365649470644E-3</v>
      </c>
      <c r="K72" s="22">
        <f>I72-D72</f>
        <v>-0.64000000000000057</v>
      </c>
      <c r="L72" s="52">
        <f>K72/D72</f>
        <v>-4.5261669024045298E-2</v>
      </c>
      <c r="M72" s="52">
        <f t="shared" ref="M72:M73" si="38">I72/G72</f>
        <v>1.2085944494180842</v>
      </c>
    </row>
    <row r="73" spans="2:13" x14ac:dyDescent="0.25">
      <c r="B73" s="23" t="s">
        <v>196</v>
      </c>
      <c r="C73" s="22">
        <v>114.52</v>
      </c>
      <c r="D73" s="70">
        <f>ROUND('PU Wise OWE'!$AQ$40/10000,2)+ROUND('PU Wise OWE'!$BB$40/10000,2)</f>
        <v>39.75</v>
      </c>
      <c r="E73" s="85">
        <f t="shared" si="35"/>
        <v>9.6737924186671344E-3</v>
      </c>
      <c r="F73" s="23"/>
      <c r="G73" s="70">
        <f>ROUND('PU Wise OWE'!$AQ$38/10000,2)+ROUND('PU Wise OWE'!$BB$38/10000,2)</f>
        <v>79.58</v>
      </c>
      <c r="H73" s="24">
        <f t="shared" si="36"/>
        <v>9.6215693386531246E-3</v>
      </c>
      <c r="I73" s="70">
        <f>ROUND('PU Wise OWE'!$AQ$41/10000,2)+ROUND('PU Wise OWE'!$BB$41/10000,2)</f>
        <v>71.95</v>
      </c>
      <c r="J73" s="94">
        <f t="shared" si="37"/>
        <v>1.4691318951699355E-2</v>
      </c>
      <c r="K73" s="22">
        <f>I73-D73</f>
        <v>32.200000000000003</v>
      </c>
      <c r="L73" s="52">
        <f>K73/D73</f>
        <v>0.81006289308176105</v>
      </c>
      <c r="M73" s="52">
        <f t="shared" si="38"/>
        <v>0.90412163860266404</v>
      </c>
    </row>
    <row r="74" spans="2:13" s="36" customFormat="1" x14ac:dyDescent="0.25">
      <c r="B74" s="25" t="s">
        <v>130</v>
      </c>
      <c r="C74" s="26">
        <f>C72+C73</f>
        <v>126.83</v>
      </c>
      <c r="D74" s="74">
        <f>SUM(D72:D73)</f>
        <v>53.89</v>
      </c>
      <c r="E74" s="86">
        <f t="shared" si="35"/>
        <v>1.3114985495395519E-2</v>
      </c>
      <c r="F74" s="25"/>
      <c r="G74" s="74">
        <f>SUM(G72:G73)</f>
        <v>90.75</v>
      </c>
      <c r="H74" s="54">
        <f t="shared" si="36"/>
        <v>1.0972071091766412E-2</v>
      </c>
      <c r="I74" s="74">
        <f t="shared" ref="I74" si="39">SUM(I72:I73)</f>
        <v>85.45</v>
      </c>
      <c r="J74" s="54">
        <f t="shared" si="37"/>
        <v>1.7447855516646418E-2</v>
      </c>
      <c r="K74" s="26">
        <f>I74-D74</f>
        <v>31.560000000000002</v>
      </c>
      <c r="L74" s="55">
        <f>K74/D74</f>
        <v>0.58563740953794774</v>
      </c>
    </row>
    <row r="75" spans="2:13" x14ac:dyDescent="0.25">
      <c r="E75" s="31"/>
      <c r="F75" s="31"/>
      <c r="G75" s="34"/>
      <c r="H75" s="34"/>
      <c r="I75" s="31"/>
      <c r="J75" s="31"/>
      <c r="K75" s="34"/>
      <c r="L75" s="92"/>
    </row>
    <row r="76" spans="2:13" x14ac:dyDescent="0.25">
      <c r="B76" s="75" t="s">
        <v>197</v>
      </c>
      <c r="C76" s="75"/>
      <c r="E76" s="31"/>
      <c r="F76" s="31"/>
      <c r="G76" s="34"/>
      <c r="H76" s="34"/>
      <c r="I76" s="31"/>
      <c r="J76" s="31"/>
      <c r="K76" s="34"/>
      <c r="L76" s="92"/>
    </row>
    <row r="77" spans="2:13" x14ac:dyDescent="0.25">
      <c r="B77" s="23" t="s">
        <v>199</v>
      </c>
      <c r="C77" s="22">
        <v>2</v>
      </c>
      <c r="D77" s="70">
        <f>ROUND('PU Wise OWE'!$AW$128/10000,2)</f>
        <v>0.86</v>
      </c>
      <c r="E77" s="85">
        <f t="shared" ref="E77:E83" si="40">D77/$D$7</f>
        <v>2.0929462842902478E-4</v>
      </c>
      <c r="F77" s="23"/>
      <c r="G77" s="22">
        <f>ROUND('PU Wise OWE'!$AW$126/10000,2)</f>
        <v>2.65</v>
      </c>
      <c r="H77" s="24">
        <f t="shared" ref="H77:H83" si="41">G77/$G$7</f>
        <v>3.20396566316044E-4</v>
      </c>
      <c r="I77" s="23">
        <f>ROUND('PU Wise OWE'!$AW$129/10000,2)</f>
        <v>0.78</v>
      </c>
      <c r="J77" s="94">
        <f t="shared" ref="J77:J85" si="42">I77/$I$7</f>
        <v>1.592665570858304E-4</v>
      </c>
      <c r="K77" s="22">
        <f t="shared" ref="K77:K83" si="43">I77-D77</f>
        <v>-7.999999999999996E-2</v>
      </c>
      <c r="L77" s="52">
        <f t="shared" ref="L77:L83" si="44">K77/D77</f>
        <v>-9.3023255813953445E-2</v>
      </c>
      <c r="M77" s="52">
        <f t="shared" ref="M77:M82" si="45">I77/G77</f>
        <v>0.29433962264150948</v>
      </c>
    </row>
    <row r="78" spans="2:13" x14ac:dyDescent="0.25">
      <c r="B78" s="23" t="s">
        <v>198</v>
      </c>
      <c r="C78" s="22">
        <v>1.66</v>
      </c>
      <c r="D78" s="70">
        <f>ROUND('PU Wise OWE'!$AX$128/10000,2)</f>
        <v>0.81</v>
      </c>
      <c r="E78" s="85">
        <f t="shared" si="40"/>
        <v>1.9712633607850009E-4</v>
      </c>
      <c r="F78" s="23"/>
      <c r="G78" s="22">
        <f>ROUND('PU Wise OWE'!$AX$126/10000,2)</f>
        <v>1.81</v>
      </c>
      <c r="H78" s="24">
        <f t="shared" si="41"/>
        <v>2.1883690001209044E-4</v>
      </c>
      <c r="I78" s="23">
        <f>ROUND('PU Wise OWE'!$AX$129/10000,2)</f>
        <v>0.93</v>
      </c>
      <c r="J78" s="94">
        <f t="shared" si="42"/>
        <v>1.8989474114079779E-4</v>
      </c>
      <c r="K78" s="22">
        <f t="shared" si="43"/>
        <v>0.12</v>
      </c>
      <c r="L78" s="52">
        <f t="shared" si="44"/>
        <v>0.14814814814814814</v>
      </c>
      <c r="M78" s="52">
        <f t="shared" si="45"/>
        <v>0.51381215469613262</v>
      </c>
    </row>
    <row r="79" spans="2:13" x14ac:dyDescent="0.25">
      <c r="B79" s="23" t="s">
        <v>200</v>
      </c>
      <c r="C79" s="22">
        <v>16.940000000000001</v>
      </c>
      <c r="D79" s="70">
        <f>ROUND('PU Wise OWE'!$BC$128/10000,2)</f>
        <v>9.2200000000000006</v>
      </c>
      <c r="E79" s="85">
        <f t="shared" si="40"/>
        <v>2.2438331094367541E-3</v>
      </c>
      <c r="F79" s="23"/>
      <c r="G79" s="22">
        <f>ROUND('PU Wise OWE'!$BC$126/10000,2)</f>
        <v>14.88</v>
      </c>
      <c r="H79" s="24">
        <f t="shared" si="41"/>
        <v>1.7990569459557491E-3</v>
      </c>
      <c r="I79" s="23">
        <f>ROUND('PU Wise OWE'!$BC$129/10000,2)</f>
        <v>8.51</v>
      </c>
      <c r="J79" s="94">
        <f t="shared" si="42"/>
        <v>1.7376389753851495E-3</v>
      </c>
      <c r="K79" s="22">
        <f t="shared" si="43"/>
        <v>-0.71000000000000085</v>
      </c>
      <c r="L79" s="52">
        <f t="shared" si="44"/>
        <v>-7.7006507592190979E-2</v>
      </c>
      <c r="M79" s="52">
        <f t="shared" si="45"/>
        <v>0.57190860215053763</v>
      </c>
    </row>
    <row r="80" spans="2:13" x14ac:dyDescent="0.25">
      <c r="B80" s="23" t="s">
        <v>201</v>
      </c>
      <c r="C80" s="22">
        <v>16.95</v>
      </c>
      <c r="D80" s="70">
        <f>ROUND('PU Wise OWE'!$BD$128/10000,2)</f>
        <v>9.23</v>
      </c>
      <c r="E80" s="85">
        <f t="shared" si="40"/>
        <v>2.246266767906859E-3</v>
      </c>
      <c r="F80" s="23"/>
      <c r="G80" s="22">
        <f>ROUND('PU Wise OWE'!$BD$126/10000,2)</f>
        <v>14.88</v>
      </c>
      <c r="H80" s="24">
        <f t="shared" si="41"/>
        <v>1.7990569459557491E-3</v>
      </c>
      <c r="I80" s="23">
        <f>ROUND('PU Wise OWE'!$BD$129/10000,2)</f>
        <v>8.48</v>
      </c>
      <c r="J80" s="94">
        <f t="shared" si="42"/>
        <v>1.7315133385741562E-3</v>
      </c>
      <c r="K80" s="22">
        <f t="shared" si="43"/>
        <v>-0.75</v>
      </c>
      <c r="L80" s="52">
        <f t="shared" si="44"/>
        <v>-8.1256771397616459E-2</v>
      </c>
      <c r="M80" s="52">
        <f t="shared" si="45"/>
        <v>0.56989247311827962</v>
      </c>
    </row>
    <row r="81" spans="2:13" x14ac:dyDescent="0.25">
      <c r="B81" s="23" t="s">
        <v>202</v>
      </c>
      <c r="C81" s="22">
        <v>17.329999999999998</v>
      </c>
      <c r="D81" s="70">
        <f>ROUND('PU Wise OWE'!$BF$128/10000,2)</f>
        <v>8.69</v>
      </c>
      <c r="E81" s="85">
        <f t="shared" si="40"/>
        <v>2.1148492105211923E-3</v>
      </c>
      <c r="F81" s="23"/>
      <c r="G81" s="22">
        <f>ROUND('PU Wise OWE'!$BF$126/10000,2)</f>
        <v>12.96</v>
      </c>
      <c r="H81" s="24">
        <f t="shared" si="41"/>
        <v>1.5669205658324266E-3</v>
      </c>
      <c r="I81" s="23">
        <f>ROUND('PU Wise OWE'!$BF$129/10000,2)</f>
        <v>8.26</v>
      </c>
      <c r="J81" s="94">
        <f t="shared" si="42"/>
        <v>1.6865920019602037E-3</v>
      </c>
      <c r="K81" s="22">
        <f t="shared" si="43"/>
        <v>-0.42999999999999972</v>
      </c>
      <c r="L81" s="52">
        <f t="shared" si="44"/>
        <v>-4.9482163406214009E-2</v>
      </c>
      <c r="M81" s="52">
        <f t="shared" si="45"/>
        <v>0.63734567901234562</v>
      </c>
    </row>
    <row r="82" spans="2:13" x14ac:dyDescent="0.25">
      <c r="B82" s="23" t="s">
        <v>203</v>
      </c>
      <c r="C82" s="22">
        <v>166.71</v>
      </c>
      <c r="D82" s="70">
        <f>ROUND('PU Wise OWE'!$BG$128/10000,2)-ROUND('PU Wise OWE'!$BG$117/10000,2)</f>
        <v>85.5300000000002</v>
      </c>
      <c r="E82" s="85">
        <f t="shared" si="40"/>
        <v>2.0815080894807596E-2</v>
      </c>
      <c r="F82" s="23"/>
      <c r="G82" s="22">
        <f>ROUND('PU Wise OWE'!$BG$126/10000,2)-ROUND('PU Wise OWE'!$BG$115/10000,2)</f>
        <v>127.09000000000015</v>
      </c>
      <c r="H82" s="24">
        <f t="shared" si="41"/>
        <v>1.5365735703058898E-2</v>
      </c>
      <c r="I82" s="23">
        <f>ROUND('PU Wise OWE'!$BG$129/10000,2)-ROUND('PU Wise OWE'!$BG$118/10000,2)</f>
        <v>82.940000000000055</v>
      </c>
      <c r="J82" s="94">
        <f t="shared" si="42"/>
        <v>1.6935343903459976E-2</v>
      </c>
      <c r="K82" s="22">
        <f t="shared" si="43"/>
        <v>-2.5900000000001455</v>
      </c>
      <c r="L82" s="52">
        <f t="shared" si="44"/>
        <v>-3.0281772477494907E-2</v>
      </c>
      <c r="M82" s="52">
        <f t="shared" si="45"/>
        <v>0.65260838775670749</v>
      </c>
    </row>
    <row r="83" spans="2:13" s="36" customFormat="1" x14ac:dyDescent="0.25">
      <c r="B83" s="25" t="s">
        <v>130</v>
      </c>
      <c r="C83" s="26">
        <f>C77+C78+C79+C80+C81+C82</f>
        <v>221.59</v>
      </c>
      <c r="D83" s="74">
        <f>SUM(D77:D82)</f>
        <v>114.3400000000002</v>
      </c>
      <c r="E83" s="86">
        <f t="shared" si="40"/>
        <v>2.7826450947179927E-2</v>
      </c>
      <c r="F83" s="25"/>
      <c r="G83" s="74">
        <f>SUM(G77:G82)</f>
        <v>174.27000000000015</v>
      </c>
      <c r="H83" s="54">
        <f t="shared" si="41"/>
        <v>2.1070003627130959E-2</v>
      </c>
      <c r="I83" s="74">
        <f>SUM(I77:I82)</f>
        <v>109.90000000000006</v>
      </c>
      <c r="J83" s="54">
        <f t="shared" si="42"/>
        <v>2.2440249517606113E-2</v>
      </c>
      <c r="K83" s="26">
        <f t="shared" si="43"/>
        <v>-4.4400000000001398</v>
      </c>
      <c r="L83" s="55">
        <f t="shared" si="44"/>
        <v>-3.8831555011370755E-2</v>
      </c>
      <c r="M83" s="25"/>
    </row>
    <row r="85" spans="2:13" s="36" customFormat="1" ht="31.5" customHeight="1" x14ac:dyDescent="0.25">
      <c r="B85" s="93" t="s">
        <v>204</v>
      </c>
      <c r="C85" s="112">
        <v>3247.44</v>
      </c>
      <c r="D85" s="74">
        <f>D37+D49+D54+D56+D64+D69+D74+D83</f>
        <v>1832.2500000000002</v>
      </c>
      <c r="E85" s="86">
        <f t="shared" ref="E85" si="46">D85/$D$7</f>
        <v>0.44590707318497758</v>
      </c>
      <c r="F85" s="25"/>
      <c r="G85" s="74">
        <f>G37+G49+G54+G56+G64+G69+G74+G83</f>
        <v>3345.3700000000003</v>
      </c>
      <c r="H85" s="54">
        <f t="shared" ref="H85" si="47">G85/$G$7</f>
        <v>0.40446983436102046</v>
      </c>
      <c r="I85" s="74">
        <f>I37+I49+I54+I56+I64+I69+I74+I83</f>
        <v>2417.65</v>
      </c>
      <c r="J85" s="54">
        <f t="shared" si="42"/>
        <v>0.49365486120327928</v>
      </c>
      <c r="K85" s="26">
        <f>I85-D85</f>
        <v>585.39999999999986</v>
      </c>
      <c r="L85" s="55">
        <f>K85/D85</f>
        <v>0.31949788511393085</v>
      </c>
      <c r="M85" s="52">
        <f t="shared" ref="M85" si="48">I85/G85</f>
        <v>0.72268538308169195</v>
      </c>
    </row>
    <row r="86" spans="2:13" x14ac:dyDescent="0.25">
      <c r="B86" s="178"/>
      <c r="C86" s="178"/>
      <c r="D86" s="137"/>
      <c r="E86" s="178"/>
      <c r="F86" s="178"/>
      <c r="G86" s="178"/>
      <c r="H86" s="178"/>
      <c r="I86" s="178"/>
      <c r="J86" s="178"/>
      <c r="K86" s="178"/>
      <c r="L86" s="178"/>
      <c r="M86" s="178"/>
    </row>
    <row r="87" spans="2:13" s="147" customFormat="1" ht="16.5" customHeight="1" x14ac:dyDescent="0.25">
      <c r="B87" s="246"/>
      <c r="C87" s="308" t="s">
        <v>302</v>
      </c>
      <c r="D87" s="310" t="s">
        <v>303</v>
      </c>
      <c r="E87" s="308" t="s">
        <v>173</v>
      </c>
      <c r="F87" s="308"/>
      <c r="G87" s="311" t="s">
        <v>307</v>
      </c>
      <c r="H87" s="308" t="s">
        <v>309</v>
      </c>
      <c r="I87" s="310" t="s">
        <v>304</v>
      </c>
      <c r="J87" s="308" t="s">
        <v>205</v>
      </c>
      <c r="K87" s="313" t="s">
        <v>147</v>
      </c>
      <c r="L87" s="313"/>
      <c r="M87" s="307" t="s">
        <v>306</v>
      </c>
    </row>
    <row r="88" spans="2:13" s="147" customFormat="1" x14ac:dyDescent="0.25">
      <c r="B88" s="232" t="s">
        <v>254</v>
      </c>
      <c r="C88" s="309"/>
      <c r="D88" s="309"/>
      <c r="E88" s="309"/>
      <c r="F88" s="309"/>
      <c r="G88" s="312"/>
      <c r="H88" s="309"/>
      <c r="I88" s="321"/>
      <c r="J88" s="309"/>
      <c r="K88" s="233" t="s">
        <v>145</v>
      </c>
      <c r="L88" s="233" t="s">
        <v>146</v>
      </c>
      <c r="M88" s="307"/>
    </row>
    <row r="89" spans="2:13" s="147" customFormat="1" ht="15" customHeight="1" x14ac:dyDescent="0.25">
      <c r="B89" s="234" t="s">
        <v>255</v>
      </c>
      <c r="C89" s="234">
        <v>17</v>
      </c>
      <c r="D89" s="239">
        <v>0</v>
      </c>
      <c r="E89" s="247">
        <f t="shared" ref="E89:E102" si="49">D89/$D$7</f>
        <v>0</v>
      </c>
      <c r="F89" s="234"/>
      <c r="G89" s="237">
        <v>0.69</v>
      </c>
      <c r="H89" s="235">
        <f t="shared" ref="H89:H102" si="50">G89/$G$7</f>
        <v>8.3424011606819001E-5</v>
      </c>
      <c r="I89" s="234">
        <v>0</v>
      </c>
      <c r="J89" s="235">
        <f t="shared" ref="J89:J102" si="51">I89/$I$7</f>
        <v>0</v>
      </c>
      <c r="K89" s="237">
        <f>I89-D89</f>
        <v>0</v>
      </c>
      <c r="L89" s="238">
        <v>0</v>
      </c>
      <c r="M89" s="238">
        <f t="shared" ref="M89:M102" si="52">I89/G89</f>
        <v>0</v>
      </c>
    </row>
    <row r="90" spans="2:13" s="147" customFormat="1" x14ac:dyDescent="0.25">
      <c r="B90" s="234" t="s">
        <v>256</v>
      </c>
      <c r="C90" s="234">
        <v>33.630000000000003</v>
      </c>
      <c r="D90" s="236">
        <v>1.86</v>
      </c>
      <c r="E90" s="247">
        <f t="shared" si="49"/>
        <v>4.5266047543951872E-4</v>
      </c>
      <c r="F90" s="234"/>
      <c r="G90" s="237">
        <v>33.28</v>
      </c>
      <c r="H90" s="235">
        <f t="shared" si="50"/>
        <v>4.0236972554709228E-3</v>
      </c>
      <c r="I90" s="237">
        <v>2.77</v>
      </c>
      <c r="J90" s="235">
        <f t="shared" si="51"/>
        <v>5.6560046554839766E-4</v>
      </c>
      <c r="K90" s="237">
        <f t="shared" ref="K90:K102" si="53">I90-D90</f>
        <v>0.90999999999999992</v>
      </c>
      <c r="L90" s="238">
        <f t="shared" ref="L90:L102" si="54">K90/D90</f>
        <v>0.48924731182795694</v>
      </c>
      <c r="M90" s="238">
        <f t="shared" si="52"/>
        <v>8.3233173076923073E-2</v>
      </c>
    </row>
    <row r="91" spans="2:13" s="147" customFormat="1" x14ac:dyDescent="0.25">
      <c r="B91" s="234" t="s">
        <v>266</v>
      </c>
      <c r="C91" s="234">
        <v>7.44</v>
      </c>
      <c r="D91" s="236">
        <v>0.04</v>
      </c>
      <c r="E91" s="247">
        <f t="shared" si="49"/>
        <v>9.7346338804197574E-6</v>
      </c>
      <c r="F91" s="234"/>
      <c r="G91" s="237">
        <v>0.53</v>
      </c>
      <c r="H91" s="235">
        <f t="shared" si="50"/>
        <v>6.4079313263208811E-5</v>
      </c>
      <c r="I91" s="237">
        <v>0</v>
      </c>
      <c r="J91" s="235">
        <f t="shared" si="51"/>
        <v>0</v>
      </c>
      <c r="K91" s="237">
        <f t="shared" si="53"/>
        <v>-0.04</v>
      </c>
      <c r="L91" s="238">
        <f t="shared" si="54"/>
        <v>-1</v>
      </c>
      <c r="M91" s="238">
        <f t="shared" si="52"/>
        <v>0</v>
      </c>
    </row>
    <row r="92" spans="2:13" s="147" customFormat="1" x14ac:dyDescent="0.25">
      <c r="B92" s="248" t="s">
        <v>257</v>
      </c>
      <c r="C92" s="241">
        <f>SUM(C89:C91)</f>
        <v>58.07</v>
      </c>
      <c r="D92" s="244">
        <f>SUM(D89:D91)</f>
        <v>1.9000000000000001</v>
      </c>
      <c r="E92" s="249">
        <f t="shared" si="49"/>
        <v>4.6239510931993851E-4</v>
      </c>
      <c r="F92" s="241">
        <f t="shared" ref="F92:G92" si="55">SUM(F89:F90)</f>
        <v>0</v>
      </c>
      <c r="G92" s="244">
        <f t="shared" si="55"/>
        <v>33.97</v>
      </c>
      <c r="H92" s="243">
        <f t="shared" si="50"/>
        <v>4.107121267077741E-3</v>
      </c>
      <c r="I92" s="244">
        <f>SUM(I89:I91)</f>
        <v>2.77</v>
      </c>
      <c r="J92" s="243">
        <f t="shared" si="51"/>
        <v>5.6560046554839766E-4</v>
      </c>
      <c r="K92" s="244">
        <f t="shared" si="53"/>
        <v>0.86999999999999988</v>
      </c>
      <c r="L92" s="245">
        <f t="shared" si="54"/>
        <v>0.45789473684210519</v>
      </c>
      <c r="M92" s="245">
        <f t="shared" si="52"/>
        <v>8.1542537533117465E-2</v>
      </c>
    </row>
    <row r="93" spans="2:13" s="147" customFormat="1" x14ac:dyDescent="0.25">
      <c r="B93" s="234" t="s">
        <v>258</v>
      </c>
      <c r="C93" s="234">
        <v>0</v>
      </c>
      <c r="D93" s="239">
        <v>0</v>
      </c>
      <c r="E93" s="247">
        <f t="shared" si="49"/>
        <v>0</v>
      </c>
      <c r="F93" s="234"/>
      <c r="G93" s="237">
        <v>0</v>
      </c>
      <c r="H93" s="235">
        <f t="shared" si="50"/>
        <v>0</v>
      </c>
      <c r="I93" s="237">
        <v>0</v>
      </c>
      <c r="J93" s="235">
        <f t="shared" si="51"/>
        <v>0</v>
      </c>
      <c r="K93" s="237">
        <f t="shared" si="53"/>
        <v>0</v>
      </c>
      <c r="L93" s="238">
        <v>0</v>
      </c>
      <c r="M93" s="238">
        <v>0</v>
      </c>
    </row>
    <row r="94" spans="2:13" s="147" customFormat="1" x14ac:dyDescent="0.25">
      <c r="B94" s="234" t="s">
        <v>259</v>
      </c>
      <c r="C94" s="234">
        <v>13.17</v>
      </c>
      <c r="D94" s="236">
        <v>0.17</v>
      </c>
      <c r="E94" s="247">
        <f t="shared" si="49"/>
        <v>4.137219399178397E-5</v>
      </c>
      <c r="F94" s="234"/>
      <c r="G94" s="237">
        <v>14.55</v>
      </c>
      <c r="H94" s="235">
        <f t="shared" si="50"/>
        <v>1.7591585056220529E-3</v>
      </c>
      <c r="I94" s="237">
        <v>3.38</v>
      </c>
      <c r="J94" s="235">
        <f t="shared" si="51"/>
        <v>6.9015508070526498E-4</v>
      </c>
      <c r="K94" s="237">
        <f t="shared" si="53"/>
        <v>3.21</v>
      </c>
      <c r="L94" s="238">
        <f t="shared" si="54"/>
        <v>18.882352941176467</v>
      </c>
      <c r="M94" s="238">
        <f t="shared" si="52"/>
        <v>0.23230240549828177</v>
      </c>
    </row>
    <row r="95" spans="2:13" s="147" customFormat="1" x14ac:dyDescent="0.25">
      <c r="B95" s="234" t="s">
        <v>267</v>
      </c>
      <c r="C95" s="234">
        <v>-0.3</v>
      </c>
      <c r="D95" s="236">
        <v>0</v>
      </c>
      <c r="E95" s="247">
        <f t="shared" si="49"/>
        <v>0</v>
      </c>
      <c r="F95" s="234"/>
      <c r="G95" s="237">
        <v>0.05</v>
      </c>
      <c r="H95" s="235">
        <f t="shared" si="50"/>
        <v>6.0452182323781894E-6</v>
      </c>
      <c r="I95" s="237">
        <v>0</v>
      </c>
      <c r="J95" s="235">
        <f t="shared" si="51"/>
        <v>0</v>
      </c>
      <c r="K95" s="237">
        <f t="shared" si="53"/>
        <v>0</v>
      </c>
      <c r="L95" s="238">
        <v>0</v>
      </c>
      <c r="M95" s="238">
        <v>0</v>
      </c>
    </row>
    <row r="96" spans="2:13" s="147" customFormat="1" x14ac:dyDescent="0.25">
      <c r="B96" s="248" t="s">
        <v>260</v>
      </c>
      <c r="C96" s="241">
        <f>SUM(C93:C95)</f>
        <v>12.87</v>
      </c>
      <c r="D96" s="241">
        <f>SUM(D93:D95)</f>
        <v>0.17</v>
      </c>
      <c r="E96" s="249">
        <f t="shared" si="49"/>
        <v>4.137219399178397E-5</v>
      </c>
      <c r="F96" s="241">
        <f t="shared" ref="F96" si="56">SUM(F93:F94)</f>
        <v>0</v>
      </c>
      <c r="G96" s="244">
        <f>SUM(G93:G95)</f>
        <v>14.600000000000001</v>
      </c>
      <c r="H96" s="243">
        <f t="shared" si="50"/>
        <v>1.7652037238544314E-3</v>
      </c>
      <c r="I96" s="244">
        <f>SUM(I93:I95)</f>
        <v>3.38</v>
      </c>
      <c r="J96" s="243">
        <f t="shared" si="51"/>
        <v>6.9015508070526498E-4</v>
      </c>
      <c r="K96" s="244">
        <f t="shared" si="53"/>
        <v>3.21</v>
      </c>
      <c r="L96" s="245">
        <f t="shared" si="54"/>
        <v>18.882352941176467</v>
      </c>
      <c r="M96" s="245">
        <f t="shared" si="52"/>
        <v>0.23150684931506846</v>
      </c>
    </row>
    <row r="97" spans="2:13" s="147" customFormat="1" x14ac:dyDescent="0.25">
      <c r="B97" s="234" t="s">
        <v>261</v>
      </c>
      <c r="C97" s="237">
        <v>24.12</v>
      </c>
      <c r="D97" s="236">
        <v>1.61</v>
      </c>
      <c r="E97" s="247">
        <f t="shared" si="49"/>
        <v>3.9181901368689527E-4</v>
      </c>
      <c r="F97" s="234"/>
      <c r="G97" s="237">
        <v>17.600000000000001</v>
      </c>
      <c r="H97" s="235">
        <f t="shared" si="50"/>
        <v>2.1279168177971227E-3</v>
      </c>
      <c r="I97" s="237">
        <v>0.15</v>
      </c>
      <c r="J97" s="235">
        <f t="shared" si="51"/>
        <v>3.0628184054967379E-5</v>
      </c>
      <c r="K97" s="237">
        <f t="shared" si="53"/>
        <v>-1.4600000000000002</v>
      </c>
      <c r="L97" s="238">
        <f t="shared" si="54"/>
        <v>-0.90683229813664601</v>
      </c>
      <c r="M97" s="238">
        <f t="shared" si="52"/>
        <v>8.5227272727272721E-3</v>
      </c>
    </row>
    <row r="98" spans="2:13" s="147" customFormat="1" x14ac:dyDescent="0.25">
      <c r="B98" s="234" t="s">
        <v>262</v>
      </c>
      <c r="C98" s="234">
        <v>145.66</v>
      </c>
      <c r="D98" s="236">
        <v>4.3499999999999996</v>
      </c>
      <c r="E98" s="247">
        <f t="shared" si="49"/>
        <v>1.0586414344956486E-3</v>
      </c>
      <c r="F98" s="234"/>
      <c r="G98" s="237">
        <v>11.56</v>
      </c>
      <c r="H98" s="235">
        <f t="shared" si="50"/>
        <v>1.3976544553258373E-3</v>
      </c>
      <c r="I98" s="237">
        <v>6.27</v>
      </c>
      <c r="J98" s="235">
        <f t="shared" si="51"/>
        <v>1.2802580934976365E-3</v>
      </c>
      <c r="K98" s="237">
        <f t="shared" si="53"/>
        <v>1.92</v>
      </c>
      <c r="L98" s="238">
        <f t="shared" si="54"/>
        <v>0.44137931034482758</v>
      </c>
      <c r="M98" s="238">
        <f t="shared" si="52"/>
        <v>0.54238754325259508</v>
      </c>
    </row>
    <row r="99" spans="2:13" s="147" customFormat="1" x14ac:dyDescent="0.25">
      <c r="B99" s="248" t="s">
        <v>263</v>
      </c>
      <c r="C99" s="241">
        <f t="shared" ref="C99" si="57">SUM(C97:C98)</f>
        <v>169.78</v>
      </c>
      <c r="D99" s="244">
        <f t="shared" ref="D99:I99" si="58">SUM(D97:D98)</f>
        <v>5.96</v>
      </c>
      <c r="E99" s="249">
        <f t="shared" si="49"/>
        <v>1.4504604481825438E-3</v>
      </c>
      <c r="F99" s="241">
        <f t="shared" si="58"/>
        <v>0</v>
      </c>
      <c r="G99" s="244">
        <f t="shared" si="58"/>
        <v>29.160000000000004</v>
      </c>
      <c r="H99" s="243">
        <f t="shared" si="50"/>
        <v>3.5255712731229604E-3</v>
      </c>
      <c r="I99" s="244">
        <f t="shared" si="58"/>
        <v>6.42</v>
      </c>
      <c r="J99" s="243">
        <f t="shared" si="51"/>
        <v>1.310886277552604E-3</v>
      </c>
      <c r="K99" s="244">
        <f t="shared" si="53"/>
        <v>0.45999999999999996</v>
      </c>
      <c r="L99" s="245">
        <f t="shared" si="54"/>
        <v>7.7181208053691275E-2</v>
      </c>
      <c r="M99" s="245">
        <f t="shared" si="52"/>
        <v>0.22016460905349791</v>
      </c>
    </row>
    <row r="100" spans="2:13" s="147" customFormat="1" x14ac:dyDescent="0.25">
      <c r="B100" s="234" t="s">
        <v>264</v>
      </c>
      <c r="C100" s="237">
        <v>12.31</v>
      </c>
      <c r="D100" s="236">
        <v>4.28</v>
      </c>
      <c r="E100" s="247">
        <f t="shared" si="49"/>
        <v>1.0416058252049141E-3</v>
      </c>
      <c r="F100" s="234"/>
      <c r="G100" s="237">
        <v>13.17</v>
      </c>
      <c r="H100" s="235">
        <f t="shared" si="50"/>
        <v>1.5923104824084149E-3</v>
      </c>
      <c r="I100" s="237">
        <v>1.93</v>
      </c>
      <c r="J100" s="235">
        <f t="shared" si="51"/>
        <v>3.940826348405803E-4</v>
      </c>
      <c r="K100" s="237">
        <f t="shared" si="53"/>
        <v>-2.3500000000000005</v>
      </c>
      <c r="L100" s="238">
        <f t="shared" si="54"/>
        <v>-0.54906542056074781</v>
      </c>
      <c r="M100" s="238">
        <f t="shared" si="52"/>
        <v>0.14654517843583903</v>
      </c>
    </row>
    <row r="101" spans="2:13" s="147" customFormat="1" x14ac:dyDescent="0.25">
      <c r="B101" s="234" t="s">
        <v>265</v>
      </c>
      <c r="C101" s="237">
        <v>101.34</v>
      </c>
      <c r="D101" s="236">
        <v>1.64</v>
      </c>
      <c r="E101" s="247">
        <f t="shared" si="49"/>
        <v>3.9911998909721003E-4</v>
      </c>
      <c r="F101" s="234"/>
      <c r="G101" s="237">
        <v>65.03</v>
      </c>
      <c r="H101" s="235">
        <f t="shared" si="50"/>
        <v>7.8624108330310732E-3</v>
      </c>
      <c r="I101" s="237">
        <v>5.95</v>
      </c>
      <c r="J101" s="235">
        <f t="shared" si="51"/>
        <v>1.2149179675137061E-3</v>
      </c>
      <c r="K101" s="237">
        <f t="shared" si="53"/>
        <v>4.3100000000000005</v>
      </c>
      <c r="L101" s="238">
        <f t="shared" si="54"/>
        <v>2.6280487804878052</v>
      </c>
      <c r="M101" s="238">
        <f t="shared" si="52"/>
        <v>9.1496232508073191E-2</v>
      </c>
    </row>
    <row r="102" spans="2:13" s="147" customFormat="1" x14ac:dyDescent="0.25">
      <c r="B102" s="248" t="s">
        <v>295</v>
      </c>
      <c r="C102" s="244">
        <f>SUM(C100:C101)</f>
        <v>113.65</v>
      </c>
      <c r="D102" s="244">
        <f t="shared" ref="D102:I102" si="59">SUM(D100:D101)</f>
        <v>5.92</v>
      </c>
      <c r="E102" s="249">
        <f t="shared" si="49"/>
        <v>1.4407258143021241E-3</v>
      </c>
      <c r="F102" s="241">
        <f t="shared" si="59"/>
        <v>0</v>
      </c>
      <c r="G102" s="244">
        <f t="shared" si="59"/>
        <v>78.2</v>
      </c>
      <c r="H102" s="243">
        <f t="shared" si="50"/>
        <v>9.454721315439488E-3</v>
      </c>
      <c r="I102" s="244">
        <f t="shared" si="59"/>
        <v>7.88</v>
      </c>
      <c r="J102" s="243">
        <f t="shared" si="51"/>
        <v>1.6090006023542864E-3</v>
      </c>
      <c r="K102" s="244">
        <f t="shared" si="53"/>
        <v>1.96</v>
      </c>
      <c r="L102" s="245">
        <f t="shared" si="54"/>
        <v>0.33108108108108109</v>
      </c>
      <c r="M102" s="245">
        <f t="shared" si="52"/>
        <v>0.10076726342710997</v>
      </c>
    </row>
    <row r="103" spans="2:13" x14ac:dyDescent="0.25">
      <c r="B103" s="41"/>
      <c r="C103" s="41"/>
      <c r="D103" s="250"/>
      <c r="E103" s="41"/>
      <c r="F103" s="41"/>
      <c r="G103" s="41"/>
      <c r="H103" s="41"/>
      <c r="I103" s="41"/>
      <c r="J103" s="41"/>
      <c r="K103" s="41"/>
      <c r="L103" s="41"/>
      <c r="M103" s="41"/>
    </row>
    <row r="104" spans="2:13" ht="15" customHeight="1" x14ac:dyDescent="0.25">
      <c r="B104" s="231"/>
      <c r="C104" s="308" t="s">
        <v>302</v>
      </c>
      <c r="D104" s="310" t="str">
        <f>'PU Wise OWE'!$B$7</f>
        <v>Actuals upto Sep' 20</v>
      </c>
      <c r="E104" s="308" t="s">
        <v>173</v>
      </c>
      <c r="F104" s="308"/>
      <c r="G104" s="311" t="str">
        <f>'PU Wise OWE'!$B$5</f>
        <v xml:space="preserve">OBG(SL) 2021-22 </v>
      </c>
      <c r="H104" s="308" t="s">
        <v>310</v>
      </c>
      <c r="I104" s="310" t="str">
        <f>I40</f>
        <v>Actuals upto Sep' 21</v>
      </c>
      <c r="J104" s="308" t="s">
        <v>205</v>
      </c>
      <c r="K104" s="313" t="s">
        <v>147</v>
      </c>
      <c r="L104" s="313"/>
      <c r="M104" s="307" t="s">
        <v>306</v>
      </c>
    </row>
    <row r="105" spans="2:13" x14ac:dyDescent="0.25">
      <c r="B105" s="232" t="s">
        <v>191</v>
      </c>
      <c r="C105" s="309"/>
      <c r="D105" s="309"/>
      <c r="E105" s="309"/>
      <c r="F105" s="309"/>
      <c r="G105" s="312"/>
      <c r="H105" s="309"/>
      <c r="I105" s="309"/>
      <c r="J105" s="309"/>
      <c r="K105" s="233" t="s">
        <v>145</v>
      </c>
      <c r="L105" s="233" t="s">
        <v>146</v>
      </c>
      <c r="M105" s="307"/>
    </row>
    <row r="106" spans="2:13" x14ac:dyDescent="0.25">
      <c r="B106" s="234" t="s">
        <v>218</v>
      </c>
      <c r="C106" s="234">
        <v>305.92</v>
      </c>
      <c r="D106" s="236">
        <v>19.18</v>
      </c>
      <c r="E106" s="247">
        <f t="shared" ref="E106:E109" si="60">D106/$D$7</f>
        <v>4.6677569456612736E-3</v>
      </c>
      <c r="F106" s="234"/>
      <c r="G106" s="234">
        <v>115.89</v>
      </c>
      <c r="H106" s="235">
        <f t="shared" ref="H106:H109" si="61">G106/$G$7</f>
        <v>1.4011606819006166E-2</v>
      </c>
      <c r="I106" s="237">
        <v>28.26</v>
      </c>
      <c r="J106" s="235">
        <f t="shared" ref="J106:J109" si="62">I106/$I$7</f>
        <v>5.7703498759558549E-3</v>
      </c>
      <c r="K106" s="237">
        <f>I106-D106</f>
        <v>9.0800000000000018</v>
      </c>
      <c r="L106" s="238">
        <f>K106/D106</f>
        <v>0.47340980187695525</v>
      </c>
      <c r="M106" s="238">
        <f t="shared" ref="M106:M109" si="63">I106/G106</f>
        <v>0.24385192855293814</v>
      </c>
    </row>
    <row r="107" spans="2:13" x14ac:dyDescent="0.25">
      <c r="B107" s="234" t="s">
        <v>217</v>
      </c>
      <c r="C107" s="234">
        <v>266.58999999999997</v>
      </c>
      <c r="D107" s="239">
        <v>27.95</v>
      </c>
      <c r="E107" s="247">
        <f t="shared" si="60"/>
        <v>6.8020754239433052E-3</v>
      </c>
      <c r="F107" s="234"/>
      <c r="G107" s="237">
        <v>750</v>
      </c>
      <c r="H107" s="235">
        <f t="shared" si="61"/>
        <v>9.0678273485672839E-2</v>
      </c>
      <c r="I107" s="237">
        <v>40.58</v>
      </c>
      <c r="J107" s="235">
        <f t="shared" si="62"/>
        <v>8.2859447263371761E-3</v>
      </c>
      <c r="K107" s="237">
        <f t="shared" ref="K107:K109" si="64">I107-D107</f>
        <v>12.629999999999999</v>
      </c>
      <c r="L107" s="238">
        <f t="shared" ref="L107:L109" si="65">K107/D107</f>
        <v>0.45187835420393557</v>
      </c>
      <c r="M107" s="238">
        <f t="shared" si="63"/>
        <v>5.4106666666666664E-2</v>
      </c>
    </row>
    <row r="108" spans="2:13" ht="15.75" customHeight="1" x14ac:dyDescent="0.25">
      <c r="B108" s="240" t="s">
        <v>216</v>
      </c>
      <c r="C108" s="234">
        <v>544.78</v>
      </c>
      <c r="D108" s="239">
        <v>165.44</v>
      </c>
      <c r="E108" s="247">
        <f t="shared" si="60"/>
        <v>4.0262445729416119E-2</v>
      </c>
      <c r="F108" s="234"/>
      <c r="G108" s="237">
        <v>676.5</v>
      </c>
      <c r="H108" s="235">
        <f t="shared" si="61"/>
        <v>8.1791802684076889E-2</v>
      </c>
      <c r="I108" s="234">
        <v>301.26</v>
      </c>
      <c r="J108" s="235">
        <f t="shared" si="62"/>
        <v>6.1513644855996488E-2</v>
      </c>
      <c r="K108" s="237">
        <f t="shared" si="64"/>
        <v>135.82</v>
      </c>
      <c r="L108" s="238">
        <f t="shared" si="65"/>
        <v>0.82096228239845259</v>
      </c>
      <c r="M108" s="238">
        <f t="shared" si="63"/>
        <v>0.44532150776053214</v>
      </c>
    </row>
    <row r="109" spans="2:13" x14ac:dyDescent="0.25">
      <c r="B109" s="241" t="s">
        <v>130</v>
      </c>
      <c r="C109" s="241">
        <f>SUM(C106:C108)</f>
        <v>1117.29</v>
      </c>
      <c r="D109" s="242">
        <f>+D106+D107+D108</f>
        <v>212.57</v>
      </c>
      <c r="E109" s="249">
        <f t="shared" si="60"/>
        <v>5.1732278099020694E-2</v>
      </c>
      <c r="F109" s="241"/>
      <c r="G109" s="242">
        <f>+G106+G107+G108</f>
        <v>1542.3899999999999</v>
      </c>
      <c r="H109" s="243">
        <f t="shared" si="61"/>
        <v>0.18648168298875589</v>
      </c>
      <c r="I109" s="244">
        <f>SUM(I106:I108)</f>
        <v>370.1</v>
      </c>
      <c r="J109" s="243">
        <f t="shared" si="62"/>
        <v>7.556993945828952E-2</v>
      </c>
      <c r="K109" s="244">
        <f t="shared" si="64"/>
        <v>157.53000000000003</v>
      </c>
      <c r="L109" s="245">
        <f t="shared" si="65"/>
        <v>0.74107352871995125</v>
      </c>
      <c r="M109" s="245">
        <f t="shared" si="63"/>
        <v>0.23995228184830039</v>
      </c>
    </row>
    <row r="110" spans="2:13" x14ac:dyDescent="0.25">
      <c r="B110" s="41"/>
      <c r="C110" s="41"/>
      <c r="D110" s="250"/>
      <c r="E110" s="41"/>
      <c r="F110" s="41"/>
      <c r="G110" s="41"/>
      <c r="H110" s="41"/>
      <c r="I110" s="41"/>
      <c r="J110" s="41"/>
      <c r="K110" s="41"/>
      <c r="L110" s="41"/>
      <c r="M110" s="41"/>
    </row>
    <row r="111" spans="2:13" x14ac:dyDescent="0.25">
      <c r="B111" s="232" t="s">
        <v>219</v>
      </c>
      <c r="C111" s="234"/>
      <c r="D111" s="239"/>
      <c r="E111" s="234"/>
      <c r="F111" s="234"/>
      <c r="G111" s="234"/>
      <c r="H111" s="234"/>
      <c r="I111" s="234"/>
      <c r="J111" s="234"/>
      <c r="K111" s="234"/>
      <c r="L111" s="234"/>
      <c r="M111" s="234"/>
    </row>
    <row r="112" spans="2:13" x14ac:dyDescent="0.25">
      <c r="B112" s="234" t="s">
        <v>220</v>
      </c>
      <c r="C112" s="237">
        <v>28.69</v>
      </c>
      <c r="D112" s="236">
        <v>5.63</v>
      </c>
      <c r="E112" s="247">
        <f t="shared" ref="E112:E115" si="66">D112/$D$7</f>
        <v>1.3701497186690808E-3</v>
      </c>
      <c r="F112" s="234"/>
      <c r="G112" s="237">
        <v>27.91</v>
      </c>
      <c r="H112" s="235">
        <f t="shared" ref="H112:H115" si="67">G112/$G$7</f>
        <v>3.3744408173135049E-3</v>
      </c>
      <c r="I112" s="234">
        <v>0.22</v>
      </c>
      <c r="J112" s="235">
        <f t="shared" ref="J112" si="68">I112/$I$7</f>
        <v>4.4921336613952158E-5</v>
      </c>
      <c r="K112" s="237">
        <f>I112-D112</f>
        <v>-5.41</v>
      </c>
      <c r="L112" s="238">
        <f>K112/D112</f>
        <v>-0.96092362344582594</v>
      </c>
      <c r="M112" s="238">
        <f t="shared" ref="M112" si="69">I112/G112</f>
        <v>7.8824793980652088E-3</v>
      </c>
    </row>
    <row r="113" spans="2:13" x14ac:dyDescent="0.25">
      <c r="B113" s="234" t="s">
        <v>221</v>
      </c>
      <c r="C113" s="237">
        <v>38.6</v>
      </c>
      <c r="D113" s="239">
        <v>2.54</v>
      </c>
      <c r="E113" s="247">
        <f t="shared" si="66"/>
        <v>6.1814925140665463E-4</v>
      </c>
      <c r="F113" s="234"/>
      <c r="G113" s="234">
        <v>33.72</v>
      </c>
      <c r="H113" s="235">
        <f t="shared" si="67"/>
        <v>4.0768951759158501E-3</v>
      </c>
      <c r="I113" s="237">
        <v>0.11</v>
      </c>
      <c r="J113" s="235">
        <f t="shared" ref="J113:J115" si="70">I113/$I$7</f>
        <v>2.2460668306976079E-5</v>
      </c>
      <c r="K113" s="237">
        <f t="shared" ref="K113:K115" si="71">I113-D113</f>
        <v>-2.4300000000000002</v>
      </c>
      <c r="L113" s="238">
        <f t="shared" ref="L113:L115" si="72">K113/D113</f>
        <v>-0.95669291338582685</v>
      </c>
      <c r="M113" s="238">
        <f t="shared" ref="M113:M115" si="73">I113/G113</f>
        <v>3.2621589561091344E-3</v>
      </c>
    </row>
    <row r="114" spans="2:13" x14ac:dyDescent="0.25">
      <c r="B114" s="240" t="s">
        <v>222</v>
      </c>
      <c r="C114" s="234">
        <v>33.32</v>
      </c>
      <c r="D114" s="239">
        <v>2.81</v>
      </c>
      <c r="E114" s="247">
        <f t="shared" si="66"/>
        <v>6.8385803009948798E-4</v>
      </c>
      <c r="F114" s="234"/>
      <c r="G114" s="234">
        <v>33.19</v>
      </c>
      <c r="H114" s="235">
        <f t="shared" si="67"/>
        <v>4.0128158626526415E-3</v>
      </c>
      <c r="I114" s="237">
        <v>3.03</v>
      </c>
      <c r="J114" s="235">
        <f t="shared" si="70"/>
        <v>6.1868931791034113E-4</v>
      </c>
      <c r="K114" s="237">
        <f t="shared" si="71"/>
        <v>0.21999999999999975</v>
      </c>
      <c r="L114" s="238">
        <f t="shared" si="72"/>
        <v>7.8291814946619132E-2</v>
      </c>
      <c r="M114" s="238">
        <f t="shared" si="73"/>
        <v>9.1292557999397408E-2</v>
      </c>
    </row>
    <row r="115" spans="2:13" x14ac:dyDescent="0.25">
      <c r="B115" s="241" t="s">
        <v>130</v>
      </c>
      <c r="C115" s="244">
        <f>SUM(C112:C114)</f>
        <v>100.61000000000001</v>
      </c>
      <c r="D115" s="251">
        <f>SUM(D112:D114)</f>
        <v>10.98</v>
      </c>
      <c r="E115" s="249">
        <f t="shared" si="66"/>
        <v>2.6721570001752236E-3</v>
      </c>
      <c r="F115" s="241"/>
      <c r="G115" s="241">
        <f>SUM(G112:G114)</f>
        <v>94.82</v>
      </c>
      <c r="H115" s="243">
        <f t="shared" si="67"/>
        <v>1.1464151855881996E-2</v>
      </c>
      <c r="I115" s="241">
        <f>SUM(I112:I114)</f>
        <v>3.36</v>
      </c>
      <c r="J115" s="243">
        <f t="shared" si="70"/>
        <v>6.8607132283126932E-4</v>
      </c>
      <c r="K115" s="244">
        <f t="shared" si="71"/>
        <v>-7.620000000000001</v>
      </c>
      <c r="L115" s="245">
        <f t="shared" si="72"/>
        <v>-0.69398907103825147</v>
      </c>
      <c r="M115" s="245">
        <f t="shared" si="73"/>
        <v>3.543556211769669E-2</v>
      </c>
    </row>
    <row r="118" spans="2:13" x14ac:dyDescent="0.25">
      <c r="C118" s="34"/>
      <c r="D118" s="138"/>
      <c r="E118" s="31"/>
      <c r="F118" s="31"/>
      <c r="G118" s="31"/>
    </row>
    <row r="119" spans="2:13" x14ac:dyDescent="0.25">
      <c r="C119" s="31"/>
      <c r="D119" s="138"/>
      <c r="E119" s="31"/>
      <c r="F119" s="31"/>
      <c r="G119" s="31"/>
    </row>
    <row r="120" spans="2:13" x14ac:dyDescent="0.25">
      <c r="C120" s="31"/>
      <c r="D120" s="138"/>
      <c r="E120" s="31"/>
      <c r="F120" s="31"/>
      <c r="G120" s="31"/>
    </row>
    <row r="121" spans="2:13" x14ac:dyDescent="0.25">
      <c r="C121" s="31"/>
      <c r="D121" s="138"/>
      <c r="E121" s="31"/>
      <c r="F121" s="31"/>
      <c r="G121" s="31"/>
    </row>
  </sheetData>
  <mergeCells count="82">
    <mergeCell ref="H87:H88"/>
    <mergeCell ref="I87:I88"/>
    <mergeCell ref="J87:J88"/>
    <mergeCell ref="K87:L87"/>
    <mergeCell ref="M87:M88"/>
    <mergeCell ref="C87:C88"/>
    <mergeCell ref="D87:D88"/>
    <mergeCell ref="E87:E88"/>
    <mergeCell ref="F87:F88"/>
    <mergeCell ref="G87:G88"/>
    <mergeCell ref="F52:F54"/>
    <mergeCell ref="F60:F64"/>
    <mergeCell ref="J3:J4"/>
    <mergeCell ref="J11:J12"/>
    <mergeCell ref="J32:J33"/>
    <mergeCell ref="J40:J41"/>
    <mergeCell ref="I32:I33"/>
    <mergeCell ref="H40:H41"/>
    <mergeCell ref="I11:I12"/>
    <mergeCell ref="H32:H33"/>
    <mergeCell ref="I3:I4"/>
    <mergeCell ref="F32:F33"/>
    <mergeCell ref="G32:G33"/>
    <mergeCell ref="H11:H12"/>
    <mergeCell ref="I40:I41"/>
    <mergeCell ref="I58:I59"/>
    <mergeCell ref="B40:B41"/>
    <mergeCell ref="D40:D41"/>
    <mergeCell ref="E40:E41"/>
    <mergeCell ref="G40:G41"/>
    <mergeCell ref="H3:H4"/>
    <mergeCell ref="F40:F41"/>
    <mergeCell ref="F11:F12"/>
    <mergeCell ref="B3:B4"/>
    <mergeCell ref="D3:D4"/>
    <mergeCell ref="E3:E4"/>
    <mergeCell ref="F3:F4"/>
    <mergeCell ref="G3:G4"/>
    <mergeCell ref="B11:B12"/>
    <mergeCell ref="D11:D12"/>
    <mergeCell ref="E11:E12"/>
    <mergeCell ref="G11:G12"/>
    <mergeCell ref="B32:B33"/>
    <mergeCell ref="D32:D33"/>
    <mergeCell ref="E32:E33"/>
    <mergeCell ref="C3:C4"/>
    <mergeCell ref="C11:C12"/>
    <mergeCell ref="C32:C33"/>
    <mergeCell ref="C40:C41"/>
    <mergeCell ref="N3:N4"/>
    <mergeCell ref="N11:N12"/>
    <mergeCell ref="N32:N33"/>
    <mergeCell ref="N40:N41"/>
    <mergeCell ref="N34:N36"/>
    <mergeCell ref="M3:M4"/>
    <mergeCell ref="M11:M12"/>
    <mergeCell ref="M32:M33"/>
    <mergeCell ref="M40:M41"/>
    <mergeCell ref="K40:L40"/>
    <mergeCell ref="K32:L32"/>
    <mergeCell ref="K11:L11"/>
    <mergeCell ref="K3:L3"/>
    <mergeCell ref="C58:C59"/>
    <mergeCell ref="K58:L58"/>
    <mergeCell ref="M58:M59"/>
    <mergeCell ref="J58:J59"/>
    <mergeCell ref="N58:N59"/>
    <mergeCell ref="D58:D59"/>
    <mergeCell ref="E58:E59"/>
    <mergeCell ref="F58:F59"/>
    <mergeCell ref="G58:G59"/>
    <mergeCell ref="H58:H59"/>
    <mergeCell ref="M104:M105"/>
    <mergeCell ref="C104:C105"/>
    <mergeCell ref="D104:D105"/>
    <mergeCell ref="E104:E105"/>
    <mergeCell ref="F104:F105"/>
    <mergeCell ref="G104:G105"/>
    <mergeCell ref="H104:H105"/>
    <mergeCell ref="I104:I105"/>
    <mergeCell ref="J104:J105"/>
    <mergeCell ref="K104:L104"/>
  </mergeCells>
  <conditionalFormatting sqref="M13:M27">
    <cfRule type="cellIs" dxfId="16" priority="12" operator="greaterThan">
      <formula>0.42</formula>
    </cfRule>
  </conditionalFormatting>
  <conditionalFormatting sqref="M34:M37 M42:M49 M52:M54 M60:M64 M67:M68 M72:M73 M77:M82 M56 M106:M109 M112:M115">
    <cfRule type="cellIs" dxfId="15" priority="11" operator="greaterThan">
      <formula>0.5</formula>
    </cfRule>
  </conditionalFormatting>
  <conditionalFormatting sqref="M89:M102">
    <cfRule type="cellIs" dxfId="14" priority="1" operator="greaterThan">
      <formula>0.85</formula>
    </cfRule>
  </conditionalFormatting>
  <pageMargins left="0.25" right="0" top="0.25" bottom="0" header="0.25" footer="0"/>
  <pageSetup paperSize="9" scale="95" orientation="landscape" r:id="rId1"/>
  <rowBreaks count="2" manualBreakCount="2">
    <brk id="28" min="1" max="13" man="1"/>
    <brk id="57" min="1" max="1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L76"/>
  <sheetViews>
    <sheetView topLeftCell="A13" workbookViewId="0">
      <selection activeCell="I29" sqref="I29"/>
    </sheetView>
  </sheetViews>
  <sheetFormatPr defaultRowHeight="15" x14ac:dyDescent="0.25"/>
  <cols>
    <col min="1" max="1" width="10.5703125" style="130" customWidth="1"/>
    <col min="2" max="2" width="25.42578125" customWidth="1"/>
    <col min="3" max="3" width="13" customWidth="1"/>
    <col min="4" max="4" width="11.5703125" customWidth="1"/>
    <col min="5" max="5" width="16.5703125" customWidth="1"/>
    <col min="6" max="6" width="10.140625" customWidth="1"/>
    <col min="7" max="7" width="10.28515625" customWidth="1"/>
    <col min="8" max="8" width="11.42578125" customWidth="1"/>
    <col min="9" max="9" width="11.85546875" bestFit="1" customWidth="1"/>
    <col min="10" max="10" width="11" customWidth="1"/>
    <col min="11" max="11" width="12.140625" customWidth="1"/>
    <col min="12" max="13" width="12" bestFit="1" customWidth="1"/>
    <col min="14" max="14" width="10.5703125" customWidth="1"/>
    <col min="15" max="15" width="11.85546875" bestFit="1" customWidth="1"/>
    <col min="16" max="16" width="12" bestFit="1" customWidth="1"/>
    <col min="17" max="18" width="11.85546875" bestFit="1" customWidth="1"/>
    <col min="19" max="19" width="12" bestFit="1" customWidth="1"/>
    <col min="20" max="20" width="11.85546875" customWidth="1"/>
    <col min="21" max="21" width="11.85546875" bestFit="1" customWidth="1"/>
    <col min="22" max="22" width="9.7109375" customWidth="1"/>
    <col min="23" max="23" width="12" bestFit="1" customWidth="1"/>
    <col min="24" max="24" width="10.140625" customWidth="1"/>
    <col min="25" max="25" width="13.7109375" bestFit="1" customWidth="1"/>
    <col min="26" max="27" width="10.28515625" customWidth="1"/>
    <col min="28" max="28" width="12.7109375" customWidth="1"/>
    <col min="29" max="29" width="14.85546875" customWidth="1"/>
    <col min="30" max="30" width="9.5703125" bestFit="1" customWidth="1"/>
    <col min="31" max="31" width="9.28515625" bestFit="1" customWidth="1"/>
    <col min="32" max="32" width="10.28515625" customWidth="1"/>
    <col min="33" max="33" width="9.28515625" bestFit="1" customWidth="1"/>
    <col min="34" max="34" width="10.28515625" customWidth="1"/>
    <col min="35" max="35" width="11.140625" customWidth="1"/>
    <col min="36" max="36" width="12.85546875" customWidth="1"/>
    <col min="37" max="37" width="12.140625" customWidth="1"/>
    <col min="38" max="38" width="10.85546875" customWidth="1"/>
    <col min="39" max="39" width="9.28515625" bestFit="1" customWidth="1"/>
    <col min="40" max="40" width="11" customWidth="1"/>
    <col min="41" max="41" width="11.7109375" customWidth="1"/>
    <col min="42" max="43" width="9.28515625" bestFit="1" customWidth="1"/>
    <col min="46" max="46" width="9.28515625" bestFit="1" customWidth="1"/>
    <col min="48" max="48" width="11.85546875" customWidth="1"/>
    <col min="49" max="49" width="11.28515625" customWidth="1"/>
    <col min="50" max="50" width="9.28515625" bestFit="1" customWidth="1"/>
    <col min="51" max="51" width="11.140625" customWidth="1"/>
    <col min="52" max="52" width="10.28515625" customWidth="1"/>
    <col min="53" max="53" width="14" customWidth="1"/>
    <col min="54" max="54" width="13.28515625" customWidth="1"/>
    <col min="55" max="55" width="11" customWidth="1"/>
    <col min="56" max="56" width="11.7109375" customWidth="1"/>
    <col min="57" max="57" width="10.85546875" customWidth="1"/>
    <col min="58" max="58" width="16.28515625" customWidth="1"/>
    <col min="59" max="59" width="16.28515625" style="41" customWidth="1"/>
    <col min="60" max="60" width="16.28515625" style="45" customWidth="1"/>
    <col min="61" max="61" width="13.28515625" customWidth="1"/>
    <col min="62" max="62" width="13.5703125" style="51" customWidth="1"/>
    <col min="63" max="63" width="11.28515625" customWidth="1"/>
  </cols>
  <sheetData>
    <row r="1" spans="1:63" ht="15.75" x14ac:dyDescent="0.25">
      <c r="A1" s="131"/>
      <c r="B1" s="1"/>
      <c r="C1" s="265" t="s">
        <v>213</v>
      </c>
      <c r="D1" s="265"/>
      <c r="E1" s="265"/>
      <c r="F1" s="265"/>
      <c r="G1" s="265"/>
      <c r="H1" s="265"/>
      <c r="I1" s="265"/>
      <c r="J1" s="265"/>
      <c r="K1" s="265"/>
      <c r="L1" s="1"/>
      <c r="M1" s="1"/>
      <c r="N1" s="1"/>
      <c r="O1" s="1"/>
      <c r="P1" s="1"/>
      <c r="Q1" s="1"/>
      <c r="R1" s="1"/>
      <c r="S1" s="1"/>
      <c r="T1" s="1"/>
      <c r="U1" s="1"/>
      <c r="V1" s="1"/>
      <c r="W1" s="1"/>
      <c r="X1" s="1"/>
      <c r="Y1" s="1"/>
      <c r="Z1" s="1"/>
      <c r="AA1" s="1"/>
      <c r="AB1" s="1"/>
      <c r="AC1" s="2"/>
      <c r="AD1" s="1"/>
      <c r="AE1" s="1"/>
      <c r="AF1" s="1"/>
      <c r="AG1" s="1"/>
      <c r="AH1" s="1"/>
      <c r="AI1" s="1"/>
      <c r="AJ1" s="1"/>
      <c r="AK1" s="1"/>
      <c r="AL1" s="1"/>
      <c r="AM1" s="1"/>
      <c r="AN1" s="1"/>
      <c r="AO1" s="1"/>
      <c r="AP1" s="1"/>
      <c r="AQ1" s="1"/>
      <c r="AR1" s="1"/>
      <c r="AS1" s="1"/>
      <c r="AT1" s="1"/>
      <c r="AU1" s="1"/>
      <c r="AV1" s="2"/>
      <c r="AW1" s="1"/>
      <c r="AX1" s="1"/>
      <c r="AY1" s="1"/>
      <c r="AZ1" s="1"/>
      <c r="BA1" s="1"/>
      <c r="BB1" s="1"/>
      <c r="BC1" s="1"/>
      <c r="BD1" s="1"/>
      <c r="BE1" s="1"/>
      <c r="BF1" s="1"/>
      <c r="BG1" s="2"/>
      <c r="BH1" s="42"/>
      <c r="BI1" s="1"/>
      <c r="BJ1" s="46"/>
    </row>
    <row r="2" spans="1:63" ht="15.75" x14ac:dyDescent="0.25">
      <c r="A2" s="131"/>
      <c r="B2" s="1"/>
      <c r="C2" s="1"/>
      <c r="D2" s="1"/>
      <c r="E2" s="1"/>
      <c r="F2" s="1"/>
      <c r="G2" s="1"/>
      <c r="H2" s="1"/>
      <c r="I2" s="1"/>
      <c r="J2" s="1"/>
      <c r="K2" s="1"/>
      <c r="L2" s="1"/>
      <c r="M2" s="266" t="s">
        <v>69</v>
      </c>
      <c r="N2" s="266"/>
      <c r="O2" s="266"/>
      <c r="P2" s="1"/>
      <c r="Q2" s="1"/>
      <c r="R2" s="1"/>
      <c r="S2" s="1"/>
      <c r="T2" s="1"/>
      <c r="U2" s="1"/>
      <c r="V2" s="1"/>
      <c r="W2" s="1"/>
      <c r="X2" s="1"/>
      <c r="Y2" s="1"/>
      <c r="Z2" s="1"/>
      <c r="AA2" s="1"/>
      <c r="AB2" s="1"/>
      <c r="AC2" s="2"/>
      <c r="AD2" s="1"/>
      <c r="AE2" s="1"/>
      <c r="AF2" s="1"/>
      <c r="AG2" s="1"/>
      <c r="AH2" s="1"/>
      <c r="AI2" s="1"/>
      <c r="AJ2" s="1"/>
      <c r="AK2" s="1"/>
      <c r="AL2" s="1"/>
      <c r="AM2" s="1"/>
      <c r="AN2" s="1"/>
      <c r="AO2" s="1"/>
      <c r="AP2" s="266" t="s">
        <v>69</v>
      </c>
      <c r="AQ2" s="266"/>
      <c r="AR2" s="266"/>
      <c r="AS2" s="1"/>
      <c r="AT2" s="1"/>
      <c r="AU2" s="1"/>
      <c r="AV2" s="2"/>
      <c r="AW2" s="1"/>
      <c r="AX2" s="1"/>
      <c r="AY2" s="1"/>
      <c r="AZ2" s="1"/>
      <c r="BA2" s="1"/>
      <c r="BB2" s="1"/>
      <c r="BC2" s="1"/>
      <c r="BD2" s="1"/>
      <c r="BE2" s="1"/>
      <c r="BF2" s="1"/>
      <c r="BG2" s="2"/>
      <c r="BH2" s="266" t="s">
        <v>69</v>
      </c>
      <c r="BI2" s="266"/>
      <c r="BJ2" s="266"/>
    </row>
    <row r="3" spans="1:63" ht="47.25" x14ac:dyDescent="0.25">
      <c r="A3" s="3"/>
      <c r="B3" s="3"/>
      <c r="C3" s="3" t="s">
        <v>70</v>
      </c>
      <c r="D3" s="4" t="s">
        <v>71</v>
      </c>
      <c r="E3" s="3" t="s">
        <v>72</v>
      </c>
      <c r="F3" s="3" t="s">
        <v>73</v>
      </c>
      <c r="G3" s="3" t="s">
        <v>74</v>
      </c>
      <c r="H3" s="3" t="s">
        <v>75</v>
      </c>
      <c r="I3" s="3" t="s">
        <v>76</v>
      </c>
      <c r="J3" s="3" t="s">
        <v>77</v>
      </c>
      <c r="K3" s="4" t="s">
        <v>78</v>
      </c>
      <c r="L3" s="3" t="s">
        <v>79</v>
      </c>
      <c r="M3" s="3" t="s">
        <v>80</v>
      </c>
      <c r="N3" s="3" t="s">
        <v>81</v>
      </c>
      <c r="O3" s="3" t="s">
        <v>82</v>
      </c>
      <c r="P3" s="4" t="s">
        <v>83</v>
      </c>
      <c r="Q3" s="3" t="s">
        <v>84</v>
      </c>
      <c r="R3" s="4" t="s">
        <v>85</v>
      </c>
      <c r="S3" s="3" t="s">
        <v>86</v>
      </c>
      <c r="T3" s="3" t="s">
        <v>87</v>
      </c>
      <c r="U3" s="3" t="s">
        <v>103</v>
      </c>
      <c r="V3" s="3" t="s">
        <v>88</v>
      </c>
      <c r="W3" s="3" t="s">
        <v>89</v>
      </c>
      <c r="X3" s="3" t="s">
        <v>90</v>
      </c>
      <c r="Y3" s="3" t="s">
        <v>91</v>
      </c>
      <c r="Z3" s="3" t="s">
        <v>92</v>
      </c>
      <c r="AA3" s="3" t="s">
        <v>93</v>
      </c>
      <c r="AB3" s="3" t="s">
        <v>119</v>
      </c>
      <c r="AC3" s="4" t="s">
        <v>94</v>
      </c>
      <c r="AD3" s="3" t="s">
        <v>95</v>
      </c>
      <c r="AE3" s="3" t="s">
        <v>96</v>
      </c>
      <c r="AF3" s="3" t="s">
        <v>97</v>
      </c>
      <c r="AG3" s="3" t="s">
        <v>98</v>
      </c>
      <c r="AH3" s="3" t="s">
        <v>99</v>
      </c>
      <c r="AI3" s="3" t="s">
        <v>100</v>
      </c>
      <c r="AJ3" s="3" t="s">
        <v>101</v>
      </c>
      <c r="AK3" s="3" t="s">
        <v>102</v>
      </c>
      <c r="AL3" s="3" t="s">
        <v>104</v>
      </c>
      <c r="AM3" s="3" t="s">
        <v>105</v>
      </c>
      <c r="AN3" s="3" t="s">
        <v>106</v>
      </c>
      <c r="AO3" s="3" t="s">
        <v>107</v>
      </c>
      <c r="AP3" s="3" t="s">
        <v>108</v>
      </c>
      <c r="AQ3" s="3" t="s">
        <v>109</v>
      </c>
      <c r="AR3" s="3" t="s">
        <v>110</v>
      </c>
      <c r="AS3" s="3" t="s">
        <v>111</v>
      </c>
      <c r="AT3" s="39" t="s">
        <v>112</v>
      </c>
      <c r="AU3" s="39" t="s">
        <v>113</v>
      </c>
      <c r="AV3" s="39" t="s">
        <v>114</v>
      </c>
      <c r="AW3" s="3" t="s">
        <v>115</v>
      </c>
      <c r="AX3" s="3" t="s">
        <v>116</v>
      </c>
      <c r="AY3" s="3" t="s">
        <v>117</v>
      </c>
      <c r="AZ3" s="3" t="s">
        <v>118</v>
      </c>
      <c r="BA3" s="3" t="s">
        <v>120</v>
      </c>
      <c r="BB3" s="3" t="s">
        <v>121</v>
      </c>
      <c r="BC3" s="3" t="s">
        <v>122</v>
      </c>
      <c r="BD3" s="3" t="s">
        <v>123</v>
      </c>
      <c r="BE3" s="3" t="s">
        <v>124</v>
      </c>
      <c r="BF3" s="3" t="s">
        <v>125</v>
      </c>
      <c r="BG3" s="4" t="s">
        <v>144</v>
      </c>
      <c r="BH3" s="43" t="s">
        <v>126</v>
      </c>
      <c r="BI3" s="3" t="s">
        <v>127</v>
      </c>
      <c r="BJ3" s="47" t="s">
        <v>128</v>
      </c>
    </row>
    <row r="4" spans="1:63" ht="15.75" x14ac:dyDescent="0.25">
      <c r="A4" s="128" t="s">
        <v>208</v>
      </c>
      <c r="B4" s="5" t="s">
        <v>129</v>
      </c>
      <c r="C4" s="5">
        <v>1</v>
      </c>
      <c r="D4" s="5">
        <v>2</v>
      </c>
      <c r="E4" s="5">
        <v>3</v>
      </c>
      <c r="F4" s="5">
        <v>4</v>
      </c>
      <c r="G4" s="5">
        <v>7</v>
      </c>
      <c r="H4" s="5">
        <v>8</v>
      </c>
      <c r="I4" s="5">
        <v>9</v>
      </c>
      <c r="J4" s="5">
        <v>10</v>
      </c>
      <c r="K4" s="5">
        <v>11</v>
      </c>
      <c r="L4" s="5">
        <v>12</v>
      </c>
      <c r="M4" s="5">
        <v>13</v>
      </c>
      <c r="N4" s="5">
        <v>14</v>
      </c>
      <c r="O4" s="5">
        <v>15</v>
      </c>
      <c r="P4" s="5">
        <v>16</v>
      </c>
      <c r="Q4" s="5">
        <v>17</v>
      </c>
      <c r="R4" s="5">
        <v>20</v>
      </c>
      <c r="S4" s="5">
        <v>25</v>
      </c>
      <c r="T4" s="5">
        <v>26</v>
      </c>
      <c r="U4" s="16">
        <v>29</v>
      </c>
      <c r="V4" s="5">
        <v>34</v>
      </c>
      <c r="W4" s="5">
        <v>39</v>
      </c>
      <c r="X4" s="5">
        <v>40</v>
      </c>
      <c r="Y4" s="5">
        <v>42</v>
      </c>
      <c r="Z4" s="5">
        <v>43</v>
      </c>
      <c r="AA4" s="5">
        <v>44</v>
      </c>
      <c r="AB4" s="5">
        <v>63</v>
      </c>
      <c r="AC4" s="6"/>
      <c r="AD4" s="5">
        <v>18</v>
      </c>
      <c r="AE4" s="5">
        <v>19</v>
      </c>
      <c r="AF4" s="5">
        <v>21</v>
      </c>
      <c r="AG4" s="5">
        <v>22</v>
      </c>
      <c r="AH4" s="5">
        <v>23</v>
      </c>
      <c r="AI4" s="5">
        <v>24</v>
      </c>
      <c r="AJ4" s="5">
        <v>27</v>
      </c>
      <c r="AK4" s="5">
        <v>28</v>
      </c>
      <c r="AL4" s="16">
        <v>30</v>
      </c>
      <c r="AM4" s="5">
        <v>31</v>
      </c>
      <c r="AN4" s="5">
        <v>32</v>
      </c>
      <c r="AO4" s="5">
        <v>33</v>
      </c>
      <c r="AP4" s="5">
        <v>35</v>
      </c>
      <c r="AQ4" s="5">
        <v>36</v>
      </c>
      <c r="AR4" s="5">
        <v>37</v>
      </c>
      <c r="AS4" s="5">
        <v>38</v>
      </c>
      <c r="AT4" s="16">
        <v>41</v>
      </c>
      <c r="AU4" s="40">
        <v>48</v>
      </c>
      <c r="AV4" s="16">
        <v>50</v>
      </c>
      <c r="AW4" s="5">
        <v>51</v>
      </c>
      <c r="AX4" s="5">
        <v>52</v>
      </c>
      <c r="AY4" s="5">
        <v>60</v>
      </c>
      <c r="AZ4" s="5">
        <v>61</v>
      </c>
      <c r="BA4" s="5">
        <v>64</v>
      </c>
      <c r="BB4" s="5">
        <v>72</v>
      </c>
      <c r="BC4" s="5">
        <v>73</v>
      </c>
      <c r="BD4" s="5">
        <v>74</v>
      </c>
      <c r="BE4" s="5">
        <v>75</v>
      </c>
      <c r="BF4" s="5">
        <v>99</v>
      </c>
      <c r="BG4" s="6"/>
      <c r="BH4" s="44" t="s">
        <v>130</v>
      </c>
      <c r="BI4" s="5">
        <v>98</v>
      </c>
      <c r="BJ4" s="48"/>
    </row>
    <row r="5" spans="1:63" ht="15.75" x14ac:dyDescent="0.25">
      <c r="A5" s="8" t="s">
        <v>131</v>
      </c>
      <c r="B5" s="11" t="s">
        <v>214</v>
      </c>
      <c r="C5" s="127">
        <v>2429978</v>
      </c>
      <c r="D5" s="120">
        <v>438654</v>
      </c>
      <c r="E5" s="120">
        <v>76770</v>
      </c>
      <c r="F5" s="120">
        <v>289633</v>
      </c>
      <c r="G5" s="120">
        <v>106767</v>
      </c>
      <c r="H5" s="120">
        <v>0</v>
      </c>
      <c r="I5" s="120">
        <v>0</v>
      </c>
      <c r="J5" s="120">
        <v>0</v>
      </c>
      <c r="K5" s="120">
        <v>0</v>
      </c>
      <c r="L5" s="120">
        <v>3700</v>
      </c>
      <c r="M5" s="120">
        <v>7765</v>
      </c>
      <c r="N5" s="120">
        <v>5927</v>
      </c>
      <c r="O5" s="120">
        <v>12491</v>
      </c>
      <c r="P5" s="120">
        <v>62762</v>
      </c>
      <c r="Q5" s="120">
        <v>0</v>
      </c>
      <c r="R5" s="120">
        <v>11283</v>
      </c>
      <c r="S5" s="120">
        <v>0</v>
      </c>
      <c r="T5" s="120">
        <v>0</v>
      </c>
      <c r="U5" s="120">
        <v>0</v>
      </c>
      <c r="V5" s="120">
        <v>0</v>
      </c>
      <c r="W5" s="120">
        <v>555</v>
      </c>
      <c r="X5" s="120">
        <v>369</v>
      </c>
      <c r="Y5" s="120">
        <v>530</v>
      </c>
      <c r="Z5" s="120">
        <v>0</v>
      </c>
      <c r="AA5" s="120">
        <v>0</v>
      </c>
      <c r="AB5" s="120">
        <v>0</v>
      </c>
      <c r="AC5" s="121">
        <f t="shared" ref="AC5:AC8" si="0">SUM(C5:AB5)</f>
        <v>3447184</v>
      </c>
      <c r="AD5" s="120">
        <v>80532</v>
      </c>
      <c r="AE5" s="120">
        <v>23028</v>
      </c>
      <c r="AF5" s="120">
        <v>11774</v>
      </c>
      <c r="AG5" s="120">
        <v>0</v>
      </c>
      <c r="AH5" s="120">
        <v>125</v>
      </c>
      <c r="AI5" s="120">
        <v>240</v>
      </c>
      <c r="AJ5" s="120">
        <v>9364</v>
      </c>
      <c r="AK5" s="120">
        <v>17830</v>
      </c>
      <c r="AL5" s="120">
        <v>1055</v>
      </c>
      <c r="AM5" s="120">
        <v>2</v>
      </c>
      <c r="AN5" s="120">
        <v>79655</v>
      </c>
      <c r="AO5" s="120">
        <v>2</v>
      </c>
      <c r="AP5" s="120">
        <v>0</v>
      </c>
      <c r="AQ5" s="120">
        <v>0</v>
      </c>
      <c r="AR5" s="120">
        <v>0</v>
      </c>
      <c r="AS5" s="120">
        <v>0</v>
      </c>
      <c r="AT5" s="120">
        <v>0</v>
      </c>
      <c r="AU5" s="120">
        <v>0</v>
      </c>
      <c r="AV5" s="120">
        <v>11780</v>
      </c>
      <c r="AW5" s="120">
        <v>10437</v>
      </c>
      <c r="AX5" s="120">
        <v>2039</v>
      </c>
      <c r="AY5" s="120">
        <v>0</v>
      </c>
      <c r="AZ5" s="120">
        <v>0</v>
      </c>
      <c r="BA5" s="120">
        <v>0</v>
      </c>
      <c r="BB5" s="120">
        <v>1894</v>
      </c>
      <c r="BC5" s="120">
        <v>1969</v>
      </c>
      <c r="BD5" s="120">
        <v>191</v>
      </c>
      <c r="BE5" s="120">
        <v>752</v>
      </c>
      <c r="BF5" s="120">
        <v>81659</v>
      </c>
      <c r="BG5" s="122">
        <f>SUM(AD5:BF5)</f>
        <v>334328</v>
      </c>
      <c r="BH5" s="123">
        <f>AC5+BG5</f>
        <v>3781512</v>
      </c>
      <c r="BI5" s="95">
        <v>18513</v>
      </c>
      <c r="BJ5" s="124">
        <f t="shared" ref="BJ5:BJ8" si="1">BH5-BI5</f>
        <v>3762999</v>
      </c>
    </row>
    <row r="6" spans="1:63" ht="15.75" x14ac:dyDescent="0.25">
      <c r="A6" s="128" t="s">
        <v>131</v>
      </c>
      <c r="B6" s="5" t="s">
        <v>211</v>
      </c>
      <c r="C6" s="37">
        <v>1263588.56</v>
      </c>
      <c r="D6" s="37">
        <v>312779.48</v>
      </c>
      <c r="E6" s="37">
        <v>0</v>
      </c>
      <c r="F6" s="37">
        <v>150609.16</v>
      </c>
      <c r="G6" s="37">
        <v>55518.840000000004</v>
      </c>
      <c r="H6" s="37">
        <v>0</v>
      </c>
      <c r="I6" s="37">
        <v>0</v>
      </c>
      <c r="J6" s="37">
        <v>0</v>
      </c>
      <c r="K6" s="37">
        <v>0</v>
      </c>
      <c r="L6" s="37">
        <v>1924</v>
      </c>
      <c r="M6" s="37">
        <v>4037.8</v>
      </c>
      <c r="N6" s="37">
        <v>3082.04</v>
      </c>
      <c r="O6" s="37">
        <v>6495.32</v>
      </c>
      <c r="P6" s="37">
        <v>32636.239999999998</v>
      </c>
      <c r="Q6" s="37">
        <v>0</v>
      </c>
      <c r="R6" s="37">
        <v>11951.16</v>
      </c>
      <c r="S6" s="37">
        <v>0</v>
      </c>
      <c r="T6" s="37"/>
      <c r="U6" s="37"/>
      <c r="V6" s="37">
        <v>0</v>
      </c>
      <c r="W6" s="37">
        <v>288.60000000000002</v>
      </c>
      <c r="X6" s="37">
        <v>191.88000000000002</v>
      </c>
      <c r="Y6" s="37">
        <v>275.60000000000002</v>
      </c>
      <c r="Z6" s="37">
        <v>0</v>
      </c>
      <c r="AA6" s="37">
        <v>0</v>
      </c>
      <c r="AB6" s="37">
        <v>0</v>
      </c>
      <c r="AC6" s="121">
        <f t="shared" si="0"/>
        <v>1843378.6800000002</v>
      </c>
      <c r="AD6" s="37">
        <v>44432.960000000006</v>
      </c>
      <c r="AE6" s="37">
        <v>11974.56</v>
      </c>
      <c r="AF6" s="37">
        <v>6122.4800000000005</v>
      </c>
      <c r="AG6" s="37">
        <v>0</v>
      </c>
      <c r="AH6" s="37">
        <v>65</v>
      </c>
      <c r="AI6" s="37">
        <v>124.80000000000001</v>
      </c>
      <c r="AJ6" s="37">
        <v>8578.9600000000009</v>
      </c>
      <c r="AK6" s="37">
        <v>9271.6</v>
      </c>
      <c r="AL6" s="37">
        <v>548.6</v>
      </c>
      <c r="AM6" s="37">
        <v>10.4</v>
      </c>
      <c r="AN6" s="37">
        <v>41420.600000000006</v>
      </c>
      <c r="AO6" s="37">
        <v>1.04</v>
      </c>
      <c r="AP6" s="37">
        <v>0</v>
      </c>
      <c r="AQ6" s="37">
        <v>0</v>
      </c>
      <c r="AR6" s="37"/>
      <c r="AS6" s="37"/>
      <c r="AT6" s="37">
        <v>0</v>
      </c>
      <c r="AU6" s="37"/>
      <c r="AV6" s="37">
        <v>6125.5999999999995</v>
      </c>
      <c r="AW6" s="37">
        <v>5427.24</v>
      </c>
      <c r="AX6" s="37">
        <v>1060.28</v>
      </c>
      <c r="AY6" s="37">
        <v>0</v>
      </c>
      <c r="AZ6" s="37">
        <v>0</v>
      </c>
      <c r="BA6" s="37">
        <v>0</v>
      </c>
      <c r="BB6" s="37">
        <v>984.88</v>
      </c>
      <c r="BC6" s="37">
        <v>1023.88</v>
      </c>
      <c r="BD6" s="37">
        <v>99.320000000000007</v>
      </c>
      <c r="BE6" s="37">
        <v>391.04000000000008</v>
      </c>
      <c r="BF6" s="37">
        <v>42414.68</v>
      </c>
      <c r="BG6" s="122">
        <f t="shared" ref="BG6:BG8" si="2">SUM(AD6:BF6)</f>
        <v>180077.92000000004</v>
      </c>
      <c r="BH6" s="123">
        <f t="shared" ref="BH6:BH8" si="3">AC6+BG6</f>
        <v>2023456.6</v>
      </c>
      <c r="BI6" s="38">
        <v>9256.5</v>
      </c>
      <c r="BJ6" s="124">
        <f t="shared" si="1"/>
        <v>2014200.1</v>
      </c>
    </row>
    <row r="7" spans="1:63" ht="15.75" x14ac:dyDescent="0.25">
      <c r="A7" s="128"/>
      <c r="B7" s="132" t="s">
        <v>215</v>
      </c>
      <c r="C7" s="37">
        <f>C5-C6</f>
        <v>1166389.44</v>
      </c>
      <c r="D7" s="37">
        <f t="shared" ref="D7:AB7" si="4">D5-D6</f>
        <v>125874.52000000002</v>
      </c>
      <c r="E7" s="37">
        <f t="shared" si="4"/>
        <v>76770</v>
      </c>
      <c r="F7" s="37">
        <f t="shared" si="4"/>
        <v>139023.84</v>
      </c>
      <c r="G7" s="37">
        <f t="shared" si="4"/>
        <v>51248.159999999996</v>
      </c>
      <c r="H7" s="37">
        <f t="shared" si="4"/>
        <v>0</v>
      </c>
      <c r="I7" s="37">
        <f t="shared" si="4"/>
        <v>0</v>
      </c>
      <c r="J7" s="37">
        <f t="shared" si="4"/>
        <v>0</v>
      </c>
      <c r="K7" s="37">
        <f t="shared" si="4"/>
        <v>0</v>
      </c>
      <c r="L7" s="37">
        <f t="shared" si="4"/>
        <v>1776</v>
      </c>
      <c r="M7" s="37">
        <f t="shared" si="4"/>
        <v>3727.2</v>
      </c>
      <c r="N7" s="37">
        <f t="shared" si="4"/>
        <v>2844.96</v>
      </c>
      <c r="O7" s="37">
        <f t="shared" si="4"/>
        <v>5995.68</v>
      </c>
      <c r="P7" s="37">
        <f t="shared" si="4"/>
        <v>30125.760000000002</v>
      </c>
      <c r="Q7" s="37">
        <f t="shared" si="4"/>
        <v>0</v>
      </c>
      <c r="R7" s="37">
        <f t="shared" si="4"/>
        <v>-668.15999999999985</v>
      </c>
      <c r="S7" s="37">
        <f t="shared" si="4"/>
        <v>0</v>
      </c>
      <c r="T7" s="37">
        <f t="shared" si="4"/>
        <v>0</v>
      </c>
      <c r="U7" s="37">
        <f t="shared" si="4"/>
        <v>0</v>
      </c>
      <c r="V7" s="37">
        <f t="shared" si="4"/>
        <v>0</v>
      </c>
      <c r="W7" s="37">
        <f t="shared" si="4"/>
        <v>266.39999999999998</v>
      </c>
      <c r="X7" s="37">
        <f t="shared" si="4"/>
        <v>177.11999999999998</v>
      </c>
      <c r="Y7" s="37">
        <f t="shared" si="4"/>
        <v>254.39999999999998</v>
      </c>
      <c r="Z7" s="37">
        <f t="shared" si="4"/>
        <v>0</v>
      </c>
      <c r="AA7" s="37">
        <f t="shared" si="4"/>
        <v>0</v>
      </c>
      <c r="AB7" s="37">
        <f t="shared" si="4"/>
        <v>0</v>
      </c>
      <c r="AC7" s="121">
        <f t="shared" si="0"/>
        <v>1603805.3199999998</v>
      </c>
      <c r="AD7" s="37">
        <f>AD5-AD6</f>
        <v>36099.039999999994</v>
      </c>
      <c r="AE7" s="37">
        <f t="shared" ref="AE7:BF7" si="5">AE5-AE6</f>
        <v>11053.44</v>
      </c>
      <c r="AF7" s="37">
        <f t="shared" si="5"/>
        <v>5651.5199999999995</v>
      </c>
      <c r="AG7" s="37">
        <f t="shared" si="5"/>
        <v>0</v>
      </c>
      <c r="AH7" s="37">
        <f t="shared" si="5"/>
        <v>60</v>
      </c>
      <c r="AI7" s="37">
        <f t="shared" si="5"/>
        <v>115.19999999999999</v>
      </c>
      <c r="AJ7" s="37">
        <f t="shared" si="5"/>
        <v>785.03999999999905</v>
      </c>
      <c r="AK7" s="37">
        <f t="shared" si="5"/>
        <v>8558.4</v>
      </c>
      <c r="AL7" s="37">
        <f t="shared" si="5"/>
        <v>506.4</v>
      </c>
      <c r="AM7" s="37">
        <f t="shared" si="5"/>
        <v>-8.4</v>
      </c>
      <c r="AN7" s="37">
        <f t="shared" si="5"/>
        <v>38234.399999999994</v>
      </c>
      <c r="AO7" s="37">
        <f t="shared" si="5"/>
        <v>0.96</v>
      </c>
      <c r="AP7" s="37">
        <f t="shared" si="5"/>
        <v>0</v>
      </c>
      <c r="AQ7" s="37">
        <f t="shared" si="5"/>
        <v>0</v>
      </c>
      <c r="AR7" s="37">
        <f t="shared" si="5"/>
        <v>0</v>
      </c>
      <c r="AS7" s="37">
        <f t="shared" si="5"/>
        <v>0</v>
      </c>
      <c r="AT7" s="37">
        <f t="shared" si="5"/>
        <v>0</v>
      </c>
      <c r="AU7" s="37">
        <f t="shared" si="5"/>
        <v>0</v>
      </c>
      <c r="AV7" s="37">
        <f t="shared" si="5"/>
        <v>5654.4000000000005</v>
      </c>
      <c r="AW7" s="37">
        <f t="shared" si="5"/>
        <v>5009.76</v>
      </c>
      <c r="AX7" s="37">
        <f t="shared" si="5"/>
        <v>978.72</v>
      </c>
      <c r="AY7" s="37">
        <f t="shared" si="5"/>
        <v>0</v>
      </c>
      <c r="AZ7" s="37">
        <f t="shared" si="5"/>
        <v>0</v>
      </c>
      <c r="BA7" s="37">
        <f t="shared" si="5"/>
        <v>0</v>
      </c>
      <c r="BB7" s="37">
        <f t="shared" si="5"/>
        <v>909.12</v>
      </c>
      <c r="BC7" s="37">
        <f t="shared" si="5"/>
        <v>945.12</v>
      </c>
      <c r="BD7" s="37">
        <f t="shared" si="5"/>
        <v>91.679999999999993</v>
      </c>
      <c r="BE7" s="37">
        <f t="shared" si="5"/>
        <v>360.95999999999992</v>
      </c>
      <c r="BF7" s="37">
        <f t="shared" si="5"/>
        <v>39244.32</v>
      </c>
      <c r="BG7" s="122">
        <f t="shared" si="2"/>
        <v>154250.07999999996</v>
      </c>
      <c r="BH7" s="123">
        <f t="shared" si="3"/>
        <v>1758055.4</v>
      </c>
      <c r="BI7" s="38">
        <f>BI5-BI6</f>
        <v>9256.5</v>
      </c>
      <c r="BJ7" s="124">
        <f t="shared" si="1"/>
        <v>1748798.9</v>
      </c>
    </row>
    <row r="8" spans="1:63" ht="15.75" x14ac:dyDescent="0.25">
      <c r="A8" s="128"/>
      <c r="B8" s="12" t="s">
        <v>212</v>
      </c>
      <c r="C8" s="9">
        <f>IF('Upto Month Current'!$B$4="",0,'Upto Month Current'!$B$4)</f>
        <v>1345731</v>
      </c>
      <c r="D8" s="9">
        <f>IF('Upto Month Current'!$B$5="",0,'Upto Month Current'!$B$5)</f>
        <v>295410</v>
      </c>
      <c r="E8" s="9">
        <f>IF('Upto Month Current'!$B$6="",0,'Upto Month Current'!$B$6)</f>
        <v>769</v>
      </c>
      <c r="F8" s="9">
        <f>IF('Upto Month Current'!$B$7="",0,'Upto Month Current'!$B$7)</f>
        <v>144938</v>
      </c>
      <c r="G8" s="9">
        <f>IF('Upto Month Current'!$B$8="",0,'Upto Month Current'!$B$8)</f>
        <v>56882</v>
      </c>
      <c r="H8" s="9">
        <f>IF('Upto Month Current'!$B$9="",0,'Upto Month Current'!$B$9)</f>
        <v>0</v>
      </c>
      <c r="I8" s="9">
        <f>IF('Upto Month Current'!$B$10="",0,'Upto Month Current'!$B$10)</f>
        <v>0</v>
      </c>
      <c r="J8" s="9">
        <f>IF('Upto Month Current'!$B$11="",0,'Upto Month Current'!$B$11)</f>
        <v>1286</v>
      </c>
      <c r="K8" s="9">
        <f>IF('Upto Month Current'!$B$12="",0,'Upto Month Current'!$B$12)</f>
        <v>0</v>
      </c>
      <c r="L8" s="9">
        <f>IF('Upto Month Current'!$B$13="",0,'Upto Month Current'!$B$13)</f>
        <v>829</v>
      </c>
      <c r="M8" s="9">
        <f>IF('Upto Month Current'!$B$14="",0,'Upto Month Current'!$B$14)</f>
        <v>6600</v>
      </c>
      <c r="N8" s="9">
        <f>IF('Upto Month Current'!$B$15="",0,'Upto Month Current'!$B$15)</f>
        <v>5347</v>
      </c>
      <c r="O8" s="9">
        <f>IF('Upto Month Current'!$B$16="",0,'Upto Month Current'!$B$16)</f>
        <v>7903</v>
      </c>
      <c r="P8" s="9">
        <f>IF('Upto Month Current'!$B$17="",0,'Upto Month Current'!$B$17)</f>
        <v>37362</v>
      </c>
      <c r="Q8" s="9">
        <f>IF('Upto Month Current'!$B$18="",0,'Upto Month Current'!$B$18)</f>
        <v>0</v>
      </c>
      <c r="R8" s="9">
        <f>IF('Upto Month Current'!$B$21="",0,'Upto Month Current'!$B$21)</f>
        <v>5687</v>
      </c>
      <c r="S8" s="9">
        <f>IF('Upto Month Current'!$B$26="",0,'Upto Month Current'!$B$26)</f>
        <v>0</v>
      </c>
      <c r="T8" s="9">
        <f>IF('Upto Month Current'!$B$27="",0,'Upto Month Current'!$B$27)</f>
        <v>0</v>
      </c>
      <c r="U8" s="9">
        <f>IF('Upto Month Current'!$B$30="",0,'Upto Month Current'!$B$30)</f>
        <v>0</v>
      </c>
      <c r="V8" s="9">
        <f>IF('Upto Month Current'!$B$35="",0,'Upto Month Current'!$B$35)</f>
        <v>0</v>
      </c>
      <c r="W8" s="9">
        <f>IF('Upto Month Current'!$B$39="",0,'Upto Month Current'!$B$39)</f>
        <v>0</v>
      </c>
      <c r="X8" s="9">
        <f>IF('Upto Month Current'!$B$40="",0,'Upto Month Current'!$B$40)</f>
        <v>0</v>
      </c>
      <c r="Y8" s="9">
        <f>IF('Upto Month Current'!$B$42="",0,'Upto Month Current'!$B$42)</f>
        <v>9219</v>
      </c>
      <c r="Z8" s="9">
        <f>IF('Upto Month Current'!$B$43="",0,'Upto Month Current'!$B$43)</f>
        <v>1217</v>
      </c>
      <c r="AA8" s="9">
        <f>IF('Upto Month Current'!$B$44="",0,'Upto Month Current'!$B$44)</f>
        <v>3512</v>
      </c>
      <c r="AB8" s="9">
        <f>IF('Upto Month Current'!$B$51="",0,'Upto Month Current'!$B$51)</f>
        <v>0</v>
      </c>
      <c r="AC8" s="121">
        <f t="shared" si="0"/>
        <v>1922692</v>
      </c>
      <c r="AD8" s="9">
        <f>IF('Upto Month Current'!$B$19="",0,'Upto Month Current'!$B$19)</f>
        <v>7412</v>
      </c>
      <c r="AE8" s="9">
        <f>IF('Upto Month Current'!$B$20="",0,'Upto Month Current'!$B$20)</f>
        <v>4052</v>
      </c>
      <c r="AF8" s="9">
        <f>IF('Upto Month Current'!$B$22="",0,'Upto Month Current'!$B$22)</f>
        <v>53835</v>
      </c>
      <c r="AG8" s="9">
        <f>IF('Upto Month Current'!$B$23="",0,'Upto Month Current'!$B$23)</f>
        <v>41</v>
      </c>
      <c r="AH8" s="9">
        <f>IF('Upto Month Current'!$B$24="",0,'Upto Month Current'!$B$24)</f>
        <v>0</v>
      </c>
      <c r="AI8" s="9">
        <f>IF('Upto Month Current'!$B$25="",0,'Upto Month Current'!$B$25)</f>
        <v>2208</v>
      </c>
      <c r="AJ8" s="9">
        <f>IF('Upto Month Current'!$B$28="",0,'Upto Month Current'!$B$28)</f>
        <v>-611</v>
      </c>
      <c r="AK8" s="9">
        <f>IF('Upto Month Current'!$B$29="",0,'Upto Month Current'!$B$29)</f>
        <v>2465</v>
      </c>
      <c r="AL8" s="9">
        <f>IF('Upto Month Current'!$B$31="",0,'Upto Month Current'!$B$31)</f>
        <v>251</v>
      </c>
      <c r="AM8" s="9">
        <f>IF('Upto Month Current'!$B$32="",0,'Upto Month Current'!$B$32)</f>
        <v>0</v>
      </c>
      <c r="AN8" s="9">
        <f>IF('Upto Month Current'!$B$33="",0,'Upto Month Current'!$B$33)</f>
        <v>34163</v>
      </c>
      <c r="AO8" s="9">
        <f>IF('Upto Month Current'!$B$34="",0,'Upto Month Current'!$B$34)</f>
        <v>0</v>
      </c>
      <c r="AP8" s="9">
        <f>IF('Upto Month Current'!$B$36="",0,'Upto Month Current'!$B$36)</f>
        <v>0</v>
      </c>
      <c r="AQ8" s="9">
        <f>IF('Upto Month Current'!$B$37="",0,'Upto Month Current'!$B$37)</f>
        <v>0</v>
      </c>
      <c r="AR8" s="9">
        <v>0</v>
      </c>
      <c r="AS8" s="9">
        <f>IF('Upto Month Current'!$B$38="",0,'Upto Month Current'!$B$38)</f>
        <v>0</v>
      </c>
      <c r="AT8" s="9">
        <f>IF('Upto Month Current'!$B$41="",0,'Upto Month Current'!$B$41)</f>
        <v>0</v>
      </c>
      <c r="AU8" s="9">
        <v>0</v>
      </c>
      <c r="AV8" s="9">
        <f>IF('Upto Month Current'!$B$45="",0,'Upto Month Current'!$B$45)</f>
        <v>5240</v>
      </c>
      <c r="AW8" s="9">
        <f>IF('Upto Month Current'!$B$46="",0,'Upto Month Current'!$B$46)</f>
        <v>5721</v>
      </c>
      <c r="AX8" s="9">
        <f>IF('Upto Month Current'!$B$47="",0,'Upto Month Current'!$B$47)</f>
        <v>3571</v>
      </c>
      <c r="AY8" s="9">
        <f>IF('Upto Month Current'!$B$49="",0,'Upto Month Current'!$B$49)</f>
        <v>0</v>
      </c>
      <c r="AZ8" s="9">
        <f>IF('Upto Month Current'!$B$50="",0,'Upto Month Current'!$B$50)</f>
        <v>0</v>
      </c>
      <c r="BA8" s="9">
        <f>IF('Upto Month Current'!$B$52="",0,'Upto Month Current'!$B$52)</f>
        <v>0</v>
      </c>
      <c r="BB8" s="9">
        <f>IF('Upto Month Current'!$B$53="",0,'Upto Month Current'!$B$53)</f>
        <v>3730</v>
      </c>
      <c r="BC8" s="9">
        <f>IF('Upto Month Current'!$B$54="",0,'Upto Month Current'!$B$54)</f>
        <v>3729</v>
      </c>
      <c r="BD8" s="9">
        <f>IF('Upto Month Current'!$B$55="",0,'Upto Month Current'!$B$55)</f>
        <v>1</v>
      </c>
      <c r="BE8" s="9">
        <f>IF('Upto Month Current'!$B$56="",0,'Upto Month Current'!$B$56)</f>
        <v>894</v>
      </c>
      <c r="BF8" s="9">
        <f>IF('Upto Month Current'!$B$58="",0,'Upto Month Current'!$B$58)</f>
        <v>9203</v>
      </c>
      <c r="BG8" s="122">
        <f t="shared" si="2"/>
        <v>135905</v>
      </c>
      <c r="BH8" s="123">
        <f t="shared" si="3"/>
        <v>2058597</v>
      </c>
      <c r="BI8" s="9">
        <f>IF('Upto Month Current'!$B$60="",0,'Upto Month Current'!$B$60)</f>
        <v>5320</v>
      </c>
      <c r="BJ8" s="124">
        <f t="shared" si="1"/>
        <v>2053277</v>
      </c>
      <c r="BK8">
        <f>'Upto Month Current'!$B$61</f>
        <v>2055293</v>
      </c>
    </row>
    <row r="9" spans="1:63" ht="15.75" x14ac:dyDescent="0.25">
      <c r="A9" s="128"/>
      <c r="B9" s="5" t="s">
        <v>210</v>
      </c>
      <c r="C9" s="126">
        <f t="shared" ref="C9:AH9" si="6">C8/C5</f>
        <v>0.55380377929347513</v>
      </c>
      <c r="D9" s="126">
        <f t="shared" si="6"/>
        <v>0.67344649769522225</v>
      </c>
      <c r="E9" s="126">
        <f t="shared" si="6"/>
        <v>1.0016933698059137E-2</v>
      </c>
      <c r="F9" s="126">
        <f t="shared" si="6"/>
        <v>0.50041949639716465</v>
      </c>
      <c r="G9" s="126">
        <f t="shared" si="6"/>
        <v>0.53276761546170637</v>
      </c>
      <c r="H9" s="126" t="e">
        <f t="shared" si="6"/>
        <v>#DIV/0!</v>
      </c>
      <c r="I9" s="126" t="e">
        <f t="shared" si="6"/>
        <v>#DIV/0!</v>
      </c>
      <c r="J9" s="126" t="e">
        <f t="shared" si="6"/>
        <v>#DIV/0!</v>
      </c>
      <c r="K9" s="126" t="e">
        <f t="shared" si="6"/>
        <v>#DIV/0!</v>
      </c>
      <c r="L9" s="126">
        <f t="shared" si="6"/>
        <v>0.22405405405405404</v>
      </c>
      <c r="M9" s="126">
        <f t="shared" si="6"/>
        <v>0.84996780424983898</v>
      </c>
      <c r="N9" s="126">
        <f t="shared" si="6"/>
        <v>0.90214273662898603</v>
      </c>
      <c r="O9" s="126">
        <f t="shared" si="6"/>
        <v>0.63269554078936829</v>
      </c>
      <c r="P9" s="126">
        <f t="shared" si="6"/>
        <v>0.59529651700073294</v>
      </c>
      <c r="Q9" s="126" t="e">
        <f t="shared" si="6"/>
        <v>#DIV/0!</v>
      </c>
      <c r="R9" s="126">
        <f t="shared" si="6"/>
        <v>0.50403261543915623</v>
      </c>
      <c r="S9" s="126" t="e">
        <f t="shared" si="6"/>
        <v>#DIV/0!</v>
      </c>
      <c r="T9" s="126" t="e">
        <f t="shared" si="6"/>
        <v>#DIV/0!</v>
      </c>
      <c r="U9" s="126" t="e">
        <f t="shared" si="6"/>
        <v>#DIV/0!</v>
      </c>
      <c r="V9" s="126" t="e">
        <f t="shared" si="6"/>
        <v>#DIV/0!</v>
      </c>
      <c r="W9" s="126">
        <f t="shared" si="6"/>
        <v>0</v>
      </c>
      <c r="X9" s="126">
        <f t="shared" si="6"/>
        <v>0</v>
      </c>
      <c r="Y9" s="126">
        <f t="shared" si="6"/>
        <v>17.39433962264151</v>
      </c>
      <c r="Z9" s="126" t="e">
        <f t="shared" si="6"/>
        <v>#DIV/0!</v>
      </c>
      <c r="AA9" s="126" t="e">
        <f t="shared" si="6"/>
        <v>#DIV/0!</v>
      </c>
      <c r="AB9" s="126" t="e">
        <f t="shared" si="6"/>
        <v>#DIV/0!</v>
      </c>
      <c r="AC9" s="126">
        <f t="shared" si="6"/>
        <v>0.55775728826775706</v>
      </c>
      <c r="AD9" s="126">
        <f t="shared" si="6"/>
        <v>9.203794764813987E-2</v>
      </c>
      <c r="AE9" s="126">
        <f t="shared" si="6"/>
        <v>0.17595970123328122</v>
      </c>
      <c r="AF9" s="126">
        <f t="shared" si="6"/>
        <v>4.5723628333616446</v>
      </c>
      <c r="AG9" s="126" t="e">
        <f t="shared" si="6"/>
        <v>#DIV/0!</v>
      </c>
      <c r="AH9" s="126">
        <f t="shared" si="6"/>
        <v>0</v>
      </c>
      <c r="AI9" s="126">
        <f t="shared" ref="AI9:BJ9" si="7">AI8/AI5</f>
        <v>9.1999999999999993</v>
      </c>
      <c r="AJ9" s="126">
        <f t="shared" si="7"/>
        <v>-6.5249893208030763E-2</v>
      </c>
      <c r="AK9" s="126">
        <f t="shared" si="7"/>
        <v>0.13825014021312396</v>
      </c>
      <c r="AL9" s="126">
        <f t="shared" si="7"/>
        <v>0.23791469194312795</v>
      </c>
      <c r="AM9" s="126">
        <f t="shared" si="7"/>
        <v>0</v>
      </c>
      <c r="AN9" s="126">
        <f t="shared" si="7"/>
        <v>0.42888707551315047</v>
      </c>
      <c r="AO9" s="126">
        <f t="shared" si="7"/>
        <v>0</v>
      </c>
      <c r="AP9" s="126" t="e">
        <f t="shared" si="7"/>
        <v>#DIV/0!</v>
      </c>
      <c r="AQ9" s="126" t="e">
        <f t="shared" si="7"/>
        <v>#DIV/0!</v>
      </c>
      <c r="AR9" s="126" t="e">
        <f t="shared" si="7"/>
        <v>#DIV/0!</v>
      </c>
      <c r="AS9" s="126" t="e">
        <f t="shared" si="7"/>
        <v>#DIV/0!</v>
      </c>
      <c r="AT9" s="126" t="e">
        <f t="shared" si="7"/>
        <v>#DIV/0!</v>
      </c>
      <c r="AU9" s="126" t="e">
        <f t="shared" si="7"/>
        <v>#DIV/0!</v>
      </c>
      <c r="AV9" s="126">
        <f t="shared" si="7"/>
        <v>0.44482173174872663</v>
      </c>
      <c r="AW9" s="126">
        <f t="shared" si="7"/>
        <v>0.54814601897096871</v>
      </c>
      <c r="AX9" s="126">
        <f t="shared" si="7"/>
        <v>1.7513487003433055</v>
      </c>
      <c r="AY9" s="126" t="e">
        <f t="shared" si="7"/>
        <v>#DIV/0!</v>
      </c>
      <c r="AZ9" s="126" t="e">
        <f t="shared" si="7"/>
        <v>#DIV/0!</v>
      </c>
      <c r="BA9" s="126" t="e">
        <f t="shared" si="7"/>
        <v>#DIV/0!</v>
      </c>
      <c r="BB9" s="126">
        <f t="shared" si="7"/>
        <v>1.9693769799366421</v>
      </c>
      <c r="BC9" s="126">
        <f t="shared" si="7"/>
        <v>1.8938547486033519</v>
      </c>
      <c r="BD9" s="126">
        <f t="shared" si="7"/>
        <v>5.235602094240838E-3</v>
      </c>
      <c r="BE9" s="126">
        <f t="shared" si="7"/>
        <v>1.1888297872340425</v>
      </c>
      <c r="BF9" s="126">
        <f t="shared" si="7"/>
        <v>0.11270037595366096</v>
      </c>
      <c r="BG9" s="126">
        <f t="shared" si="7"/>
        <v>0.40650199803785503</v>
      </c>
      <c r="BH9" s="126">
        <f t="shared" si="7"/>
        <v>0.54438462710154034</v>
      </c>
      <c r="BI9" s="126">
        <f t="shared" si="7"/>
        <v>0.28736563495921785</v>
      </c>
      <c r="BJ9" s="126">
        <f t="shared" si="7"/>
        <v>0.54564909530935302</v>
      </c>
    </row>
    <row r="10" spans="1:63" ht="15.75" x14ac:dyDescent="0.25">
      <c r="A10" s="128"/>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6"/>
      <c r="AD10" s="5"/>
      <c r="AE10" s="5"/>
      <c r="AF10" s="5"/>
      <c r="AG10" s="5"/>
      <c r="AH10" s="5"/>
      <c r="AI10" s="5"/>
      <c r="AJ10" s="5"/>
      <c r="AK10" s="5"/>
      <c r="AL10" s="5"/>
      <c r="AM10" s="5"/>
      <c r="AN10" s="5"/>
      <c r="AO10" s="5"/>
      <c r="AP10" s="5"/>
      <c r="AQ10" s="5"/>
      <c r="AR10" s="5"/>
      <c r="AS10" s="5"/>
      <c r="AT10" s="5"/>
      <c r="AU10" s="5"/>
      <c r="AV10" s="6"/>
      <c r="AW10" s="5"/>
      <c r="AX10" s="5"/>
      <c r="AY10" s="5"/>
      <c r="AZ10" s="5"/>
      <c r="BA10" s="5"/>
      <c r="BB10" s="5"/>
      <c r="BC10" s="5"/>
      <c r="BD10" s="5"/>
      <c r="BE10" s="5"/>
      <c r="BF10" s="5"/>
      <c r="BG10" s="6"/>
      <c r="BH10" s="44"/>
      <c r="BI10" s="5"/>
      <c r="BJ10" s="48"/>
    </row>
    <row r="11" spans="1:63" ht="15.75" x14ac:dyDescent="0.25">
      <c r="A11" s="15" t="s">
        <v>136</v>
      </c>
      <c r="B11" s="11" t="s">
        <v>214</v>
      </c>
      <c r="C11" s="120">
        <v>4660358</v>
      </c>
      <c r="D11" s="120">
        <v>738099</v>
      </c>
      <c r="E11" s="120">
        <v>277075</v>
      </c>
      <c r="F11" s="120">
        <v>341001</v>
      </c>
      <c r="G11" s="120">
        <v>254258</v>
      </c>
      <c r="H11" s="120">
        <v>0</v>
      </c>
      <c r="I11" s="120">
        <v>0</v>
      </c>
      <c r="J11" s="120">
        <v>0</v>
      </c>
      <c r="K11" s="120">
        <v>0</v>
      </c>
      <c r="L11" s="120">
        <v>52172</v>
      </c>
      <c r="M11" s="120">
        <v>308539</v>
      </c>
      <c r="N11" s="120">
        <v>264</v>
      </c>
      <c r="O11" s="120">
        <v>8970</v>
      </c>
      <c r="P11" s="120">
        <v>241203</v>
      </c>
      <c r="Q11" s="120">
        <v>0</v>
      </c>
      <c r="R11" s="120">
        <v>4484</v>
      </c>
      <c r="S11" s="120">
        <v>0</v>
      </c>
      <c r="T11" s="120">
        <v>0</v>
      </c>
      <c r="U11" s="120">
        <v>0</v>
      </c>
      <c r="V11" s="120">
        <v>0</v>
      </c>
      <c r="W11" s="120">
        <v>0</v>
      </c>
      <c r="X11" s="120">
        <v>0</v>
      </c>
      <c r="Y11" s="120">
        <v>0</v>
      </c>
      <c r="Z11" s="120">
        <v>0</v>
      </c>
      <c r="AA11" s="120">
        <v>0</v>
      </c>
      <c r="AB11" s="120">
        <v>0</v>
      </c>
      <c r="AC11" s="121">
        <f t="shared" ref="AC11:AC14" si="8">SUM(C11:AB11)</f>
        <v>6886423</v>
      </c>
      <c r="AD11" s="120">
        <v>9727</v>
      </c>
      <c r="AE11" s="120">
        <v>50</v>
      </c>
      <c r="AF11" s="120">
        <v>29984</v>
      </c>
      <c r="AG11" s="120">
        <v>0</v>
      </c>
      <c r="AH11" s="120">
        <v>0</v>
      </c>
      <c r="AI11" s="120">
        <v>0</v>
      </c>
      <c r="AJ11" s="120">
        <v>211108</v>
      </c>
      <c r="AK11" s="120">
        <v>345855</v>
      </c>
      <c r="AL11" s="120">
        <v>0</v>
      </c>
      <c r="AM11" s="120">
        <v>34367</v>
      </c>
      <c r="AN11" s="120">
        <v>895403</v>
      </c>
      <c r="AO11" s="120">
        <v>-70552</v>
      </c>
      <c r="AP11" s="120">
        <v>0</v>
      </c>
      <c r="AQ11" s="120">
        <v>0</v>
      </c>
      <c r="AR11" s="120">
        <v>0</v>
      </c>
      <c r="AS11" s="120">
        <v>0</v>
      </c>
      <c r="AT11" s="120">
        <v>0</v>
      </c>
      <c r="AU11" s="120">
        <v>1</v>
      </c>
      <c r="AV11" s="120">
        <v>205</v>
      </c>
      <c r="AW11" s="120">
        <v>398</v>
      </c>
      <c r="AX11" s="120">
        <v>264</v>
      </c>
      <c r="AY11" s="120">
        <v>0</v>
      </c>
      <c r="AZ11" s="120">
        <v>0</v>
      </c>
      <c r="BA11" s="120">
        <v>0</v>
      </c>
      <c r="BB11" s="120">
        <v>24300</v>
      </c>
      <c r="BC11" s="120">
        <v>24298</v>
      </c>
      <c r="BD11" s="120">
        <v>0</v>
      </c>
      <c r="BE11" s="120">
        <v>10103</v>
      </c>
      <c r="BF11" s="120">
        <v>30237</v>
      </c>
      <c r="BG11" s="122">
        <f>SUM(AD11:BF11)</f>
        <v>1545748</v>
      </c>
      <c r="BH11" s="123">
        <f>AC11+BG11</f>
        <v>8432171</v>
      </c>
      <c r="BI11" s="96">
        <v>63959</v>
      </c>
      <c r="BJ11" s="124">
        <f t="shared" ref="BJ11:BJ14" si="9">BH11-BI11</f>
        <v>8368212</v>
      </c>
    </row>
    <row r="12" spans="1:63" ht="15.75" x14ac:dyDescent="0.25">
      <c r="A12" s="128" t="s">
        <v>136</v>
      </c>
      <c r="B12" s="5" t="s">
        <v>211</v>
      </c>
      <c r="C12" s="37">
        <v>2423386.16</v>
      </c>
      <c r="D12" s="37">
        <v>597207</v>
      </c>
      <c r="E12" s="37">
        <v>0</v>
      </c>
      <c r="F12" s="37">
        <v>177320.52000000002</v>
      </c>
      <c r="G12" s="37">
        <v>132214.16</v>
      </c>
      <c r="H12" s="37">
        <v>0</v>
      </c>
      <c r="I12" s="37">
        <v>0</v>
      </c>
      <c r="J12" s="37">
        <v>0</v>
      </c>
      <c r="K12" s="37">
        <v>0</v>
      </c>
      <c r="L12" s="37">
        <v>27129.440000000002</v>
      </c>
      <c r="M12" s="37">
        <v>160440.28</v>
      </c>
      <c r="N12" s="37">
        <v>137.28</v>
      </c>
      <c r="O12" s="37">
        <v>4664.3999999999996</v>
      </c>
      <c r="P12" s="37">
        <v>125425.56000000003</v>
      </c>
      <c r="Q12" s="37">
        <v>0</v>
      </c>
      <c r="R12" s="37">
        <v>5839.08</v>
      </c>
      <c r="S12" s="37">
        <v>0</v>
      </c>
      <c r="T12" s="37"/>
      <c r="U12" s="37"/>
      <c r="V12" s="37">
        <v>0</v>
      </c>
      <c r="W12" s="37">
        <v>0</v>
      </c>
      <c r="X12" s="37">
        <v>0</v>
      </c>
      <c r="Y12" s="37">
        <v>0</v>
      </c>
      <c r="Z12" s="37">
        <v>0</v>
      </c>
      <c r="AA12" s="37">
        <v>0</v>
      </c>
      <c r="AB12" s="37">
        <v>0</v>
      </c>
      <c r="AC12" s="121">
        <f t="shared" si="8"/>
        <v>3653763.88</v>
      </c>
      <c r="AD12" s="37">
        <v>5383.04</v>
      </c>
      <c r="AE12" s="37">
        <v>26</v>
      </c>
      <c r="AF12" s="37">
        <v>15591.680000000004</v>
      </c>
      <c r="AG12" s="37">
        <v>0</v>
      </c>
      <c r="AH12" s="37">
        <v>0</v>
      </c>
      <c r="AI12" s="37">
        <v>0</v>
      </c>
      <c r="AJ12" s="37">
        <v>160986.80000000002</v>
      </c>
      <c r="AK12" s="37">
        <v>179844.6</v>
      </c>
      <c r="AL12" s="37">
        <v>0</v>
      </c>
      <c r="AM12" s="37">
        <v>17870.84</v>
      </c>
      <c r="AN12" s="37">
        <v>465609.56</v>
      </c>
      <c r="AO12" s="37">
        <v>-36687.040000000001</v>
      </c>
      <c r="AP12" s="37">
        <v>0</v>
      </c>
      <c r="AQ12" s="37">
        <v>0</v>
      </c>
      <c r="AR12" s="37"/>
      <c r="AS12" s="37"/>
      <c r="AT12" s="37">
        <v>0</v>
      </c>
      <c r="AU12" s="37"/>
      <c r="AV12" s="37">
        <v>106.6</v>
      </c>
      <c r="AW12" s="37">
        <v>206.96</v>
      </c>
      <c r="AX12" s="37">
        <v>137.28</v>
      </c>
      <c r="AY12" s="37">
        <v>0</v>
      </c>
      <c r="AZ12" s="37">
        <v>0</v>
      </c>
      <c r="BA12" s="37">
        <v>0</v>
      </c>
      <c r="BB12" s="37">
        <v>12636</v>
      </c>
      <c r="BC12" s="37">
        <v>12634.960000000001</v>
      </c>
      <c r="BD12" s="37">
        <v>0</v>
      </c>
      <c r="BE12" s="37">
        <v>5253.5599999999995</v>
      </c>
      <c r="BF12" s="37">
        <v>15723.760000000002</v>
      </c>
      <c r="BG12" s="122">
        <f t="shared" ref="BG12:BG14" si="10">SUM(AD12:BF12)</f>
        <v>855324.6</v>
      </c>
      <c r="BH12" s="123">
        <f t="shared" ref="BH12:BH14" si="11">AC12+BG12</f>
        <v>4509088.4799999995</v>
      </c>
      <c r="BI12" s="37">
        <v>31979.500000000004</v>
      </c>
      <c r="BJ12" s="124">
        <f t="shared" si="9"/>
        <v>4477108.9799999995</v>
      </c>
    </row>
    <row r="13" spans="1:63" ht="15.75" x14ac:dyDescent="0.25">
      <c r="A13" s="128"/>
      <c r="B13" s="5"/>
      <c r="C13" s="37">
        <f>C11-C12</f>
        <v>2236971.84</v>
      </c>
      <c r="D13" s="37">
        <f t="shared" ref="D13:AB13" si="12">D11-D12</f>
        <v>140892</v>
      </c>
      <c r="E13" s="37">
        <f t="shared" si="12"/>
        <v>277075</v>
      </c>
      <c r="F13" s="37">
        <f t="shared" si="12"/>
        <v>163680.47999999998</v>
      </c>
      <c r="G13" s="37">
        <f t="shared" si="12"/>
        <v>122043.84</v>
      </c>
      <c r="H13" s="37">
        <f t="shared" si="12"/>
        <v>0</v>
      </c>
      <c r="I13" s="37">
        <f t="shared" si="12"/>
        <v>0</v>
      </c>
      <c r="J13" s="37">
        <f t="shared" si="12"/>
        <v>0</v>
      </c>
      <c r="K13" s="37">
        <f t="shared" si="12"/>
        <v>0</v>
      </c>
      <c r="L13" s="37">
        <f t="shared" si="12"/>
        <v>25042.559999999998</v>
      </c>
      <c r="M13" s="37">
        <f t="shared" si="12"/>
        <v>148098.72</v>
      </c>
      <c r="N13" s="37">
        <f t="shared" si="12"/>
        <v>126.72</v>
      </c>
      <c r="O13" s="37">
        <f t="shared" si="12"/>
        <v>4305.6000000000004</v>
      </c>
      <c r="P13" s="37">
        <f t="shared" si="12"/>
        <v>115777.43999999997</v>
      </c>
      <c r="Q13" s="37">
        <f t="shared" si="12"/>
        <v>0</v>
      </c>
      <c r="R13" s="37">
        <f t="shared" si="12"/>
        <v>-1355.08</v>
      </c>
      <c r="S13" s="37">
        <f t="shared" si="12"/>
        <v>0</v>
      </c>
      <c r="T13" s="37">
        <f t="shared" si="12"/>
        <v>0</v>
      </c>
      <c r="U13" s="37">
        <f t="shared" si="12"/>
        <v>0</v>
      </c>
      <c r="V13" s="37">
        <f t="shared" si="12"/>
        <v>0</v>
      </c>
      <c r="W13" s="37">
        <f t="shared" si="12"/>
        <v>0</v>
      </c>
      <c r="X13" s="37">
        <f t="shared" si="12"/>
        <v>0</v>
      </c>
      <c r="Y13" s="37">
        <f t="shared" si="12"/>
        <v>0</v>
      </c>
      <c r="Z13" s="37">
        <f t="shared" si="12"/>
        <v>0</v>
      </c>
      <c r="AA13" s="37">
        <f t="shared" si="12"/>
        <v>0</v>
      </c>
      <c r="AB13" s="37">
        <f t="shared" si="12"/>
        <v>0</v>
      </c>
      <c r="AC13" s="121">
        <f t="shared" si="8"/>
        <v>3232659.12</v>
      </c>
      <c r="AD13" s="37">
        <f>AD11-AD12</f>
        <v>4343.96</v>
      </c>
      <c r="AE13" s="37">
        <f t="shared" ref="AE13:BF13" si="13">AE11-AE12</f>
        <v>24</v>
      </c>
      <c r="AF13" s="37">
        <f t="shared" si="13"/>
        <v>14392.319999999996</v>
      </c>
      <c r="AG13" s="37">
        <f t="shared" si="13"/>
        <v>0</v>
      </c>
      <c r="AH13" s="37">
        <f t="shared" si="13"/>
        <v>0</v>
      </c>
      <c r="AI13" s="37">
        <f t="shared" si="13"/>
        <v>0</v>
      </c>
      <c r="AJ13" s="37">
        <f t="shared" si="13"/>
        <v>50121.199999999983</v>
      </c>
      <c r="AK13" s="37">
        <f t="shared" si="13"/>
        <v>166010.4</v>
      </c>
      <c r="AL13" s="37">
        <f t="shared" si="13"/>
        <v>0</v>
      </c>
      <c r="AM13" s="37">
        <f t="shared" si="13"/>
        <v>16496.16</v>
      </c>
      <c r="AN13" s="37">
        <f t="shared" si="13"/>
        <v>429793.44</v>
      </c>
      <c r="AO13" s="37">
        <f t="shared" si="13"/>
        <v>-33864.959999999999</v>
      </c>
      <c r="AP13" s="37">
        <f t="shared" si="13"/>
        <v>0</v>
      </c>
      <c r="AQ13" s="37">
        <f t="shared" si="13"/>
        <v>0</v>
      </c>
      <c r="AR13" s="37">
        <f t="shared" si="13"/>
        <v>0</v>
      </c>
      <c r="AS13" s="37">
        <f t="shared" si="13"/>
        <v>0</v>
      </c>
      <c r="AT13" s="37">
        <f t="shared" si="13"/>
        <v>0</v>
      </c>
      <c r="AU13" s="37">
        <f t="shared" si="13"/>
        <v>1</v>
      </c>
      <c r="AV13" s="37">
        <f t="shared" si="13"/>
        <v>98.4</v>
      </c>
      <c r="AW13" s="37">
        <f t="shared" si="13"/>
        <v>191.04</v>
      </c>
      <c r="AX13" s="37">
        <f t="shared" si="13"/>
        <v>126.72</v>
      </c>
      <c r="AY13" s="37">
        <f t="shared" si="13"/>
        <v>0</v>
      </c>
      <c r="AZ13" s="37">
        <f t="shared" si="13"/>
        <v>0</v>
      </c>
      <c r="BA13" s="37">
        <f t="shared" si="13"/>
        <v>0</v>
      </c>
      <c r="BB13" s="37">
        <f t="shared" si="13"/>
        <v>11664</v>
      </c>
      <c r="BC13" s="37">
        <f t="shared" si="13"/>
        <v>11663.039999999999</v>
      </c>
      <c r="BD13" s="37">
        <f t="shared" si="13"/>
        <v>0</v>
      </c>
      <c r="BE13" s="37">
        <f t="shared" si="13"/>
        <v>4849.4400000000005</v>
      </c>
      <c r="BF13" s="37">
        <f t="shared" si="13"/>
        <v>14513.239999999998</v>
      </c>
      <c r="BG13" s="122">
        <f t="shared" si="10"/>
        <v>690423.4</v>
      </c>
      <c r="BH13" s="123">
        <f t="shared" si="11"/>
        <v>3923082.52</v>
      </c>
      <c r="BI13" s="38">
        <f>BI11-BI12</f>
        <v>31979.499999999996</v>
      </c>
      <c r="BJ13" s="124">
        <f t="shared" si="9"/>
        <v>3891103.02</v>
      </c>
    </row>
    <row r="14" spans="1:63" ht="15.75" x14ac:dyDescent="0.25">
      <c r="A14" s="128"/>
      <c r="B14" s="12" t="s">
        <v>212</v>
      </c>
      <c r="C14" s="9">
        <f>IF('Upto Month Current'!$C$4="",0,'Upto Month Current'!$C$4)</f>
        <v>2409166</v>
      </c>
      <c r="D14" s="9">
        <f>IF('Upto Month Current'!$C$5="",0,'Upto Month Current'!$C$5)</f>
        <v>512382</v>
      </c>
      <c r="E14" s="9">
        <f>IF('Upto Month Current'!$C$6="",0,'Upto Month Current'!$C$6)</f>
        <v>1687</v>
      </c>
      <c r="F14" s="9">
        <f>IF('Upto Month Current'!$C$7="",0,'Upto Month Current'!$C$7)</f>
        <v>184074</v>
      </c>
      <c r="G14" s="9">
        <f>IF('Upto Month Current'!$C$8="",0,'Upto Month Current'!$C$8)</f>
        <v>141636</v>
      </c>
      <c r="H14" s="9">
        <f>IF('Upto Month Current'!$C$9="",0,'Upto Month Current'!$C$9)</f>
        <v>0</v>
      </c>
      <c r="I14" s="9">
        <f>IF('Upto Month Current'!$C$10="",0,'Upto Month Current'!$C$10)</f>
        <v>0</v>
      </c>
      <c r="J14" s="9">
        <f>IF('Upto Month Current'!$C$11="",0,'Upto Month Current'!$C$11)</f>
        <v>0</v>
      </c>
      <c r="K14" s="9">
        <f>IF('Upto Month Current'!$C$12="",0,'Upto Month Current'!$C$12)</f>
        <v>0</v>
      </c>
      <c r="L14" s="9">
        <f>IF('Upto Month Current'!$C$13="",0,'Upto Month Current'!$C$13)</f>
        <v>35817</v>
      </c>
      <c r="M14" s="9">
        <f>IF('Upto Month Current'!$C$14="",0,'Upto Month Current'!$C$14)</f>
        <v>277230</v>
      </c>
      <c r="N14" s="9">
        <f>IF('Upto Month Current'!$C$15="",0,'Upto Month Current'!$C$15)</f>
        <v>154</v>
      </c>
      <c r="O14" s="9">
        <f>IF('Upto Month Current'!$C$16="",0,'Upto Month Current'!$C$16)</f>
        <v>2864</v>
      </c>
      <c r="P14" s="9">
        <f>IF('Upto Month Current'!$C$17="",0,'Upto Month Current'!$C$17)</f>
        <v>166891</v>
      </c>
      <c r="Q14" s="9">
        <f>IF('Upto Month Current'!$C$18="",0,'Upto Month Current'!$C$18)</f>
        <v>0</v>
      </c>
      <c r="R14" s="9">
        <f>IF('Upto Month Current'!$C$21="",0,'Upto Month Current'!$C$21)</f>
        <v>3031</v>
      </c>
      <c r="S14" s="9">
        <f>IF('Upto Month Current'!$C$26="",0,'Upto Month Current'!$C$26)</f>
        <v>0</v>
      </c>
      <c r="T14" s="9">
        <f>IF('Upto Month Current'!$C$27="",0,'Upto Month Current'!$C$27)</f>
        <v>0</v>
      </c>
      <c r="U14" s="9">
        <f>IF('Upto Month Current'!$C$30="",0,'Upto Month Current'!$C$30)</f>
        <v>0</v>
      </c>
      <c r="V14" s="9">
        <f>IF('Upto Month Current'!$C$35="",0,'Upto Month Current'!$C$35)</f>
        <v>0</v>
      </c>
      <c r="W14" s="9">
        <f>IF('Upto Month Current'!$C$39="",0,'Upto Month Current'!$C$39)</f>
        <v>0</v>
      </c>
      <c r="X14" s="9">
        <f>IF('Upto Month Current'!$C$40="",0,'Upto Month Current'!$C$40)</f>
        <v>0</v>
      </c>
      <c r="Y14" s="9">
        <f>IF('Upto Month Current'!$C$42="",0,'Upto Month Current'!$C$42)</f>
        <v>22871</v>
      </c>
      <c r="Z14" s="9">
        <f>IF('Upto Month Current'!$C$43="",0,'Upto Month Current'!$C$43)</f>
        <v>1975</v>
      </c>
      <c r="AA14" s="9">
        <f>IF('Upto Month Current'!$C$44="",0,'Upto Month Current'!$C$44)</f>
        <v>1294</v>
      </c>
      <c r="AB14" s="9">
        <f>IF('Upto Month Current'!$C$51="",0,'Upto Month Current'!$C$51)</f>
        <v>0</v>
      </c>
      <c r="AC14" s="121">
        <f t="shared" si="8"/>
        <v>3761072</v>
      </c>
      <c r="AD14" s="9">
        <f>IF('Upto Month Current'!$C$19="",0,'Upto Month Current'!$C$19)</f>
        <v>1540</v>
      </c>
      <c r="AE14" s="9">
        <f>IF('Upto Month Current'!$C$20="",0,'Upto Month Current'!$C$20)</f>
        <v>422</v>
      </c>
      <c r="AF14" s="9">
        <f>IF('Upto Month Current'!$C$22="",0,'Upto Month Current'!$C$22)</f>
        <v>20130</v>
      </c>
      <c r="AG14" s="9">
        <f>IF('Upto Month Current'!$C$23="",0,'Upto Month Current'!$C$23)</f>
        <v>0</v>
      </c>
      <c r="AH14" s="9">
        <f>IF('Upto Month Current'!$C$24="",0,'Upto Month Current'!$C$24)</f>
        <v>0</v>
      </c>
      <c r="AI14" s="9">
        <f>IF('Upto Month Current'!$C$25="",0,'Upto Month Current'!$C$25)</f>
        <v>55</v>
      </c>
      <c r="AJ14" s="9">
        <f>IF('Upto Month Current'!$C$28="",0,'Upto Month Current'!$C$28)</f>
        <v>71786</v>
      </c>
      <c r="AK14" s="9">
        <f>IF('Upto Month Current'!$C$29="",0,'Upto Month Current'!$C$29)</f>
        <v>142785</v>
      </c>
      <c r="AL14" s="9">
        <f>IF('Upto Month Current'!$C$31="",0,'Upto Month Current'!$C$31)</f>
        <v>0</v>
      </c>
      <c r="AM14" s="9">
        <f>IF('Upto Month Current'!$C$32="",0,'Upto Month Current'!$C$32)</f>
        <v>89191</v>
      </c>
      <c r="AN14" s="9">
        <f>IF('Upto Month Current'!$C$33="",0,'Upto Month Current'!$C$33)</f>
        <v>470294</v>
      </c>
      <c r="AO14" s="9">
        <f>IF('Upto Month Current'!$C$34="",0,'Upto Month Current'!$C$34)</f>
        <v>278032</v>
      </c>
      <c r="AP14" s="9">
        <f>IF('Upto Month Current'!$C$36="",0,'Upto Month Current'!$C$36)</f>
        <v>0</v>
      </c>
      <c r="AQ14" s="9">
        <f>IF('Upto Month Current'!$C$37="",0,'Upto Month Current'!$C$37)</f>
        <v>0</v>
      </c>
      <c r="AR14" s="9">
        <v>0</v>
      </c>
      <c r="AS14" s="9">
        <f>IF('Upto Month Current'!$C$38="",0,'Upto Month Current'!$C$38)</f>
        <v>0</v>
      </c>
      <c r="AT14" s="9">
        <f>IF('Upto Month Current'!$C$41="",0,'Upto Month Current'!$C$41)</f>
        <v>0</v>
      </c>
      <c r="AU14" s="9">
        <v>0</v>
      </c>
      <c r="AV14" s="9">
        <f>IF('Upto Month Current'!$C$45="",0,'Upto Month Current'!$C$45)</f>
        <v>172</v>
      </c>
      <c r="AW14" s="9">
        <f>IF('Upto Month Current'!$C$46="",0,'Upto Month Current'!$C$46)</f>
        <v>394</v>
      </c>
      <c r="AX14" s="9">
        <f>IF('Upto Month Current'!$C$47="",0,'Upto Month Current'!$C$47)</f>
        <v>0</v>
      </c>
      <c r="AY14" s="9">
        <f>IF('Upto Month Current'!$C$49="",0,'Upto Month Current'!$C$49)</f>
        <v>0</v>
      </c>
      <c r="AZ14" s="9">
        <f>IF('Upto Month Current'!$C$50="",0,'Upto Month Current'!$C$50)</f>
        <v>0</v>
      </c>
      <c r="BA14" s="9">
        <f>IF('Upto Month Current'!$C$52="",0,'Upto Month Current'!$C$52)</f>
        <v>0</v>
      </c>
      <c r="BB14" s="9">
        <f>IF('Upto Month Current'!$C$53="",0,'Upto Month Current'!$C$53)</f>
        <v>21474</v>
      </c>
      <c r="BC14" s="9">
        <f>IF('Upto Month Current'!$C$54="",0,'Upto Month Current'!$C$54)</f>
        <v>21474</v>
      </c>
      <c r="BD14" s="9">
        <f>IF('Upto Month Current'!$C$55="",0,'Upto Month Current'!$C$55)</f>
        <v>0</v>
      </c>
      <c r="BE14" s="9">
        <f>IF('Upto Month Current'!$C$56="",0,'Upto Month Current'!$C$56)</f>
        <v>5854</v>
      </c>
      <c r="BF14" s="9">
        <f>IF('Upto Month Current'!$C$58="",0,'Upto Month Current'!$C$58)</f>
        <v>5211</v>
      </c>
      <c r="BG14" s="122">
        <f t="shared" si="10"/>
        <v>1128814</v>
      </c>
      <c r="BH14" s="123">
        <f t="shared" si="11"/>
        <v>4889886</v>
      </c>
      <c r="BI14" s="9">
        <f>IF('Upto Month Current'!$C$60="",0,'Upto Month Current'!$C$60)</f>
        <v>67987</v>
      </c>
      <c r="BJ14" s="124">
        <f t="shared" si="9"/>
        <v>4821899</v>
      </c>
      <c r="BK14">
        <f>'Upto Month Current'!$C$61</f>
        <v>4821901</v>
      </c>
    </row>
    <row r="15" spans="1:63" ht="15.75" x14ac:dyDescent="0.25">
      <c r="A15" s="128"/>
      <c r="B15" s="5" t="s">
        <v>210</v>
      </c>
      <c r="C15" s="126">
        <f t="shared" ref="C15:AH15" si="14">C14/C11</f>
        <v>0.51694869793264808</v>
      </c>
      <c r="D15" s="126">
        <f t="shared" si="14"/>
        <v>0.69419142960497171</v>
      </c>
      <c r="E15" s="126">
        <f t="shared" si="14"/>
        <v>6.0886041685464225E-3</v>
      </c>
      <c r="F15" s="126">
        <f t="shared" si="14"/>
        <v>0.53980486860742349</v>
      </c>
      <c r="G15" s="126">
        <f t="shared" si="14"/>
        <v>0.55705621848673392</v>
      </c>
      <c r="H15" s="126" t="e">
        <f t="shared" si="14"/>
        <v>#DIV/0!</v>
      </c>
      <c r="I15" s="126" t="e">
        <f t="shared" si="14"/>
        <v>#DIV/0!</v>
      </c>
      <c r="J15" s="126" t="e">
        <f t="shared" si="14"/>
        <v>#DIV/0!</v>
      </c>
      <c r="K15" s="126" t="e">
        <f t="shared" si="14"/>
        <v>#DIV/0!</v>
      </c>
      <c r="L15" s="126">
        <f t="shared" si="14"/>
        <v>0.68651767231465155</v>
      </c>
      <c r="M15" s="126">
        <f t="shared" si="14"/>
        <v>0.8985249838756203</v>
      </c>
      <c r="N15" s="126">
        <f t="shared" si="14"/>
        <v>0.58333333333333337</v>
      </c>
      <c r="O15" s="126">
        <f t="shared" si="14"/>
        <v>0.31928651059085844</v>
      </c>
      <c r="P15" s="126">
        <f t="shared" si="14"/>
        <v>0.69191096296480559</v>
      </c>
      <c r="Q15" s="126" t="e">
        <f t="shared" si="14"/>
        <v>#DIV/0!</v>
      </c>
      <c r="R15" s="126">
        <f t="shared" si="14"/>
        <v>0.67595896520963428</v>
      </c>
      <c r="S15" s="126" t="e">
        <f t="shared" si="14"/>
        <v>#DIV/0!</v>
      </c>
      <c r="T15" s="126" t="e">
        <f t="shared" si="14"/>
        <v>#DIV/0!</v>
      </c>
      <c r="U15" s="126" t="e">
        <f t="shared" si="14"/>
        <v>#DIV/0!</v>
      </c>
      <c r="V15" s="126" t="e">
        <f t="shared" si="14"/>
        <v>#DIV/0!</v>
      </c>
      <c r="W15" s="126" t="e">
        <f t="shared" si="14"/>
        <v>#DIV/0!</v>
      </c>
      <c r="X15" s="126" t="e">
        <f t="shared" si="14"/>
        <v>#DIV/0!</v>
      </c>
      <c r="Y15" s="126" t="e">
        <f t="shared" si="14"/>
        <v>#DIV/0!</v>
      </c>
      <c r="Z15" s="126" t="e">
        <f t="shared" si="14"/>
        <v>#DIV/0!</v>
      </c>
      <c r="AA15" s="126" t="e">
        <f t="shared" si="14"/>
        <v>#DIV/0!</v>
      </c>
      <c r="AB15" s="126" t="e">
        <f t="shared" si="14"/>
        <v>#DIV/0!</v>
      </c>
      <c r="AC15" s="126">
        <f t="shared" si="14"/>
        <v>0.54615756249652392</v>
      </c>
      <c r="AD15" s="126">
        <f t="shared" si="14"/>
        <v>0.15832219594941915</v>
      </c>
      <c r="AE15" s="126">
        <f t="shared" si="14"/>
        <v>8.44</v>
      </c>
      <c r="AF15" s="126">
        <f t="shared" si="14"/>
        <v>0.67135805763073642</v>
      </c>
      <c r="AG15" s="126" t="e">
        <f t="shared" si="14"/>
        <v>#DIV/0!</v>
      </c>
      <c r="AH15" s="126" t="e">
        <f t="shared" si="14"/>
        <v>#DIV/0!</v>
      </c>
      <c r="AI15" s="126" t="e">
        <f t="shared" ref="AI15:BJ15" si="15">AI14/AI11</f>
        <v>#DIV/0!</v>
      </c>
      <c r="AJ15" s="126">
        <f t="shared" si="15"/>
        <v>0.34004395854254693</v>
      </c>
      <c r="AK15" s="126">
        <f t="shared" si="15"/>
        <v>0.41284642407945527</v>
      </c>
      <c r="AL15" s="126" t="e">
        <f t="shared" si="15"/>
        <v>#DIV/0!</v>
      </c>
      <c r="AM15" s="126">
        <f t="shared" si="15"/>
        <v>2.5952512584746996</v>
      </c>
      <c r="AN15" s="126">
        <f t="shared" si="15"/>
        <v>0.52523165546686801</v>
      </c>
      <c r="AO15" s="126">
        <f t="shared" si="15"/>
        <v>-3.9408096156026762</v>
      </c>
      <c r="AP15" s="126" t="e">
        <f t="shared" si="15"/>
        <v>#DIV/0!</v>
      </c>
      <c r="AQ15" s="126" t="e">
        <f t="shared" si="15"/>
        <v>#DIV/0!</v>
      </c>
      <c r="AR15" s="126" t="e">
        <f t="shared" si="15"/>
        <v>#DIV/0!</v>
      </c>
      <c r="AS15" s="126" t="e">
        <f t="shared" si="15"/>
        <v>#DIV/0!</v>
      </c>
      <c r="AT15" s="126" t="e">
        <f t="shared" si="15"/>
        <v>#DIV/0!</v>
      </c>
      <c r="AU15" s="126">
        <f t="shared" si="15"/>
        <v>0</v>
      </c>
      <c r="AV15" s="126">
        <f t="shared" si="15"/>
        <v>0.83902439024390241</v>
      </c>
      <c r="AW15" s="126">
        <f t="shared" si="15"/>
        <v>0.98994974874371855</v>
      </c>
      <c r="AX15" s="126">
        <f t="shared" si="15"/>
        <v>0</v>
      </c>
      <c r="AY15" s="126" t="e">
        <f t="shared" si="15"/>
        <v>#DIV/0!</v>
      </c>
      <c r="AZ15" s="126" t="e">
        <f t="shared" si="15"/>
        <v>#DIV/0!</v>
      </c>
      <c r="BA15" s="126" t="e">
        <f t="shared" si="15"/>
        <v>#DIV/0!</v>
      </c>
      <c r="BB15" s="126">
        <f t="shared" si="15"/>
        <v>0.88370370370370366</v>
      </c>
      <c r="BC15" s="126">
        <f t="shared" si="15"/>
        <v>0.88377644250555598</v>
      </c>
      <c r="BD15" s="126" t="e">
        <f t="shared" si="15"/>
        <v>#DIV/0!</v>
      </c>
      <c r="BE15" s="126">
        <f t="shared" si="15"/>
        <v>0.57943185192517077</v>
      </c>
      <c r="BF15" s="126">
        <f t="shared" si="15"/>
        <v>0.17233852564738567</v>
      </c>
      <c r="BG15" s="126">
        <f t="shared" si="15"/>
        <v>0.73027039336295441</v>
      </c>
      <c r="BH15" s="126">
        <f t="shared" si="15"/>
        <v>0.57990830593924148</v>
      </c>
      <c r="BI15" s="126">
        <f t="shared" si="15"/>
        <v>1.0629778451820697</v>
      </c>
      <c r="BJ15" s="126">
        <f t="shared" si="15"/>
        <v>0.57621616182764013</v>
      </c>
    </row>
    <row r="16" spans="1:63" ht="15.75" x14ac:dyDescent="0.25">
      <c r="A16" s="128"/>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6"/>
      <c r="AD16" s="5"/>
      <c r="AE16" s="5"/>
      <c r="AF16" s="5"/>
      <c r="AG16" s="5"/>
      <c r="AH16" s="5"/>
      <c r="AI16" s="5"/>
      <c r="AJ16" s="5"/>
      <c r="AK16" s="5"/>
      <c r="AL16" s="5"/>
      <c r="AM16" s="5"/>
      <c r="AN16" s="5"/>
      <c r="AO16" s="5"/>
      <c r="AP16" s="5"/>
      <c r="AQ16" s="5"/>
      <c r="AR16" s="5"/>
      <c r="AS16" s="5"/>
      <c r="AT16" s="5"/>
      <c r="AU16" s="5"/>
      <c r="AV16" s="6"/>
      <c r="AW16" s="5"/>
      <c r="AX16" s="5"/>
      <c r="AY16" s="5"/>
      <c r="AZ16" s="5"/>
      <c r="BA16" s="5"/>
      <c r="BB16" s="5"/>
      <c r="BC16" s="5"/>
      <c r="BD16" s="5"/>
      <c r="BE16" s="5"/>
      <c r="BF16" s="5"/>
      <c r="BG16" s="6"/>
      <c r="BH16" s="44"/>
      <c r="BI16" s="5"/>
      <c r="BJ16" s="48"/>
    </row>
    <row r="17" spans="1:63" ht="15.75" x14ac:dyDescent="0.25">
      <c r="A17" s="15" t="s">
        <v>137</v>
      </c>
      <c r="B17" s="11" t="s">
        <v>214</v>
      </c>
      <c r="C17" s="120">
        <v>790772</v>
      </c>
      <c r="D17" s="120">
        <v>160004</v>
      </c>
      <c r="E17" s="120">
        <v>44688</v>
      </c>
      <c r="F17" s="120">
        <v>94441</v>
      </c>
      <c r="G17" s="120">
        <v>69017</v>
      </c>
      <c r="H17" s="120">
        <v>0</v>
      </c>
      <c r="I17" s="120">
        <v>0</v>
      </c>
      <c r="J17" s="120">
        <v>0</v>
      </c>
      <c r="K17" s="120">
        <v>812</v>
      </c>
      <c r="L17" s="120">
        <v>7537</v>
      </c>
      <c r="M17" s="120">
        <v>6712</v>
      </c>
      <c r="N17" s="120">
        <v>15</v>
      </c>
      <c r="O17" s="120">
        <v>2740</v>
      </c>
      <c r="P17" s="120">
        <v>12388</v>
      </c>
      <c r="Q17" s="120">
        <v>0</v>
      </c>
      <c r="R17" s="120">
        <v>1473</v>
      </c>
      <c r="S17" s="120">
        <v>0</v>
      </c>
      <c r="T17" s="120">
        <v>0</v>
      </c>
      <c r="U17" s="120">
        <v>0</v>
      </c>
      <c r="V17" s="120">
        <v>6871</v>
      </c>
      <c r="W17" s="120">
        <v>0</v>
      </c>
      <c r="X17" s="120">
        <v>0</v>
      </c>
      <c r="Y17" s="120">
        <v>0</v>
      </c>
      <c r="Z17" s="120">
        <v>0</v>
      </c>
      <c r="AA17" s="120">
        <v>0</v>
      </c>
      <c r="AB17" s="120">
        <v>308362</v>
      </c>
      <c r="AC17" s="121">
        <f t="shared" ref="AC17:AC20" si="16">SUM(C17:AB17)</f>
        <v>1505832</v>
      </c>
      <c r="AD17" s="120">
        <v>664</v>
      </c>
      <c r="AE17" s="120">
        <v>0</v>
      </c>
      <c r="AF17" s="120">
        <v>346</v>
      </c>
      <c r="AG17" s="120">
        <v>0</v>
      </c>
      <c r="AH17" s="120">
        <v>0</v>
      </c>
      <c r="AI17" s="120">
        <v>0</v>
      </c>
      <c r="AJ17" s="120">
        <v>336020</v>
      </c>
      <c r="AK17" s="120">
        <v>98042</v>
      </c>
      <c r="AL17" s="120">
        <v>0</v>
      </c>
      <c r="AM17" s="120">
        <v>0</v>
      </c>
      <c r="AN17" s="120">
        <v>103761</v>
      </c>
      <c r="AO17" s="120">
        <v>103252</v>
      </c>
      <c r="AP17" s="120">
        <v>0</v>
      </c>
      <c r="AQ17" s="120">
        <v>0</v>
      </c>
      <c r="AR17" s="120">
        <v>0</v>
      </c>
      <c r="AS17" s="120">
        <v>0</v>
      </c>
      <c r="AT17" s="120">
        <v>0</v>
      </c>
      <c r="AU17" s="120">
        <v>0</v>
      </c>
      <c r="AV17" s="120">
        <v>69</v>
      </c>
      <c r="AW17" s="120">
        <v>79</v>
      </c>
      <c r="AX17" s="120">
        <v>63</v>
      </c>
      <c r="AY17" s="120">
        <v>0</v>
      </c>
      <c r="AZ17" s="120">
        <v>0</v>
      </c>
      <c r="BA17" s="120">
        <v>230855</v>
      </c>
      <c r="BB17" s="120">
        <v>2574</v>
      </c>
      <c r="BC17" s="120">
        <v>2574</v>
      </c>
      <c r="BD17" s="120">
        <v>0</v>
      </c>
      <c r="BE17" s="120">
        <v>3706</v>
      </c>
      <c r="BF17" s="120">
        <v>901</v>
      </c>
      <c r="BG17" s="122">
        <f>SUM(AD17:BF17)</f>
        <v>882906</v>
      </c>
      <c r="BH17" s="123">
        <f>AC17+BG17</f>
        <v>2388738</v>
      </c>
      <c r="BI17" s="96">
        <v>71348</v>
      </c>
      <c r="BJ17" s="124">
        <f t="shared" ref="BJ17:BJ20" si="17">BH17-BI17</f>
        <v>2317390</v>
      </c>
    </row>
    <row r="18" spans="1:63" ht="15.75" x14ac:dyDescent="0.25">
      <c r="A18" s="128" t="s">
        <v>137</v>
      </c>
      <c r="B18" s="5" t="s">
        <v>211</v>
      </c>
      <c r="C18" s="37">
        <v>411201.44000000006</v>
      </c>
      <c r="D18" s="37">
        <v>101793.64</v>
      </c>
      <c r="E18" s="37">
        <v>0</v>
      </c>
      <c r="F18" s="37">
        <v>49109.32</v>
      </c>
      <c r="G18" s="37">
        <v>35888.840000000004</v>
      </c>
      <c r="H18" s="37">
        <v>0</v>
      </c>
      <c r="I18" s="37">
        <v>0</v>
      </c>
      <c r="J18" s="37">
        <v>0</v>
      </c>
      <c r="K18" s="37">
        <v>422.24000000000012</v>
      </c>
      <c r="L18" s="37">
        <v>3919.2400000000002</v>
      </c>
      <c r="M18" s="37">
        <v>3490.2400000000002</v>
      </c>
      <c r="N18" s="37">
        <v>7.8000000000000007</v>
      </c>
      <c r="O18" s="37">
        <v>1424.8000000000002</v>
      </c>
      <c r="P18" s="37">
        <v>6961.76</v>
      </c>
      <c r="Q18" s="37">
        <v>0</v>
      </c>
      <c r="R18" s="37">
        <v>2017.6000000000004</v>
      </c>
      <c r="S18" s="37">
        <v>0</v>
      </c>
      <c r="T18" s="37"/>
      <c r="U18" s="37"/>
      <c r="V18" s="37">
        <v>3572.920000000001</v>
      </c>
      <c r="W18" s="37">
        <v>0</v>
      </c>
      <c r="X18" s="37">
        <v>0</v>
      </c>
      <c r="Y18" s="37">
        <v>0</v>
      </c>
      <c r="Z18" s="37">
        <v>0</v>
      </c>
      <c r="AA18" s="37">
        <v>0</v>
      </c>
      <c r="AB18" s="37">
        <v>160348.24</v>
      </c>
      <c r="AC18" s="121">
        <f t="shared" si="16"/>
        <v>780158.08000000007</v>
      </c>
      <c r="AD18" s="37">
        <v>345.28000000000003</v>
      </c>
      <c r="AE18" s="37">
        <v>0</v>
      </c>
      <c r="AF18" s="37">
        <v>179.92000000000002</v>
      </c>
      <c r="AG18" s="37">
        <v>0</v>
      </c>
      <c r="AH18" s="37">
        <v>0</v>
      </c>
      <c r="AI18" s="37">
        <v>0</v>
      </c>
      <c r="AJ18" s="37">
        <v>174730.40000000002</v>
      </c>
      <c r="AK18" s="37">
        <v>50981.840000000004</v>
      </c>
      <c r="AL18" s="37">
        <v>0</v>
      </c>
      <c r="AM18" s="37">
        <v>0</v>
      </c>
      <c r="AN18" s="37">
        <v>53955.720000000016</v>
      </c>
      <c r="AO18" s="37">
        <v>53691.040000000008</v>
      </c>
      <c r="AP18" s="37">
        <v>0</v>
      </c>
      <c r="AQ18" s="37">
        <v>0</v>
      </c>
      <c r="AR18" s="37"/>
      <c r="AS18" s="37"/>
      <c r="AT18" s="37">
        <v>0</v>
      </c>
      <c r="AU18" s="37"/>
      <c r="AV18" s="37">
        <v>35.880000000000003</v>
      </c>
      <c r="AW18" s="37">
        <v>41.08</v>
      </c>
      <c r="AX18" s="37">
        <v>32.76</v>
      </c>
      <c r="AY18" s="37">
        <v>0</v>
      </c>
      <c r="AZ18" s="37">
        <v>0</v>
      </c>
      <c r="BA18" s="37">
        <v>137960.68</v>
      </c>
      <c r="BB18" s="37">
        <v>1338.4800000000002</v>
      </c>
      <c r="BC18" s="37">
        <v>1338.4800000000002</v>
      </c>
      <c r="BD18" s="37">
        <v>0</v>
      </c>
      <c r="BE18" s="37">
        <v>1927.1200000000001</v>
      </c>
      <c r="BF18" s="37">
        <v>468.52</v>
      </c>
      <c r="BG18" s="122">
        <f t="shared" ref="BG18:BG20" si="18">SUM(AD18:BF18)</f>
        <v>477027.20000000007</v>
      </c>
      <c r="BH18" s="123">
        <f t="shared" ref="BH18:BH20" si="19">AC18+BG18</f>
        <v>1257185.2800000003</v>
      </c>
      <c r="BI18" s="37">
        <v>35674</v>
      </c>
      <c r="BJ18" s="124">
        <f t="shared" si="17"/>
        <v>1221511.2800000003</v>
      </c>
    </row>
    <row r="19" spans="1:63" ht="15.75" x14ac:dyDescent="0.25">
      <c r="A19" s="128"/>
      <c r="B19" s="132" t="s">
        <v>215</v>
      </c>
      <c r="C19" s="37">
        <f>C17-C18</f>
        <v>379570.55999999994</v>
      </c>
      <c r="D19" s="37">
        <f t="shared" ref="D19:AB19" si="20">D17-D18</f>
        <v>58210.36</v>
      </c>
      <c r="E19" s="37">
        <f t="shared" si="20"/>
        <v>44688</v>
      </c>
      <c r="F19" s="37">
        <f t="shared" si="20"/>
        <v>45331.68</v>
      </c>
      <c r="G19" s="37">
        <f t="shared" si="20"/>
        <v>33128.159999999996</v>
      </c>
      <c r="H19" s="37">
        <f t="shared" si="20"/>
        <v>0</v>
      </c>
      <c r="I19" s="37">
        <f t="shared" si="20"/>
        <v>0</v>
      </c>
      <c r="J19" s="37">
        <f t="shared" si="20"/>
        <v>0</v>
      </c>
      <c r="K19" s="37">
        <f t="shared" si="20"/>
        <v>389.75999999999988</v>
      </c>
      <c r="L19" s="37">
        <f t="shared" si="20"/>
        <v>3617.7599999999998</v>
      </c>
      <c r="M19" s="37">
        <f t="shared" si="20"/>
        <v>3221.7599999999998</v>
      </c>
      <c r="N19" s="37">
        <f t="shared" si="20"/>
        <v>7.1999999999999993</v>
      </c>
      <c r="O19" s="37">
        <f t="shared" si="20"/>
        <v>1315.1999999999998</v>
      </c>
      <c r="P19" s="37">
        <f t="shared" si="20"/>
        <v>5426.24</v>
      </c>
      <c r="Q19" s="37">
        <f t="shared" si="20"/>
        <v>0</v>
      </c>
      <c r="R19" s="37">
        <f t="shared" si="20"/>
        <v>-544.60000000000036</v>
      </c>
      <c r="S19" s="37">
        <f t="shared" si="20"/>
        <v>0</v>
      </c>
      <c r="T19" s="37">
        <f t="shared" si="20"/>
        <v>0</v>
      </c>
      <c r="U19" s="37">
        <f t="shared" si="20"/>
        <v>0</v>
      </c>
      <c r="V19" s="37">
        <f t="shared" si="20"/>
        <v>3298.079999999999</v>
      </c>
      <c r="W19" s="37">
        <f t="shared" si="20"/>
        <v>0</v>
      </c>
      <c r="X19" s="37">
        <f t="shared" si="20"/>
        <v>0</v>
      </c>
      <c r="Y19" s="37">
        <f t="shared" si="20"/>
        <v>0</v>
      </c>
      <c r="Z19" s="37">
        <f t="shared" si="20"/>
        <v>0</v>
      </c>
      <c r="AA19" s="37">
        <f t="shared" si="20"/>
        <v>0</v>
      </c>
      <c r="AB19" s="37">
        <f t="shared" si="20"/>
        <v>148013.76000000001</v>
      </c>
      <c r="AC19" s="121">
        <f t="shared" si="16"/>
        <v>725673.91999999993</v>
      </c>
      <c r="AD19" s="37">
        <f>AD17-AD18</f>
        <v>318.71999999999997</v>
      </c>
      <c r="AE19" s="37">
        <f t="shared" ref="AE19:BF19" si="21">AE17-AE18</f>
        <v>0</v>
      </c>
      <c r="AF19" s="37">
        <f t="shared" si="21"/>
        <v>166.07999999999998</v>
      </c>
      <c r="AG19" s="37">
        <f t="shared" si="21"/>
        <v>0</v>
      </c>
      <c r="AH19" s="37">
        <f t="shared" si="21"/>
        <v>0</v>
      </c>
      <c r="AI19" s="37">
        <f t="shared" si="21"/>
        <v>0</v>
      </c>
      <c r="AJ19" s="37">
        <f t="shared" si="21"/>
        <v>161289.59999999998</v>
      </c>
      <c r="AK19" s="37">
        <f t="shared" si="21"/>
        <v>47060.159999999996</v>
      </c>
      <c r="AL19" s="37">
        <f t="shared" si="21"/>
        <v>0</v>
      </c>
      <c r="AM19" s="37">
        <f t="shared" si="21"/>
        <v>0</v>
      </c>
      <c r="AN19" s="37">
        <f t="shared" si="21"/>
        <v>49805.279999999984</v>
      </c>
      <c r="AO19" s="37">
        <f t="shared" si="21"/>
        <v>49560.959999999992</v>
      </c>
      <c r="AP19" s="37">
        <f t="shared" si="21"/>
        <v>0</v>
      </c>
      <c r="AQ19" s="37">
        <f t="shared" si="21"/>
        <v>0</v>
      </c>
      <c r="AR19" s="37">
        <f t="shared" si="21"/>
        <v>0</v>
      </c>
      <c r="AS19" s="37">
        <f t="shared" si="21"/>
        <v>0</v>
      </c>
      <c r="AT19" s="37">
        <f t="shared" si="21"/>
        <v>0</v>
      </c>
      <c r="AU19" s="37">
        <f t="shared" si="21"/>
        <v>0</v>
      </c>
      <c r="AV19" s="37">
        <f t="shared" si="21"/>
        <v>33.119999999999997</v>
      </c>
      <c r="AW19" s="37">
        <f t="shared" si="21"/>
        <v>37.92</v>
      </c>
      <c r="AX19" s="37">
        <f t="shared" si="21"/>
        <v>30.240000000000002</v>
      </c>
      <c r="AY19" s="37">
        <f t="shared" si="21"/>
        <v>0</v>
      </c>
      <c r="AZ19" s="37">
        <f t="shared" si="21"/>
        <v>0</v>
      </c>
      <c r="BA19" s="37">
        <f t="shared" si="21"/>
        <v>92894.32</v>
      </c>
      <c r="BB19" s="37">
        <f t="shared" si="21"/>
        <v>1235.5199999999998</v>
      </c>
      <c r="BC19" s="37">
        <f t="shared" si="21"/>
        <v>1235.5199999999998</v>
      </c>
      <c r="BD19" s="37">
        <f t="shared" si="21"/>
        <v>0</v>
      </c>
      <c r="BE19" s="37">
        <f t="shared" si="21"/>
        <v>1778.8799999999999</v>
      </c>
      <c r="BF19" s="37">
        <f t="shared" si="21"/>
        <v>432.48</v>
      </c>
      <c r="BG19" s="122">
        <f t="shared" si="18"/>
        <v>405878.79999999993</v>
      </c>
      <c r="BH19" s="123">
        <f t="shared" si="19"/>
        <v>1131552.7199999997</v>
      </c>
      <c r="BI19" s="38">
        <f>BI17-BI18</f>
        <v>35674</v>
      </c>
      <c r="BJ19" s="124">
        <f t="shared" si="17"/>
        <v>1095878.7199999997</v>
      </c>
    </row>
    <row r="20" spans="1:63" ht="15.75" x14ac:dyDescent="0.25">
      <c r="A20" s="128"/>
      <c r="B20" s="12" t="s">
        <v>212</v>
      </c>
      <c r="C20" s="9">
        <f>IF('Upto Month Current'!$D$4="",0,'Upto Month Current'!$D$4)</f>
        <v>512148</v>
      </c>
      <c r="D20" s="9">
        <f>IF('Upto Month Current'!$D$5="",0,'Upto Month Current'!$D$5)</f>
        <v>114207</v>
      </c>
      <c r="E20" s="9">
        <f>IF('Upto Month Current'!$D$6="",0,'Upto Month Current'!$D$6)</f>
        <v>52</v>
      </c>
      <c r="F20" s="9">
        <f>IF('Upto Month Current'!$D$7="",0,'Upto Month Current'!$D$7)</f>
        <v>60469</v>
      </c>
      <c r="G20" s="9">
        <f>IF('Upto Month Current'!$D$8="",0,'Upto Month Current'!$D$8)</f>
        <v>38776</v>
      </c>
      <c r="H20" s="9">
        <f>IF('Upto Month Current'!$D$9="",0,'Upto Month Current'!$D$9)</f>
        <v>0</v>
      </c>
      <c r="I20" s="9">
        <f>IF('Upto Month Current'!$D$10="",0,'Upto Month Current'!$D$10)</f>
        <v>0</v>
      </c>
      <c r="J20" s="9">
        <f>IF('Upto Month Current'!$D$11="",0,'Upto Month Current'!$D$11)</f>
        <v>0</v>
      </c>
      <c r="K20" s="9">
        <f>IF('Upto Month Current'!$D$12="",0,'Upto Month Current'!$D$12)</f>
        <v>599</v>
      </c>
      <c r="L20" s="9">
        <f>IF('Upto Month Current'!$D$13="",0,'Upto Month Current'!$D$13)</f>
        <v>3674</v>
      </c>
      <c r="M20" s="9">
        <f>IF('Upto Month Current'!$D$14="",0,'Upto Month Current'!$D$14)</f>
        <v>8884</v>
      </c>
      <c r="N20" s="9">
        <f>IF('Upto Month Current'!$D$15="",0,'Upto Month Current'!$D$15)</f>
        <v>82</v>
      </c>
      <c r="O20" s="9">
        <f>IF('Upto Month Current'!$D$16="",0,'Upto Month Current'!$D$16)</f>
        <v>732</v>
      </c>
      <c r="P20" s="9">
        <f>IF('Upto Month Current'!$D$17="",0,'Upto Month Current'!$D$17)</f>
        <v>4807</v>
      </c>
      <c r="Q20" s="9">
        <f>IF('Upto Month Current'!$D$18="",0,'Upto Month Current'!$D$18)</f>
        <v>0</v>
      </c>
      <c r="R20" s="9">
        <f>IF('Upto Month Current'!$D$21="",0,'Upto Month Current'!$D$21)</f>
        <v>763</v>
      </c>
      <c r="S20" s="9">
        <f>IF('Upto Month Current'!$D$26="",0,'Upto Month Current'!$D$26)</f>
        <v>0</v>
      </c>
      <c r="T20" s="9">
        <f>IF('Upto Month Current'!$D$27="",0,'Upto Month Current'!$D$27)</f>
        <v>0</v>
      </c>
      <c r="U20" s="9">
        <f>IF('Upto Month Current'!$D$30="",0,'Upto Month Current'!$D$30)</f>
        <v>0</v>
      </c>
      <c r="V20" s="9">
        <f>IF('Upto Month Current'!$D$35="",0,'Upto Month Current'!$D$35)</f>
        <v>0</v>
      </c>
      <c r="W20" s="9">
        <f>IF('Upto Month Current'!$D$39="",0,'Upto Month Current'!$D$39)</f>
        <v>0</v>
      </c>
      <c r="X20" s="9">
        <f>IF('Upto Month Current'!$D$40="",0,'Upto Month Current'!$D$40)</f>
        <v>0</v>
      </c>
      <c r="Y20" s="9">
        <f>IF('Upto Month Current'!$D$42="",0,'Upto Month Current'!$D$42)</f>
        <v>391</v>
      </c>
      <c r="Z20" s="9">
        <f>IF('Upto Month Current'!$D$43="",0,'Upto Month Current'!$D$43)</f>
        <v>38</v>
      </c>
      <c r="AA20" s="9">
        <f>IF('Upto Month Current'!$D$44="",0,'Upto Month Current'!$D$44)</f>
        <v>51</v>
      </c>
      <c r="AB20" s="9">
        <f>IF('Upto Month Current'!$D$51="",0,'Upto Month Current'!$D$51)</f>
        <v>71801</v>
      </c>
      <c r="AC20" s="121">
        <f t="shared" si="16"/>
        <v>817474</v>
      </c>
      <c r="AD20" s="9">
        <f>IF('Upto Month Current'!$D$19="",0,'Upto Month Current'!$D$19)</f>
        <v>448</v>
      </c>
      <c r="AE20" s="9">
        <f>IF('Upto Month Current'!$D$20="",0,'Upto Month Current'!$D$20)</f>
        <v>519</v>
      </c>
      <c r="AF20" s="9">
        <f>IF('Upto Month Current'!$D$22="",0,'Upto Month Current'!$D$22)</f>
        <v>85</v>
      </c>
      <c r="AG20" s="9">
        <f>IF('Upto Month Current'!$D$23="",0,'Upto Month Current'!$D$23)</f>
        <v>0</v>
      </c>
      <c r="AH20" s="9">
        <f>IF('Upto Month Current'!$D$24="",0,'Upto Month Current'!$D$24)</f>
        <v>0</v>
      </c>
      <c r="AI20" s="9">
        <f>IF('Upto Month Current'!$D$25="",0,'Upto Month Current'!$D$25)</f>
        <v>85</v>
      </c>
      <c r="AJ20" s="9">
        <f>IF('Upto Month Current'!$D$28="",0,'Upto Month Current'!$D$28)</f>
        <v>206508</v>
      </c>
      <c r="AK20" s="9">
        <f>IF('Upto Month Current'!$D$29="",0,'Upto Month Current'!$D$29)</f>
        <v>21460</v>
      </c>
      <c r="AL20" s="9">
        <f>IF('Upto Month Current'!$D$31="",0,'Upto Month Current'!$D$31)</f>
        <v>0</v>
      </c>
      <c r="AM20" s="9">
        <f>IF('Upto Month Current'!$D$32="",0,'Upto Month Current'!$D$32)</f>
        <v>120</v>
      </c>
      <c r="AN20" s="9">
        <f>IF('Upto Month Current'!$D$33="",0,'Upto Month Current'!$D$33)</f>
        <v>41244</v>
      </c>
      <c r="AO20" s="9">
        <f>IF('Upto Month Current'!$D$34="",0,'Upto Month Current'!$D$34)</f>
        <v>27648</v>
      </c>
      <c r="AP20" s="9">
        <f>IF('Upto Month Current'!$D$36="",0,'Upto Month Current'!$D$36)</f>
        <v>0</v>
      </c>
      <c r="AQ20" s="9">
        <f>IF('Upto Month Current'!$D$37="",0,'Upto Month Current'!$D$37)</f>
        <v>0</v>
      </c>
      <c r="AR20" s="9">
        <v>0</v>
      </c>
      <c r="AS20" s="9">
        <f>IF('Upto Month Current'!$D$38="",0,'Upto Month Current'!$D$38)</f>
        <v>0</v>
      </c>
      <c r="AT20" s="9">
        <f>IF('Upto Month Current'!$D$41="",0,'Upto Month Current'!$D$41)</f>
        <v>0</v>
      </c>
      <c r="AU20" s="9">
        <v>0</v>
      </c>
      <c r="AV20" s="9">
        <f>IF('Upto Month Current'!$D$45="",0,'Upto Month Current'!$D$45)</f>
        <v>0</v>
      </c>
      <c r="AW20" s="9">
        <f>IF('Upto Month Current'!$D$46="",0,'Upto Month Current'!$D$46)</f>
        <v>0</v>
      </c>
      <c r="AX20" s="9">
        <f>IF('Upto Month Current'!$D$47="",0,'Upto Month Current'!$D$47)</f>
        <v>153</v>
      </c>
      <c r="AY20" s="9">
        <f>IF('Upto Month Current'!$D$49="",0,'Upto Month Current'!$D$49)</f>
        <v>0</v>
      </c>
      <c r="AZ20" s="9">
        <f>IF('Upto Month Current'!$D$50="",0,'Upto Month Current'!$D$50)</f>
        <v>0</v>
      </c>
      <c r="BA20" s="9">
        <f>IF('Upto Month Current'!$D$52="",0,'Upto Month Current'!$D$52)</f>
        <v>134979</v>
      </c>
      <c r="BB20" s="9">
        <f>IF('Upto Month Current'!$D$53="",0,'Upto Month Current'!$D$53)</f>
        <v>1511</v>
      </c>
      <c r="BC20" s="9">
        <f>IF('Upto Month Current'!$D$54="",0,'Upto Month Current'!$D$54)</f>
        <v>1511</v>
      </c>
      <c r="BD20" s="9">
        <f>IF('Upto Month Current'!$D$55="",0,'Upto Month Current'!$D$55)</f>
        <v>0</v>
      </c>
      <c r="BE20" s="9">
        <f>IF('Upto Month Current'!$D$56="",0,'Upto Month Current'!$D$56)</f>
        <v>3131</v>
      </c>
      <c r="BF20" s="9">
        <f>IF('Upto Month Current'!$D$58="",0,'Upto Month Current'!$D$58)</f>
        <v>204</v>
      </c>
      <c r="BG20" s="122">
        <f t="shared" si="18"/>
        <v>439606</v>
      </c>
      <c r="BH20" s="123">
        <f t="shared" si="19"/>
        <v>1257080</v>
      </c>
      <c r="BI20" s="9">
        <f>IF('Upto Month Current'!$D$60="",0,'Upto Month Current'!$D$60)</f>
        <v>17313</v>
      </c>
      <c r="BJ20" s="124">
        <f t="shared" si="17"/>
        <v>1239767</v>
      </c>
      <c r="BK20">
        <f>'Upto Month Current'!$D$61</f>
        <v>1239765</v>
      </c>
    </row>
    <row r="21" spans="1:63" ht="15.75" x14ac:dyDescent="0.25">
      <c r="A21" s="128"/>
      <c r="B21" s="5" t="s">
        <v>210</v>
      </c>
      <c r="C21" s="126">
        <f t="shared" ref="C21:AH21" si="22">C20/C17</f>
        <v>0.64765570859868582</v>
      </c>
      <c r="D21" s="126">
        <f t="shared" si="22"/>
        <v>0.71377590560235993</v>
      </c>
      <c r="E21" s="126">
        <f t="shared" si="22"/>
        <v>1.163623344074472E-3</v>
      </c>
      <c r="F21" s="126">
        <f t="shared" si="22"/>
        <v>0.64028335151046689</v>
      </c>
      <c r="G21" s="126">
        <f t="shared" si="22"/>
        <v>0.56183259197009427</v>
      </c>
      <c r="H21" s="126" t="e">
        <f t="shared" si="22"/>
        <v>#DIV/0!</v>
      </c>
      <c r="I21" s="126" t="e">
        <f t="shared" si="22"/>
        <v>#DIV/0!</v>
      </c>
      <c r="J21" s="126" t="e">
        <f t="shared" si="22"/>
        <v>#DIV/0!</v>
      </c>
      <c r="K21" s="126">
        <f t="shared" si="22"/>
        <v>0.73768472906403937</v>
      </c>
      <c r="L21" s="126">
        <f t="shared" si="22"/>
        <v>0.48746185484940957</v>
      </c>
      <c r="M21" s="126">
        <f t="shared" si="22"/>
        <v>1.3235995232419546</v>
      </c>
      <c r="N21" s="126">
        <f t="shared" si="22"/>
        <v>5.4666666666666668</v>
      </c>
      <c r="O21" s="126">
        <f t="shared" si="22"/>
        <v>0.26715328467153282</v>
      </c>
      <c r="P21" s="126">
        <f t="shared" si="22"/>
        <v>0.3880368098159509</v>
      </c>
      <c r="Q21" s="126" t="e">
        <f t="shared" si="22"/>
        <v>#DIV/0!</v>
      </c>
      <c r="R21" s="126">
        <f t="shared" si="22"/>
        <v>0.51799049558723698</v>
      </c>
      <c r="S21" s="126" t="e">
        <f t="shared" si="22"/>
        <v>#DIV/0!</v>
      </c>
      <c r="T21" s="126" t="e">
        <f t="shared" si="22"/>
        <v>#DIV/0!</v>
      </c>
      <c r="U21" s="126" t="e">
        <f t="shared" si="22"/>
        <v>#DIV/0!</v>
      </c>
      <c r="V21" s="126">
        <f t="shared" si="22"/>
        <v>0</v>
      </c>
      <c r="W21" s="126" t="e">
        <f t="shared" si="22"/>
        <v>#DIV/0!</v>
      </c>
      <c r="X21" s="126" t="e">
        <f t="shared" si="22"/>
        <v>#DIV/0!</v>
      </c>
      <c r="Y21" s="126" t="e">
        <f t="shared" si="22"/>
        <v>#DIV/0!</v>
      </c>
      <c r="Z21" s="126" t="e">
        <f t="shared" si="22"/>
        <v>#DIV/0!</v>
      </c>
      <c r="AA21" s="126" t="e">
        <f t="shared" si="22"/>
        <v>#DIV/0!</v>
      </c>
      <c r="AB21" s="126">
        <f t="shared" si="22"/>
        <v>0.23284645968050538</v>
      </c>
      <c r="AC21" s="126">
        <f t="shared" si="22"/>
        <v>0.54287198040684481</v>
      </c>
      <c r="AD21" s="126">
        <f t="shared" si="22"/>
        <v>0.67469879518072284</v>
      </c>
      <c r="AE21" s="126" t="e">
        <f t="shared" si="22"/>
        <v>#DIV/0!</v>
      </c>
      <c r="AF21" s="126">
        <f t="shared" si="22"/>
        <v>0.24566473988439305</v>
      </c>
      <c r="AG21" s="126" t="e">
        <f t="shared" si="22"/>
        <v>#DIV/0!</v>
      </c>
      <c r="AH21" s="126" t="e">
        <f t="shared" si="22"/>
        <v>#DIV/0!</v>
      </c>
      <c r="AI21" s="126" t="e">
        <f t="shared" ref="AI21:BJ21" si="23">AI20/AI17</f>
        <v>#DIV/0!</v>
      </c>
      <c r="AJ21" s="126">
        <f t="shared" si="23"/>
        <v>0.61457056127611454</v>
      </c>
      <c r="AK21" s="126">
        <f t="shared" si="23"/>
        <v>0.21888578364374453</v>
      </c>
      <c r="AL21" s="126" t="e">
        <f t="shared" si="23"/>
        <v>#DIV/0!</v>
      </c>
      <c r="AM21" s="126" t="e">
        <f t="shared" si="23"/>
        <v>#DIV/0!</v>
      </c>
      <c r="AN21" s="126">
        <f t="shared" si="23"/>
        <v>0.39749038656142482</v>
      </c>
      <c r="AO21" s="126">
        <f t="shared" si="23"/>
        <v>0.26777205284159145</v>
      </c>
      <c r="AP21" s="126" t="e">
        <f t="shared" si="23"/>
        <v>#DIV/0!</v>
      </c>
      <c r="AQ21" s="126" t="e">
        <f t="shared" si="23"/>
        <v>#DIV/0!</v>
      </c>
      <c r="AR21" s="126" t="e">
        <f t="shared" si="23"/>
        <v>#DIV/0!</v>
      </c>
      <c r="AS21" s="126" t="e">
        <f t="shared" si="23"/>
        <v>#DIV/0!</v>
      </c>
      <c r="AT21" s="126" t="e">
        <f t="shared" si="23"/>
        <v>#DIV/0!</v>
      </c>
      <c r="AU21" s="126" t="e">
        <f t="shared" si="23"/>
        <v>#DIV/0!</v>
      </c>
      <c r="AV21" s="126">
        <f t="shared" si="23"/>
        <v>0</v>
      </c>
      <c r="AW21" s="126">
        <f t="shared" si="23"/>
        <v>0</v>
      </c>
      <c r="AX21" s="126">
        <f t="shared" si="23"/>
        <v>2.4285714285714284</v>
      </c>
      <c r="AY21" s="126" t="e">
        <f t="shared" si="23"/>
        <v>#DIV/0!</v>
      </c>
      <c r="AZ21" s="126" t="e">
        <f t="shared" si="23"/>
        <v>#DIV/0!</v>
      </c>
      <c r="BA21" s="126">
        <f t="shared" si="23"/>
        <v>0.58469168958870288</v>
      </c>
      <c r="BB21" s="126">
        <f t="shared" si="23"/>
        <v>0.58702408702408704</v>
      </c>
      <c r="BC21" s="126">
        <f t="shared" si="23"/>
        <v>0.58702408702408704</v>
      </c>
      <c r="BD21" s="126" t="e">
        <f t="shared" si="23"/>
        <v>#DIV/0!</v>
      </c>
      <c r="BE21" s="126">
        <f t="shared" si="23"/>
        <v>0.84484619535887751</v>
      </c>
      <c r="BF21" s="126">
        <f t="shared" si="23"/>
        <v>0.22641509433962265</v>
      </c>
      <c r="BG21" s="126">
        <f t="shared" si="23"/>
        <v>0.49790804457099624</v>
      </c>
      <c r="BH21" s="126">
        <f t="shared" si="23"/>
        <v>0.52625277447756935</v>
      </c>
      <c r="BI21" s="126">
        <f t="shared" si="23"/>
        <v>0.24265571564725011</v>
      </c>
      <c r="BJ21" s="126">
        <f t="shared" si="23"/>
        <v>0.53498418479410026</v>
      </c>
    </row>
    <row r="22" spans="1:63" ht="15.75" x14ac:dyDescent="0.25">
      <c r="A22" s="128"/>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6"/>
      <c r="AD22" s="5"/>
      <c r="AE22" s="5"/>
      <c r="AF22" s="5"/>
      <c r="AG22" s="5"/>
      <c r="AH22" s="5"/>
      <c r="AI22" s="5"/>
      <c r="AJ22" s="5"/>
      <c r="AK22" s="5"/>
      <c r="AL22" s="5"/>
      <c r="AM22" s="5"/>
      <c r="AN22" s="5"/>
      <c r="AO22" s="5"/>
      <c r="AP22" s="5"/>
      <c r="AQ22" s="5"/>
      <c r="AR22" s="5"/>
      <c r="AS22" s="5"/>
      <c r="AT22" s="5"/>
      <c r="AU22" s="5"/>
      <c r="AV22" s="6"/>
      <c r="AW22" s="5"/>
      <c r="AX22" s="5"/>
      <c r="AY22" s="5"/>
      <c r="AZ22" s="5"/>
      <c r="BA22" s="5"/>
      <c r="BB22" s="5"/>
      <c r="BC22" s="5"/>
      <c r="BD22" s="5"/>
      <c r="BE22" s="5"/>
      <c r="BF22" s="5"/>
      <c r="BG22" s="6"/>
      <c r="BH22" s="44"/>
      <c r="BI22" s="5"/>
      <c r="BJ22" s="48"/>
    </row>
    <row r="23" spans="1:63" ht="15.75" x14ac:dyDescent="0.25">
      <c r="A23" s="15" t="s">
        <v>138</v>
      </c>
      <c r="B23" s="11" t="s">
        <v>214</v>
      </c>
      <c r="C23" s="120">
        <v>1427256</v>
      </c>
      <c r="D23" s="120">
        <v>250148</v>
      </c>
      <c r="E23" s="120">
        <v>66218</v>
      </c>
      <c r="F23" s="120">
        <v>170210</v>
      </c>
      <c r="G23" s="120">
        <v>88229</v>
      </c>
      <c r="H23" s="120">
        <v>0</v>
      </c>
      <c r="I23" s="120">
        <v>0</v>
      </c>
      <c r="J23" s="120">
        <v>0</v>
      </c>
      <c r="K23" s="120">
        <v>2463</v>
      </c>
      <c r="L23" s="120">
        <v>30892</v>
      </c>
      <c r="M23" s="120">
        <v>17079</v>
      </c>
      <c r="N23" s="120">
        <v>127</v>
      </c>
      <c r="O23" s="120">
        <v>2771</v>
      </c>
      <c r="P23" s="120">
        <v>19954</v>
      </c>
      <c r="Q23" s="120">
        <v>0</v>
      </c>
      <c r="R23" s="120">
        <v>2119</v>
      </c>
      <c r="S23" s="120">
        <v>0</v>
      </c>
      <c r="T23" s="120">
        <v>0</v>
      </c>
      <c r="U23" s="120">
        <v>0</v>
      </c>
      <c r="V23" s="120">
        <v>293495</v>
      </c>
      <c r="W23" s="120">
        <v>0</v>
      </c>
      <c r="X23" s="120">
        <v>0</v>
      </c>
      <c r="Y23" s="120">
        <v>337</v>
      </c>
      <c r="Z23" s="120">
        <v>22</v>
      </c>
      <c r="AA23" s="120">
        <v>51</v>
      </c>
      <c r="AB23" s="120">
        <v>1384148</v>
      </c>
      <c r="AC23" s="121">
        <f t="shared" ref="AC23:AC26" si="24">SUM(C23:AB23)</f>
        <v>3755519</v>
      </c>
      <c r="AD23" s="120">
        <v>1457</v>
      </c>
      <c r="AE23" s="120">
        <v>59</v>
      </c>
      <c r="AF23" s="120">
        <v>0</v>
      </c>
      <c r="AG23" s="120">
        <v>0</v>
      </c>
      <c r="AH23" s="120">
        <v>0</v>
      </c>
      <c r="AI23" s="120">
        <v>0</v>
      </c>
      <c r="AJ23" s="120">
        <v>167410</v>
      </c>
      <c r="AK23" s="120">
        <v>32028</v>
      </c>
      <c r="AL23" s="120">
        <v>388</v>
      </c>
      <c r="AM23" s="120">
        <v>0</v>
      </c>
      <c r="AN23" s="120">
        <v>121149</v>
      </c>
      <c r="AO23" s="120">
        <v>41434</v>
      </c>
      <c r="AP23" s="120">
        <v>67541</v>
      </c>
      <c r="AQ23" s="120">
        <v>0</v>
      </c>
      <c r="AR23" s="120">
        <v>0</v>
      </c>
      <c r="AS23" s="120">
        <v>0</v>
      </c>
      <c r="AT23" s="120">
        <v>0</v>
      </c>
      <c r="AU23" s="120">
        <v>0</v>
      </c>
      <c r="AV23" s="120">
        <v>0</v>
      </c>
      <c r="AW23" s="120">
        <v>0</v>
      </c>
      <c r="AX23" s="120">
        <v>0</v>
      </c>
      <c r="AY23" s="120">
        <v>0</v>
      </c>
      <c r="AZ23" s="120">
        <v>0</v>
      </c>
      <c r="BA23" s="120">
        <v>525145</v>
      </c>
      <c r="BB23" s="120">
        <v>1150</v>
      </c>
      <c r="BC23" s="120">
        <v>1150</v>
      </c>
      <c r="BD23" s="120">
        <v>0</v>
      </c>
      <c r="BE23" s="120">
        <v>2085</v>
      </c>
      <c r="BF23" s="120">
        <v>503</v>
      </c>
      <c r="BG23" s="122">
        <f>SUM(AD23:BF23)</f>
        <v>961499</v>
      </c>
      <c r="BH23" s="123">
        <f>AC23+BG23</f>
        <v>4717018</v>
      </c>
      <c r="BI23" s="96">
        <v>105001</v>
      </c>
      <c r="BJ23" s="124">
        <f t="shared" ref="BJ23:BJ26" si="25">BH23-BI23</f>
        <v>4612017</v>
      </c>
    </row>
    <row r="24" spans="1:63" ht="15.75" x14ac:dyDescent="0.25">
      <c r="A24" s="128" t="s">
        <v>138</v>
      </c>
      <c r="B24" s="5" t="s">
        <v>211</v>
      </c>
      <c r="C24" s="37">
        <v>742173.12</v>
      </c>
      <c r="D24" s="37">
        <v>183706.12000000002</v>
      </c>
      <c r="E24" s="37">
        <v>0</v>
      </c>
      <c r="F24" s="37">
        <v>88509.200000000012</v>
      </c>
      <c r="G24" s="37">
        <v>45879.08</v>
      </c>
      <c r="H24" s="37">
        <v>0</v>
      </c>
      <c r="I24" s="37">
        <v>0</v>
      </c>
      <c r="J24" s="37">
        <v>0</v>
      </c>
      <c r="K24" s="37">
        <v>1810.1200000000001</v>
      </c>
      <c r="L24" s="37">
        <v>16063.840000000002</v>
      </c>
      <c r="M24" s="37">
        <v>8881.08</v>
      </c>
      <c r="N24" s="37">
        <v>66.039999999999992</v>
      </c>
      <c r="O24" s="37">
        <v>1440.92</v>
      </c>
      <c r="P24" s="37">
        <v>14396.2</v>
      </c>
      <c r="Q24" s="37">
        <v>0</v>
      </c>
      <c r="R24" s="37">
        <v>2571.9199999999996</v>
      </c>
      <c r="S24" s="37">
        <v>0</v>
      </c>
      <c r="T24" s="37"/>
      <c r="U24" s="37"/>
      <c r="V24" s="37">
        <v>152617.40000000002</v>
      </c>
      <c r="W24" s="37">
        <v>0</v>
      </c>
      <c r="X24" s="37">
        <v>0</v>
      </c>
      <c r="Y24" s="37">
        <v>175.24</v>
      </c>
      <c r="Z24" s="37">
        <v>11.44</v>
      </c>
      <c r="AA24" s="37">
        <v>26.519999999999996</v>
      </c>
      <c r="AB24" s="37">
        <v>719756.96</v>
      </c>
      <c r="AC24" s="121">
        <f t="shared" si="24"/>
        <v>1978085.2</v>
      </c>
      <c r="AD24" s="37">
        <v>757.63999999999987</v>
      </c>
      <c r="AE24" s="37">
        <v>30.68</v>
      </c>
      <c r="AF24" s="37">
        <v>0</v>
      </c>
      <c r="AG24" s="37">
        <v>0</v>
      </c>
      <c r="AH24" s="37">
        <v>0</v>
      </c>
      <c r="AI24" s="37">
        <v>0</v>
      </c>
      <c r="AJ24" s="37">
        <v>87053.200000000012</v>
      </c>
      <c r="AK24" s="37">
        <v>16654.560000000001</v>
      </c>
      <c r="AL24" s="37">
        <v>201.76</v>
      </c>
      <c r="AM24" s="37">
        <v>0</v>
      </c>
      <c r="AN24" s="37">
        <v>62997.479999999996</v>
      </c>
      <c r="AO24" s="37">
        <v>21545.680000000004</v>
      </c>
      <c r="AP24" s="37">
        <v>35121.32</v>
      </c>
      <c r="AQ24" s="37">
        <v>0</v>
      </c>
      <c r="AR24" s="37"/>
      <c r="AS24" s="37"/>
      <c r="AT24" s="37">
        <v>0</v>
      </c>
      <c r="AU24" s="37"/>
      <c r="AV24" s="37">
        <v>0</v>
      </c>
      <c r="AW24" s="37">
        <v>0</v>
      </c>
      <c r="AX24" s="37">
        <v>0</v>
      </c>
      <c r="AY24" s="37">
        <v>0</v>
      </c>
      <c r="AZ24" s="37">
        <v>0</v>
      </c>
      <c r="BA24" s="37">
        <v>404268.28</v>
      </c>
      <c r="BB24" s="37">
        <v>598</v>
      </c>
      <c r="BC24" s="37">
        <v>598</v>
      </c>
      <c r="BD24" s="37">
        <v>0</v>
      </c>
      <c r="BE24" s="37">
        <v>1084.2</v>
      </c>
      <c r="BF24" s="37">
        <v>261.56</v>
      </c>
      <c r="BG24" s="122">
        <f t="shared" ref="BG24:BG26" si="26">SUM(AD24:BF24)</f>
        <v>631172.3600000001</v>
      </c>
      <c r="BH24" s="123">
        <f t="shared" ref="BH24:BH26" si="27">AC24+BG24</f>
        <v>2609257.56</v>
      </c>
      <c r="BI24" s="37">
        <v>52500.500000000007</v>
      </c>
      <c r="BJ24" s="124">
        <f t="shared" si="25"/>
        <v>2556757.06</v>
      </c>
    </row>
    <row r="25" spans="1:63" ht="15.75" x14ac:dyDescent="0.25">
      <c r="A25" s="128"/>
      <c r="B25" s="5"/>
      <c r="C25" s="37">
        <f>C23-C24</f>
        <v>685082.88</v>
      </c>
      <c r="D25" s="37">
        <f t="shared" ref="D25:AB25" si="28">D23-D24</f>
        <v>66441.879999999976</v>
      </c>
      <c r="E25" s="37">
        <f t="shared" si="28"/>
        <v>66218</v>
      </c>
      <c r="F25" s="37">
        <f t="shared" si="28"/>
        <v>81700.799999999988</v>
      </c>
      <c r="G25" s="37">
        <f t="shared" si="28"/>
        <v>42349.919999999998</v>
      </c>
      <c r="H25" s="37">
        <f t="shared" si="28"/>
        <v>0</v>
      </c>
      <c r="I25" s="37">
        <f t="shared" si="28"/>
        <v>0</v>
      </c>
      <c r="J25" s="37">
        <f t="shared" si="28"/>
        <v>0</v>
      </c>
      <c r="K25" s="37">
        <f t="shared" si="28"/>
        <v>652.87999999999988</v>
      </c>
      <c r="L25" s="37">
        <f t="shared" si="28"/>
        <v>14828.159999999998</v>
      </c>
      <c r="M25" s="37">
        <f t="shared" si="28"/>
        <v>8197.92</v>
      </c>
      <c r="N25" s="37">
        <f t="shared" si="28"/>
        <v>60.960000000000008</v>
      </c>
      <c r="O25" s="37">
        <f t="shared" si="28"/>
        <v>1330.08</v>
      </c>
      <c r="P25" s="37">
        <f t="shared" si="28"/>
        <v>5557.7999999999993</v>
      </c>
      <c r="Q25" s="37">
        <f t="shared" si="28"/>
        <v>0</v>
      </c>
      <c r="R25" s="37">
        <f t="shared" si="28"/>
        <v>-452.91999999999962</v>
      </c>
      <c r="S25" s="37">
        <f t="shared" si="28"/>
        <v>0</v>
      </c>
      <c r="T25" s="37">
        <f t="shared" si="28"/>
        <v>0</v>
      </c>
      <c r="U25" s="37">
        <f t="shared" si="28"/>
        <v>0</v>
      </c>
      <c r="V25" s="37">
        <f t="shared" si="28"/>
        <v>140877.59999999998</v>
      </c>
      <c r="W25" s="37">
        <f t="shared" si="28"/>
        <v>0</v>
      </c>
      <c r="X25" s="37">
        <f t="shared" si="28"/>
        <v>0</v>
      </c>
      <c r="Y25" s="37">
        <f t="shared" si="28"/>
        <v>161.76</v>
      </c>
      <c r="Z25" s="37">
        <f t="shared" si="28"/>
        <v>10.56</v>
      </c>
      <c r="AA25" s="37">
        <f t="shared" si="28"/>
        <v>24.480000000000004</v>
      </c>
      <c r="AB25" s="37">
        <f t="shared" si="28"/>
        <v>664391.04</v>
      </c>
      <c r="AC25" s="121">
        <f t="shared" si="24"/>
        <v>1777433.8</v>
      </c>
      <c r="AD25" s="37">
        <f>AD23-AD24</f>
        <v>699.36000000000013</v>
      </c>
      <c r="AE25" s="37">
        <f t="shared" ref="AE25:BF25" si="29">AE23-AE24</f>
        <v>28.32</v>
      </c>
      <c r="AF25" s="37">
        <f t="shared" si="29"/>
        <v>0</v>
      </c>
      <c r="AG25" s="37">
        <f t="shared" si="29"/>
        <v>0</v>
      </c>
      <c r="AH25" s="37">
        <f t="shared" si="29"/>
        <v>0</v>
      </c>
      <c r="AI25" s="37">
        <f t="shared" si="29"/>
        <v>0</v>
      </c>
      <c r="AJ25" s="37">
        <f t="shared" si="29"/>
        <v>80356.799999999988</v>
      </c>
      <c r="AK25" s="37">
        <f t="shared" si="29"/>
        <v>15373.439999999999</v>
      </c>
      <c r="AL25" s="37">
        <f t="shared" si="29"/>
        <v>186.24</v>
      </c>
      <c r="AM25" s="37">
        <f t="shared" si="29"/>
        <v>0</v>
      </c>
      <c r="AN25" s="37">
        <f t="shared" si="29"/>
        <v>58151.520000000004</v>
      </c>
      <c r="AO25" s="37">
        <f t="shared" si="29"/>
        <v>19888.319999999996</v>
      </c>
      <c r="AP25" s="37">
        <f t="shared" si="29"/>
        <v>32419.68</v>
      </c>
      <c r="AQ25" s="37">
        <f t="shared" si="29"/>
        <v>0</v>
      </c>
      <c r="AR25" s="37">
        <f t="shared" si="29"/>
        <v>0</v>
      </c>
      <c r="AS25" s="37">
        <f t="shared" si="29"/>
        <v>0</v>
      </c>
      <c r="AT25" s="37">
        <f t="shared" si="29"/>
        <v>0</v>
      </c>
      <c r="AU25" s="37">
        <f t="shared" si="29"/>
        <v>0</v>
      </c>
      <c r="AV25" s="37">
        <f t="shared" si="29"/>
        <v>0</v>
      </c>
      <c r="AW25" s="37">
        <f t="shared" si="29"/>
        <v>0</v>
      </c>
      <c r="AX25" s="37">
        <f t="shared" si="29"/>
        <v>0</v>
      </c>
      <c r="AY25" s="37">
        <f t="shared" si="29"/>
        <v>0</v>
      </c>
      <c r="AZ25" s="37">
        <f t="shared" si="29"/>
        <v>0</v>
      </c>
      <c r="BA25" s="37">
        <f t="shared" si="29"/>
        <v>120876.71999999997</v>
      </c>
      <c r="BB25" s="37">
        <f t="shared" si="29"/>
        <v>552</v>
      </c>
      <c r="BC25" s="37">
        <f t="shared" si="29"/>
        <v>552</v>
      </c>
      <c r="BD25" s="37">
        <f t="shared" si="29"/>
        <v>0</v>
      </c>
      <c r="BE25" s="37">
        <f t="shared" si="29"/>
        <v>1000.8</v>
      </c>
      <c r="BF25" s="37">
        <f t="shared" si="29"/>
        <v>241.44</v>
      </c>
      <c r="BG25" s="122">
        <f t="shared" si="26"/>
        <v>330326.63999999996</v>
      </c>
      <c r="BH25" s="123">
        <f t="shared" si="27"/>
        <v>2107760.44</v>
      </c>
      <c r="BI25" s="38">
        <f>BI23-BI24</f>
        <v>52500.499999999993</v>
      </c>
      <c r="BJ25" s="124">
        <f t="shared" si="25"/>
        <v>2055259.94</v>
      </c>
    </row>
    <row r="26" spans="1:63" ht="15.75" x14ac:dyDescent="0.25">
      <c r="A26" s="128"/>
      <c r="B26" s="12" t="s">
        <v>212</v>
      </c>
      <c r="C26" s="9">
        <f>IF('Upto Month Current'!$E$4="",0,'Upto Month Current'!$E$4)</f>
        <v>802209</v>
      </c>
      <c r="D26" s="9">
        <f>IF('Upto Month Current'!$E$5="",0,'Upto Month Current'!$E$5)</f>
        <v>178451</v>
      </c>
      <c r="E26" s="9">
        <f>IF('Upto Month Current'!$E$6="",0,'Upto Month Current'!$E$6)</f>
        <v>183</v>
      </c>
      <c r="F26" s="9">
        <f>IF('Upto Month Current'!$E$7="",0,'Upto Month Current'!$E$7)</f>
        <v>94047</v>
      </c>
      <c r="G26" s="9">
        <f>IF('Upto Month Current'!$E$8="",0,'Upto Month Current'!$E$8)</f>
        <v>49157</v>
      </c>
      <c r="H26" s="9">
        <f>IF('Upto Month Current'!$E$9="",0,'Upto Month Current'!$E$9)</f>
        <v>0</v>
      </c>
      <c r="I26" s="9">
        <f>IF('Upto Month Current'!$E$10="",0,'Upto Month Current'!$E$10)</f>
        <v>0</v>
      </c>
      <c r="J26" s="9">
        <f>IF('Upto Month Current'!$E$11="",0,'Upto Month Current'!$E$11)</f>
        <v>0</v>
      </c>
      <c r="K26" s="9">
        <f>IF('Upto Month Current'!$E$12="",0,'Upto Month Current'!$E$12)</f>
        <v>432</v>
      </c>
      <c r="L26" s="9">
        <f>IF('Upto Month Current'!$E$13="",0,'Upto Month Current'!$E$13)</f>
        <v>16028</v>
      </c>
      <c r="M26" s="9">
        <f>IF('Upto Month Current'!$E$14="",0,'Upto Month Current'!$E$14)</f>
        <v>23563</v>
      </c>
      <c r="N26" s="9">
        <f>IF('Upto Month Current'!$E$15="",0,'Upto Month Current'!$E$15)</f>
        <v>102</v>
      </c>
      <c r="O26" s="9">
        <f>IF('Upto Month Current'!$E$16="",0,'Upto Month Current'!$E$16)</f>
        <v>1119</v>
      </c>
      <c r="P26" s="9">
        <f>IF('Upto Month Current'!$E$17="",0,'Upto Month Current'!$E$17)</f>
        <v>18256</v>
      </c>
      <c r="Q26" s="9">
        <f>IF('Upto Month Current'!$E$18="",0,'Upto Month Current'!$E$18)</f>
        <v>0</v>
      </c>
      <c r="R26" s="9">
        <f>IF('Upto Month Current'!$E$21="",0,'Upto Month Current'!$E$21)</f>
        <v>1717</v>
      </c>
      <c r="S26" s="9">
        <f>IF('Upto Month Current'!$E$26="",0,'Upto Month Current'!$E$26)</f>
        <v>0</v>
      </c>
      <c r="T26" s="9">
        <f>IF('Upto Month Current'!$E$27="",0,'Upto Month Current'!$E$27)</f>
        <v>0</v>
      </c>
      <c r="U26" s="9">
        <f>IF('Upto Month Current'!$E$30="",0,'Upto Month Current'!$E$30)</f>
        <v>0</v>
      </c>
      <c r="V26" s="9">
        <f>IF('Upto Month Current'!$E$35="",0,'Upto Month Current'!$E$35)</f>
        <v>248604</v>
      </c>
      <c r="W26" s="9">
        <f>IF('Upto Month Current'!$E$39="",0,'Upto Month Current'!$E$39)</f>
        <v>0</v>
      </c>
      <c r="X26" s="9">
        <f>IF('Upto Month Current'!$E$40="",0,'Upto Month Current'!$E$40)</f>
        <v>0</v>
      </c>
      <c r="Y26" s="9">
        <f>IF('Upto Month Current'!$E$42="",0,'Upto Month Current'!$E$42)</f>
        <v>11481</v>
      </c>
      <c r="Z26" s="9">
        <f>IF('Upto Month Current'!$E$43="",0,'Upto Month Current'!$E$43)</f>
        <v>1103</v>
      </c>
      <c r="AA26" s="9">
        <f>IF('Upto Month Current'!$E$44="",0,'Upto Month Current'!$E$44)</f>
        <v>714</v>
      </c>
      <c r="AB26" s="9">
        <f>IF('Upto Month Current'!$E$51="",0,'Upto Month Current'!$E$51)</f>
        <v>618225</v>
      </c>
      <c r="AC26" s="121">
        <f t="shared" si="24"/>
        <v>2065391</v>
      </c>
      <c r="AD26" s="9">
        <f>IF('Upto Month Current'!$E$19="",0,'Upto Month Current'!$E$19)</f>
        <v>230</v>
      </c>
      <c r="AE26" s="9">
        <f>IF('Upto Month Current'!$E$20="",0,'Upto Month Current'!$E$20)</f>
        <v>147</v>
      </c>
      <c r="AF26" s="9">
        <f>IF('Upto Month Current'!$E$22="",0,'Upto Month Current'!$E$22)</f>
        <v>0</v>
      </c>
      <c r="AG26" s="9">
        <f>IF('Upto Month Current'!$E$23="",0,'Upto Month Current'!$E$23)</f>
        <v>0</v>
      </c>
      <c r="AH26" s="9">
        <f>IF('Upto Month Current'!$E$24="",0,'Upto Month Current'!$E$24)</f>
        <v>0</v>
      </c>
      <c r="AI26" s="9">
        <f>IF('Upto Month Current'!$E$25="",0,'Upto Month Current'!$E$25)</f>
        <v>0</v>
      </c>
      <c r="AJ26" s="9">
        <f>IF('Upto Month Current'!$E$28="",0,'Upto Month Current'!$E$28)</f>
        <v>130338</v>
      </c>
      <c r="AK26" s="9">
        <f>IF('Upto Month Current'!$E$29="",0,'Upto Month Current'!$E$29)</f>
        <v>7308</v>
      </c>
      <c r="AL26" s="9">
        <f>IF('Upto Month Current'!$E$31="",0,'Upto Month Current'!$E$31)</f>
        <v>82</v>
      </c>
      <c r="AM26" s="9">
        <f>IF('Upto Month Current'!$E$32="",0,'Upto Month Current'!$E$32)</f>
        <v>0</v>
      </c>
      <c r="AN26" s="9">
        <f>IF('Upto Month Current'!$E$33="",0,'Upto Month Current'!$E$33)</f>
        <v>60348</v>
      </c>
      <c r="AO26" s="9">
        <f>IF('Upto Month Current'!$E$34="",0,'Upto Month Current'!$E$34)</f>
        <v>-119337</v>
      </c>
      <c r="AP26" s="9">
        <f>IF('Upto Month Current'!$E$36="",0,'Upto Month Current'!$E$36)</f>
        <v>187432</v>
      </c>
      <c r="AQ26" s="9">
        <f>IF('Upto Month Current'!$E$37="",0,'Upto Month Current'!$E$37)</f>
        <v>0</v>
      </c>
      <c r="AR26" s="9">
        <v>0</v>
      </c>
      <c r="AS26" s="9">
        <f>IF('Upto Month Current'!$E$38="",0,'Upto Month Current'!$E$38)</f>
        <v>0</v>
      </c>
      <c r="AT26" s="9">
        <f>IF('Upto Month Current'!$E$41="",0,'Upto Month Current'!$E$41)</f>
        <v>0</v>
      </c>
      <c r="AU26" s="9">
        <v>0</v>
      </c>
      <c r="AV26" s="9">
        <f>IF('Upto Month Current'!$E$45="",0,'Upto Month Current'!$E$45)</f>
        <v>0</v>
      </c>
      <c r="AW26" s="9">
        <f>IF('Upto Month Current'!$E$46="",0,'Upto Month Current'!$E$46)</f>
        <v>0</v>
      </c>
      <c r="AX26" s="9">
        <f>IF('Upto Month Current'!$E$47="",0,'Upto Month Current'!$E$47)</f>
        <v>186</v>
      </c>
      <c r="AY26" s="9">
        <f>IF('Upto Month Current'!$E$49="",0,'Upto Month Current'!$E$49)</f>
        <v>0</v>
      </c>
      <c r="AZ26" s="9">
        <f>IF('Upto Month Current'!$E$50="",0,'Upto Month Current'!$E$50)</f>
        <v>0</v>
      </c>
      <c r="BA26" s="9">
        <f>IF('Upto Month Current'!$E$52="",0,'Upto Month Current'!$E$52)</f>
        <v>532128</v>
      </c>
      <c r="BB26" s="9">
        <f>IF('Upto Month Current'!$E$53="",0,'Upto Month Current'!$E$53)</f>
        <v>1131</v>
      </c>
      <c r="BC26" s="9">
        <f>IF('Upto Month Current'!$E$54="",0,'Upto Month Current'!$E$54)</f>
        <v>1131</v>
      </c>
      <c r="BD26" s="9">
        <f>IF('Upto Month Current'!$E$55="",0,'Upto Month Current'!$E$55)</f>
        <v>0</v>
      </c>
      <c r="BE26" s="9">
        <f>IF('Upto Month Current'!$E$56="",0,'Upto Month Current'!$E$56)</f>
        <v>7448</v>
      </c>
      <c r="BF26" s="9">
        <f>IF('Upto Month Current'!$E$58="",0,'Upto Month Current'!$E$58)</f>
        <v>-14</v>
      </c>
      <c r="BG26" s="122">
        <f t="shared" si="26"/>
        <v>808558</v>
      </c>
      <c r="BH26" s="123">
        <f t="shared" si="27"/>
        <v>2873949</v>
      </c>
      <c r="BI26" s="9">
        <f>IF('Upto Month Current'!$E$60="",0,'Upto Month Current'!$E$60)</f>
        <v>10206</v>
      </c>
      <c r="BJ26" s="124">
        <f t="shared" si="25"/>
        <v>2863743</v>
      </c>
      <c r="BK26">
        <f>'Upto Month Current'!$E$61</f>
        <v>2863796</v>
      </c>
    </row>
    <row r="27" spans="1:63" ht="15.75" x14ac:dyDescent="0.25">
      <c r="A27" s="128"/>
      <c r="B27" s="5" t="s">
        <v>210</v>
      </c>
      <c r="C27" s="126">
        <f t="shared" ref="C27:AH27" si="30">C26/C23</f>
        <v>0.56206384839159895</v>
      </c>
      <c r="D27" s="126">
        <f t="shared" si="30"/>
        <v>0.71338167804659647</v>
      </c>
      <c r="E27" s="126">
        <f t="shared" si="30"/>
        <v>2.7635990214141168E-3</v>
      </c>
      <c r="F27" s="126">
        <f t="shared" si="30"/>
        <v>0.55253510369543501</v>
      </c>
      <c r="G27" s="126">
        <f t="shared" si="30"/>
        <v>0.55715241020526129</v>
      </c>
      <c r="H27" s="126" t="e">
        <f t="shared" si="30"/>
        <v>#DIV/0!</v>
      </c>
      <c r="I27" s="126" t="e">
        <f t="shared" si="30"/>
        <v>#DIV/0!</v>
      </c>
      <c r="J27" s="126" t="e">
        <f t="shared" si="30"/>
        <v>#DIV/0!</v>
      </c>
      <c r="K27" s="126">
        <f t="shared" si="30"/>
        <v>0.1753958587088916</v>
      </c>
      <c r="L27" s="126">
        <f t="shared" si="30"/>
        <v>0.51883982908196302</v>
      </c>
      <c r="M27" s="126">
        <f t="shared" si="30"/>
        <v>1.3796475203466245</v>
      </c>
      <c r="N27" s="126">
        <f t="shared" si="30"/>
        <v>0.80314960629921262</v>
      </c>
      <c r="O27" s="126">
        <f t="shared" si="30"/>
        <v>0.40382533381450741</v>
      </c>
      <c r="P27" s="126">
        <f t="shared" si="30"/>
        <v>0.91490427984364042</v>
      </c>
      <c r="Q27" s="126" t="e">
        <f t="shared" si="30"/>
        <v>#DIV/0!</v>
      </c>
      <c r="R27" s="126">
        <f t="shared" si="30"/>
        <v>0.81028787163756488</v>
      </c>
      <c r="S27" s="126" t="e">
        <f t="shared" si="30"/>
        <v>#DIV/0!</v>
      </c>
      <c r="T27" s="126" t="e">
        <f t="shared" si="30"/>
        <v>#DIV/0!</v>
      </c>
      <c r="U27" s="126" t="e">
        <f t="shared" si="30"/>
        <v>#DIV/0!</v>
      </c>
      <c r="V27" s="126">
        <f t="shared" si="30"/>
        <v>0.84704679807151739</v>
      </c>
      <c r="W27" s="126" t="e">
        <f t="shared" si="30"/>
        <v>#DIV/0!</v>
      </c>
      <c r="X27" s="126" t="e">
        <f t="shared" si="30"/>
        <v>#DIV/0!</v>
      </c>
      <c r="Y27" s="126">
        <f t="shared" si="30"/>
        <v>34.068249258160236</v>
      </c>
      <c r="Z27" s="126">
        <f t="shared" si="30"/>
        <v>50.136363636363633</v>
      </c>
      <c r="AA27" s="126">
        <f t="shared" si="30"/>
        <v>14</v>
      </c>
      <c r="AB27" s="126">
        <f t="shared" si="30"/>
        <v>0.44664660137499745</v>
      </c>
      <c r="AC27" s="126">
        <f t="shared" si="30"/>
        <v>0.54996153660785629</v>
      </c>
      <c r="AD27" s="126">
        <f t="shared" si="30"/>
        <v>0.1578586135895676</v>
      </c>
      <c r="AE27" s="126">
        <f t="shared" si="30"/>
        <v>2.4915254237288136</v>
      </c>
      <c r="AF27" s="126" t="e">
        <f t="shared" si="30"/>
        <v>#DIV/0!</v>
      </c>
      <c r="AG27" s="126" t="e">
        <f t="shared" si="30"/>
        <v>#DIV/0!</v>
      </c>
      <c r="AH27" s="126" t="e">
        <f t="shared" si="30"/>
        <v>#DIV/0!</v>
      </c>
      <c r="AI27" s="126" t="e">
        <f t="shared" ref="AI27:BJ27" si="31">AI26/AI23</f>
        <v>#DIV/0!</v>
      </c>
      <c r="AJ27" s="126">
        <f t="shared" si="31"/>
        <v>0.77855564183740522</v>
      </c>
      <c r="AK27" s="126">
        <f t="shared" si="31"/>
        <v>0.22817534657174973</v>
      </c>
      <c r="AL27" s="126">
        <f t="shared" si="31"/>
        <v>0.21134020618556701</v>
      </c>
      <c r="AM27" s="126" t="e">
        <f t="shared" si="31"/>
        <v>#DIV/0!</v>
      </c>
      <c r="AN27" s="126">
        <f t="shared" si="31"/>
        <v>0.49813040140653247</v>
      </c>
      <c r="AO27" s="126">
        <f t="shared" si="31"/>
        <v>-2.8801708741613168</v>
      </c>
      <c r="AP27" s="126">
        <f t="shared" si="31"/>
        <v>2.7750847633289411</v>
      </c>
      <c r="AQ27" s="126" t="e">
        <f t="shared" si="31"/>
        <v>#DIV/0!</v>
      </c>
      <c r="AR27" s="126" t="e">
        <f t="shared" si="31"/>
        <v>#DIV/0!</v>
      </c>
      <c r="AS27" s="126" t="e">
        <f t="shared" si="31"/>
        <v>#DIV/0!</v>
      </c>
      <c r="AT27" s="126" t="e">
        <f t="shared" si="31"/>
        <v>#DIV/0!</v>
      </c>
      <c r="AU27" s="126" t="e">
        <f t="shared" si="31"/>
        <v>#DIV/0!</v>
      </c>
      <c r="AV27" s="126" t="e">
        <f t="shared" si="31"/>
        <v>#DIV/0!</v>
      </c>
      <c r="AW27" s="126" t="e">
        <f t="shared" si="31"/>
        <v>#DIV/0!</v>
      </c>
      <c r="AX27" s="126" t="e">
        <f t="shared" si="31"/>
        <v>#DIV/0!</v>
      </c>
      <c r="AY27" s="126" t="e">
        <f t="shared" si="31"/>
        <v>#DIV/0!</v>
      </c>
      <c r="AZ27" s="126" t="e">
        <f t="shared" si="31"/>
        <v>#DIV/0!</v>
      </c>
      <c r="BA27" s="126">
        <f t="shared" si="31"/>
        <v>1.0132972797989126</v>
      </c>
      <c r="BB27" s="126">
        <f t="shared" si="31"/>
        <v>0.98347826086956525</v>
      </c>
      <c r="BC27" s="126">
        <f t="shared" si="31"/>
        <v>0.98347826086956525</v>
      </c>
      <c r="BD27" s="126" t="e">
        <f t="shared" si="31"/>
        <v>#DIV/0!</v>
      </c>
      <c r="BE27" s="126">
        <f t="shared" si="31"/>
        <v>3.5721822541966426</v>
      </c>
      <c r="BF27" s="126">
        <f t="shared" si="31"/>
        <v>-2.7833001988071572E-2</v>
      </c>
      <c r="BG27" s="126">
        <f t="shared" si="31"/>
        <v>0.84093483196550389</v>
      </c>
      <c r="BH27" s="126">
        <f t="shared" si="31"/>
        <v>0.60927242592671893</v>
      </c>
      <c r="BI27" s="126">
        <f t="shared" si="31"/>
        <v>9.7199074294530521E-2</v>
      </c>
      <c r="BJ27" s="126">
        <f t="shared" si="31"/>
        <v>0.62093071209407946</v>
      </c>
    </row>
    <row r="28" spans="1:63" ht="15.75" x14ac:dyDescent="0.25">
      <c r="A28" s="128"/>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6"/>
      <c r="AD28" s="5"/>
      <c r="AE28" s="5"/>
      <c r="AF28" s="5"/>
      <c r="AG28" s="5"/>
      <c r="AH28" s="5"/>
      <c r="AI28" s="5"/>
      <c r="AJ28" s="5"/>
      <c r="AK28" s="5"/>
      <c r="AL28" s="5"/>
      <c r="AM28" s="5"/>
      <c r="AN28" s="5"/>
      <c r="AO28" s="5"/>
      <c r="AP28" s="5"/>
      <c r="AQ28" s="5"/>
      <c r="AR28" s="5"/>
      <c r="AS28" s="5"/>
      <c r="AT28" s="5"/>
      <c r="AU28" s="5"/>
      <c r="AV28" s="6"/>
      <c r="AW28" s="5"/>
      <c r="AX28" s="5"/>
      <c r="AY28" s="5"/>
      <c r="AZ28" s="5"/>
      <c r="BA28" s="5"/>
      <c r="BB28" s="5"/>
      <c r="BC28" s="5"/>
      <c r="BD28" s="5"/>
      <c r="BE28" s="5"/>
      <c r="BF28" s="5"/>
      <c r="BG28" s="6"/>
      <c r="BH28" s="44"/>
      <c r="BI28" s="5"/>
      <c r="BJ28" s="48"/>
    </row>
    <row r="29" spans="1:63" ht="15.75" x14ac:dyDescent="0.25">
      <c r="A29" s="15" t="s">
        <v>139</v>
      </c>
      <c r="B29" s="11" t="s">
        <v>214</v>
      </c>
      <c r="C29" s="120">
        <v>2510870</v>
      </c>
      <c r="D29" s="120">
        <v>391874</v>
      </c>
      <c r="E29" s="120">
        <v>127280</v>
      </c>
      <c r="F29" s="120">
        <v>196018</v>
      </c>
      <c r="G29" s="120">
        <v>135124</v>
      </c>
      <c r="H29" s="120">
        <v>0</v>
      </c>
      <c r="I29" s="120">
        <v>0</v>
      </c>
      <c r="J29" s="120">
        <v>1101</v>
      </c>
      <c r="K29" s="120">
        <v>1447</v>
      </c>
      <c r="L29" s="120">
        <v>29741</v>
      </c>
      <c r="M29" s="120">
        <v>48851</v>
      </c>
      <c r="N29" s="120">
        <v>246</v>
      </c>
      <c r="O29" s="120">
        <v>6094</v>
      </c>
      <c r="P29" s="120">
        <v>159480</v>
      </c>
      <c r="Q29" s="120">
        <v>0</v>
      </c>
      <c r="R29" s="120">
        <v>3861</v>
      </c>
      <c r="S29" s="120">
        <v>0</v>
      </c>
      <c r="T29" s="120">
        <v>0</v>
      </c>
      <c r="U29" s="120">
        <v>0</v>
      </c>
      <c r="V29" s="120">
        <v>18241</v>
      </c>
      <c r="W29" s="120">
        <v>0</v>
      </c>
      <c r="X29" s="120">
        <v>0</v>
      </c>
      <c r="Y29" s="120">
        <v>607</v>
      </c>
      <c r="Z29" s="120">
        <v>0</v>
      </c>
      <c r="AA29" s="120">
        <v>4</v>
      </c>
      <c r="AB29" s="120">
        <v>0</v>
      </c>
      <c r="AC29" s="121">
        <f t="shared" ref="AC29:AC32" si="32">SUM(C29:AB29)</f>
        <v>3630839</v>
      </c>
      <c r="AD29" s="120">
        <v>5065</v>
      </c>
      <c r="AE29" s="120">
        <v>24661</v>
      </c>
      <c r="AF29" s="120">
        <v>5471</v>
      </c>
      <c r="AG29" s="120">
        <v>0</v>
      </c>
      <c r="AH29" s="120">
        <v>0</v>
      </c>
      <c r="AI29" s="120">
        <v>126</v>
      </c>
      <c r="AJ29" s="120">
        <v>224749</v>
      </c>
      <c r="AK29" s="120">
        <v>388523</v>
      </c>
      <c r="AL29" s="120">
        <v>0</v>
      </c>
      <c r="AM29" s="120">
        <v>1294</v>
      </c>
      <c r="AN29" s="120">
        <v>510555</v>
      </c>
      <c r="AO29" s="120">
        <v>189236</v>
      </c>
      <c r="AP29" s="120">
        <v>16108</v>
      </c>
      <c r="AQ29" s="120">
        <v>0</v>
      </c>
      <c r="AR29" s="120">
        <v>0</v>
      </c>
      <c r="AS29" s="120">
        <v>0</v>
      </c>
      <c r="AT29" s="120">
        <v>0</v>
      </c>
      <c r="AU29" s="120">
        <v>0</v>
      </c>
      <c r="AV29" s="120">
        <v>17</v>
      </c>
      <c r="AW29" s="120">
        <v>39</v>
      </c>
      <c r="AX29" s="120">
        <v>0</v>
      </c>
      <c r="AY29" s="120">
        <v>0</v>
      </c>
      <c r="AZ29" s="120">
        <v>0</v>
      </c>
      <c r="BA29" s="120">
        <v>0</v>
      </c>
      <c r="BB29" s="120">
        <v>10955</v>
      </c>
      <c r="BC29" s="120">
        <v>10958</v>
      </c>
      <c r="BD29" s="120">
        <v>0</v>
      </c>
      <c r="BE29" s="120">
        <v>4938</v>
      </c>
      <c r="BF29" s="120">
        <v>270354</v>
      </c>
      <c r="BG29" s="122">
        <f>SUM(AD29:BF29)</f>
        <v>1663049</v>
      </c>
      <c r="BH29" s="123">
        <f>AC29+BG29</f>
        <v>5293888</v>
      </c>
      <c r="BI29" s="96">
        <v>86109</v>
      </c>
      <c r="BJ29" s="124">
        <f t="shared" ref="BJ29:BJ32" si="33">BH29-BI29</f>
        <v>5207779</v>
      </c>
    </row>
    <row r="30" spans="1:63" ht="15.75" x14ac:dyDescent="0.25">
      <c r="A30" s="128" t="s">
        <v>139</v>
      </c>
      <c r="B30" s="5" t="s">
        <v>211</v>
      </c>
      <c r="C30" s="37">
        <v>1305652.4000000001</v>
      </c>
      <c r="D30" s="37">
        <v>323104.60000000003</v>
      </c>
      <c r="E30" s="37">
        <v>0</v>
      </c>
      <c r="F30" s="37">
        <v>101929.36</v>
      </c>
      <c r="G30" s="37">
        <v>70264.479999999996</v>
      </c>
      <c r="H30" s="37">
        <v>0</v>
      </c>
      <c r="I30" s="37">
        <v>0</v>
      </c>
      <c r="J30" s="37">
        <v>572.52</v>
      </c>
      <c r="K30" s="37">
        <v>752.44</v>
      </c>
      <c r="L30" s="37">
        <v>15465.320000000003</v>
      </c>
      <c r="M30" s="37">
        <v>25402.520000000004</v>
      </c>
      <c r="N30" s="37">
        <v>127.92000000000002</v>
      </c>
      <c r="O30" s="37">
        <v>3168.88</v>
      </c>
      <c r="P30" s="37">
        <v>85853.560000000012</v>
      </c>
      <c r="Q30" s="37">
        <v>0</v>
      </c>
      <c r="R30" s="37">
        <v>5492.76</v>
      </c>
      <c r="S30" s="37">
        <v>0</v>
      </c>
      <c r="T30" s="37"/>
      <c r="U30" s="37"/>
      <c r="V30" s="37">
        <v>9485.32</v>
      </c>
      <c r="W30" s="37">
        <v>0</v>
      </c>
      <c r="X30" s="37">
        <v>0</v>
      </c>
      <c r="Y30" s="37">
        <v>315.64</v>
      </c>
      <c r="Z30" s="37">
        <v>0</v>
      </c>
      <c r="AA30" s="37">
        <v>2.08</v>
      </c>
      <c r="AB30" s="37">
        <v>0</v>
      </c>
      <c r="AC30" s="121">
        <f t="shared" si="32"/>
        <v>1947589.8000000003</v>
      </c>
      <c r="AD30" s="37">
        <v>9835.8000000000011</v>
      </c>
      <c r="AE30" s="37">
        <v>12823.720000000001</v>
      </c>
      <c r="AF30" s="37">
        <v>2844.9199999999996</v>
      </c>
      <c r="AG30" s="37">
        <v>0</v>
      </c>
      <c r="AH30" s="37">
        <v>0</v>
      </c>
      <c r="AI30" s="37">
        <v>65.52</v>
      </c>
      <c r="AJ30" s="37">
        <v>148558.28</v>
      </c>
      <c r="AK30" s="37">
        <v>202031.96</v>
      </c>
      <c r="AL30" s="37">
        <v>0</v>
      </c>
      <c r="AM30" s="37">
        <v>672.88</v>
      </c>
      <c r="AN30" s="37">
        <v>265488.59999999998</v>
      </c>
      <c r="AO30" s="37">
        <v>98402.720000000016</v>
      </c>
      <c r="AP30" s="37">
        <v>8376.1600000000017</v>
      </c>
      <c r="AQ30" s="37">
        <v>0</v>
      </c>
      <c r="AR30" s="37"/>
      <c r="AS30" s="37"/>
      <c r="AT30" s="37">
        <v>0</v>
      </c>
      <c r="AU30" s="37"/>
      <c r="AV30" s="37">
        <v>8.8400000000000016</v>
      </c>
      <c r="AW30" s="37">
        <v>20.28</v>
      </c>
      <c r="AX30" s="37">
        <v>0</v>
      </c>
      <c r="AY30" s="37">
        <v>0</v>
      </c>
      <c r="AZ30" s="37">
        <v>0</v>
      </c>
      <c r="BA30" s="37">
        <v>0</v>
      </c>
      <c r="BB30" s="37">
        <v>5696.5999999999995</v>
      </c>
      <c r="BC30" s="37">
        <v>5698.1600000000008</v>
      </c>
      <c r="BD30" s="37">
        <v>0</v>
      </c>
      <c r="BE30" s="37">
        <v>2567.7600000000002</v>
      </c>
      <c r="BF30" s="37">
        <v>140572.07999999999</v>
      </c>
      <c r="BG30" s="122">
        <f t="shared" ref="BG30:BG32" si="34">SUM(AD30:BF30)</f>
        <v>903664.27999999991</v>
      </c>
      <c r="BH30" s="123">
        <f t="shared" ref="BH30:BH32" si="35">AC30+BG30</f>
        <v>2851254.08</v>
      </c>
      <c r="BI30" s="37">
        <v>43054.5</v>
      </c>
      <c r="BJ30" s="124">
        <f t="shared" si="33"/>
        <v>2808199.58</v>
      </c>
    </row>
    <row r="31" spans="1:63" ht="15.75" x14ac:dyDescent="0.25">
      <c r="A31" s="128"/>
      <c r="B31" s="5"/>
      <c r="C31" s="37">
        <f>C29-C30</f>
        <v>1205217.5999999999</v>
      </c>
      <c r="D31" s="37">
        <f t="shared" ref="D31:AB31" si="36">D29-D30</f>
        <v>68769.399999999965</v>
      </c>
      <c r="E31" s="37">
        <f t="shared" si="36"/>
        <v>127280</v>
      </c>
      <c r="F31" s="37">
        <f t="shared" si="36"/>
        <v>94088.639999999999</v>
      </c>
      <c r="G31" s="37">
        <f t="shared" si="36"/>
        <v>64859.520000000004</v>
      </c>
      <c r="H31" s="37">
        <f t="shared" si="36"/>
        <v>0</v>
      </c>
      <c r="I31" s="37">
        <f t="shared" si="36"/>
        <v>0</v>
      </c>
      <c r="J31" s="37">
        <f t="shared" si="36"/>
        <v>528.48</v>
      </c>
      <c r="K31" s="37">
        <f t="shared" si="36"/>
        <v>694.56</v>
      </c>
      <c r="L31" s="37">
        <f t="shared" si="36"/>
        <v>14275.679999999997</v>
      </c>
      <c r="M31" s="37">
        <f t="shared" si="36"/>
        <v>23448.479999999996</v>
      </c>
      <c r="N31" s="37">
        <f t="shared" si="36"/>
        <v>118.07999999999998</v>
      </c>
      <c r="O31" s="37">
        <f t="shared" si="36"/>
        <v>2925.12</v>
      </c>
      <c r="P31" s="37">
        <f t="shared" si="36"/>
        <v>73626.439999999988</v>
      </c>
      <c r="Q31" s="37">
        <f t="shared" si="36"/>
        <v>0</v>
      </c>
      <c r="R31" s="37">
        <f t="shared" si="36"/>
        <v>-1631.7600000000002</v>
      </c>
      <c r="S31" s="37">
        <f t="shared" si="36"/>
        <v>0</v>
      </c>
      <c r="T31" s="37">
        <f t="shared" si="36"/>
        <v>0</v>
      </c>
      <c r="U31" s="37">
        <f t="shared" si="36"/>
        <v>0</v>
      </c>
      <c r="V31" s="37">
        <f t="shared" si="36"/>
        <v>8755.68</v>
      </c>
      <c r="W31" s="37">
        <f t="shared" si="36"/>
        <v>0</v>
      </c>
      <c r="X31" s="37">
        <f t="shared" si="36"/>
        <v>0</v>
      </c>
      <c r="Y31" s="37">
        <f t="shared" si="36"/>
        <v>291.36</v>
      </c>
      <c r="Z31" s="37">
        <f t="shared" si="36"/>
        <v>0</v>
      </c>
      <c r="AA31" s="37">
        <f t="shared" si="36"/>
        <v>1.92</v>
      </c>
      <c r="AB31" s="37">
        <f t="shared" si="36"/>
        <v>0</v>
      </c>
      <c r="AC31" s="121">
        <f t="shared" si="32"/>
        <v>1683249.1999999997</v>
      </c>
      <c r="AD31" s="37">
        <f>AD29-AD30</f>
        <v>-4770.8000000000011</v>
      </c>
      <c r="AE31" s="37">
        <f t="shared" ref="AE31:BF31" si="37">AE29-AE30</f>
        <v>11837.279999999999</v>
      </c>
      <c r="AF31" s="37">
        <f t="shared" si="37"/>
        <v>2626.0800000000004</v>
      </c>
      <c r="AG31" s="37">
        <f t="shared" si="37"/>
        <v>0</v>
      </c>
      <c r="AH31" s="37">
        <f t="shared" si="37"/>
        <v>0</v>
      </c>
      <c r="AI31" s="37">
        <f t="shared" si="37"/>
        <v>60.480000000000004</v>
      </c>
      <c r="AJ31" s="37">
        <f t="shared" si="37"/>
        <v>76190.720000000001</v>
      </c>
      <c r="AK31" s="37">
        <f t="shared" si="37"/>
        <v>186491.04</v>
      </c>
      <c r="AL31" s="37">
        <f t="shared" si="37"/>
        <v>0</v>
      </c>
      <c r="AM31" s="37">
        <f t="shared" si="37"/>
        <v>621.12</v>
      </c>
      <c r="AN31" s="37">
        <f t="shared" si="37"/>
        <v>245066.40000000002</v>
      </c>
      <c r="AO31" s="37">
        <f t="shared" si="37"/>
        <v>90833.279999999984</v>
      </c>
      <c r="AP31" s="37">
        <f t="shared" si="37"/>
        <v>7731.8399999999983</v>
      </c>
      <c r="AQ31" s="37">
        <f t="shared" si="37"/>
        <v>0</v>
      </c>
      <c r="AR31" s="37">
        <f t="shared" si="37"/>
        <v>0</v>
      </c>
      <c r="AS31" s="37">
        <f t="shared" si="37"/>
        <v>0</v>
      </c>
      <c r="AT31" s="37">
        <f t="shared" si="37"/>
        <v>0</v>
      </c>
      <c r="AU31" s="37">
        <f t="shared" si="37"/>
        <v>0</v>
      </c>
      <c r="AV31" s="37">
        <f t="shared" si="37"/>
        <v>8.1599999999999984</v>
      </c>
      <c r="AW31" s="37">
        <f t="shared" si="37"/>
        <v>18.72</v>
      </c>
      <c r="AX31" s="37">
        <f t="shared" si="37"/>
        <v>0</v>
      </c>
      <c r="AY31" s="37">
        <f t="shared" si="37"/>
        <v>0</v>
      </c>
      <c r="AZ31" s="37">
        <f t="shared" si="37"/>
        <v>0</v>
      </c>
      <c r="BA31" s="37">
        <f t="shared" si="37"/>
        <v>0</v>
      </c>
      <c r="BB31" s="37">
        <f t="shared" si="37"/>
        <v>5258.4000000000005</v>
      </c>
      <c r="BC31" s="37">
        <f t="shared" si="37"/>
        <v>5259.8399999999992</v>
      </c>
      <c r="BD31" s="37">
        <f t="shared" si="37"/>
        <v>0</v>
      </c>
      <c r="BE31" s="37">
        <f t="shared" si="37"/>
        <v>2370.2399999999998</v>
      </c>
      <c r="BF31" s="37">
        <f t="shared" si="37"/>
        <v>129781.92000000001</v>
      </c>
      <c r="BG31" s="122">
        <f t="shared" si="34"/>
        <v>759384.72</v>
      </c>
      <c r="BH31" s="123">
        <f t="shared" si="35"/>
        <v>2442633.92</v>
      </c>
      <c r="BI31" s="38">
        <f>BI29-BI30</f>
        <v>43054.5</v>
      </c>
      <c r="BJ31" s="124">
        <f t="shared" si="33"/>
        <v>2399579.42</v>
      </c>
    </row>
    <row r="32" spans="1:63" ht="15.75" x14ac:dyDescent="0.25">
      <c r="A32" s="128"/>
      <c r="B32" s="12" t="s">
        <v>212</v>
      </c>
      <c r="C32" s="9">
        <f>IF('Upto Month Current'!$F$4="",0,'Upto Month Current'!$F$4)</f>
        <v>1200745</v>
      </c>
      <c r="D32" s="9">
        <f>IF('Upto Month Current'!$F$5="",0,'Upto Month Current'!$F$5)</f>
        <v>269169</v>
      </c>
      <c r="E32" s="9">
        <f>IF('Upto Month Current'!$F$6="",0,'Upto Month Current'!$F$6)</f>
        <v>293</v>
      </c>
      <c r="F32" s="9">
        <f>IF('Upto Month Current'!$F$7="",0,'Upto Month Current'!$F$7)</f>
        <v>103114</v>
      </c>
      <c r="G32" s="9">
        <f>IF('Upto Month Current'!$F$8="",0,'Upto Month Current'!$F$8)</f>
        <v>71044</v>
      </c>
      <c r="H32" s="9">
        <f>IF('Upto Month Current'!$F$9="",0,'Upto Month Current'!$F$9)</f>
        <v>0</v>
      </c>
      <c r="I32" s="9">
        <f>IF('Upto Month Current'!$F$10="",0,'Upto Month Current'!$F$10)</f>
        <v>0</v>
      </c>
      <c r="J32" s="9">
        <f>IF('Upto Month Current'!$F$11="",0,'Upto Month Current'!$F$11)</f>
        <v>1328</v>
      </c>
      <c r="K32" s="9">
        <f>IF('Upto Month Current'!$F$12="",0,'Upto Month Current'!$F$12)</f>
        <v>310</v>
      </c>
      <c r="L32" s="9">
        <f>IF('Upto Month Current'!$F$13="",0,'Upto Month Current'!$F$13)</f>
        <v>14729</v>
      </c>
      <c r="M32" s="9">
        <f>IF('Upto Month Current'!$F$14="",0,'Upto Month Current'!$F$14)</f>
        <v>33475</v>
      </c>
      <c r="N32" s="9">
        <f>IF('Upto Month Current'!$F$15="",0,'Upto Month Current'!$F$15)</f>
        <v>53</v>
      </c>
      <c r="O32" s="9">
        <f>IF('Upto Month Current'!$F$16="",0,'Upto Month Current'!$F$16)</f>
        <v>2853</v>
      </c>
      <c r="P32" s="9">
        <f>IF('Upto Month Current'!$F$17="",0,'Upto Month Current'!$F$17)</f>
        <v>115327</v>
      </c>
      <c r="Q32" s="9">
        <f>IF('Upto Month Current'!$F$18="",0,'Upto Month Current'!$F$18)</f>
        <v>0</v>
      </c>
      <c r="R32" s="9">
        <f>IF('Upto Month Current'!$F$21="",0,'Upto Month Current'!$F$21)</f>
        <v>3494</v>
      </c>
      <c r="S32" s="9">
        <f>IF('Upto Month Current'!$F$26="",0,'Upto Month Current'!$F$26)</f>
        <v>0</v>
      </c>
      <c r="T32" s="9">
        <f>IF('Upto Month Current'!$F$27="",0,'Upto Month Current'!$F$27)</f>
        <v>0</v>
      </c>
      <c r="U32" s="9">
        <f>IF('Upto Month Current'!$F$30="",0,'Upto Month Current'!$F$30)</f>
        <v>0</v>
      </c>
      <c r="V32" s="9">
        <f>IF('Upto Month Current'!$F$35="",0,'Upto Month Current'!$F$35)</f>
        <v>6177</v>
      </c>
      <c r="W32" s="9">
        <f>IF('Upto Month Current'!$F$39="",0,'Upto Month Current'!$F$39)</f>
        <v>0</v>
      </c>
      <c r="X32" s="9">
        <f>IF('Upto Month Current'!$F$40="",0,'Upto Month Current'!$F$40)</f>
        <v>0</v>
      </c>
      <c r="Y32" s="9">
        <f>IF('Upto Month Current'!$F$42="",0,'Upto Month Current'!$F$42)</f>
        <v>14304</v>
      </c>
      <c r="Z32" s="9">
        <f>IF('Upto Month Current'!$F$43="",0,'Upto Month Current'!$F$43)</f>
        <v>1504</v>
      </c>
      <c r="AA32" s="9">
        <f>IF('Upto Month Current'!$F$44="",0,'Upto Month Current'!$F$44)</f>
        <v>1243</v>
      </c>
      <c r="AB32" s="9">
        <f>IF('Upto Month Current'!$F$51="",0,'Upto Month Current'!$F$51)</f>
        <v>0</v>
      </c>
      <c r="AC32" s="121">
        <f t="shared" si="32"/>
        <v>1839162</v>
      </c>
      <c r="AD32" s="9">
        <f>IF('Upto Month Current'!$F$19="",0,'Upto Month Current'!$F$19)</f>
        <v>1601</v>
      </c>
      <c r="AE32" s="9">
        <f>IF('Upto Month Current'!$F$20="",0,'Upto Month Current'!$F$20)</f>
        <v>8107</v>
      </c>
      <c r="AF32" s="9">
        <f>IF('Upto Month Current'!$F$22="",0,'Upto Month Current'!$F$22)</f>
        <v>1687</v>
      </c>
      <c r="AG32" s="9">
        <f>IF('Upto Month Current'!$F$23="",0,'Upto Month Current'!$F$23)</f>
        <v>0</v>
      </c>
      <c r="AH32" s="9">
        <f>IF('Upto Month Current'!$F$24="",0,'Upto Month Current'!$F$24)</f>
        <v>0</v>
      </c>
      <c r="AI32" s="9">
        <f>IF('Upto Month Current'!$F$25="",0,'Upto Month Current'!$F$25)</f>
        <v>222</v>
      </c>
      <c r="AJ32" s="9">
        <f>IF('Upto Month Current'!$F$28="",0,'Upto Month Current'!$F$28)</f>
        <v>145197</v>
      </c>
      <c r="AK32" s="9">
        <f>IF('Upto Month Current'!$F$29="",0,'Upto Month Current'!$F$29)</f>
        <v>117596</v>
      </c>
      <c r="AL32" s="9">
        <f>IF('Upto Month Current'!$F$31="",0,'Upto Month Current'!$F$31)</f>
        <v>0</v>
      </c>
      <c r="AM32" s="9">
        <f>IF('Upto Month Current'!$F$32="",0,'Upto Month Current'!$F$32)</f>
        <v>1286</v>
      </c>
      <c r="AN32" s="9">
        <f>IF('Upto Month Current'!$F$33="",0,'Upto Month Current'!$F$33)</f>
        <v>375405</v>
      </c>
      <c r="AO32" s="9">
        <f>IF('Upto Month Current'!$F$34="",0,'Upto Month Current'!$F$34)</f>
        <v>-5930</v>
      </c>
      <c r="AP32" s="9">
        <f>IF('Upto Month Current'!$F$36="",0,'Upto Month Current'!$F$36)</f>
        <v>14761</v>
      </c>
      <c r="AQ32" s="9">
        <f>IF('Upto Month Current'!$F$37="",0,'Upto Month Current'!$F$37)</f>
        <v>0</v>
      </c>
      <c r="AR32" s="9">
        <v>0</v>
      </c>
      <c r="AS32" s="9">
        <f>IF('Upto Month Current'!$F$38="",0,'Upto Month Current'!$F$38)</f>
        <v>0</v>
      </c>
      <c r="AT32" s="9">
        <f>IF('Upto Month Current'!$F$41="",0,'Upto Month Current'!$F$41)</f>
        <v>0</v>
      </c>
      <c r="AU32" s="9">
        <v>0</v>
      </c>
      <c r="AV32" s="9">
        <f>IF('Upto Month Current'!$F$45="",0,'Upto Month Current'!$F$45)</f>
        <v>0</v>
      </c>
      <c r="AW32" s="9">
        <f>IF('Upto Month Current'!$F$46="",0,'Upto Month Current'!$F$46)</f>
        <v>0</v>
      </c>
      <c r="AX32" s="9">
        <f>IF('Upto Month Current'!$F$47="",0,'Upto Month Current'!$F$47)</f>
        <v>0</v>
      </c>
      <c r="AY32" s="9">
        <f>IF('Upto Month Current'!$F$49="",0,'Upto Month Current'!$F$49)</f>
        <v>0</v>
      </c>
      <c r="AZ32" s="9">
        <f>IF('Upto Month Current'!$F$50="",0,'Upto Month Current'!$F$50)</f>
        <v>0</v>
      </c>
      <c r="BA32" s="9">
        <f>IF('Upto Month Current'!$F$52="",0,'Upto Month Current'!$F$52)</f>
        <v>0</v>
      </c>
      <c r="BB32" s="9">
        <f>IF('Upto Month Current'!$F$53="",0,'Upto Month Current'!$F$53)</f>
        <v>11963</v>
      </c>
      <c r="BC32" s="9">
        <f>IF('Upto Month Current'!$F$54="",0,'Upto Month Current'!$F$54)</f>
        <v>11963</v>
      </c>
      <c r="BD32" s="9">
        <f>IF('Upto Month Current'!$F$55="",0,'Upto Month Current'!$F$55)</f>
        <v>0</v>
      </c>
      <c r="BE32" s="9">
        <f>IF('Upto Month Current'!$F$56="",0,'Upto Month Current'!$F$56)</f>
        <v>37210</v>
      </c>
      <c r="BF32" s="9">
        <f>IF('Upto Month Current'!$F$58="",0,'Upto Month Current'!$F$58)</f>
        <v>277430</v>
      </c>
      <c r="BG32" s="122">
        <f t="shared" si="34"/>
        <v>998498</v>
      </c>
      <c r="BH32" s="123">
        <f t="shared" si="35"/>
        <v>2837660</v>
      </c>
      <c r="BI32" s="9">
        <f>IF('Upto Month Current'!$F$60="",0,'Upto Month Current'!$F$60)</f>
        <v>31925</v>
      </c>
      <c r="BJ32" s="124">
        <f t="shared" si="33"/>
        <v>2805735</v>
      </c>
      <c r="BK32">
        <f>'Upto Month Current'!$F$61</f>
        <v>2805774</v>
      </c>
    </row>
    <row r="33" spans="1:63" ht="15.75" x14ac:dyDescent="0.25">
      <c r="A33" s="128"/>
      <c r="B33" s="5" t="s">
        <v>210</v>
      </c>
      <c r="C33" s="126">
        <f t="shared" ref="C33:AH33" si="38">C32/C29</f>
        <v>0.47821870507035408</v>
      </c>
      <c r="D33" s="126">
        <f t="shared" si="38"/>
        <v>0.68687639394295108</v>
      </c>
      <c r="E33" s="126">
        <f t="shared" si="38"/>
        <v>2.3020113136392206E-3</v>
      </c>
      <c r="F33" s="126">
        <f t="shared" si="38"/>
        <v>0.52604352661490272</v>
      </c>
      <c r="G33" s="126">
        <f t="shared" si="38"/>
        <v>0.52576892335928482</v>
      </c>
      <c r="H33" s="126" t="e">
        <f t="shared" si="38"/>
        <v>#DIV/0!</v>
      </c>
      <c r="I33" s="126" t="e">
        <f t="shared" si="38"/>
        <v>#DIV/0!</v>
      </c>
      <c r="J33" s="126">
        <f t="shared" si="38"/>
        <v>1.2061762034514079</v>
      </c>
      <c r="K33" s="126">
        <f t="shared" si="38"/>
        <v>0.21423635107118175</v>
      </c>
      <c r="L33" s="126">
        <f t="shared" si="38"/>
        <v>0.49524225816213308</v>
      </c>
      <c r="M33" s="126">
        <f t="shared" si="38"/>
        <v>0.68524697549691915</v>
      </c>
      <c r="N33" s="126">
        <f t="shared" si="38"/>
        <v>0.21544715447154472</v>
      </c>
      <c r="O33" s="126">
        <f t="shared" si="38"/>
        <v>0.4681654085986216</v>
      </c>
      <c r="P33" s="126">
        <f t="shared" si="38"/>
        <v>0.72314396789566093</v>
      </c>
      <c r="Q33" s="126" t="e">
        <f t="shared" si="38"/>
        <v>#DIV/0!</v>
      </c>
      <c r="R33" s="126">
        <f t="shared" si="38"/>
        <v>0.904946904946905</v>
      </c>
      <c r="S33" s="126" t="e">
        <f t="shared" si="38"/>
        <v>#DIV/0!</v>
      </c>
      <c r="T33" s="126" t="e">
        <f t="shared" si="38"/>
        <v>#DIV/0!</v>
      </c>
      <c r="U33" s="126" t="e">
        <f t="shared" si="38"/>
        <v>#DIV/0!</v>
      </c>
      <c r="V33" s="126">
        <f t="shared" si="38"/>
        <v>0.33863275039745627</v>
      </c>
      <c r="W33" s="126" t="e">
        <f t="shared" si="38"/>
        <v>#DIV/0!</v>
      </c>
      <c r="X33" s="126" t="e">
        <f t="shared" si="38"/>
        <v>#DIV/0!</v>
      </c>
      <c r="Y33" s="126">
        <f t="shared" si="38"/>
        <v>23.565074135090608</v>
      </c>
      <c r="Z33" s="126" t="e">
        <f t="shared" si="38"/>
        <v>#DIV/0!</v>
      </c>
      <c r="AA33" s="126">
        <f t="shared" si="38"/>
        <v>310.75</v>
      </c>
      <c r="AB33" s="126" t="e">
        <f t="shared" si="38"/>
        <v>#DIV/0!</v>
      </c>
      <c r="AC33" s="126">
        <f t="shared" si="38"/>
        <v>0.50653912222491826</v>
      </c>
      <c r="AD33" s="126">
        <f t="shared" si="38"/>
        <v>0.31609081934846989</v>
      </c>
      <c r="AE33" s="126">
        <f t="shared" si="38"/>
        <v>0.32873768298122541</v>
      </c>
      <c r="AF33" s="126">
        <f t="shared" si="38"/>
        <v>0.30835313471029063</v>
      </c>
      <c r="AG33" s="126" t="e">
        <f t="shared" si="38"/>
        <v>#DIV/0!</v>
      </c>
      <c r="AH33" s="126" t="e">
        <f t="shared" si="38"/>
        <v>#DIV/0!</v>
      </c>
      <c r="AI33" s="126">
        <f t="shared" ref="AI33:BJ33" si="39">AI32/AI29</f>
        <v>1.7619047619047619</v>
      </c>
      <c r="AJ33" s="126">
        <f t="shared" si="39"/>
        <v>0.64604069428562527</v>
      </c>
      <c r="AK33" s="126">
        <f t="shared" si="39"/>
        <v>0.30267448773946459</v>
      </c>
      <c r="AL33" s="126" t="e">
        <f t="shared" si="39"/>
        <v>#DIV/0!</v>
      </c>
      <c r="AM33" s="126">
        <f t="shared" si="39"/>
        <v>0.99381761978361671</v>
      </c>
      <c r="AN33" s="126">
        <f t="shared" si="39"/>
        <v>0.73528806886623377</v>
      </c>
      <c r="AO33" s="126">
        <f t="shared" si="39"/>
        <v>-3.133653216089962E-2</v>
      </c>
      <c r="AP33" s="126">
        <f t="shared" si="39"/>
        <v>0.91637695555003729</v>
      </c>
      <c r="AQ33" s="126" t="e">
        <f t="shared" si="39"/>
        <v>#DIV/0!</v>
      </c>
      <c r="AR33" s="126" t="e">
        <f t="shared" si="39"/>
        <v>#DIV/0!</v>
      </c>
      <c r="AS33" s="126" t="e">
        <f t="shared" si="39"/>
        <v>#DIV/0!</v>
      </c>
      <c r="AT33" s="126" t="e">
        <f t="shared" si="39"/>
        <v>#DIV/0!</v>
      </c>
      <c r="AU33" s="126" t="e">
        <f t="shared" si="39"/>
        <v>#DIV/0!</v>
      </c>
      <c r="AV33" s="126">
        <f t="shared" si="39"/>
        <v>0</v>
      </c>
      <c r="AW33" s="126">
        <f t="shared" si="39"/>
        <v>0</v>
      </c>
      <c r="AX33" s="126" t="e">
        <f t="shared" si="39"/>
        <v>#DIV/0!</v>
      </c>
      <c r="AY33" s="126" t="e">
        <f t="shared" si="39"/>
        <v>#DIV/0!</v>
      </c>
      <c r="AZ33" s="126" t="e">
        <f t="shared" si="39"/>
        <v>#DIV/0!</v>
      </c>
      <c r="BA33" s="126" t="e">
        <f t="shared" si="39"/>
        <v>#DIV/0!</v>
      </c>
      <c r="BB33" s="126">
        <f t="shared" si="39"/>
        <v>1.0920127795527157</v>
      </c>
      <c r="BC33" s="126">
        <f t="shared" si="39"/>
        <v>1.0917138163898521</v>
      </c>
      <c r="BD33" s="126" t="e">
        <f t="shared" si="39"/>
        <v>#DIV/0!</v>
      </c>
      <c r="BE33" s="126">
        <f t="shared" si="39"/>
        <v>7.5354394491697043</v>
      </c>
      <c r="BF33" s="126">
        <f t="shared" si="39"/>
        <v>1.0261730915762297</v>
      </c>
      <c r="BG33" s="126">
        <f t="shared" si="39"/>
        <v>0.60040203265207459</v>
      </c>
      <c r="BH33" s="126">
        <f t="shared" si="39"/>
        <v>0.53602569604797079</v>
      </c>
      <c r="BI33" s="126">
        <f t="shared" si="39"/>
        <v>0.37075102486383538</v>
      </c>
      <c r="BJ33" s="126">
        <f t="shared" si="39"/>
        <v>0.53875846114053616</v>
      </c>
    </row>
    <row r="34" spans="1:63" ht="15.75" x14ac:dyDescent="0.25">
      <c r="A34" s="128"/>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6"/>
      <c r="AD34" s="5"/>
      <c r="AE34" s="5"/>
      <c r="AF34" s="5"/>
      <c r="AG34" s="5"/>
      <c r="AH34" s="5"/>
      <c r="AI34" s="5"/>
      <c r="AJ34" s="5"/>
      <c r="AK34" s="5"/>
      <c r="AL34" s="5"/>
      <c r="AM34" s="5"/>
      <c r="AN34" s="5"/>
      <c r="AO34" s="5"/>
      <c r="AP34" s="5"/>
      <c r="AQ34" s="5"/>
      <c r="AR34" s="5"/>
      <c r="AS34" s="5"/>
      <c r="AT34" s="5"/>
      <c r="AU34" s="5"/>
      <c r="AV34" s="6"/>
      <c r="AW34" s="5"/>
      <c r="AX34" s="5"/>
      <c r="AY34" s="5"/>
      <c r="AZ34" s="5"/>
      <c r="BA34" s="5"/>
      <c r="BB34" s="5"/>
      <c r="BC34" s="5"/>
      <c r="BD34" s="5"/>
      <c r="BE34" s="5"/>
      <c r="BF34" s="5"/>
      <c r="BG34" s="6"/>
      <c r="BH34" s="44"/>
      <c r="BI34" s="5"/>
      <c r="BJ34" s="48"/>
    </row>
    <row r="35" spans="1:63" ht="15.75" x14ac:dyDescent="0.25">
      <c r="A35" s="15" t="s">
        <v>140</v>
      </c>
      <c r="B35" s="11" t="s">
        <v>214</v>
      </c>
      <c r="C35" s="120">
        <v>4295208</v>
      </c>
      <c r="D35" s="120">
        <v>913592</v>
      </c>
      <c r="E35" s="120">
        <v>159048</v>
      </c>
      <c r="F35" s="120">
        <v>646955</v>
      </c>
      <c r="G35" s="120">
        <v>217447</v>
      </c>
      <c r="H35" s="120">
        <v>0</v>
      </c>
      <c r="I35" s="120">
        <v>0</v>
      </c>
      <c r="J35" s="120">
        <v>891877</v>
      </c>
      <c r="K35" s="120">
        <v>100500</v>
      </c>
      <c r="L35" s="120">
        <v>131251</v>
      </c>
      <c r="M35" s="120">
        <v>208216</v>
      </c>
      <c r="N35" s="120">
        <v>354</v>
      </c>
      <c r="O35" s="120">
        <v>5422</v>
      </c>
      <c r="P35" s="120">
        <v>8783</v>
      </c>
      <c r="Q35" s="120">
        <v>0</v>
      </c>
      <c r="R35" s="120">
        <v>11218</v>
      </c>
      <c r="S35" s="120">
        <v>0</v>
      </c>
      <c r="T35" s="120">
        <v>0</v>
      </c>
      <c r="U35" s="120">
        <v>0</v>
      </c>
      <c r="V35" s="120">
        <v>0</v>
      </c>
      <c r="W35" s="120">
        <v>0</v>
      </c>
      <c r="X35" s="120">
        <v>0</v>
      </c>
      <c r="Y35" s="120">
        <v>358</v>
      </c>
      <c r="Z35" s="120">
        <v>47</v>
      </c>
      <c r="AA35" s="120">
        <v>43575</v>
      </c>
      <c r="AB35" s="120">
        <v>0</v>
      </c>
      <c r="AC35" s="121">
        <f t="shared" ref="AC35:AC38" si="40">SUM(C35:AB35)</f>
        <v>7633851</v>
      </c>
      <c r="AD35" s="120">
        <v>2378</v>
      </c>
      <c r="AE35" s="120">
        <v>26</v>
      </c>
      <c r="AF35" s="120">
        <v>5671</v>
      </c>
      <c r="AG35" s="120">
        <v>0</v>
      </c>
      <c r="AH35" s="120">
        <v>0</v>
      </c>
      <c r="AI35" s="120">
        <v>356</v>
      </c>
      <c r="AJ35" s="120">
        <v>93774</v>
      </c>
      <c r="AK35" s="120">
        <v>116466</v>
      </c>
      <c r="AL35" s="120">
        <v>555713</v>
      </c>
      <c r="AM35" s="120">
        <v>75113</v>
      </c>
      <c r="AN35" s="120">
        <v>392305</v>
      </c>
      <c r="AO35" s="120">
        <v>-36555</v>
      </c>
      <c r="AP35" s="120">
        <v>0</v>
      </c>
      <c r="AQ35" s="120">
        <v>0</v>
      </c>
      <c r="AR35" s="120">
        <v>0</v>
      </c>
      <c r="AS35" s="120">
        <v>0</v>
      </c>
      <c r="AT35" s="120">
        <v>0</v>
      </c>
      <c r="AU35" s="120">
        <v>0</v>
      </c>
      <c r="AV35" s="120">
        <v>268</v>
      </c>
      <c r="AW35" s="120">
        <v>317</v>
      </c>
      <c r="AX35" s="120">
        <v>0</v>
      </c>
      <c r="AY35" s="120">
        <v>0</v>
      </c>
      <c r="AZ35" s="120">
        <v>0</v>
      </c>
      <c r="BA35" s="120">
        <v>0</v>
      </c>
      <c r="BB35" s="120">
        <v>2704</v>
      </c>
      <c r="BC35" s="120">
        <v>2709</v>
      </c>
      <c r="BD35" s="120">
        <v>0</v>
      </c>
      <c r="BE35" s="120">
        <v>443</v>
      </c>
      <c r="BF35" s="120">
        <v>2</v>
      </c>
      <c r="BG35" s="122">
        <f>SUM(AD35:BF35)</f>
        <v>1211690</v>
      </c>
      <c r="BH35" s="123">
        <f>AC35+BG35</f>
        <v>8845541</v>
      </c>
      <c r="BI35" s="96">
        <v>34959</v>
      </c>
      <c r="BJ35" s="124">
        <f t="shared" ref="BJ35:BJ38" si="41">BH35-BI35</f>
        <v>8810582</v>
      </c>
    </row>
    <row r="36" spans="1:63" ht="15.75" x14ac:dyDescent="0.25">
      <c r="A36" s="128" t="s">
        <v>140</v>
      </c>
      <c r="B36" s="5" t="s">
        <v>211</v>
      </c>
      <c r="C36" s="37">
        <v>2233508.16</v>
      </c>
      <c r="D36" s="37">
        <v>686916.3600000001</v>
      </c>
      <c r="E36" s="37">
        <v>0</v>
      </c>
      <c r="F36" s="37">
        <v>336416.60000000003</v>
      </c>
      <c r="G36" s="37">
        <v>113072.44000000003</v>
      </c>
      <c r="H36" s="37">
        <v>0</v>
      </c>
      <c r="I36" s="37">
        <v>0</v>
      </c>
      <c r="J36" s="37">
        <v>463776.04000000004</v>
      </c>
      <c r="K36" s="37">
        <v>52260</v>
      </c>
      <c r="L36" s="37">
        <v>68250.52</v>
      </c>
      <c r="M36" s="37">
        <v>108272.32000000001</v>
      </c>
      <c r="N36" s="37">
        <v>184.07999999999998</v>
      </c>
      <c r="O36" s="37">
        <v>2819.4400000000005</v>
      </c>
      <c r="P36" s="37">
        <v>5954</v>
      </c>
      <c r="Q36" s="37">
        <v>0</v>
      </c>
      <c r="R36" s="37">
        <v>6883.76</v>
      </c>
      <c r="S36" s="37">
        <v>0</v>
      </c>
      <c r="T36" s="37"/>
      <c r="U36" s="37"/>
      <c r="V36" s="37">
        <v>0</v>
      </c>
      <c r="W36" s="37">
        <v>0</v>
      </c>
      <c r="X36" s="37">
        <v>0</v>
      </c>
      <c r="Y36" s="37">
        <v>186.15999999999997</v>
      </c>
      <c r="Z36" s="37">
        <v>24.440000000000005</v>
      </c>
      <c r="AA36" s="37">
        <v>22659</v>
      </c>
      <c r="AB36" s="37">
        <v>0</v>
      </c>
      <c r="AC36" s="121">
        <f t="shared" si="40"/>
        <v>4101183.3200000003</v>
      </c>
      <c r="AD36" s="37">
        <v>4688.84</v>
      </c>
      <c r="AE36" s="37">
        <v>13.52</v>
      </c>
      <c r="AF36" s="37">
        <v>2948.9199999999996</v>
      </c>
      <c r="AG36" s="37">
        <v>0</v>
      </c>
      <c r="AH36" s="37">
        <v>0</v>
      </c>
      <c r="AI36" s="37">
        <v>185.11999999999998</v>
      </c>
      <c r="AJ36" s="37">
        <v>116774.32</v>
      </c>
      <c r="AK36" s="37">
        <v>63973.520000000004</v>
      </c>
      <c r="AL36" s="37">
        <v>288970.76</v>
      </c>
      <c r="AM36" s="37">
        <v>88513.36</v>
      </c>
      <c r="AN36" s="37">
        <v>203998.59999999998</v>
      </c>
      <c r="AO36" s="37">
        <v>-19008.599999999999</v>
      </c>
      <c r="AP36" s="37">
        <v>0</v>
      </c>
      <c r="AQ36" s="37">
        <v>0</v>
      </c>
      <c r="AR36" s="37"/>
      <c r="AS36" s="37"/>
      <c r="AT36" s="37">
        <v>0</v>
      </c>
      <c r="AU36" s="37"/>
      <c r="AV36" s="37">
        <v>139.36000000000001</v>
      </c>
      <c r="AW36" s="37">
        <v>164.84000000000003</v>
      </c>
      <c r="AX36" s="37">
        <v>0</v>
      </c>
      <c r="AY36" s="37">
        <v>0</v>
      </c>
      <c r="AZ36" s="37">
        <v>0</v>
      </c>
      <c r="BA36" s="37">
        <v>0</v>
      </c>
      <c r="BB36" s="37">
        <v>1406.08</v>
      </c>
      <c r="BC36" s="37">
        <v>1408.68</v>
      </c>
      <c r="BD36" s="37">
        <v>0</v>
      </c>
      <c r="BE36" s="37">
        <v>230.36</v>
      </c>
      <c r="BF36" s="37">
        <v>1.04</v>
      </c>
      <c r="BG36" s="122">
        <f t="shared" ref="BG36:BG38" si="42">SUM(AD36:BF36)</f>
        <v>754408.72</v>
      </c>
      <c r="BH36" s="123">
        <f t="shared" ref="BH36:BH38" si="43">AC36+BG36</f>
        <v>4855592.04</v>
      </c>
      <c r="BI36" s="37">
        <v>17479.5</v>
      </c>
      <c r="BJ36" s="124">
        <f t="shared" si="41"/>
        <v>4838112.54</v>
      </c>
    </row>
    <row r="37" spans="1:63" ht="15.75" x14ac:dyDescent="0.25">
      <c r="A37" s="128"/>
      <c r="B37" s="5"/>
      <c r="C37" s="37">
        <f>C35-C36</f>
        <v>2061699.8399999999</v>
      </c>
      <c r="D37" s="37">
        <f t="shared" ref="D37:AB37" si="44">D35-D36</f>
        <v>226675.6399999999</v>
      </c>
      <c r="E37" s="37">
        <f t="shared" si="44"/>
        <v>159048</v>
      </c>
      <c r="F37" s="37">
        <f t="shared" si="44"/>
        <v>310538.39999999997</v>
      </c>
      <c r="G37" s="37">
        <f t="shared" si="44"/>
        <v>104374.55999999997</v>
      </c>
      <c r="H37" s="37">
        <f t="shared" si="44"/>
        <v>0</v>
      </c>
      <c r="I37" s="37">
        <f t="shared" si="44"/>
        <v>0</v>
      </c>
      <c r="J37" s="37">
        <f t="shared" si="44"/>
        <v>428100.95999999996</v>
      </c>
      <c r="K37" s="37">
        <f t="shared" si="44"/>
        <v>48240</v>
      </c>
      <c r="L37" s="37">
        <f t="shared" si="44"/>
        <v>63000.479999999996</v>
      </c>
      <c r="M37" s="37">
        <f t="shared" si="44"/>
        <v>99943.679999999993</v>
      </c>
      <c r="N37" s="37">
        <f t="shared" si="44"/>
        <v>169.92000000000002</v>
      </c>
      <c r="O37" s="37">
        <f t="shared" si="44"/>
        <v>2602.5599999999995</v>
      </c>
      <c r="P37" s="37">
        <f t="shared" si="44"/>
        <v>2829</v>
      </c>
      <c r="Q37" s="37">
        <f t="shared" si="44"/>
        <v>0</v>
      </c>
      <c r="R37" s="37">
        <f t="shared" si="44"/>
        <v>4334.24</v>
      </c>
      <c r="S37" s="37">
        <f t="shared" si="44"/>
        <v>0</v>
      </c>
      <c r="T37" s="37">
        <f t="shared" si="44"/>
        <v>0</v>
      </c>
      <c r="U37" s="37">
        <f t="shared" si="44"/>
        <v>0</v>
      </c>
      <c r="V37" s="37">
        <f t="shared" si="44"/>
        <v>0</v>
      </c>
      <c r="W37" s="37">
        <f t="shared" si="44"/>
        <v>0</v>
      </c>
      <c r="X37" s="37">
        <f t="shared" si="44"/>
        <v>0</v>
      </c>
      <c r="Y37" s="37">
        <f t="shared" si="44"/>
        <v>171.84000000000003</v>
      </c>
      <c r="Z37" s="37">
        <f t="shared" si="44"/>
        <v>22.559999999999995</v>
      </c>
      <c r="AA37" s="37">
        <f t="shared" si="44"/>
        <v>20916</v>
      </c>
      <c r="AB37" s="37">
        <f t="shared" si="44"/>
        <v>0</v>
      </c>
      <c r="AC37" s="121">
        <f t="shared" si="40"/>
        <v>3532667.6799999997</v>
      </c>
      <c r="AD37" s="37">
        <f>AD35-AD36</f>
        <v>-2310.84</v>
      </c>
      <c r="AE37" s="37">
        <f t="shared" ref="AE37:BF37" si="45">AE35-AE36</f>
        <v>12.48</v>
      </c>
      <c r="AF37" s="37">
        <f t="shared" si="45"/>
        <v>2722.0800000000004</v>
      </c>
      <c r="AG37" s="37">
        <f t="shared" si="45"/>
        <v>0</v>
      </c>
      <c r="AH37" s="37">
        <f t="shared" si="45"/>
        <v>0</v>
      </c>
      <c r="AI37" s="37">
        <f t="shared" si="45"/>
        <v>170.88000000000002</v>
      </c>
      <c r="AJ37" s="37">
        <f t="shared" si="45"/>
        <v>-23000.320000000007</v>
      </c>
      <c r="AK37" s="37">
        <f t="shared" si="45"/>
        <v>52492.479999999996</v>
      </c>
      <c r="AL37" s="37">
        <f t="shared" si="45"/>
        <v>266742.24</v>
      </c>
      <c r="AM37" s="37">
        <f t="shared" si="45"/>
        <v>-13400.36</v>
      </c>
      <c r="AN37" s="37">
        <f t="shared" si="45"/>
        <v>188306.40000000002</v>
      </c>
      <c r="AO37" s="37">
        <f t="shared" si="45"/>
        <v>-17546.400000000001</v>
      </c>
      <c r="AP37" s="37">
        <f t="shared" si="45"/>
        <v>0</v>
      </c>
      <c r="AQ37" s="37">
        <f t="shared" si="45"/>
        <v>0</v>
      </c>
      <c r="AR37" s="37">
        <f t="shared" si="45"/>
        <v>0</v>
      </c>
      <c r="AS37" s="37">
        <f t="shared" si="45"/>
        <v>0</v>
      </c>
      <c r="AT37" s="37">
        <f t="shared" si="45"/>
        <v>0</v>
      </c>
      <c r="AU37" s="37">
        <f t="shared" si="45"/>
        <v>0</v>
      </c>
      <c r="AV37" s="37">
        <f t="shared" si="45"/>
        <v>128.63999999999999</v>
      </c>
      <c r="AW37" s="37">
        <f t="shared" si="45"/>
        <v>152.15999999999997</v>
      </c>
      <c r="AX37" s="37">
        <f t="shared" si="45"/>
        <v>0</v>
      </c>
      <c r="AY37" s="37">
        <f t="shared" si="45"/>
        <v>0</v>
      </c>
      <c r="AZ37" s="37">
        <f t="shared" si="45"/>
        <v>0</v>
      </c>
      <c r="BA37" s="37">
        <f t="shared" si="45"/>
        <v>0</v>
      </c>
      <c r="BB37" s="37">
        <f t="shared" si="45"/>
        <v>1297.92</v>
      </c>
      <c r="BC37" s="37">
        <f t="shared" si="45"/>
        <v>1300.32</v>
      </c>
      <c r="BD37" s="37">
        <f t="shared" si="45"/>
        <v>0</v>
      </c>
      <c r="BE37" s="37">
        <f t="shared" si="45"/>
        <v>212.64</v>
      </c>
      <c r="BF37" s="37">
        <f t="shared" si="45"/>
        <v>0.96</v>
      </c>
      <c r="BG37" s="122">
        <f t="shared" si="42"/>
        <v>457281.28000000003</v>
      </c>
      <c r="BH37" s="123">
        <f t="shared" si="43"/>
        <v>3989948.96</v>
      </c>
      <c r="BI37" s="38">
        <f>BI35-BI36</f>
        <v>17479.5</v>
      </c>
      <c r="BJ37" s="124">
        <f t="shared" si="41"/>
        <v>3972469.46</v>
      </c>
    </row>
    <row r="38" spans="1:63" ht="15.75" x14ac:dyDescent="0.25">
      <c r="A38" s="128"/>
      <c r="B38" s="12" t="s">
        <v>212</v>
      </c>
      <c r="C38" s="9">
        <f>IF('Upto Month Current'!$G$4="",0,'Upto Month Current'!$G$4)</f>
        <v>2500426</v>
      </c>
      <c r="D38" s="9">
        <f>IF('Upto Month Current'!$G$5="",0,'Upto Month Current'!$G$5)</f>
        <v>691457</v>
      </c>
      <c r="E38" s="9">
        <f>IF('Upto Month Current'!$G$6="",0,'Upto Month Current'!$G$6)</f>
        <v>515</v>
      </c>
      <c r="F38" s="9">
        <f>IF('Upto Month Current'!$G$7="",0,'Upto Month Current'!$G$7)</f>
        <v>412868</v>
      </c>
      <c r="G38" s="9">
        <f>IF('Upto Month Current'!$G$8="",0,'Upto Month Current'!$G$8)</f>
        <v>137414</v>
      </c>
      <c r="H38" s="9">
        <f>IF('Upto Month Current'!$G$9="",0,'Upto Month Current'!$G$9)</f>
        <v>0</v>
      </c>
      <c r="I38" s="9">
        <f>IF('Upto Month Current'!$G$10="",0,'Upto Month Current'!$G$10)</f>
        <v>0</v>
      </c>
      <c r="J38" s="9">
        <f>IF('Upto Month Current'!$G$11="",0,'Upto Month Current'!$G$11)</f>
        <v>801380</v>
      </c>
      <c r="K38" s="9">
        <f>IF('Upto Month Current'!$G$12="",0,'Upto Month Current'!$G$12)</f>
        <v>1358</v>
      </c>
      <c r="L38" s="9">
        <f>IF('Upto Month Current'!$G$13="",0,'Upto Month Current'!$G$13)</f>
        <v>47314</v>
      </c>
      <c r="M38" s="9">
        <f>IF('Upto Month Current'!$G$14="",0,'Upto Month Current'!$G$14)</f>
        <v>170092</v>
      </c>
      <c r="N38" s="9">
        <f>IF('Upto Month Current'!$G$15="",0,'Upto Month Current'!$G$15)</f>
        <v>301</v>
      </c>
      <c r="O38" s="9">
        <f>IF('Upto Month Current'!$G$16="",0,'Upto Month Current'!$G$16)</f>
        <v>3822</v>
      </c>
      <c r="P38" s="9">
        <f>IF('Upto Month Current'!$G$17="",0,'Upto Month Current'!$G$17)</f>
        <v>7540</v>
      </c>
      <c r="Q38" s="9">
        <f>IF('Upto Month Current'!$G$18="",0,'Upto Month Current'!$G$18)</f>
        <v>0</v>
      </c>
      <c r="R38" s="9">
        <f>IF('Upto Month Current'!$G$21="",0,'Upto Month Current'!$G$21)</f>
        <v>4032</v>
      </c>
      <c r="S38" s="9">
        <f>IF('Upto Month Current'!$G$26="",0,'Upto Month Current'!$G$26)</f>
        <v>0</v>
      </c>
      <c r="T38" s="9">
        <f>IF('Upto Month Current'!$G$27="",0,'Upto Month Current'!$G$27)</f>
        <v>0</v>
      </c>
      <c r="U38" s="9">
        <f>IF('Upto Month Current'!$G$30="",0,'Upto Month Current'!$G$30)</f>
        <v>0</v>
      </c>
      <c r="V38" s="9">
        <f>IF('Upto Month Current'!$G$35="",0,'Upto Month Current'!$G$35)</f>
        <v>0</v>
      </c>
      <c r="W38" s="9">
        <f>IF('Upto Month Current'!$G$39="",0,'Upto Month Current'!$G$39)</f>
        <v>0</v>
      </c>
      <c r="X38" s="9">
        <f>IF('Upto Month Current'!$G$40="",0,'Upto Month Current'!$G$40)</f>
        <v>0</v>
      </c>
      <c r="Y38" s="9">
        <f>IF('Upto Month Current'!$G$42="",0,'Upto Month Current'!$G$42)</f>
        <v>5311</v>
      </c>
      <c r="Z38" s="9">
        <f>IF('Upto Month Current'!$G$43="",0,'Upto Month Current'!$G$43)</f>
        <v>623</v>
      </c>
      <c r="AA38" s="9">
        <f>IF('Upto Month Current'!$G$44="",0,'Upto Month Current'!$G$44)</f>
        <v>1035</v>
      </c>
      <c r="AB38" s="9">
        <f>IF('Upto Month Current'!$G$51="",0,'Upto Month Current'!$G$51)</f>
        <v>0</v>
      </c>
      <c r="AC38" s="121">
        <f t="shared" si="40"/>
        <v>4785488</v>
      </c>
      <c r="AD38" s="9">
        <f>IF('Upto Month Current'!$G$19="",0,'Upto Month Current'!$G$19)</f>
        <v>1903</v>
      </c>
      <c r="AE38" s="9">
        <f>IF('Upto Month Current'!$G$20="",0,'Upto Month Current'!$G$20)</f>
        <v>1085</v>
      </c>
      <c r="AF38" s="9">
        <f>IF('Upto Month Current'!$G$22="",0,'Upto Month Current'!$G$22)</f>
        <v>3781</v>
      </c>
      <c r="AG38" s="9">
        <f>IF('Upto Month Current'!$G$23="",0,'Upto Month Current'!$G$23)</f>
        <v>0</v>
      </c>
      <c r="AH38" s="9">
        <f>IF('Upto Month Current'!$G$24="",0,'Upto Month Current'!$G$24)</f>
        <v>0</v>
      </c>
      <c r="AI38" s="9">
        <f>IF('Upto Month Current'!$G$25="",0,'Upto Month Current'!$G$25)</f>
        <v>13</v>
      </c>
      <c r="AJ38" s="9">
        <f>IF('Upto Month Current'!$G$28="",0,'Upto Month Current'!$G$28)</f>
        <v>86930</v>
      </c>
      <c r="AK38" s="9">
        <f>IF('Upto Month Current'!$G$29="",0,'Upto Month Current'!$G$29)</f>
        <v>9749</v>
      </c>
      <c r="AL38" s="9">
        <f>IF('Upto Month Current'!$G$31="",0,'Upto Month Current'!$G$31)</f>
        <v>442938</v>
      </c>
      <c r="AM38" s="9">
        <f>IF('Upto Month Current'!$G$32="",0,'Upto Month Current'!$G$32)</f>
        <v>18454</v>
      </c>
      <c r="AN38" s="9">
        <f>IF('Upto Month Current'!$G$33="",0,'Upto Month Current'!$G$33)</f>
        <v>300542</v>
      </c>
      <c r="AO38" s="9">
        <f>IF('Upto Month Current'!$G$34="",0,'Upto Month Current'!$G$34)</f>
        <v>921</v>
      </c>
      <c r="AP38" s="9">
        <f>IF('Upto Month Current'!$G$36="",0,'Upto Month Current'!$G$36)</f>
        <v>0</v>
      </c>
      <c r="AQ38" s="9">
        <f>IF('Upto Month Current'!$G$37="",0,'Upto Month Current'!$G$37)</f>
        <v>0</v>
      </c>
      <c r="AR38" s="9">
        <v>0</v>
      </c>
      <c r="AS38" s="9">
        <f>IF('Upto Month Current'!$G$38="",0,'Upto Month Current'!$G$38)</f>
        <v>0</v>
      </c>
      <c r="AT38" s="9">
        <f>IF('Upto Month Current'!$G$41="",0,'Upto Month Current'!$G$41)</f>
        <v>0</v>
      </c>
      <c r="AU38" s="9">
        <v>0</v>
      </c>
      <c r="AV38" s="9">
        <f>IF('Upto Month Current'!$G$45="",0,'Upto Month Current'!$G$45)</f>
        <v>0</v>
      </c>
      <c r="AW38" s="9">
        <f>IF('Upto Month Current'!$G$46="",0,'Upto Month Current'!$G$46)</f>
        <v>0</v>
      </c>
      <c r="AX38" s="9">
        <f>IF('Upto Month Current'!$G$47="",0,'Upto Month Current'!$G$47)</f>
        <v>0</v>
      </c>
      <c r="AY38" s="9">
        <f>IF('Upto Month Current'!$G$49="",0,'Upto Month Current'!$G$49)</f>
        <v>0</v>
      </c>
      <c r="AZ38" s="9">
        <f>IF('Upto Month Current'!$G$50="",0,'Upto Month Current'!$G$50)</f>
        <v>0</v>
      </c>
      <c r="BA38" s="9">
        <f>IF('Upto Month Current'!$G$52="",0,'Upto Month Current'!$G$52)</f>
        <v>0</v>
      </c>
      <c r="BB38" s="9">
        <f>IF('Upto Month Current'!$G$53="",0,'Upto Month Current'!$G$53)</f>
        <v>15100</v>
      </c>
      <c r="BC38" s="9">
        <f>IF('Upto Month Current'!$G$54="",0,'Upto Month Current'!$G$54)</f>
        <v>15100</v>
      </c>
      <c r="BD38" s="9">
        <f>IF('Upto Month Current'!$G$55="",0,'Upto Month Current'!$G$55)</f>
        <v>0</v>
      </c>
      <c r="BE38" s="9">
        <f>IF('Upto Month Current'!$G$56="",0,'Upto Month Current'!$G$56)</f>
        <v>17061</v>
      </c>
      <c r="BF38" s="9">
        <f>IF('Upto Month Current'!$G$58="",0,'Upto Month Current'!$G$58)</f>
        <v>49</v>
      </c>
      <c r="BG38" s="122">
        <f t="shared" si="42"/>
        <v>913626</v>
      </c>
      <c r="BH38" s="123">
        <f t="shared" si="43"/>
        <v>5699114</v>
      </c>
      <c r="BI38" s="9">
        <f>IF('Upto Month Current'!$G$60="",0,'Upto Month Current'!$G$60)</f>
        <v>9084</v>
      </c>
      <c r="BJ38" s="124">
        <f t="shared" si="41"/>
        <v>5690030</v>
      </c>
      <c r="BK38">
        <f>'Upto Month Current'!$G$61</f>
        <v>5690181</v>
      </c>
    </row>
    <row r="39" spans="1:63" ht="15.75" x14ac:dyDescent="0.25">
      <c r="A39" s="128"/>
      <c r="B39" s="5" t="s">
        <v>210</v>
      </c>
      <c r="C39" s="126">
        <f t="shared" ref="C39:AH39" si="46">C38/C35</f>
        <v>0.58214316978362868</v>
      </c>
      <c r="D39" s="126">
        <f t="shared" si="46"/>
        <v>0.75685535775269486</v>
      </c>
      <c r="E39" s="126">
        <f t="shared" si="46"/>
        <v>3.2380161963683918E-3</v>
      </c>
      <c r="F39" s="126">
        <f t="shared" si="46"/>
        <v>0.63817112473046811</v>
      </c>
      <c r="G39" s="126">
        <f t="shared" si="46"/>
        <v>0.6319424963324396</v>
      </c>
      <c r="H39" s="126" t="e">
        <f t="shared" si="46"/>
        <v>#DIV/0!</v>
      </c>
      <c r="I39" s="126" t="e">
        <f t="shared" si="46"/>
        <v>#DIV/0!</v>
      </c>
      <c r="J39" s="126">
        <f t="shared" si="46"/>
        <v>0.89853197245808558</v>
      </c>
      <c r="K39" s="126">
        <f t="shared" si="46"/>
        <v>1.3512437810945273E-2</v>
      </c>
      <c r="L39" s="126">
        <f t="shared" si="46"/>
        <v>0.36048487249620953</v>
      </c>
      <c r="M39" s="126">
        <f t="shared" si="46"/>
        <v>0.81690167902562727</v>
      </c>
      <c r="N39" s="126">
        <f t="shared" si="46"/>
        <v>0.85028248587570621</v>
      </c>
      <c r="O39" s="126">
        <f t="shared" si="46"/>
        <v>0.70490593876798224</v>
      </c>
      <c r="P39" s="126">
        <f t="shared" si="46"/>
        <v>0.85847660252761016</v>
      </c>
      <c r="Q39" s="126" t="e">
        <f t="shared" si="46"/>
        <v>#DIV/0!</v>
      </c>
      <c r="R39" s="126">
        <f t="shared" si="46"/>
        <v>0.35942235692636831</v>
      </c>
      <c r="S39" s="126" t="e">
        <f t="shared" si="46"/>
        <v>#DIV/0!</v>
      </c>
      <c r="T39" s="126" t="e">
        <f t="shared" si="46"/>
        <v>#DIV/0!</v>
      </c>
      <c r="U39" s="126" t="e">
        <f t="shared" si="46"/>
        <v>#DIV/0!</v>
      </c>
      <c r="V39" s="126" t="e">
        <f t="shared" si="46"/>
        <v>#DIV/0!</v>
      </c>
      <c r="W39" s="126" t="e">
        <f t="shared" si="46"/>
        <v>#DIV/0!</v>
      </c>
      <c r="X39" s="126" t="e">
        <f t="shared" si="46"/>
        <v>#DIV/0!</v>
      </c>
      <c r="Y39" s="126">
        <f t="shared" si="46"/>
        <v>14.835195530726256</v>
      </c>
      <c r="Z39" s="126">
        <f t="shared" si="46"/>
        <v>13.25531914893617</v>
      </c>
      <c r="AA39" s="126">
        <f t="shared" si="46"/>
        <v>2.3752151462994836E-2</v>
      </c>
      <c r="AB39" s="126" t="e">
        <f t="shared" si="46"/>
        <v>#DIV/0!</v>
      </c>
      <c r="AC39" s="126">
        <f t="shared" si="46"/>
        <v>0.62687731264338276</v>
      </c>
      <c r="AD39" s="126">
        <f t="shared" si="46"/>
        <v>0.80025231286795628</v>
      </c>
      <c r="AE39" s="126">
        <f t="shared" si="46"/>
        <v>41.730769230769234</v>
      </c>
      <c r="AF39" s="126">
        <f t="shared" si="46"/>
        <v>0.66672544524775168</v>
      </c>
      <c r="AG39" s="126" t="e">
        <f t="shared" si="46"/>
        <v>#DIV/0!</v>
      </c>
      <c r="AH39" s="126" t="e">
        <f t="shared" si="46"/>
        <v>#DIV/0!</v>
      </c>
      <c r="AI39" s="126">
        <f t="shared" ref="AI39:BJ39" si="47">AI38/AI35</f>
        <v>3.6516853932584269E-2</v>
      </c>
      <c r="AJ39" s="126">
        <f t="shared" si="47"/>
        <v>0.92701601723292171</v>
      </c>
      <c r="AK39" s="126">
        <f t="shared" si="47"/>
        <v>8.3706832895437289E-2</v>
      </c>
      <c r="AL39" s="126">
        <f t="shared" si="47"/>
        <v>0.79706251248396209</v>
      </c>
      <c r="AM39" s="126">
        <f t="shared" si="47"/>
        <v>0.2456831706894945</v>
      </c>
      <c r="AN39" s="126">
        <f t="shared" si="47"/>
        <v>0.76609270847937194</v>
      </c>
      <c r="AO39" s="126">
        <f t="shared" si="47"/>
        <v>-2.5194911776774721E-2</v>
      </c>
      <c r="AP39" s="126" t="e">
        <f t="shared" si="47"/>
        <v>#DIV/0!</v>
      </c>
      <c r="AQ39" s="126" t="e">
        <f t="shared" si="47"/>
        <v>#DIV/0!</v>
      </c>
      <c r="AR39" s="126" t="e">
        <f t="shared" si="47"/>
        <v>#DIV/0!</v>
      </c>
      <c r="AS39" s="126" t="e">
        <f t="shared" si="47"/>
        <v>#DIV/0!</v>
      </c>
      <c r="AT39" s="126" t="e">
        <f t="shared" si="47"/>
        <v>#DIV/0!</v>
      </c>
      <c r="AU39" s="126" t="e">
        <f t="shared" si="47"/>
        <v>#DIV/0!</v>
      </c>
      <c r="AV39" s="126">
        <f t="shared" si="47"/>
        <v>0</v>
      </c>
      <c r="AW39" s="126">
        <f t="shared" si="47"/>
        <v>0</v>
      </c>
      <c r="AX39" s="126" t="e">
        <f t="shared" si="47"/>
        <v>#DIV/0!</v>
      </c>
      <c r="AY39" s="126" t="e">
        <f t="shared" si="47"/>
        <v>#DIV/0!</v>
      </c>
      <c r="AZ39" s="126" t="e">
        <f t="shared" si="47"/>
        <v>#DIV/0!</v>
      </c>
      <c r="BA39" s="126" t="e">
        <f t="shared" si="47"/>
        <v>#DIV/0!</v>
      </c>
      <c r="BB39" s="126">
        <f t="shared" si="47"/>
        <v>5.584319526627219</v>
      </c>
      <c r="BC39" s="126">
        <f t="shared" si="47"/>
        <v>5.5740125507567369</v>
      </c>
      <c r="BD39" s="126" t="e">
        <f t="shared" si="47"/>
        <v>#DIV/0!</v>
      </c>
      <c r="BE39" s="126">
        <f t="shared" si="47"/>
        <v>38.512415349887135</v>
      </c>
      <c r="BF39" s="126">
        <f t="shared" si="47"/>
        <v>24.5</v>
      </c>
      <c r="BG39" s="126">
        <f t="shared" si="47"/>
        <v>0.75400968894684284</v>
      </c>
      <c r="BH39" s="126">
        <f t="shared" si="47"/>
        <v>0.64429230501560053</v>
      </c>
      <c r="BI39" s="126">
        <f t="shared" si="47"/>
        <v>0.25984724963528705</v>
      </c>
      <c r="BJ39" s="126">
        <f t="shared" si="47"/>
        <v>0.64581772237066748</v>
      </c>
    </row>
    <row r="40" spans="1:63" ht="15.75" x14ac:dyDescent="0.25">
      <c r="A40" s="128"/>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17"/>
      <c r="AD40" s="5"/>
      <c r="AE40" s="5"/>
      <c r="AF40" s="5"/>
      <c r="AG40" s="5"/>
      <c r="AH40" s="5"/>
      <c r="AI40" s="5"/>
      <c r="AJ40" s="5"/>
      <c r="AK40" s="5"/>
      <c r="AL40" s="5"/>
      <c r="AM40" s="5"/>
      <c r="AN40" s="5"/>
      <c r="AO40" s="5"/>
      <c r="AP40" s="5"/>
      <c r="AQ40" s="5"/>
      <c r="AR40" s="5"/>
      <c r="AS40" s="5"/>
      <c r="AT40" s="5"/>
      <c r="AU40" s="7"/>
      <c r="AV40" s="6"/>
      <c r="AW40" s="5"/>
      <c r="AX40" s="5"/>
      <c r="AY40" s="5"/>
      <c r="AZ40" s="5"/>
      <c r="BA40" s="5"/>
      <c r="BB40" s="5"/>
      <c r="BC40" s="5"/>
      <c r="BD40" s="5"/>
      <c r="BE40" s="5"/>
      <c r="BF40" s="5"/>
      <c r="BG40" s="6"/>
      <c r="BH40" s="44"/>
      <c r="BI40" s="5"/>
      <c r="BJ40" s="48"/>
    </row>
    <row r="41" spans="1:63" ht="15.75" x14ac:dyDescent="0.25">
      <c r="A41" s="15" t="s">
        <v>141</v>
      </c>
      <c r="B41" s="11" t="s">
        <v>214</v>
      </c>
      <c r="C41" s="120">
        <v>5807602</v>
      </c>
      <c r="D41" s="120">
        <v>1002706</v>
      </c>
      <c r="E41" s="120">
        <v>216781</v>
      </c>
      <c r="F41" s="120">
        <v>623789</v>
      </c>
      <c r="G41" s="120">
        <v>313296</v>
      </c>
      <c r="H41" s="120">
        <v>0</v>
      </c>
      <c r="I41" s="120">
        <v>0</v>
      </c>
      <c r="J41" s="120">
        <v>349607</v>
      </c>
      <c r="K41" s="120">
        <v>84939</v>
      </c>
      <c r="L41" s="120">
        <v>183242</v>
      </c>
      <c r="M41" s="120">
        <v>159613</v>
      </c>
      <c r="N41" s="120">
        <v>984</v>
      </c>
      <c r="O41" s="120">
        <v>18510</v>
      </c>
      <c r="P41" s="120">
        <v>137019</v>
      </c>
      <c r="Q41" s="120">
        <v>0</v>
      </c>
      <c r="R41" s="120">
        <v>6559</v>
      </c>
      <c r="S41" s="120">
        <v>0</v>
      </c>
      <c r="T41" s="120">
        <v>0</v>
      </c>
      <c r="U41" s="120">
        <v>0</v>
      </c>
      <c r="V41" s="120">
        <v>0</v>
      </c>
      <c r="W41" s="120">
        <v>0</v>
      </c>
      <c r="X41" s="120">
        <v>0</v>
      </c>
      <c r="Y41" s="120">
        <v>4275</v>
      </c>
      <c r="Z41" s="120">
        <v>639</v>
      </c>
      <c r="AA41" s="120">
        <v>626</v>
      </c>
      <c r="AB41" s="120">
        <v>0</v>
      </c>
      <c r="AC41" s="121">
        <f t="shared" ref="AC41:AC44" si="48">SUM(C41:AB41)</f>
        <v>8910187</v>
      </c>
      <c r="AD41" s="120">
        <v>9875</v>
      </c>
      <c r="AE41" s="120">
        <v>385</v>
      </c>
      <c r="AF41" s="120">
        <v>7123</v>
      </c>
      <c r="AG41" s="120">
        <v>0</v>
      </c>
      <c r="AH41" s="120">
        <v>0</v>
      </c>
      <c r="AI41" s="120">
        <v>10272</v>
      </c>
      <c r="AJ41" s="120">
        <v>10817</v>
      </c>
      <c r="AK41" s="120">
        <v>28723</v>
      </c>
      <c r="AL41" s="120">
        <v>0</v>
      </c>
      <c r="AM41" s="120">
        <v>19</v>
      </c>
      <c r="AN41" s="120">
        <v>284635</v>
      </c>
      <c r="AO41" s="120">
        <v>16806214</v>
      </c>
      <c r="AP41" s="120">
        <v>0</v>
      </c>
      <c r="AQ41" s="120">
        <v>0</v>
      </c>
      <c r="AR41" s="120">
        <v>0</v>
      </c>
      <c r="AS41" s="120">
        <v>0</v>
      </c>
      <c r="AT41" s="120">
        <v>0</v>
      </c>
      <c r="AU41" s="120">
        <v>0</v>
      </c>
      <c r="AV41" s="120">
        <v>255</v>
      </c>
      <c r="AW41" s="120">
        <v>996</v>
      </c>
      <c r="AX41" s="120">
        <v>58</v>
      </c>
      <c r="AY41" s="120">
        <v>0</v>
      </c>
      <c r="AZ41" s="120">
        <v>0</v>
      </c>
      <c r="BA41" s="120">
        <v>0</v>
      </c>
      <c r="BB41" s="120">
        <v>3840</v>
      </c>
      <c r="BC41" s="120">
        <v>3840</v>
      </c>
      <c r="BD41" s="120">
        <v>0</v>
      </c>
      <c r="BE41" s="120">
        <v>9877</v>
      </c>
      <c r="BF41" s="120">
        <v>2782</v>
      </c>
      <c r="BG41" s="122">
        <f>SUM(AD41:BF41)</f>
        <v>17179711</v>
      </c>
      <c r="BH41" s="123">
        <f>AC41+BG41</f>
        <v>26089898</v>
      </c>
      <c r="BI41" s="96">
        <v>0</v>
      </c>
      <c r="BJ41" s="124">
        <f t="shared" ref="BJ41:BJ44" si="49">BH41-BI41</f>
        <v>26089898</v>
      </c>
    </row>
    <row r="42" spans="1:63" ht="15.75" x14ac:dyDescent="0.25">
      <c r="A42" s="128" t="s">
        <v>141</v>
      </c>
      <c r="B42" s="5" t="s">
        <v>211</v>
      </c>
      <c r="C42" s="37">
        <v>3019953.0400000005</v>
      </c>
      <c r="D42" s="37">
        <v>788873.28</v>
      </c>
      <c r="E42" s="37">
        <v>0</v>
      </c>
      <c r="F42" s="37">
        <v>324370.28000000003</v>
      </c>
      <c r="G42" s="37">
        <v>162913.91999999998</v>
      </c>
      <c r="H42" s="37">
        <v>0</v>
      </c>
      <c r="I42" s="37">
        <v>0</v>
      </c>
      <c r="J42" s="37">
        <v>181795.64</v>
      </c>
      <c r="K42" s="37">
        <v>58366.360000000008</v>
      </c>
      <c r="L42" s="37">
        <v>95285.84</v>
      </c>
      <c r="M42" s="37">
        <v>82998.760000000009</v>
      </c>
      <c r="N42" s="37">
        <v>511.68000000000006</v>
      </c>
      <c r="O42" s="37">
        <v>9625.2000000000007</v>
      </c>
      <c r="P42" s="37">
        <v>109710.12</v>
      </c>
      <c r="Q42" s="37">
        <v>0</v>
      </c>
      <c r="R42" s="37">
        <v>7702.24</v>
      </c>
      <c r="S42" s="37">
        <v>0</v>
      </c>
      <c r="T42" s="37"/>
      <c r="U42" s="37"/>
      <c r="V42" s="37">
        <v>0</v>
      </c>
      <c r="W42" s="37">
        <v>0</v>
      </c>
      <c r="X42" s="37">
        <v>0</v>
      </c>
      <c r="Y42" s="37">
        <v>2223</v>
      </c>
      <c r="Z42" s="37">
        <v>332.28000000000003</v>
      </c>
      <c r="AA42" s="37">
        <v>325.52</v>
      </c>
      <c r="AB42" s="37">
        <v>0</v>
      </c>
      <c r="AC42" s="121">
        <f t="shared" si="48"/>
        <v>4844987.16</v>
      </c>
      <c r="AD42" s="37">
        <v>7387.6399999999994</v>
      </c>
      <c r="AE42" s="37">
        <v>200.20000000000002</v>
      </c>
      <c r="AF42" s="37">
        <v>3703.9600000000005</v>
      </c>
      <c r="AG42" s="37">
        <v>0</v>
      </c>
      <c r="AH42" s="37">
        <v>0</v>
      </c>
      <c r="AI42" s="37">
        <v>5341.4400000000005</v>
      </c>
      <c r="AJ42" s="37">
        <v>30812.600000000006</v>
      </c>
      <c r="AK42" s="37">
        <v>14935.960000000001</v>
      </c>
      <c r="AL42" s="37">
        <v>0</v>
      </c>
      <c r="AM42" s="37">
        <v>165.88000000000002</v>
      </c>
      <c r="AN42" s="37">
        <v>148010.20000000001</v>
      </c>
      <c r="AO42" s="37">
        <v>11840031.280000001</v>
      </c>
      <c r="AP42" s="37">
        <v>0</v>
      </c>
      <c r="AQ42" s="37">
        <v>0</v>
      </c>
      <c r="AR42" s="37"/>
      <c r="AS42" s="37"/>
      <c r="AT42" s="37">
        <v>0</v>
      </c>
      <c r="AU42" s="37"/>
      <c r="AV42" s="37">
        <v>132.60000000000002</v>
      </c>
      <c r="AW42" s="37">
        <v>517.92000000000007</v>
      </c>
      <c r="AX42" s="37">
        <v>30.160000000000004</v>
      </c>
      <c r="AY42" s="37">
        <v>0</v>
      </c>
      <c r="AZ42" s="37">
        <v>0</v>
      </c>
      <c r="BA42" s="37">
        <v>0</v>
      </c>
      <c r="BB42" s="37">
        <v>1996.8000000000002</v>
      </c>
      <c r="BC42" s="37">
        <v>1996.8000000000002</v>
      </c>
      <c r="BD42" s="37">
        <v>0</v>
      </c>
      <c r="BE42" s="37">
        <v>5136.04</v>
      </c>
      <c r="BF42" s="37">
        <v>1445</v>
      </c>
      <c r="BG42" s="122">
        <f t="shared" ref="BG42:BG44" si="50">SUM(AD42:BF42)</f>
        <v>12061844.480000002</v>
      </c>
      <c r="BH42" s="123">
        <f t="shared" ref="BH42:BH44" si="51">AC42+BG42</f>
        <v>16906831.640000001</v>
      </c>
      <c r="BI42" s="11">
        <v>0</v>
      </c>
      <c r="BJ42" s="124">
        <f t="shared" si="49"/>
        <v>16906831.640000001</v>
      </c>
    </row>
    <row r="43" spans="1:63" ht="15.75" x14ac:dyDescent="0.25">
      <c r="A43" s="128"/>
      <c r="B43" s="5"/>
      <c r="C43" s="37">
        <f>C41-C42</f>
        <v>2787648.9599999995</v>
      </c>
      <c r="D43" s="37">
        <f t="shared" ref="D43:AB43" si="52">D41-D42</f>
        <v>213832.71999999997</v>
      </c>
      <c r="E43" s="37">
        <f t="shared" si="52"/>
        <v>216781</v>
      </c>
      <c r="F43" s="37">
        <f t="shared" si="52"/>
        <v>299418.71999999997</v>
      </c>
      <c r="G43" s="37">
        <f t="shared" si="52"/>
        <v>150382.08000000002</v>
      </c>
      <c r="H43" s="37">
        <f t="shared" si="52"/>
        <v>0</v>
      </c>
      <c r="I43" s="37">
        <f t="shared" si="52"/>
        <v>0</v>
      </c>
      <c r="J43" s="37">
        <f t="shared" si="52"/>
        <v>167811.36</v>
      </c>
      <c r="K43" s="37">
        <f t="shared" si="52"/>
        <v>26572.639999999992</v>
      </c>
      <c r="L43" s="37">
        <f t="shared" si="52"/>
        <v>87956.160000000003</v>
      </c>
      <c r="M43" s="37">
        <f t="shared" si="52"/>
        <v>76614.239999999991</v>
      </c>
      <c r="N43" s="37">
        <f t="shared" si="52"/>
        <v>472.31999999999994</v>
      </c>
      <c r="O43" s="37">
        <f t="shared" si="52"/>
        <v>8884.7999999999993</v>
      </c>
      <c r="P43" s="37">
        <f t="shared" si="52"/>
        <v>27308.880000000005</v>
      </c>
      <c r="Q43" s="37">
        <f t="shared" si="52"/>
        <v>0</v>
      </c>
      <c r="R43" s="37">
        <f t="shared" si="52"/>
        <v>-1143.2399999999998</v>
      </c>
      <c r="S43" s="37">
        <f t="shared" si="52"/>
        <v>0</v>
      </c>
      <c r="T43" s="37">
        <f t="shared" si="52"/>
        <v>0</v>
      </c>
      <c r="U43" s="37">
        <f t="shared" si="52"/>
        <v>0</v>
      </c>
      <c r="V43" s="37">
        <f t="shared" si="52"/>
        <v>0</v>
      </c>
      <c r="W43" s="37">
        <f t="shared" si="52"/>
        <v>0</v>
      </c>
      <c r="X43" s="37">
        <f t="shared" si="52"/>
        <v>0</v>
      </c>
      <c r="Y43" s="37">
        <f t="shared" si="52"/>
        <v>2052</v>
      </c>
      <c r="Z43" s="37">
        <f t="shared" si="52"/>
        <v>306.71999999999997</v>
      </c>
      <c r="AA43" s="37">
        <f t="shared" si="52"/>
        <v>300.48</v>
      </c>
      <c r="AB43" s="37">
        <f t="shared" si="52"/>
        <v>0</v>
      </c>
      <c r="AC43" s="121">
        <f t="shared" si="48"/>
        <v>4065199.8399999994</v>
      </c>
      <c r="AD43" s="37">
        <f>AD41-AD42</f>
        <v>2487.3600000000006</v>
      </c>
      <c r="AE43" s="37">
        <f t="shared" ref="AE43:BF43" si="53">AE41-AE42</f>
        <v>184.79999999999998</v>
      </c>
      <c r="AF43" s="37">
        <f t="shared" si="53"/>
        <v>3419.0399999999995</v>
      </c>
      <c r="AG43" s="37">
        <f t="shared" si="53"/>
        <v>0</v>
      </c>
      <c r="AH43" s="37">
        <f t="shared" si="53"/>
        <v>0</v>
      </c>
      <c r="AI43" s="37">
        <f t="shared" si="53"/>
        <v>4930.5599999999995</v>
      </c>
      <c r="AJ43" s="37">
        <f t="shared" si="53"/>
        <v>-19995.600000000006</v>
      </c>
      <c r="AK43" s="37">
        <f t="shared" si="53"/>
        <v>13787.039999999999</v>
      </c>
      <c r="AL43" s="37">
        <f t="shared" si="53"/>
        <v>0</v>
      </c>
      <c r="AM43" s="37">
        <f t="shared" si="53"/>
        <v>-146.88000000000002</v>
      </c>
      <c r="AN43" s="37">
        <f t="shared" si="53"/>
        <v>136624.79999999999</v>
      </c>
      <c r="AO43" s="37">
        <f t="shared" si="53"/>
        <v>4966182.7199999988</v>
      </c>
      <c r="AP43" s="37">
        <f t="shared" si="53"/>
        <v>0</v>
      </c>
      <c r="AQ43" s="37">
        <f t="shared" si="53"/>
        <v>0</v>
      </c>
      <c r="AR43" s="37">
        <f t="shared" si="53"/>
        <v>0</v>
      </c>
      <c r="AS43" s="37">
        <f t="shared" si="53"/>
        <v>0</v>
      </c>
      <c r="AT43" s="37">
        <f t="shared" si="53"/>
        <v>0</v>
      </c>
      <c r="AU43" s="37">
        <f t="shared" si="53"/>
        <v>0</v>
      </c>
      <c r="AV43" s="37">
        <f t="shared" si="53"/>
        <v>122.39999999999998</v>
      </c>
      <c r="AW43" s="37">
        <f t="shared" si="53"/>
        <v>478.07999999999993</v>
      </c>
      <c r="AX43" s="37">
        <f t="shared" si="53"/>
        <v>27.839999999999996</v>
      </c>
      <c r="AY43" s="37">
        <f t="shared" si="53"/>
        <v>0</v>
      </c>
      <c r="AZ43" s="37">
        <f t="shared" si="53"/>
        <v>0</v>
      </c>
      <c r="BA43" s="37">
        <f t="shared" si="53"/>
        <v>0</v>
      </c>
      <c r="BB43" s="37">
        <f t="shared" si="53"/>
        <v>1843.1999999999998</v>
      </c>
      <c r="BC43" s="37">
        <f t="shared" si="53"/>
        <v>1843.1999999999998</v>
      </c>
      <c r="BD43" s="37">
        <f t="shared" si="53"/>
        <v>0</v>
      </c>
      <c r="BE43" s="37">
        <f t="shared" si="53"/>
        <v>4740.96</v>
      </c>
      <c r="BF43" s="37">
        <f t="shared" si="53"/>
        <v>1337</v>
      </c>
      <c r="BG43" s="122">
        <f t="shared" si="50"/>
        <v>5117866.5199999996</v>
      </c>
      <c r="BH43" s="123">
        <f t="shared" si="51"/>
        <v>9183066.3599999994</v>
      </c>
      <c r="BI43" s="38">
        <f>BI41-BI42</f>
        <v>0</v>
      </c>
      <c r="BJ43" s="124">
        <f t="shared" si="49"/>
        <v>9183066.3599999994</v>
      </c>
    </row>
    <row r="44" spans="1:63" ht="15.75" x14ac:dyDescent="0.25">
      <c r="A44" s="128"/>
      <c r="B44" s="12" t="s">
        <v>212</v>
      </c>
      <c r="C44" s="9">
        <f>IF('Upto Month Current'!$H$4="",0,'Upto Month Current'!$H$4)</f>
        <v>2847854</v>
      </c>
      <c r="D44" s="9">
        <f>IF('Upto Month Current'!$H$5="",0,'Upto Month Current'!$H$5)</f>
        <v>673772</v>
      </c>
      <c r="E44" s="9">
        <f>IF('Upto Month Current'!$H$6="",0,'Upto Month Current'!$H$6)</f>
        <v>191</v>
      </c>
      <c r="F44" s="9">
        <f>IF('Upto Month Current'!$H$7="",0,'Upto Month Current'!$H$7)</f>
        <v>337527</v>
      </c>
      <c r="G44" s="9">
        <f>IF('Upto Month Current'!$H$8="",0,'Upto Month Current'!$H$8)</f>
        <v>162018</v>
      </c>
      <c r="H44" s="9">
        <f>IF('Upto Month Current'!$H$9="",0,'Upto Month Current'!$H$9)</f>
        <v>0</v>
      </c>
      <c r="I44" s="9">
        <f>IF('Upto Month Current'!$H$10="",0,'Upto Month Current'!$H$10)</f>
        <v>0</v>
      </c>
      <c r="J44" s="9">
        <f>IF('Upto Month Current'!$H$11="",0,'Upto Month Current'!$H$11)</f>
        <v>325021</v>
      </c>
      <c r="K44" s="9">
        <f>IF('Upto Month Current'!$H$12="",0,'Upto Month Current'!$H$12)</f>
        <v>5745</v>
      </c>
      <c r="L44" s="9">
        <f>IF('Upto Month Current'!$H$13="",0,'Upto Month Current'!$H$13)</f>
        <v>78995</v>
      </c>
      <c r="M44" s="9">
        <f>IF('Upto Month Current'!$H$14="",0,'Upto Month Current'!$H$14)</f>
        <v>140912</v>
      </c>
      <c r="N44" s="9">
        <f>IF('Upto Month Current'!$H$15="",0,'Upto Month Current'!$H$15)</f>
        <v>188</v>
      </c>
      <c r="O44" s="9">
        <f>IF('Upto Month Current'!$H$16="",0,'Upto Month Current'!$H$16)</f>
        <v>6936</v>
      </c>
      <c r="P44" s="9">
        <f>IF('Upto Month Current'!$H$17="",0,'Upto Month Current'!$H$17)</f>
        <v>116921</v>
      </c>
      <c r="Q44" s="9">
        <f>IF('Upto Month Current'!$H$18="",0,'Upto Month Current'!$H$18)</f>
        <v>0</v>
      </c>
      <c r="R44" s="9">
        <f>IF('Upto Month Current'!$H$21="",0,'Upto Month Current'!$H$21)</f>
        <v>4542</v>
      </c>
      <c r="S44" s="9">
        <f>IF('Upto Month Current'!$H$26="",0,'Upto Month Current'!$H$26)</f>
        <v>0</v>
      </c>
      <c r="T44" s="9">
        <f>IF('Upto Month Current'!$H$27="",0,'Upto Month Current'!$H$27)</f>
        <v>0</v>
      </c>
      <c r="U44" s="9">
        <f>IF('Upto Month Current'!$H$30="",0,'Upto Month Current'!$H$30)</f>
        <v>0</v>
      </c>
      <c r="V44" s="9">
        <f>IF('Upto Month Current'!$H$35="",0,'Upto Month Current'!$H$35)</f>
        <v>0</v>
      </c>
      <c r="W44" s="9">
        <f>IF('Upto Month Current'!$H$39="",0,'Upto Month Current'!$H$39)</f>
        <v>0</v>
      </c>
      <c r="X44" s="9">
        <f>IF('Upto Month Current'!$H$40="",0,'Upto Month Current'!$H$40)</f>
        <v>0</v>
      </c>
      <c r="Y44" s="9">
        <f>IF('Upto Month Current'!$H$42="",0,'Upto Month Current'!$H$42)</f>
        <v>21920</v>
      </c>
      <c r="Z44" s="9">
        <f>IF('Upto Month Current'!$H$43="",0,'Upto Month Current'!$H$43)</f>
        <v>2928</v>
      </c>
      <c r="AA44" s="9">
        <f>IF('Upto Month Current'!$H$44="",0,'Upto Month Current'!$H$44)</f>
        <v>5416</v>
      </c>
      <c r="AB44" s="9">
        <f>IF('Upto Month Current'!$H$51="",0,'Upto Month Current'!$H$51)</f>
        <v>0</v>
      </c>
      <c r="AC44" s="121">
        <f t="shared" si="48"/>
        <v>4730886</v>
      </c>
      <c r="AD44" s="9">
        <f>IF('Upto Month Current'!$H$19="",0,'Upto Month Current'!$H$19)</f>
        <v>6041</v>
      </c>
      <c r="AE44" s="9">
        <f>IF('Upto Month Current'!$H$20="",0,'Upto Month Current'!$H$20)</f>
        <v>1159</v>
      </c>
      <c r="AF44" s="9">
        <f>IF('Upto Month Current'!$H$22="",0,'Upto Month Current'!$H$22)</f>
        <v>5981</v>
      </c>
      <c r="AG44" s="9">
        <f>IF('Upto Month Current'!$H$23="",0,'Upto Month Current'!$H$23)</f>
        <v>0</v>
      </c>
      <c r="AH44" s="9">
        <f>IF('Upto Month Current'!$H$24="",0,'Upto Month Current'!$H$24)</f>
        <v>0</v>
      </c>
      <c r="AI44" s="9">
        <f>IF('Upto Month Current'!$H$25="",0,'Upto Month Current'!$H$25)</f>
        <v>8955</v>
      </c>
      <c r="AJ44" s="9">
        <f>IF('Upto Month Current'!$H$28="",0,'Upto Month Current'!$H$28)</f>
        <v>9786</v>
      </c>
      <c r="AK44" s="9">
        <f>IF('Upto Month Current'!$H$29="",0,'Upto Month Current'!$H$29)</f>
        <v>12238</v>
      </c>
      <c r="AL44" s="9">
        <f>IF('Upto Month Current'!$H$31="",0,'Upto Month Current'!$H$31)</f>
        <v>0</v>
      </c>
      <c r="AM44" s="9">
        <f>IF('Upto Month Current'!$H$32="",0,'Upto Month Current'!$H$32)</f>
        <v>0</v>
      </c>
      <c r="AN44" s="9">
        <f>IF('Upto Month Current'!$H$33="",0,'Upto Month Current'!$H$33)</f>
        <v>189754</v>
      </c>
      <c r="AO44" s="9">
        <f>IF('Upto Month Current'!$H$34="",0,'Upto Month Current'!$H$34)</f>
        <v>10618763</v>
      </c>
      <c r="AP44" s="9">
        <f>IF('Upto Month Current'!$H$36="",0,'Upto Month Current'!$H$36)</f>
        <v>0</v>
      </c>
      <c r="AQ44" s="9">
        <f>IF('Upto Month Current'!$H$37="",0,'Upto Month Current'!$H$37)</f>
        <v>0</v>
      </c>
      <c r="AR44" s="9">
        <v>0</v>
      </c>
      <c r="AS44" s="9">
        <f>IF('Upto Month Current'!$H$38="",0,'Upto Month Current'!$H$38)</f>
        <v>0</v>
      </c>
      <c r="AT44" s="9">
        <f>IF('Upto Month Current'!$H$41="",0,'Upto Month Current'!$H$41)</f>
        <v>0</v>
      </c>
      <c r="AU44" s="9">
        <v>0</v>
      </c>
      <c r="AV44" s="9">
        <f>IF('Upto Month Current'!$H$45="",0,'Upto Month Current'!$H$45)</f>
        <v>59</v>
      </c>
      <c r="AW44" s="9">
        <f>IF('Upto Month Current'!$H$46="",0,'Upto Month Current'!$H$46)</f>
        <v>2050</v>
      </c>
      <c r="AX44" s="9">
        <f>IF('Upto Month Current'!$H$47="",0,'Upto Month Current'!$H$47)</f>
        <v>0</v>
      </c>
      <c r="AY44" s="9">
        <f>IF('Upto Month Current'!$H$49="",0,'Upto Month Current'!$H$49)</f>
        <v>0</v>
      </c>
      <c r="AZ44" s="9">
        <f>IF('Upto Month Current'!$H$50="",0,'Upto Month Current'!$H$50)</f>
        <v>0</v>
      </c>
      <c r="BA44" s="9">
        <f>IF('Upto Month Current'!$H$52="",0,'Upto Month Current'!$H$52)</f>
        <v>0</v>
      </c>
      <c r="BB44" s="9">
        <f>IF('Upto Month Current'!$H$53="",0,'Upto Month Current'!$H$53)</f>
        <v>11266</v>
      </c>
      <c r="BC44" s="9">
        <f>IF('Upto Month Current'!$H$54="",0,'Upto Month Current'!$H$54)</f>
        <v>11266</v>
      </c>
      <c r="BD44" s="9">
        <f>IF('Upto Month Current'!$H$55="",0,'Upto Month Current'!$H$55)</f>
        <v>0</v>
      </c>
      <c r="BE44" s="9">
        <f>IF('Upto Month Current'!$H$56="",0,'Upto Month Current'!$H$56)</f>
        <v>5764</v>
      </c>
      <c r="BF44" s="9">
        <f>IF('Upto Month Current'!$H$58="",0,'Upto Month Current'!$H$58)</f>
        <v>5252</v>
      </c>
      <c r="BG44" s="122">
        <f t="shared" si="50"/>
        <v>10888334</v>
      </c>
      <c r="BH44" s="123">
        <f t="shared" si="51"/>
        <v>15619220</v>
      </c>
      <c r="BI44" s="9">
        <f>IF('Upto Month Current'!$H$60="",0,'Upto Month Current'!$H$60)</f>
        <v>54</v>
      </c>
      <c r="BJ44" s="124">
        <f t="shared" si="49"/>
        <v>15619166</v>
      </c>
      <c r="BK44">
        <f>'Upto Month Current'!$H$61</f>
        <v>15619197</v>
      </c>
    </row>
    <row r="45" spans="1:63" ht="15.75" x14ac:dyDescent="0.25">
      <c r="A45" s="128"/>
      <c r="B45" s="5" t="s">
        <v>210</v>
      </c>
      <c r="C45" s="126">
        <f t="shared" ref="C45:AH45" si="54">C44/C41</f>
        <v>0.4903665919255486</v>
      </c>
      <c r="D45" s="126">
        <f t="shared" si="54"/>
        <v>0.67195369330591415</v>
      </c>
      <c r="E45" s="126">
        <f t="shared" si="54"/>
        <v>8.8107352581637689E-4</v>
      </c>
      <c r="F45" s="126">
        <f t="shared" si="54"/>
        <v>0.54109161912120929</v>
      </c>
      <c r="G45" s="126">
        <f t="shared" si="54"/>
        <v>0.51714034012563204</v>
      </c>
      <c r="H45" s="126" t="e">
        <f t="shared" si="54"/>
        <v>#DIV/0!</v>
      </c>
      <c r="I45" s="126" t="e">
        <f t="shared" si="54"/>
        <v>#DIV/0!</v>
      </c>
      <c r="J45" s="126">
        <f t="shared" si="54"/>
        <v>0.92967532114631568</v>
      </c>
      <c r="K45" s="126">
        <f t="shared" si="54"/>
        <v>6.7636774626496657E-2</v>
      </c>
      <c r="L45" s="126">
        <f t="shared" si="54"/>
        <v>0.43109658266118028</v>
      </c>
      <c r="M45" s="126">
        <f t="shared" si="54"/>
        <v>0.88283535802221624</v>
      </c>
      <c r="N45" s="126">
        <f t="shared" si="54"/>
        <v>0.1910569105691057</v>
      </c>
      <c r="O45" s="126">
        <f t="shared" si="54"/>
        <v>0.37471636952998377</v>
      </c>
      <c r="P45" s="126">
        <f t="shared" si="54"/>
        <v>0.85331961260847033</v>
      </c>
      <c r="Q45" s="126" t="e">
        <f t="shared" si="54"/>
        <v>#DIV/0!</v>
      </c>
      <c r="R45" s="126">
        <f t="shared" si="54"/>
        <v>0.69248361030644912</v>
      </c>
      <c r="S45" s="126" t="e">
        <f t="shared" si="54"/>
        <v>#DIV/0!</v>
      </c>
      <c r="T45" s="126" t="e">
        <f t="shared" si="54"/>
        <v>#DIV/0!</v>
      </c>
      <c r="U45" s="126" t="e">
        <f t="shared" si="54"/>
        <v>#DIV/0!</v>
      </c>
      <c r="V45" s="126" t="e">
        <f t="shared" si="54"/>
        <v>#DIV/0!</v>
      </c>
      <c r="W45" s="126" t="e">
        <f t="shared" si="54"/>
        <v>#DIV/0!</v>
      </c>
      <c r="X45" s="126" t="e">
        <f t="shared" si="54"/>
        <v>#DIV/0!</v>
      </c>
      <c r="Y45" s="126">
        <f t="shared" si="54"/>
        <v>5.1274853801169593</v>
      </c>
      <c r="Z45" s="126">
        <f t="shared" si="54"/>
        <v>4.5821596244131459</v>
      </c>
      <c r="AA45" s="126">
        <f t="shared" si="54"/>
        <v>8.6517571884984026</v>
      </c>
      <c r="AB45" s="126" t="e">
        <f t="shared" si="54"/>
        <v>#DIV/0!</v>
      </c>
      <c r="AC45" s="126">
        <f t="shared" si="54"/>
        <v>0.53095249291625413</v>
      </c>
      <c r="AD45" s="126">
        <f t="shared" si="54"/>
        <v>0.61174683544303798</v>
      </c>
      <c r="AE45" s="126">
        <f t="shared" si="54"/>
        <v>3.0103896103896104</v>
      </c>
      <c r="AF45" s="126">
        <f t="shared" si="54"/>
        <v>0.83967429453881792</v>
      </c>
      <c r="AG45" s="126" t="e">
        <f t="shared" si="54"/>
        <v>#DIV/0!</v>
      </c>
      <c r="AH45" s="126" t="e">
        <f t="shared" si="54"/>
        <v>#DIV/0!</v>
      </c>
      <c r="AI45" s="126">
        <f t="shared" ref="AI45:BJ45" si="55">AI44/AI41</f>
        <v>0.8717873831775701</v>
      </c>
      <c r="AJ45" s="126">
        <f t="shared" si="55"/>
        <v>0.9046870666543404</v>
      </c>
      <c r="AK45" s="126">
        <f t="shared" si="55"/>
        <v>0.42606970024022561</v>
      </c>
      <c r="AL45" s="126" t="e">
        <f t="shared" si="55"/>
        <v>#DIV/0!</v>
      </c>
      <c r="AM45" s="126">
        <f t="shared" si="55"/>
        <v>0</v>
      </c>
      <c r="AN45" s="126">
        <f t="shared" si="55"/>
        <v>0.66665729794297957</v>
      </c>
      <c r="AO45" s="126">
        <f t="shared" si="55"/>
        <v>0.63183552226575246</v>
      </c>
      <c r="AP45" s="126" t="e">
        <f t="shared" si="55"/>
        <v>#DIV/0!</v>
      </c>
      <c r="AQ45" s="126" t="e">
        <f t="shared" si="55"/>
        <v>#DIV/0!</v>
      </c>
      <c r="AR45" s="126" t="e">
        <f t="shared" si="55"/>
        <v>#DIV/0!</v>
      </c>
      <c r="AS45" s="126" t="e">
        <f t="shared" si="55"/>
        <v>#DIV/0!</v>
      </c>
      <c r="AT45" s="126" t="e">
        <f t="shared" si="55"/>
        <v>#DIV/0!</v>
      </c>
      <c r="AU45" s="126" t="e">
        <f t="shared" si="55"/>
        <v>#DIV/0!</v>
      </c>
      <c r="AV45" s="126">
        <f t="shared" si="55"/>
        <v>0.23137254901960785</v>
      </c>
      <c r="AW45" s="126">
        <f t="shared" si="55"/>
        <v>2.0582329317269075</v>
      </c>
      <c r="AX45" s="126">
        <f t="shared" si="55"/>
        <v>0</v>
      </c>
      <c r="AY45" s="126" t="e">
        <f t="shared" si="55"/>
        <v>#DIV/0!</v>
      </c>
      <c r="AZ45" s="126" t="e">
        <f t="shared" si="55"/>
        <v>#DIV/0!</v>
      </c>
      <c r="BA45" s="126" t="e">
        <f t="shared" si="55"/>
        <v>#DIV/0!</v>
      </c>
      <c r="BB45" s="126">
        <f t="shared" si="55"/>
        <v>2.9338541666666669</v>
      </c>
      <c r="BC45" s="126">
        <f t="shared" si="55"/>
        <v>2.9338541666666669</v>
      </c>
      <c r="BD45" s="126" t="e">
        <f t="shared" si="55"/>
        <v>#DIV/0!</v>
      </c>
      <c r="BE45" s="126">
        <f t="shared" si="55"/>
        <v>0.58357800951705985</v>
      </c>
      <c r="BF45" s="126">
        <f t="shared" si="55"/>
        <v>1.8878504672897196</v>
      </c>
      <c r="BG45" s="126">
        <f t="shared" si="55"/>
        <v>0.63379028902174195</v>
      </c>
      <c r="BH45" s="126">
        <f t="shared" si="55"/>
        <v>0.59866926271616705</v>
      </c>
      <c r="BI45" s="126" t="e">
        <f t="shared" si="55"/>
        <v>#DIV/0!</v>
      </c>
      <c r="BJ45" s="126">
        <f t="shared" si="55"/>
        <v>0.59866719294954696</v>
      </c>
    </row>
    <row r="46" spans="1:63" ht="15.75" x14ac:dyDescent="0.25">
      <c r="A46" s="128"/>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6"/>
      <c r="AD46" s="5"/>
      <c r="AE46" s="5"/>
      <c r="AF46" s="5"/>
      <c r="AG46" s="5"/>
      <c r="AH46" s="5"/>
      <c r="AI46" s="5"/>
      <c r="AJ46" s="5"/>
      <c r="AK46" s="5"/>
      <c r="AL46" s="5"/>
      <c r="AM46" s="5"/>
      <c r="AN46" s="5"/>
      <c r="AO46" s="5"/>
      <c r="AP46" s="5"/>
      <c r="AQ46" s="5"/>
      <c r="AR46" s="5"/>
      <c r="AS46" s="5"/>
      <c r="AT46" s="5"/>
      <c r="AU46" s="5"/>
      <c r="AV46" s="6"/>
      <c r="AW46" s="5"/>
      <c r="AX46" s="5"/>
      <c r="AY46" s="5"/>
      <c r="AZ46" s="5"/>
      <c r="BA46" s="5"/>
      <c r="BB46" s="5"/>
      <c r="BC46" s="5"/>
      <c r="BD46" s="5"/>
      <c r="BE46" s="5"/>
      <c r="BF46" s="5"/>
      <c r="BG46" s="6"/>
      <c r="BH46" s="44"/>
      <c r="BI46" s="5"/>
      <c r="BJ46" s="48"/>
    </row>
    <row r="47" spans="1:63" ht="15.75" x14ac:dyDescent="0.25">
      <c r="A47" s="15" t="s">
        <v>34</v>
      </c>
      <c r="B47" s="11" t="s">
        <v>214</v>
      </c>
      <c r="C47" s="120">
        <v>14781</v>
      </c>
      <c r="D47" s="120">
        <v>2556</v>
      </c>
      <c r="E47" s="120">
        <v>576</v>
      </c>
      <c r="F47" s="120">
        <v>1772</v>
      </c>
      <c r="G47" s="120">
        <v>633</v>
      </c>
      <c r="H47" s="120">
        <v>0</v>
      </c>
      <c r="I47" s="120">
        <v>0</v>
      </c>
      <c r="J47" s="120">
        <v>446</v>
      </c>
      <c r="K47" s="120">
        <v>0</v>
      </c>
      <c r="L47" s="120">
        <v>397</v>
      </c>
      <c r="M47" s="120">
        <v>119</v>
      </c>
      <c r="N47" s="120">
        <v>0</v>
      </c>
      <c r="O47" s="120">
        <v>0</v>
      </c>
      <c r="P47" s="120">
        <v>109</v>
      </c>
      <c r="Q47" s="120">
        <v>0</v>
      </c>
      <c r="R47" s="120">
        <v>42</v>
      </c>
      <c r="S47" s="120">
        <v>0</v>
      </c>
      <c r="T47" s="120">
        <v>0</v>
      </c>
      <c r="U47" s="120">
        <v>0</v>
      </c>
      <c r="V47" s="120">
        <v>0</v>
      </c>
      <c r="W47" s="120">
        <v>0</v>
      </c>
      <c r="X47" s="120">
        <v>0</v>
      </c>
      <c r="Y47" s="120">
        <v>0</v>
      </c>
      <c r="Z47" s="120">
        <v>0</v>
      </c>
      <c r="AA47" s="120">
        <v>0</v>
      </c>
      <c r="AB47" s="120">
        <v>0</v>
      </c>
      <c r="AC47" s="121">
        <f t="shared" ref="AC47:AC50" si="56">SUM(C47:AB47)</f>
        <v>21431</v>
      </c>
      <c r="AD47" s="120">
        <v>0</v>
      </c>
      <c r="AE47" s="120">
        <v>0</v>
      </c>
      <c r="AF47" s="120">
        <v>0</v>
      </c>
      <c r="AG47" s="120">
        <v>0</v>
      </c>
      <c r="AH47" s="120">
        <v>0</v>
      </c>
      <c r="AI47" s="120">
        <v>0</v>
      </c>
      <c r="AJ47" s="120">
        <v>193676</v>
      </c>
      <c r="AK47" s="120">
        <v>10104</v>
      </c>
      <c r="AL47" s="120">
        <v>6314200</v>
      </c>
      <c r="AM47" s="120">
        <v>0</v>
      </c>
      <c r="AN47" s="120">
        <v>0</v>
      </c>
      <c r="AO47" s="120">
        <v>0</v>
      </c>
      <c r="AP47" s="120">
        <v>0</v>
      </c>
      <c r="AQ47" s="120">
        <v>908586</v>
      </c>
      <c r="AR47" s="120">
        <v>0</v>
      </c>
      <c r="AS47" s="120">
        <v>0</v>
      </c>
      <c r="AT47" s="120">
        <v>571696</v>
      </c>
      <c r="AU47" s="120">
        <v>0</v>
      </c>
      <c r="AV47" s="120">
        <v>0</v>
      </c>
      <c r="AW47" s="120">
        <v>0</v>
      </c>
      <c r="AX47" s="120">
        <v>0</v>
      </c>
      <c r="AY47" s="120">
        <v>145786</v>
      </c>
      <c r="AZ47" s="120">
        <v>987794</v>
      </c>
      <c r="BA47" s="120">
        <v>0</v>
      </c>
      <c r="BB47" s="120">
        <v>0</v>
      </c>
      <c r="BC47" s="120">
        <v>0</v>
      </c>
      <c r="BD47" s="120">
        <v>0</v>
      </c>
      <c r="BE47" s="120">
        <v>0</v>
      </c>
      <c r="BF47" s="120">
        <v>86158</v>
      </c>
      <c r="BG47" s="122">
        <f>SUM(AD47:BF47)</f>
        <v>9218000</v>
      </c>
      <c r="BH47" s="123">
        <f>AC47+BG47</f>
        <v>9239431</v>
      </c>
      <c r="BI47" s="96">
        <v>605251</v>
      </c>
      <c r="BJ47" s="124">
        <f t="shared" ref="BJ47:BJ50" si="57">BH47-BI47</f>
        <v>8634180</v>
      </c>
    </row>
    <row r="48" spans="1:63" ht="15.75" x14ac:dyDescent="0.25">
      <c r="A48" s="128" t="s">
        <v>34</v>
      </c>
      <c r="B48" s="5" t="s">
        <v>211</v>
      </c>
      <c r="C48" s="37">
        <v>7686.119999999999</v>
      </c>
      <c r="D48" s="37">
        <v>1902.6800000000003</v>
      </c>
      <c r="E48" s="37">
        <v>0</v>
      </c>
      <c r="F48" s="37">
        <v>921.44</v>
      </c>
      <c r="G48" s="37">
        <v>329.15999999999997</v>
      </c>
      <c r="H48" s="37">
        <v>0</v>
      </c>
      <c r="I48" s="37">
        <v>0</v>
      </c>
      <c r="J48" s="37">
        <v>231.92000000000002</v>
      </c>
      <c r="K48" s="37">
        <v>0</v>
      </c>
      <c r="L48" s="37">
        <v>206.44</v>
      </c>
      <c r="M48" s="37">
        <v>61.879999999999995</v>
      </c>
      <c r="N48" s="37">
        <v>0</v>
      </c>
      <c r="O48" s="37">
        <v>0</v>
      </c>
      <c r="P48" s="37">
        <v>56.68</v>
      </c>
      <c r="Q48" s="37">
        <v>0</v>
      </c>
      <c r="R48" s="37">
        <v>21.84</v>
      </c>
      <c r="S48" s="37">
        <v>0</v>
      </c>
      <c r="T48" s="37"/>
      <c r="U48" s="37"/>
      <c r="V48" s="37">
        <v>0</v>
      </c>
      <c r="W48" s="37">
        <v>0</v>
      </c>
      <c r="X48" s="37">
        <v>0</v>
      </c>
      <c r="Y48" s="37">
        <v>0</v>
      </c>
      <c r="Z48" s="37">
        <v>0</v>
      </c>
      <c r="AA48" s="37">
        <v>0</v>
      </c>
      <c r="AB48" s="37">
        <v>0</v>
      </c>
      <c r="AC48" s="121">
        <f t="shared" si="56"/>
        <v>11418.16</v>
      </c>
      <c r="AD48" s="37">
        <v>0</v>
      </c>
      <c r="AE48" s="37">
        <v>0</v>
      </c>
      <c r="AF48" s="37">
        <v>0</v>
      </c>
      <c r="AG48" s="37">
        <v>0</v>
      </c>
      <c r="AH48" s="37">
        <v>0</v>
      </c>
      <c r="AI48" s="37">
        <v>0</v>
      </c>
      <c r="AJ48" s="37">
        <v>295799.92</v>
      </c>
      <c r="AK48" s="37">
        <v>5254.08</v>
      </c>
      <c r="AL48" s="37">
        <v>4729786.3600000003</v>
      </c>
      <c r="AM48" s="37">
        <v>0</v>
      </c>
      <c r="AN48" s="37">
        <v>0</v>
      </c>
      <c r="AO48" s="37">
        <v>0</v>
      </c>
      <c r="AP48" s="37">
        <v>0</v>
      </c>
      <c r="AQ48" s="37">
        <v>472464.72000000003</v>
      </c>
      <c r="AR48" s="37"/>
      <c r="AS48" s="37"/>
      <c r="AT48" s="37">
        <v>358787.52</v>
      </c>
      <c r="AU48" s="37"/>
      <c r="AV48" s="37">
        <v>0</v>
      </c>
      <c r="AW48" s="37">
        <v>0</v>
      </c>
      <c r="AX48" s="37">
        <v>0</v>
      </c>
      <c r="AY48" s="37">
        <v>75808.72</v>
      </c>
      <c r="AZ48" s="37">
        <v>919772.88000000012</v>
      </c>
      <c r="BA48" s="37">
        <v>0</v>
      </c>
      <c r="BB48" s="37">
        <v>0</v>
      </c>
      <c r="BC48" s="37">
        <v>0</v>
      </c>
      <c r="BD48" s="37">
        <v>0</v>
      </c>
      <c r="BE48" s="37">
        <v>0</v>
      </c>
      <c r="BF48" s="37">
        <v>44802.16</v>
      </c>
      <c r="BG48" s="122">
        <f t="shared" ref="BG48:BG50" si="58">SUM(AD48:BF48)</f>
        <v>6902476.3599999994</v>
      </c>
      <c r="BH48" s="123">
        <f t="shared" ref="BH48:BH50" si="59">AC48+BG48</f>
        <v>6913894.5199999996</v>
      </c>
      <c r="BI48" s="37">
        <v>302625.5</v>
      </c>
      <c r="BJ48" s="124">
        <f t="shared" si="57"/>
        <v>6611269.0199999996</v>
      </c>
    </row>
    <row r="49" spans="1:64" ht="15.75" x14ac:dyDescent="0.25">
      <c r="A49" s="128"/>
      <c r="B49" s="5"/>
      <c r="C49" s="37">
        <f>C47-C48</f>
        <v>7094.880000000001</v>
      </c>
      <c r="D49" s="37">
        <f t="shared" ref="D49:AB49" si="60">D47-D48</f>
        <v>653.31999999999971</v>
      </c>
      <c r="E49" s="37">
        <f t="shared" si="60"/>
        <v>576</v>
      </c>
      <c r="F49" s="37">
        <f t="shared" si="60"/>
        <v>850.56</v>
      </c>
      <c r="G49" s="37">
        <f t="shared" si="60"/>
        <v>303.84000000000003</v>
      </c>
      <c r="H49" s="37">
        <f t="shared" si="60"/>
        <v>0</v>
      </c>
      <c r="I49" s="37">
        <f t="shared" si="60"/>
        <v>0</v>
      </c>
      <c r="J49" s="37">
        <f t="shared" si="60"/>
        <v>214.07999999999998</v>
      </c>
      <c r="K49" s="37">
        <f t="shared" si="60"/>
        <v>0</v>
      </c>
      <c r="L49" s="37">
        <f t="shared" si="60"/>
        <v>190.56</v>
      </c>
      <c r="M49" s="37">
        <f t="shared" si="60"/>
        <v>57.120000000000005</v>
      </c>
      <c r="N49" s="37">
        <f t="shared" si="60"/>
        <v>0</v>
      </c>
      <c r="O49" s="37">
        <f t="shared" si="60"/>
        <v>0</v>
      </c>
      <c r="P49" s="37">
        <f t="shared" si="60"/>
        <v>52.32</v>
      </c>
      <c r="Q49" s="37">
        <f t="shared" si="60"/>
        <v>0</v>
      </c>
      <c r="R49" s="37">
        <f t="shared" si="60"/>
        <v>20.16</v>
      </c>
      <c r="S49" s="37">
        <f t="shared" si="60"/>
        <v>0</v>
      </c>
      <c r="T49" s="37">
        <f t="shared" si="60"/>
        <v>0</v>
      </c>
      <c r="U49" s="37">
        <f t="shared" si="60"/>
        <v>0</v>
      </c>
      <c r="V49" s="37">
        <f t="shared" si="60"/>
        <v>0</v>
      </c>
      <c r="W49" s="37">
        <f t="shared" si="60"/>
        <v>0</v>
      </c>
      <c r="X49" s="37">
        <f t="shared" si="60"/>
        <v>0</v>
      </c>
      <c r="Y49" s="37">
        <f t="shared" si="60"/>
        <v>0</v>
      </c>
      <c r="Z49" s="37">
        <f t="shared" si="60"/>
        <v>0</v>
      </c>
      <c r="AA49" s="37">
        <f t="shared" si="60"/>
        <v>0</v>
      </c>
      <c r="AB49" s="37">
        <f t="shared" si="60"/>
        <v>0</v>
      </c>
      <c r="AC49" s="121">
        <f t="shared" si="56"/>
        <v>10012.84</v>
      </c>
      <c r="AD49" s="37">
        <f>AD47-AD48</f>
        <v>0</v>
      </c>
      <c r="AE49" s="37">
        <f t="shared" ref="AE49:BF49" si="61">AE47-AE48</f>
        <v>0</v>
      </c>
      <c r="AF49" s="37">
        <f t="shared" si="61"/>
        <v>0</v>
      </c>
      <c r="AG49" s="37">
        <f t="shared" si="61"/>
        <v>0</v>
      </c>
      <c r="AH49" s="37">
        <f t="shared" si="61"/>
        <v>0</v>
      </c>
      <c r="AI49" s="37">
        <f t="shared" si="61"/>
        <v>0</v>
      </c>
      <c r="AJ49" s="37">
        <f t="shared" si="61"/>
        <v>-102123.91999999998</v>
      </c>
      <c r="AK49" s="37">
        <f t="shared" si="61"/>
        <v>4849.92</v>
      </c>
      <c r="AL49" s="37">
        <f t="shared" si="61"/>
        <v>1584413.6399999997</v>
      </c>
      <c r="AM49" s="37">
        <f t="shared" si="61"/>
        <v>0</v>
      </c>
      <c r="AN49" s="37">
        <f t="shared" si="61"/>
        <v>0</v>
      </c>
      <c r="AO49" s="37">
        <f t="shared" si="61"/>
        <v>0</v>
      </c>
      <c r="AP49" s="37">
        <f t="shared" si="61"/>
        <v>0</v>
      </c>
      <c r="AQ49" s="37">
        <f t="shared" si="61"/>
        <v>436121.27999999997</v>
      </c>
      <c r="AR49" s="37">
        <f t="shared" si="61"/>
        <v>0</v>
      </c>
      <c r="AS49" s="37">
        <f t="shared" si="61"/>
        <v>0</v>
      </c>
      <c r="AT49" s="37">
        <f t="shared" si="61"/>
        <v>212908.47999999998</v>
      </c>
      <c r="AU49" s="37">
        <f t="shared" si="61"/>
        <v>0</v>
      </c>
      <c r="AV49" s="37">
        <f t="shared" si="61"/>
        <v>0</v>
      </c>
      <c r="AW49" s="37">
        <f t="shared" si="61"/>
        <v>0</v>
      </c>
      <c r="AX49" s="37">
        <f t="shared" si="61"/>
        <v>0</v>
      </c>
      <c r="AY49" s="37">
        <f t="shared" si="61"/>
        <v>69977.279999999999</v>
      </c>
      <c r="AZ49" s="37">
        <f t="shared" si="61"/>
        <v>68021.119999999879</v>
      </c>
      <c r="BA49" s="37">
        <f t="shared" si="61"/>
        <v>0</v>
      </c>
      <c r="BB49" s="37">
        <f t="shared" si="61"/>
        <v>0</v>
      </c>
      <c r="BC49" s="37">
        <f t="shared" si="61"/>
        <v>0</v>
      </c>
      <c r="BD49" s="37">
        <f t="shared" si="61"/>
        <v>0</v>
      </c>
      <c r="BE49" s="37">
        <f t="shared" si="61"/>
        <v>0</v>
      </c>
      <c r="BF49" s="37">
        <f t="shared" si="61"/>
        <v>41355.839999999997</v>
      </c>
      <c r="BG49" s="122">
        <f t="shared" si="58"/>
        <v>2315523.6399999987</v>
      </c>
      <c r="BH49" s="123">
        <f t="shared" si="59"/>
        <v>2325536.4799999986</v>
      </c>
      <c r="BI49" s="38">
        <f>BI47-BI48</f>
        <v>302625.5</v>
      </c>
      <c r="BJ49" s="124">
        <f t="shared" si="57"/>
        <v>2022910.9799999986</v>
      </c>
    </row>
    <row r="50" spans="1:64" ht="15.75" x14ac:dyDescent="0.25">
      <c r="A50" s="128"/>
      <c r="B50" s="12" t="s">
        <v>212</v>
      </c>
      <c r="C50" s="9">
        <f>IF('Upto Month Current'!$I$4="",0,'Upto Month Current'!$I$4)</f>
        <v>7271</v>
      </c>
      <c r="D50" s="9">
        <f>IF('Upto Month Current'!$I$5="",0,'Upto Month Current'!$I$5)</f>
        <v>1631</v>
      </c>
      <c r="E50" s="9">
        <f>IF('Upto Month Current'!$I$6="",0,'Upto Month Current'!$I$6)</f>
        <v>0</v>
      </c>
      <c r="F50" s="9">
        <f>IF('Upto Month Current'!$I$7="",0,'Upto Month Current'!$I$7)</f>
        <v>820</v>
      </c>
      <c r="G50" s="9">
        <f>IF('Upto Month Current'!$I$8="",0,'Upto Month Current'!$I$8)</f>
        <v>345</v>
      </c>
      <c r="H50" s="9">
        <f>IF('Upto Month Current'!$I$9="",0,'Upto Month Current'!$I$9)</f>
        <v>0</v>
      </c>
      <c r="I50" s="9">
        <f>IF('Upto Month Current'!$I$10="",0,'Upto Month Current'!$I$10)</f>
        <v>0</v>
      </c>
      <c r="J50" s="9">
        <f>IF('Upto Month Current'!$I$11="",0,'Upto Month Current'!$I$11)</f>
        <v>212</v>
      </c>
      <c r="K50" s="9">
        <f>IF('Upto Month Current'!$I$12="",0,'Upto Month Current'!$I$12)</f>
        <v>0</v>
      </c>
      <c r="L50" s="9">
        <f>IF('Upto Month Current'!$I$13="",0,'Upto Month Current'!$I$13)</f>
        <v>135</v>
      </c>
      <c r="M50" s="9">
        <f>IF('Upto Month Current'!$I$14="",0,'Upto Month Current'!$I$14)</f>
        <v>154</v>
      </c>
      <c r="N50" s="9">
        <f>IF('Upto Month Current'!$I$15="",0,'Upto Month Current'!$I$15)</f>
        <v>0</v>
      </c>
      <c r="O50" s="9">
        <f>IF('Upto Month Current'!$I$16="",0,'Upto Month Current'!$I$16)</f>
        <v>0</v>
      </c>
      <c r="P50" s="9">
        <f>IF('Upto Month Current'!$I$17="",0,'Upto Month Current'!$I$17)</f>
        <v>36</v>
      </c>
      <c r="Q50" s="9">
        <f>IF('Upto Month Current'!$I$18="",0,'Upto Month Current'!$I$18)</f>
        <v>0</v>
      </c>
      <c r="R50" s="9">
        <f>IF('Upto Month Current'!$I$21="",0,'Upto Month Current'!$I$21)</f>
        <v>0</v>
      </c>
      <c r="S50" s="9">
        <f>IF('Upto Month Current'!$I$26="",0,'Upto Month Current'!$I$26)</f>
        <v>0</v>
      </c>
      <c r="T50" s="9">
        <f>IF('Upto Month Current'!$I$27="",0,'Upto Month Current'!$I$27)</f>
        <v>0</v>
      </c>
      <c r="U50" s="9">
        <f>IF('Upto Month Current'!$I$30="",0,'Upto Month Current'!$I$30)</f>
        <v>0</v>
      </c>
      <c r="V50" s="9">
        <f>IF('Upto Month Current'!$I$35="",0,'Upto Month Current'!$I$35)</f>
        <v>0</v>
      </c>
      <c r="W50" s="9">
        <f>IF('Upto Month Current'!$I$39="",0,'Upto Month Current'!$I$39)</f>
        <v>0</v>
      </c>
      <c r="X50" s="9">
        <f>IF('Upto Month Current'!$I$40="",0,'Upto Month Current'!$I$40)</f>
        <v>0</v>
      </c>
      <c r="Y50" s="9">
        <f>IF('Upto Month Current'!$I$42="",0,'Upto Month Current'!$I$42)</f>
        <v>2</v>
      </c>
      <c r="Z50" s="9">
        <f>IF('Upto Month Current'!$I$43="",0,'Upto Month Current'!$I$43)</f>
        <v>0</v>
      </c>
      <c r="AA50" s="9">
        <f>IF('Upto Month Current'!$I$44="",0,'Upto Month Current'!$I$44)</f>
        <v>0</v>
      </c>
      <c r="AB50" s="9">
        <f>IF('Upto Month Current'!$I$51="",0,'Upto Month Current'!$I$51)</f>
        <v>0</v>
      </c>
      <c r="AC50" s="121">
        <f t="shared" si="56"/>
        <v>10606</v>
      </c>
      <c r="AD50" s="9">
        <f>IF('Upto Month Current'!$I$19="",0,'Upto Month Current'!$I$19)</f>
        <v>0</v>
      </c>
      <c r="AE50" s="9">
        <f>IF('Upto Month Current'!$I$20="",0,'Upto Month Current'!$I$20)</f>
        <v>1</v>
      </c>
      <c r="AF50" s="9">
        <f>IF('Upto Month Current'!$I$22="",0,'Upto Month Current'!$I$22)</f>
        <v>0</v>
      </c>
      <c r="AG50" s="9">
        <f>IF('Upto Month Current'!$I$23="",0,'Upto Month Current'!$I$23)</f>
        <v>0</v>
      </c>
      <c r="AH50" s="9">
        <f>IF('Upto Month Current'!$I$24="",0,'Upto Month Current'!$I$24)</f>
        <v>0</v>
      </c>
      <c r="AI50" s="9">
        <f>IF('Upto Month Current'!$I$25="",0,'Upto Month Current'!$I$25)</f>
        <v>0</v>
      </c>
      <c r="AJ50" s="9">
        <f>IF('Upto Month Current'!$I$28="",0,'Upto Month Current'!$I$28)</f>
        <v>225146</v>
      </c>
      <c r="AK50" s="9">
        <f>IF('Upto Month Current'!$I$29="",0,'Upto Month Current'!$I$29)</f>
        <v>0</v>
      </c>
      <c r="AL50" s="9">
        <f>IF('Upto Month Current'!$I$31="",0,'Upto Month Current'!$I$31)</f>
        <v>4888884</v>
      </c>
      <c r="AM50" s="9">
        <f>IF('Upto Month Current'!$I$32="",0,'Upto Month Current'!$I$32)</f>
        <v>0</v>
      </c>
      <c r="AN50" s="9">
        <f>IF('Upto Month Current'!$I$33="",0,'Upto Month Current'!$I$33)</f>
        <v>0</v>
      </c>
      <c r="AO50" s="9">
        <f>IF('Upto Month Current'!$I$34="",0,'Upto Month Current'!$I$34)</f>
        <v>641652</v>
      </c>
      <c r="AP50" s="9">
        <f>IF('Upto Month Current'!$I$36="",0,'Upto Month Current'!$I$36)</f>
        <v>0</v>
      </c>
      <c r="AQ50" s="9">
        <f>IF('Upto Month Current'!$I$37="",0,'Upto Month Current'!$I$37)</f>
        <v>169613</v>
      </c>
      <c r="AR50" s="9">
        <v>0</v>
      </c>
      <c r="AS50" s="9">
        <f>IF('Upto Month Current'!$I$38="",0,'Upto Month Current'!$I$38)</f>
        <v>0</v>
      </c>
      <c r="AT50" s="9">
        <f>IF('Upto Month Current'!$I$41="",0,'Upto Month Current'!$I$41)</f>
        <v>75172</v>
      </c>
      <c r="AU50" s="9">
        <v>0</v>
      </c>
      <c r="AV50" s="9">
        <f>IF('Upto Month Current'!$I$45="",0,'Upto Month Current'!$I$45)</f>
        <v>0</v>
      </c>
      <c r="AW50" s="9">
        <f>IF('Upto Month Current'!$I$46="",0,'Upto Month Current'!$I$46)</f>
        <v>0</v>
      </c>
      <c r="AX50" s="9">
        <f>IF('Upto Month Current'!$I$47="",0,'Upto Month Current'!$I$47)</f>
        <v>0</v>
      </c>
      <c r="AY50" s="9">
        <f>IF('Upto Month Current'!$I$49="",0,'Upto Month Current'!$I$49)</f>
        <v>564293</v>
      </c>
      <c r="AZ50" s="9">
        <f>IF('Upto Month Current'!$I$50="",0,'Upto Month Current'!$I$50)</f>
        <v>1295616</v>
      </c>
      <c r="BA50" s="9">
        <f>IF('Upto Month Current'!$I$52="",0,'Upto Month Current'!$I$52)</f>
        <v>0</v>
      </c>
      <c r="BB50" s="9">
        <f>IF('Upto Month Current'!$I$53="",0,'Upto Month Current'!$I$53)</f>
        <v>0</v>
      </c>
      <c r="BC50" s="9">
        <f>IF('Upto Month Current'!$I$54="",0,'Upto Month Current'!$I$54)</f>
        <v>0</v>
      </c>
      <c r="BD50" s="9">
        <f>IF('Upto Month Current'!$I$55="",0,'Upto Month Current'!$I$55)</f>
        <v>0</v>
      </c>
      <c r="BE50" s="9">
        <f>IF('Upto Month Current'!$I$56="",0,'Upto Month Current'!$I$56)</f>
        <v>0</v>
      </c>
      <c r="BF50" s="9">
        <f>IF('Upto Month Current'!$I$58="",0,'Upto Month Current'!$I$58)</f>
        <v>-2096</v>
      </c>
      <c r="BG50" s="122">
        <f t="shared" si="58"/>
        <v>7858281</v>
      </c>
      <c r="BH50" s="123">
        <f t="shared" si="59"/>
        <v>7868887</v>
      </c>
      <c r="BI50" s="9">
        <f>IF('Upto Month Current'!$I$60="",0,'Upto Month Current'!$I$60)-'Upto Month Current'!I57</f>
        <v>127093</v>
      </c>
      <c r="BJ50" s="124">
        <f t="shared" si="57"/>
        <v>7741794</v>
      </c>
      <c r="BK50" s="99">
        <f>'Upto Month Current'!$I$61</f>
        <v>7741795</v>
      </c>
    </row>
    <row r="51" spans="1:64" ht="15.75" x14ac:dyDescent="0.25">
      <c r="A51" s="128"/>
      <c r="B51" s="5" t="s">
        <v>210</v>
      </c>
      <c r="C51" s="126">
        <f t="shared" ref="C51:AH51" si="62">C50/C47</f>
        <v>0.49191529666463701</v>
      </c>
      <c r="D51" s="126">
        <f t="shared" si="62"/>
        <v>0.63810641627543041</v>
      </c>
      <c r="E51" s="126">
        <f t="shared" si="62"/>
        <v>0</v>
      </c>
      <c r="F51" s="126">
        <f t="shared" si="62"/>
        <v>0.46275395033860045</v>
      </c>
      <c r="G51" s="126">
        <f t="shared" si="62"/>
        <v>0.54502369668246442</v>
      </c>
      <c r="H51" s="126" t="e">
        <f t="shared" si="62"/>
        <v>#DIV/0!</v>
      </c>
      <c r="I51" s="126" t="e">
        <f t="shared" si="62"/>
        <v>#DIV/0!</v>
      </c>
      <c r="J51" s="126">
        <f t="shared" si="62"/>
        <v>0.47533632286995514</v>
      </c>
      <c r="K51" s="126" t="e">
        <f t="shared" si="62"/>
        <v>#DIV/0!</v>
      </c>
      <c r="L51" s="126">
        <f t="shared" si="62"/>
        <v>0.34005037783375314</v>
      </c>
      <c r="M51" s="126">
        <f t="shared" si="62"/>
        <v>1.2941176470588236</v>
      </c>
      <c r="N51" s="126" t="e">
        <f t="shared" si="62"/>
        <v>#DIV/0!</v>
      </c>
      <c r="O51" s="126" t="e">
        <f t="shared" si="62"/>
        <v>#DIV/0!</v>
      </c>
      <c r="P51" s="126">
        <f t="shared" si="62"/>
        <v>0.33027522935779818</v>
      </c>
      <c r="Q51" s="126" t="e">
        <f t="shared" si="62"/>
        <v>#DIV/0!</v>
      </c>
      <c r="R51" s="126">
        <f t="shared" si="62"/>
        <v>0</v>
      </c>
      <c r="S51" s="126" t="e">
        <f t="shared" si="62"/>
        <v>#DIV/0!</v>
      </c>
      <c r="T51" s="126" t="e">
        <f t="shared" si="62"/>
        <v>#DIV/0!</v>
      </c>
      <c r="U51" s="126" t="e">
        <f t="shared" si="62"/>
        <v>#DIV/0!</v>
      </c>
      <c r="V51" s="126" t="e">
        <f t="shared" si="62"/>
        <v>#DIV/0!</v>
      </c>
      <c r="W51" s="126" t="e">
        <f t="shared" si="62"/>
        <v>#DIV/0!</v>
      </c>
      <c r="X51" s="126" t="e">
        <f t="shared" si="62"/>
        <v>#DIV/0!</v>
      </c>
      <c r="Y51" s="126" t="e">
        <f t="shared" si="62"/>
        <v>#DIV/0!</v>
      </c>
      <c r="Z51" s="126" t="e">
        <f t="shared" si="62"/>
        <v>#DIV/0!</v>
      </c>
      <c r="AA51" s="126" t="e">
        <f t="shared" si="62"/>
        <v>#DIV/0!</v>
      </c>
      <c r="AB51" s="126" t="e">
        <f t="shared" si="62"/>
        <v>#DIV/0!</v>
      </c>
      <c r="AC51" s="126">
        <f t="shared" si="62"/>
        <v>0.49489057906770567</v>
      </c>
      <c r="AD51" s="126" t="e">
        <f t="shared" si="62"/>
        <v>#DIV/0!</v>
      </c>
      <c r="AE51" s="126" t="e">
        <f t="shared" si="62"/>
        <v>#DIV/0!</v>
      </c>
      <c r="AF51" s="126" t="e">
        <f t="shared" si="62"/>
        <v>#DIV/0!</v>
      </c>
      <c r="AG51" s="126" t="e">
        <f t="shared" si="62"/>
        <v>#DIV/0!</v>
      </c>
      <c r="AH51" s="126" t="e">
        <f t="shared" si="62"/>
        <v>#DIV/0!</v>
      </c>
      <c r="AI51" s="126" t="e">
        <f t="shared" ref="AI51:BJ51" si="63">AI50/AI47</f>
        <v>#DIV/0!</v>
      </c>
      <c r="AJ51" s="126">
        <f t="shared" si="63"/>
        <v>1.1624878663334641</v>
      </c>
      <c r="AK51" s="126">
        <f t="shared" si="63"/>
        <v>0</v>
      </c>
      <c r="AL51" s="126">
        <f t="shared" si="63"/>
        <v>0.77426815748630073</v>
      </c>
      <c r="AM51" s="126" t="e">
        <f t="shared" si="63"/>
        <v>#DIV/0!</v>
      </c>
      <c r="AN51" s="126" t="e">
        <f t="shared" si="63"/>
        <v>#DIV/0!</v>
      </c>
      <c r="AO51" s="126" t="e">
        <f t="shared" si="63"/>
        <v>#DIV/0!</v>
      </c>
      <c r="AP51" s="126" t="e">
        <f t="shared" si="63"/>
        <v>#DIV/0!</v>
      </c>
      <c r="AQ51" s="126">
        <f t="shared" si="63"/>
        <v>0.18667798095061996</v>
      </c>
      <c r="AR51" s="126" t="e">
        <f t="shared" si="63"/>
        <v>#DIV/0!</v>
      </c>
      <c r="AS51" s="126" t="e">
        <f t="shared" si="63"/>
        <v>#DIV/0!</v>
      </c>
      <c r="AT51" s="126">
        <f t="shared" si="63"/>
        <v>0.13148946293134814</v>
      </c>
      <c r="AU51" s="126" t="e">
        <f t="shared" si="63"/>
        <v>#DIV/0!</v>
      </c>
      <c r="AV51" s="126" t="e">
        <f t="shared" si="63"/>
        <v>#DIV/0!</v>
      </c>
      <c r="AW51" s="126" t="e">
        <f t="shared" si="63"/>
        <v>#DIV/0!</v>
      </c>
      <c r="AX51" s="126" t="e">
        <f t="shared" si="63"/>
        <v>#DIV/0!</v>
      </c>
      <c r="AY51" s="126">
        <f t="shared" si="63"/>
        <v>3.8706940309769116</v>
      </c>
      <c r="AZ51" s="126">
        <f t="shared" si="63"/>
        <v>1.3116257033349059</v>
      </c>
      <c r="BA51" s="126" t="e">
        <f t="shared" si="63"/>
        <v>#DIV/0!</v>
      </c>
      <c r="BB51" s="126" t="e">
        <f t="shared" si="63"/>
        <v>#DIV/0!</v>
      </c>
      <c r="BC51" s="126" t="e">
        <f t="shared" si="63"/>
        <v>#DIV/0!</v>
      </c>
      <c r="BD51" s="126" t="e">
        <f t="shared" si="63"/>
        <v>#DIV/0!</v>
      </c>
      <c r="BE51" s="126" t="e">
        <f t="shared" si="63"/>
        <v>#DIV/0!</v>
      </c>
      <c r="BF51" s="126">
        <f t="shared" si="63"/>
        <v>-2.4327398500429444E-2</v>
      </c>
      <c r="BG51" s="126">
        <f t="shared" si="63"/>
        <v>0.85249305706226952</v>
      </c>
      <c r="BH51" s="126">
        <f t="shared" si="63"/>
        <v>0.851663592703923</v>
      </c>
      <c r="BI51" s="126">
        <f t="shared" si="63"/>
        <v>0.20998395706905068</v>
      </c>
      <c r="BJ51" s="126">
        <f t="shared" si="63"/>
        <v>0.89664496223150314</v>
      </c>
    </row>
    <row r="52" spans="1:64" ht="15.75" x14ac:dyDescent="0.25">
      <c r="A52" s="128"/>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6"/>
      <c r="AD52" s="5"/>
      <c r="AE52" s="5"/>
      <c r="AF52" s="5"/>
      <c r="AG52" s="5"/>
      <c r="AH52" s="5"/>
      <c r="AI52" s="5"/>
      <c r="AJ52" s="5"/>
      <c r="AK52" s="5"/>
      <c r="AL52" s="5"/>
      <c r="AM52" s="5"/>
      <c r="AN52" s="5"/>
      <c r="AO52" s="5"/>
      <c r="AP52" s="5"/>
      <c r="AQ52" s="5"/>
      <c r="AR52" s="5"/>
      <c r="AS52" s="5"/>
      <c r="AT52" s="5"/>
      <c r="AU52" s="5"/>
      <c r="AV52" s="6"/>
      <c r="AW52" s="5"/>
      <c r="AX52" s="5"/>
      <c r="AY52" s="5"/>
      <c r="AZ52" s="5"/>
      <c r="BA52" s="5"/>
      <c r="BB52" s="5"/>
      <c r="BC52" s="5"/>
      <c r="BD52" s="5"/>
      <c r="BE52" s="5"/>
      <c r="BF52" s="5"/>
      <c r="BG52" s="6"/>
      <c r="BH52" s="44"/>
      <c r="BI52" s="5"/>
      <c r="BJ52" s="48"/>
    </row>
    <row r="53" spans="1:64" ht="15.75" x14ac:dyDescent="0.25">
      <c r="A53" s="15" t="s">
        <v>142</v>
      </c>
      <c r="B53" s="11" t="s">
        <v>214</v>
      </c>
      <c r="C53" s="120">
        <v>883399</v>
      </c>
      <c r="D53" s="120">
        <v>142934</v>
      </c>
      <c r="E53" s="120">
        <v>38046</v>
      </c>
      <c r="F53" s="120">
        <v>69125</v>
      </c>
      <c r="G53" s="120">
        <v>63472</v>
      </c>
      <c r="H53" s="120">
        <v>0</v>
      </c>
      <c r="I53" s="120">
        <v>0</v>
      </c>
      <c r="J53" s="120">
        <v>0</v>
      </c>
      <c r="K53" s="120">
        <v>140</v>
      </c>
      <c r="L53" s="120">
        <v>1475</v>
      </c>
      <c r="M53" s="120">
        <v>62817</v>
      </c>
      <c r="N53" s="120">
        <v>5764</v>
      </c>
      <c r="O53" s="120">
        <v>2053</v>
      </c>
      <c r="P53" s="120">
        <v>8187</v>
      </c>
      <c r="Q53" s="120">
        <v>0</v>
      </c>
      <c r="R53" s="120">
        <v>977</v>
      </c>
      <c r="S53" s="120">
        <v>762685</v>
      </c>
      <c r="T53" s="120">
        <v>1003547</v>
      </c>
      <c r="U53" s="120">
        <v>0</v>
      </c>
      <c r="V53" s="120">
        <v>0</v>
      </c>
      <c r="W53" s="120">
        <v>0</v>
      </c>
      <c r="X53" s="120">
        <v>0</v>
      </c>
      <c r="Y53" s="120">
        <v>208</v>
      </c>
      <c r="Z53" s="120">
        <v>14</v>
      </c>
      <c r="AA53" s="120">
        <v>228</v>
      </c>
      <c r="AB53" s="120">
        <v>0</v>
      </c>
      <c r="AC53" s="121">
        <f t="shared" ref="AC53:AC56" si="64">SUM(C53:AB53)</f>
        <v>3045071</v>
      </c>
      <c r="AD53" s="120">
        <v>1656</v>
      </c>
      <c r="AE53" s="120">
        <v>98</v>
      </c>
      <c r="AF53" s="120">
        <v>1228</v>
      </c>
      <c r="AG53" s="120">
        <v>0</v>
      </c>
      <c r="AH53" s="120">
        <v>0</v>
      </c>
      <c r="AI53" s="120">
        <v>18</v>
      </c>
      <c r="AJ53" s="120">
        <v>5577</v>
      </c>
      <c r="AK53" s="120">
        <v>222330</v>
      </c>
      <c r="AL53" s="120">
        <v>186651</v>
      </c>
      <c r="AM53" s="120">
        <v>0</v>
      </c>
      <c r="AN53" s="120">
        <v>324102</v>
      </c>
      <c r="AO53" s="120">
        <v>0</v>
      </c>
      <c r="AP53" s="120">
        <v>0</v>
      </c>
      <c r="AQ53" s="120">
        <v>0</v>
      </c>
      <c r="AR53" s="120">
        <v>0</v>
      </c>
      <c r="AS53" s="120">
        <v>0</v>
      </c>
      <c r="AT53" s="120">
        <v>0</v>
      </c>
      <c r="AU53" s="120">
        <v>0</v>
      </c>
      <c r="AV53" s="120">
        <v>271</v>
      </c>
      <c r="AW53" s="120">
        <v>245</v>
      </c>
      <c r="AX53" s="120">
        <v>590</v>
      </c>
      <c r="AY53" s="120">
        <v>0</v>
      </c>
      <c r="AZ53" s="120">
        <v>0</v>
      </c>
      <c r="BA53" s="120">
        <v>0</v>
      </c>
      <c r="BB53" s="120">
        <v>21251</v>
      </c>
      <c r="BC53" s="120">
        <v>21251</v>
      </c>
      <c r="BD53" s="120">
        <v>179</v>
      </c>
      <c r="BE53" s="120">
        <v>1881</v>
      </c>
      <c r="BF53" s="120">
        <v>-103136</v>
      </c>
      <c r="BG53" s="122">
        <f>SUM(AD53:BF53)</f>
        <v>684192</v>
      </c>
      <c r="BH53" s="123">
        <f>AC53+BG53</f>
        <v>3729263</v>
      </c>
      <c r="BI53" s="96">
        <v>100</v>
      </c>
      <c r="BJ53" s="124">
        <f t="shared" ref="BJ53:BJ56" si="65">BH53-BI53</f>
        <v>3729163</v>
      </c>
    </row>
    <row r="54" spans="1:64" ht="15.75" x14ac:dyDescent="0.25">
      <c r="A54" s="128" t="s">
        <v>142</v>
      </c>
      <c r="B54" s="5" t="s">
        <v>211</v>
      </c>
      <c r="C54" s="37">
        <v>459367.48</v>
      </c>
      <c r="D54" s="37">
        <v>113709.95999999999</v>
      </c>
      <c r="E54" s="37">
        <v>0</v>
      </c>
      <c r="F54" s="37">
        <v>35945</v>
      </c>
      <c r="G54" s="37">
        <v>33005.440000000002</v>
      </c>
      <c r="H54" s="37">
        <v>0</v>
      </c>
      <c r="I54" s="37">
        <v>0</v>
      </c>
      <c r="J54" s="37">
        <v>0</v>
      </c>
      <c r="K54" s="37">
        <v>72.800000000000011</v>
      </c>
      <c r="L54" s="37">
        <v>767</v>
      </c>
      <c r="M54" s="37">
        <v>32664.840000000004</v>
      </c>
      <c r="N54" s="37">
        <v>2997.2799999999997</v>
      </c>
      <c r="O54" s="37">
        <v>1067.56</v>
      </c>
      <c r="P54" s="37">
        <v>5822.4400000000005</v>
      </c>
      <c r="Q54" s="37">
        <v>0</v>
      </c>
      <c r="R54" s="37">
        <v>1677</v>
      </c>
      <c r="S54" s="37">
        <v>396596.19999999995</v>
      </c>
      <c r="T54" s="37">
        <v>521844.44000000006</v>
      </c>
      <c r="U54" s="37"/>
      <c r="V54" s="37">
        <v>0</v>
      </c>
      <c r="W54" s="37">
        <v>0</v>
      </c>
      <c r="X54" s="37">
        <v>0</v>
      </c>
      <c r="Y54" s="37">
        <v>108.16</v>
      </c>
      <c r="Z54" s="37">
        <v>7.2800000000000011</v>
      </c>
      <c r="AA54" s="37">
        <v>118.56000000000003</v>
      </c>
      <c r="AB54" s="37">
        <v>0</v>
      </c>
      <c r="AC54" s="121">
        <f t="shared" si="64"/>
        <v>1605771.44</v>
      </c>
      <c r="AD54" s="37">
        <v>3857.88</v>
      </c>
      <c r="AE54" s="37">
        <v>50.960000000000008</v>
      </c>
      <c r="AF54" s="37">
        <v>638.56000000000006</v>
      </c>
      <c r="AG54" s="37">
        <v>0</v>
      </c>
      <c r="AH54" s="37">
        <v>0</v>
      </c>
      <c r="AI54" s="37">
        <v>9.36</v>
      </c>
      <c r="AJ54" s="37">
        <v>2900.04</v>
      </c>
      <c r="AK54" s="37">
        <v>115611.6</v>
      </c>
      <c r="AL54" s="37">
        <v>97058.52</v>
      </c>
      <c r="AM54" s="37">
        <v>0</v>
      </c>
      <c r="AN54" s="37">
        <v>168533.04</v>
      </c>
      <c r="AO54" s="37">
        <v>0</v>
      </c>
      <c r="AP54" s="37">
        <v>0</v>
      </c>
      <c r="AQ54" s="37">
        <v>0</v>
      </c>
      <c r="AR54" s="37"/>
      <c r="AS54" s="37"/>
      <c r="AT54" s="37">
        <v>0</v>
      </c>
      <c r="AU54" s="37"/>
      <c r="AV54" s="37">
        <v>140.92000000000002</v>
      </c>
      <c r="AW54" s="37">
        <v>127.4</v>
      </c>
      <c r="AX54" s="37">
        <v>306.8</v>
      </c>
      <c r="AY54" s="37">
        <v>0</v>
      </c>
      <c r="AZ54" s="37">
        <v>0</v>
      </c>
      <c r="BA54" s="37">
        <v>0</v>
      </c>
      <c r="BB54" s="37">
        <v>11050.52</v>
      </c>
      <c r="BC54" s="37">
        <v>11050.52</v>
      </c>
      <c r="BD54" s="37">
        <v>93.079999999999984</v>
      </c>
      <c r="BE54" s="37">
        <v>978.12000000000012</v>
      </c>
      <c r="BF54" s="37">
        <v>-53630.720000000016</v>
      </c>
      <c r="BG54" s="122">
        <f t="shared" ref="BG54:BG56" si="66">SUM(AD54:BF54)</f>
        <v>358776.60000000003</v>
      </c>
      <c r="BH54" s="123">
        <f t="shared" ref="BH54:BH56" si="67">AC54+BG54</f>
        <v>1964548.04</v>
      </c>
      <c r="BI54" s="11">
        <v>50.000000000000007</v>
      </c>
      <c r="BJ54" s="124">
        <f t="shared" si="65"/>
        <v>1964498.04</v>
      </c>
    </row>
    <row r="55" spans="1:64" ht="15.75" x14ac:dyDescent="0.25">
      <c r="A55" s="128"/>
      <c r="B55" s="5"/>
      <c r="C55" s="37">
        <f>C53-C54</f>
        <v>424031.52</v>
      </c>
      <c r="D55" s="37">
        <f t="shared" ref="D55:AB55" si="68">D53-D54</f>
        <v>29224.040000000008</v>
      </c>
      <c r="E55" s="37">
        <f t="shared" si="68"/>
        <v>38046</v>
      </c>
      <c r="F55" s="37">
        <f t="shared" si="68"/>
        <v>33180</v>
      </c>
      <c r="G55" s="37">
        <f t="shared" si="68"/>
        <v>30466.559999999998</v>
      </c>
      <c r="H55" s="37">
        <f t="shared" si="68"/>
        <v>0</v>
      </c>
      <c r="I55" s="37">
        <f t="shared" si="68"/>
        <v>0</v>
      </c>
      <c r="J55" s="37">
        <f t="shared" si="68"/>
        <v>0</v>
      </c>
      <c r="K55" s="37">
        <f t="shared" si="68"/>
        <v>67.199999999999989</v>
      </c>
      <c r="L55" s="37">
        <f t="shared" si="68"/>
        <v>708</v>
      </c>
      <c r="M55" s="37">
        <f t="shared" si="68"/>
        <v>30152.159999999996</v>
      </c>
      <c r="N55" s="37">
        <f t="shared" si="68"/>
        <v>2766.7200000000003</v>
      </c>
      <c r="O55" s="37">
        <f t="shared" si="68"/>
        <v>985.44</v>
      </c>
      <c r="P55" s="37">
        <f t="shared" si="68"/>
        <v>2364.5599999999995</v>
      </c>
      <c r="Q55" s="37">
        <f t="shared" si="68"/>
        <v>0</v>
      </c>
      <c r="R55" s="37">
        <f t="shared" si="68"/>
        <v>-700</v>
      </c>
      <c r="S55" s="37">
        <f t="shared" si="68"/>
        <v>366088.80000000005</v>
      </c>
      <c r="T55" s="37">
        <f t="shared" si="68"/>
        <v>481702.55999999994</v>
      </c>
      <c r="U55" s="37">
        <f t="shared" si="68"/>
        <v>0</v>
      </c>
      <c r="V55" s="37">
        <f t="shared" si="68"/>
        <v>0</v>
      </c>
      <c r="W55" s="37">
        <f t="shared" si="68"/>
        <v>0</v>
      </c>
      <c r="X55" s="37">
        <f t="shared" si="68"/>
        <v>0</v>
      </c>
      <c r="Y55" s="37">
        <f t="shared" si="68"/>
        <v>99.84</v>
      </c>
      <c r="Z55" s="37">
        <f t="shared" si="68"/>
        <v>6.7199999999999989</v>
      </c>
      <c r="AA55" s="37">
        <f t="shared" si="68"/>
        <v>109.43999999999997</v>
      </c>
      <c r="AB55" s="37">
        <f t="shared" si="68"/>
        <v>0</v>
      </c>
      <c r="AC55" s="121">
        <f t="shared" si="64"/>
        <v>1439299.56</v>
      </c>
      <c r="AD55" s="37">
        <f>AD53-AD54</f>
        <v>-2201.88</v>
      </c>
      <c r="AE55" s="37"/>
      <c r="AF55" s="37"/>
      <c r="AG55" s="37"/>
      <c r="AH55" s="37"/>
      <c r="AI55" s="37"/>
      <c r="AJ55" s="37"/>
      <c r="AK55" s="37"/>
      <c r="AL55" s="37"/>
      <c r="AM55" s="37"/>
      <c r="AN55" s="37"/>
      <c r="AO55" s="37"/>
      <c r="AP55" s="37"/>
      <c r="AQ55" s="37"/>
      <c r="AR55" s="37"/>
      <c r="AS55" s="37"/>
      <c r="AT55" s="37"/>
      <c r="AU55" s="37"/>
      <c r="AV55" s="37"/>
      <c r="AW55" s="37"/>
      <c r="AX55" s="37"/>
      <c r="AY55" s="37"/>
      <c r="AZ55" s="37"/>
      <c r="BA55" s="37"/>
      <c r="BB55" s="37"/>
      <c r="BC55" s="37"/>
      <c r="BD55" s="37"/>
      <c r="BE55" s="37"/>
      <c r="BF55" s="37"/>
      <c r="BG55" s="122">
        <f t="shared" si="66"/>
        <v>-2201.88</v>
      </c>
      <c r="BH55" s="123">
        <f t="shared" si="67"/>
        <v>1437097.6800000002</v>
      </c>
      <c r="BI55" s="38">
        <f>BI53-BI54</f>
        <v>49.999999999999993</v>
      </c>
      <c r="BJ55" s="124">
        <f t="shared" si="65"/>
        <v>1437047.6800000002</v>
      </c>
    </row>
    <row r="56" spans="1:64" ht="15.75" x14ac:dyDescent="0.25">
      <c r="A56" s="128"/>
      <c r="B56" s="12" t="s">
        <v>212</v>
      </c>
      <c r="C56" s="9">
        <f>IF('Upto Month Current'!$J$4="",0,'Upto Month Current'!$J$4)</f>
        <v>427693</v>
      </c>
      <c r="D56" s="9">
        <f>IF('Upto Month Current'!$J$5="",0,'Upto Month Current'!$J$5)</f>
        <v>94357</v>
      </c>
      <c r="E56" s="9">
        <f>IF('Upto Month Current'!$J$6="",0,'Upto Month Current'!$J$6)</f>
        <v>37</v>
      </c>
      <c r="F56" s="9">
        <f>IF('Upto Month Current'!$J$7="",0,'Upto Month Current'!$J$7)</f>
        <v>37786</v>
      </c>
      <c r="G56" s="9">
        <f>IF('Upto Month Current'!$J$8="",0,'Upto Month Current'!$J$8)</f>
        <v>25946</v>
      </c>
      <c r="H56" s="9">
        <f>IF('Upto Month Current'!$J$9="",0,'Upto Month Current'!$J$9)</f>
        <v>0</v>
      </c>
      <c r="I56" s="9">
        <f>IF('Upto Month Current'!$J$10="",0,'Upto Month Current'!$J$10)</f>
        <v>0</v>
      </c>
      <c r="J56" s="9">
        <f>IF('Upto Month Current'!$J$11="",0,'Upto Month Current'!$J$11)</f>
        <v>0</v>
      </c>
      <c r="K56" s="9">
        <f>IF('Upto Month Current'!$J$12="",0,'Upto Month Current'!$J$12)</f>
        <v>1017</v>
      </c>
      <c r="L56" s="9">
        <f>IF('Upto Month Current'!$J$13="",0,'Upto Month Current'!$J$13)</f>
        <v>1051</v>
      </c>
      <c r="M56" s="9">
        <f>IF('Upto Month Current'!$J$14="",0,'Upto Month Current'!$J$14)</f>
        <v>39742</v>
      </c>
      <c r="N56" s="9">
        <f>IF('Upto Month Current'!$J$15="",0,'Upto Month Current'!$J$15)</f>
        <v>5198</v>
      </c>
      <c r="O56" s="9">
        <f>IF('Upto Month Current'!$J$16="",0,'Upto Month Current'!$J$16)</f>
        <v>651</v>
      </c>
      <c r="P56" s="9">
        <f>IF('Upto Month Current'!$J$17="",0,'Upto Month Current'!$J$17)</f>
        <v>5827</v>
      </c>
      <c r="Q56" s="9">
        <f>IF('Upto Month Current'!$J$18="",0,'Upto Month Current'!$J$18)</f>
        <v>0</v>
      </c>
      <c r="R56" s="9">
        <f>IF('Upto Month Current'!$J$21="",0,'Upto Month Current'!$J$21)</f>
        <v>927</v>
      </c>
      <c r="S56" s="9">
        <f>IF('Upto Month Current'!$J$26="",0,'Upto Month Current'!$J$26)</f>
        <v>758511</v>
      </c>
      <c r="T56" s="9">
        <f>IF('Upto Month Current'!$J$27="",0,'Upto Month Current'!$J$27)</f>
        <v>612625</v>
      </c>
      <c r="U56" s="9">
        <f>IF('Upto Month Current'!$J$30="",0,'Upto Month Current'!$J$30)</f>
        <v>0</v>
      </c>
      <c r="V56" s="9">
        <f>IF('Upto Month Current'!$J$35="",0,'Upto Month Current'!$J$35)</f>
        <v>0</v>
      </c>
      <c r="W56" s="9">
        <f>IF('Upto Month Current'!$J$39="",0,'Upto Month Current'!$J$39)</f>
        <v>0</v>
      </c>
      <c r="X56" s="9">
        <f>IF('Upto Month Current'!$J$40="",0,'Upto Month Current'!$J$40)</f>
        <v>0</v>
      </c>
      <c r="Y56" s="9">
        <f>IF('Upto Month Current'!$J$42="",0,'Upto Month Current'!$J$42)</f>
        <v>2578</v>
      </c>
      <c r="Z56" s="9">
        <f>IF('Upto Month Current'!$J$43="",0,'Upto Month Current'!$J$43)</f>
        <v>311</v>
      </c>
      <c r="AA56" s="9">
        <f>IF('Upto Month Current'!$J$44="",0,'Upto Month Current'!$J$44)</f>
        <v>779</v>
      </c>
      <c r="AB56" s="9">
        <f>IF('Upto Month Current'!$J$51="",0,'Upto Month Current'!$J$51)</f>
        <v>0</v>
      </c>
      <c r="AC56" s="121">
        <f t="shared" si="64"/>
        <v>2015036</v>
      </c>
      <c r="AD56" s="9">
        <f>IF('Upto Month Current'!$J$19="",0,'Upto Month Current'!$J$19)</f>
        <v>630</v>
      </c>
      <c r="AE56" s="9">
        <f>IF('Upto Month Current'!$J$20="",0,'Upto Month Current'!$J$20)</f>
        <v>148</v>
      </c>
      <c r="AF56" s="9">
        <f>IF('Upto Month Current'!$J$22="",0,'Upto Month Current'!$J$22)</f>
        <v>1743</v>
      </c>
      <c r="AG56" s="9">
        <f>IF('Upto Month Current'!$J$23="",0,'Upto Month Current'!$J$23)</f>
        <v>0</v>
      </c>
      <c r="AH56" s="9">
        <f>IF('Upto Month Current'!$J$24="",0,'Upto Month Current'!$J$24)</f>
        <v>0</v>
      </c>
      <c r="AI56" s="9">
        <f>IF('Upto Month Current'!$J$25="",0,'Upto Month Current'!$J$25)</f>
        <v>117</v>
      </c>
      <c r="AJ56" s="9">
        <f>IF('Upto Month Current'!$J$28="",0,'Upto Month Current'!$J$28)</f>
        <v>808</v>
      </c>
      <c r="AK56" s="9">
        <f>IF('Upto Month Current'!$J$29="",0,'Upto Month Current'!$J$29)</f>
        <v>137507</v>
      </c>
      <c r="AL56" s="9">
        <f>IF('Upto Month Current'!$J$31="",0,'Upto Month Current'!$J$31)</f>
        <v>72158</v>
      </c>
      <c r="AM56" s="9">
        <f>IF('Upto Month Current'!$J$32="",0,'Upto Month Current'!$J$32)</f>
        <v>10</v>
      </c>
      <c r="AN56" s="9">
        <f>IF('Upto Month Current'!$J$33="",0,'Upto Month Current'!$J$33)</f>
        <v>189213</v>
      </c>
      <c r="AO56" s="9">
        <f>IF('Upto Month Current'!$J$34="",0,'Upto Month Current'!$J$34)</f>
        <v>0</v>
      </c>
      <c r="AP56" s="9">
        <f>IF('Upto Month Current'!$J$36="",0,'Upto Month Current'!$J$36)</f>
        <v>0</v>
      </c>
      <c r="AQ56" s="9">
        <f>IF('Upto Month Current'!$J$37="",0,'Upto Month Current'!$J$37)</f>
        <v>0</v>
      </c>
      <c r="AR56" s="9">
        <v>0</v>
      </c>
      <c r="AS56" s="9">
        <f>IF('Upto Month Current'!$J$38="",0,'Upto Month Current'!$J$38)</f>
        <v>0</v>
      </c>
      <c r="AT56" s="9">
        <f>IF('Upto Month Current'!$J$41="",0,'Upto Month Current'!$J$41)</f>
        <v>0</v>
      </c>
      <c r="AU56" s="9">
        <v>0</v>
      </c>
      <c r="AV56" s="9">
        <f>IF('Upto Month Current'!$J$45="",0,'Upto Month Current'!$J$45)</f>
        <v>302</v>
      </c>
      <c r="AW56" s="9">
        <f>IF('Upto Month Current'!$J$46="",0,'Upto Month Current'!$J$46)</f>
        <v>258</v>
      </c>
      <c r="AX56" s="9">
        <f>IF('Upto Month Current'!$J$47="",0,'Upto Month Current'!$J$47)</f>
        <v>376</v>
      </c>
      <c r="AY56" s="9">
        <f>IF('Upto Month Current'!$J$49="",0,'Upto Month Current'!$J$49)</f>
        <v>0</v>
      </c>
      <c r="AZ56" s="9">
        <f>IF('Upto Month Current'!$J$50="",0,'Upto Month Current'!$J$50)</f>
        <v>0</v>
      </c>
      <c r="BA56" s="9">
        <f>IF('Upto Month Current'!$J$52="",0,'Upto Month Current'!$J$52)</f>
        <v>0</v>
      </c>
      <c r="BB56" s="9">
        <f>IF('Upto Month Current'!$J$53="",0,'Upto Month Current'!$J$53)</f>
        <v>17339</v>
      </c>
      <c r="BC56" s="9">
        <f>IF('Upto Month Current'!$J$54="",0,'Upto Month Current'!$J$54)</f>
        <v>17082</v>
      </c>
      <c r="BD56" s="9">
        <f>IF('Upto Month Current'!$J$55="",0,'Upto Month Current'!$J$55)</f>
        <v>2</v>
      </c>
      <c r="BE56" s="9">
        <f>IF('Upto Month Current'!$J$56="",0,'Upto Month Current'!$J$56)</f>
        <v>2449</v>
      </c>
      <c r="BF56" s="9">
        <f>IF('Upto Month Current'!$J$58="",0,'Upto Month Current'!$J$58)</f>
        <v>-93779</v>
      </c>
      <c r="BG56" s="122">
        <f t="shared" si="66"/>
        <v>346363</v>
      </c>
      <c r="BH56" s="123">
        <f t="shared" si="67"/>
        <v>2361399</v>
      </c>
      <c r="BI56" s="9">
        <f>IF('Upto Month Current'!$J$60="",0,'Upto Month Current'!$J$60)</f>
        <v>0</v>
      </c>
      <c r="BJ56" s="124">
        <f t="shared" si="65"/>
        <v>2361399</v>
      </c>
      <c r="BK56">
        <f>'Upto Month Current'!$J$61</f>
        <v>2361474</v>
      </c>
      <c r="BL56" s="30"/>
    </row>
    <row r="57" spans="1:64" ht="15.75" x14ac:dyDescent="0.25">
      <c r="A57" s="128"/>
      <c r="B57" s="5" t="s">
        <v>210</v>
      </c>
      <c r="C57" s="126">
        <f t="shared" ref="C57:AH57" si="69">C56/C53</f>
        <v>0.48414476357795289</v>
      </c>
      <c r="D57" s="126">
        <f t="shared" si="69"/>
        <v>0.66014384261267434</v>
      </c>
      <c r="E57" s="126">
        <f t="shared" si="69"/>
        <v>9.7250696525258895E-4</v>
      </c>
      <c r="F57" s="126">
        <f t="shared" si="69"/>
        <v>0.54663291139240511</v>
      </c>
      <c r="G57" s="126">
        <f t="shared" si="69"/>
        <v>0.40877867406100327</v>
      </c>
      <c r="H57" s="126" t="e">
        <f t="shared" si="69"/>
        <v>#DIV/0!</v>
      </c>
      <c r="I57" s="126" t="e">
        <f t="shared" si="69"/>
        <v>#DIV/0!</v>
      </c>
      <c r="J57" s="126" t="e">
        <f t="shared" si="69"/>
        <v>#DIV/0!</v>
      </c>
      <c r="K57" s="126">
        <f t="shared" si="69"/>
        <v>7.2642857142857142</v>
      </c>
      <c r="L57" s="126">
        <f t="shared" si="69"/>
        <v>0.71254237288135591</v>
      </c>
      <c r="M57" s="126">
        <f t="shared" si="69"/>
        <v>0.63266313259149598</v>
      </c>
      <c r="N57" s="126">
        <f t="shared" si="69"/>
        <v>0.90180430256766131</v>
      </c>
      <c r="O57" s="126">
        <f t="shared" si="69"/>
        <v>0.31709693132001948</v>
      </c>
      <c r="P57" s="126">
        <f t="shared" si="69"/>
        <v>0.71173812141199466</v>
      </c>
      <c r="Q57" s="126" t="e">
        <f t="shared" si="69"/>
        <v>#DIV/0!</v>
      </c>
      <c r="R57" s="126">
        <f t="shared" si="69"/>
        <v>0.94882292732855678</v>
      </c>
      <c r="S57" s="126">
        <f t="shared" si="69"/>
        <v>0.99452722945908201</v>
      </c>
      <c r="T57" s="126">
        <f t="shared" si="69"/>
        <v>0.61045969944606482</v>
      </c>
      <c r="U57" s="126" t="e">
        <f t="shared" si="69"/>
        <v>#DIV/0!</v>
      </c>
      <c r="V57" s="126" t="e">
        <f t="shared" si="69"/>
        <v>#DIV/0!</v>
      </c>
      <c r="W57" s="126" t="e">
        <f t="shared" si="69"/>
        <v>#DIV/0!</v>
      </c>
      <c r="X57" s="126" t="e">
        <f t="shared" si="69"/>
        <v>#DIV/0!</v>
      </c>
      <c r="Y57" s="126">
        <f t="shared" si="69"/>
        <v>12.39423076923077</v>
      </c>
      <c r="Z57" s="126">
        <f t="shared" si="69"/>
        <v>22.214285714285715</v>
      </c>
      <c r="AA57" s="126">
        <f t="shared" si="69"/>
        <v>3.4166666666666665</v>
      </c>
      <c r="AB57" s="126" t="e">
        <f t="shared" si="69"/>
        <v>#DIV/0!</v>
      </c>
      <c r="AC57" s="126">
        <f t="shared" si="69"/>
        <v>0.66173695128947729</v>
      </c>
      <c r="AD57" s="126">
        <f t="shared" si="69"/>
        <v>0.38043478260869568</v>
      </c>
      <c r="AE57" s="126">
        <f t="shared" si="69"/>
        <v>1.510204081632653</v>
      </c>
      <c r="AF57" s="126">
        <f t="shared" si="69"/>
        <v>1.4193811074918568</v>
      </c>
      <c r="AG57" s="126" t="e">
        <f t="shared" si="69"/>
        <v>#DIV/0!</v>
      </c>
      <c r="AH57" s="126" t="e">
        <f t="shared" si="69"/>
        <v>#DIV/0!</v>
      </c>
      <c r="AI57" s="126">
        <f t="shared" ref="AI57:BJ57" si="70">AI56/AI53</f>
        <v>6.5</v>
      </c>
      <c r="AJ57" s="126">
        <f t="shared" si="70"/>
        <v>0.14488076026537566</v>
      </c>
      <c r="AK57" s="126">
        <f t="shared" si="70"/>
        <v>0.6184815364548194</v>
      </c>
      <c r="AL57" s="126">
        <f t="shared" si="70"/>
        <v>0.38659316049739889</v>
      </c>
      <c r="AM57" s="126" t="e">
        <f t="shared" si="70"/>
        <v>#DIV/0!</v>
      </c>
      <c r="AN57" s="126">
        <f t="shared" si="70"/>
        <v>0.58380694966399471</v>
      </c>
      <c r="AO57" s="126" t="e">
        <f t="shared" si="70"/>
        <v>#DIV/0!</v>
      </c>
      <c r="AP57" s="126" t="e">
        <f t="shared" si="70"/>
        <v>#DIV/0!</v>
      </c>
      <c r="AQ57" s="126" t="e">
        <f t="shared" si="70"/>
        <v>#DIV/0!</v>
      </c>
      <c r="AR57" s="126" t="e">
        <f t="shared" si="70"/>
        <v>#DIV/0!</v>
      </c>
      <c r="AS57" s="126" t="e">
        <f t="shared" si="70"/>
        <v>#DIV/0!</v>
      </c>
      <c r="AT57" s="126" t="e">
        <f t="shared" si="70"/>
        <v>#DIV/0!</v>
      </c>
      <c r="AU57" s="126" t="e">
        <f t="shared" si="70"/>
        <v>#DIV/0!</v>
      </c>
      <c r="AV57" s="126">
        <f t="shared" si="70"/>
        <v>1.1143911439114391</v>
      </c>
      <c r="AW57" s="126">
        <f t="shared" si="70"/>
        <v>1.0530612244897959</v>
      </c>
      <c r="AX57" s="126">
        <f t="shared" si="70"/>
        <v>0.63728813559322028</v>
      </c>
      <c r="AY57" s="126" t="e">
        <f t="shared" si="70"/>
        <v>#DIV/0!</v>
      </c>
      <c r="AZ57" s="126" t="e">
        <f t="shared" si="70"/>
        <v>#DIV/0!</v>
      </c>
      <c r="BA57" s="126" t="e">
        <f t="shared" si="70"/>
        <v>#DIV/0!</v>
      </c>
      <c r="BB57" s="126">
        <f t="shared" si="70"/>
        <v>0.81591454519787299</v>
      </c>
      <c r="BC57" s="126">
        <f t="shared" si="70"/>
        <v>0.80382099665898077</v>
      </c>
      <c r="BD57" s="126">
        <f t="shared" si="70"/>
        <v>1.11731843575419E-2</v>
      </c>
      <c r="BE57" s="126">
        <f t="shared" si="70"/>
        <v>1.301967038809144</v>
      </c>
      <c r="BF57" s="126">
        <f t="shared" si="70"/>
        <v>0.90927513186472231</v>
      </c>
      <c r="BG57" s="126">
        <f t="shared" si="70"/>
        <v>0.50623655348206353</v>
      </c>
      <c r="BH57" s="126">
        <f t="shared" si="70"/>
        <v>0.63320795556655562</v>
      </c>
      <c r="BI57" s="126">
        <f t="shared" si="70"/>
        <v>0</v>
      </c>
      <c r="BJ57" s="126">
        <f t="shared" si="70"/>
        <v>0.63322493546138903</v>
      </c>
    </row>
    <row r="58" spans="1:64" ht="15.75" x14ac:dyDescent="0.25">
      <c r="A58" s="128"/>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6"/>
      <c r="AD58" s="5"/>
      <c r="AE58" s="5"/>
      <c r="AF58" s="5"/>
      <c r="AG58" s="5"/>
      <c r="AH58" s="5"/>
      <c r="AI58" s="5"/>
      <c r="AJ58" s="5"/>
      <c r="AK58" s="5"/>
      <c r="AL58" s="5"/>
      <c r="AM58" s="5"/>
      <c r="AN58" s="5"/>
      <c r="AO58" s="5"/>
      <c r="AP58" s="5"/>
      <c r="AQ58" s="5"/>
      <c r="AR58" s="5"/>
      <c r="AS58" s="5"/>
      <c r="AT58" s="5"/>
      <c r="AU58" s="5"/>
      <c r="AV58" s="6"/>
      <c r="AW58" s="5"/>
      <c r="AX58" s="5"/>
      <c r="AY58" s="5"/>
      <c r="AZ58" s="5"/>
      <c r="BA58" s="5"/>
      <c r="BB58" s="5"/>
      <c r="BC58" s="5"/>
      <c r="BD58" s="5"/>
      <c r="BE58" s="5"/>
      <c r="BF58" s="5"/>
      <c r="BG58" s="6"/>
      <c r="BH58" s="44"/>
      <c r="BI58" s="5"/>
      <c r="BJ58" s="48"/>
    </row>
    <row r="59" spans="1:64" ht="15.75" x14ac:dyDescent="0.25">
      <c r="A59" s="15" t="s">
        <v>42</v>
      </c>
      <c r="B59" s="11" t="s">
        <v>214</v>
      </c>
      <c r="C59" s="120">
        <v>1318464</v>
      </c>
      <c r="D59" s="120">
        <v>254933</v>
      </c>
      <c r="E59" s="120">
        <v>25165</v>
      </c>
      <c r="F59" s="120">
        <v>129237</v>
      </c>
      <c r="G59" s="120">
        <v>86315</v>
      </c>
      <c r="H59" s="120">
        <v>0</v>
      </c>
      <c r="I59" s="120">
        <v>0</v>
      </c>
      <c r="J59" s="120">
        <v>25054</v>
      </c>
      <c r="K59" s="120">
        <v>99</v>
      </c>
      <c r="L59" s="120">
        <v>1236</v>
      </c>
      <c r="M59" s="120">
        <v>114632</v>
      </c>
      <c r="N59" s="120">
        <v>725</v>
      </c>
      <c r="O59" s="120">
        <v>20208</v>
      </c>
      <c r="P59" s="120">
        <v>106115</v>
      </c>
      <c r="Q59" s="120">
        <v>0</v>
      </c>
      <c r="R59" s="120">
        <v>2984</v>
      </c>
      <c r="S59" s="120">
        <v>0</v>
      </c>
      <c r="T59" s="120">
        <v>0</v>
      </c>
      <c r="U59" s="120">
        <v>0</v>
      </c>
      <c r="V59" s="120">
        <v>0</v>
      </c>
      <c r="W59" s="120">
        <v>0</v>
      </c>
      <c r="X59" s="120">
        <v>0</v>
      </c>
      <c r="Y59" s="120">
        <v>1844</v>
      </c>
      <c r="Z59" s="120">
        <v>698</v>
      </c>
      <c r="AA59" s="120">
        <v>445</v>
      </c>
      <c r="AB59" s="120">
        <v>0</v>
      </c>
      <c r="AC59" s="121">
        <f t="shared" ref="AC59:AC62" si="71">SUM(C59:AB59)</f>
        <v>2088154</v>
      </c>
      <c r="AD59" s="120">
        <v>12137</v>
      </c>
      <c r="AE59" s="120">
        <v>75</v>
      </c>
      <c r="AF59" s="120">
        <v>390</v>
      </c>
      <c r="AG59" s="120">
        <v>0</v>
      </c>
      <c r="AH59" s="120">
        <v>0</v>
      </c>
      <c r="AI59" s="120">
        <v>3</v>
      </c>
      <c r="AJ59" s="120">
        <v>3681</v>
      </c>
      <c r="AK59" s="120">
        <v>10203</v>
      </c>
      <c r="AL59" s="120">
        <v>233</v>
      </c>
      <c r="AM59" s="120">
        <v>5</v>
      </c>
      <c r="AN59" s="120">
        <v>94631</v>
      </c>
      <c r="AO59" s="120">
        <v>194991</v>
      </c>
      <c r="AP59" s="120">
        <v>0</v>
      </c>
      <c r="AQ59" s="120">
        <v>0</v>
      </c>
      <c r="AR59" s="120">
        <v>0</v>
      </c>
      <c r="AS59" s="120">
        <v>0</v>
      </c>
      <c r="AT59" s="120">
        <v>0</v>
      </c>
      <c r="AU59" s="120">
        <v>0</v>
      </c>
      <c r="AV59" s="120">
        <v>1606</v>
      </c>
      <c r="AW59" s="120">
        <v>994</v>
      </c>
      <c r="AX59" s="120">
        <v>33</v>
      </c>
      <c r="AY59" s="120">
        <v>0</v>
      </c>
      <c r="AZ59" s="120">
        <v>0</v>
      </c>
      <c r="BA59" s="120">
        <v>0</v>
      </c>
      <c r="BB59" s="120">
        <v>3423</v>
      </c>
      <c r="BC59" s="120">
        <v>3423</v>
      </c>
      <c r="BD59" s="120">
        <v>61</v>
      </c>
      <c r="BE59" s="120">
        <v>55</v>
      </c>
      <c r="BF59" s="120">
        <f>952193-29100</f>
        <v>923093</v>
      </c>
      <c r="BG59" s="122">
        <f>SUM(AD59:BF59)</f>
        <v>1249037</v>
      </c>
      <c r="BH59" s="123">
        <f>AC59+BG59</f>
        <v>3337191</v>
      </c>
      <c r="BI59" s="96">
        <f>150019+41057</f>
        <v>191076</v>
      </c>
      <c r="BJ59" s="124">
        <f t="shared" ref="BJ59:BJ62" si="72">BH59-BI59</f>
        <v>3146115</v>
      </c>
    </row>
    <row r="60" spans="1:64" ht="15.75" x14ac:dyDescent="0.25">
      <c r="A60" s="128">
        <v>12</v>
      </c>
      <c r="B60" s="5" t="s">
        <v>211</v>
      </c>
      <c r="C60" s="37">
        <v>685601.28000000003</v>
      </c>
      <c r="D60" s="37">
        <v>169715</v>
      </c>
      <c r="E60" s="37">
        <v>0</v>
      </c>
      <c r="F60" s="37">
        <v>67203.240000000005</v>
      </c>
      <c r="G60" s="37">
        <v>44883.799999999996</v>
      </c>
      <c r="H60" s="37">
        <v>0</v>
      </c>
      <c r="I60" s="37">
        <v>0</v>
      </c>
      <c r="J60" s="37">
        <v>13028.08</v>
      </c>
      <c r="K60" s="37">
        <v>51.480000000000004</v>
      </c>
      <c r="L60" s="37">
        <v>642.72</v>
      </c>
      <c r="M60" s="37">
        <v>59608.639999999999</v>
      </c>
      <c r="N60" s="37">
        <v>377</v>
      </c>
      <c r="O60" s="37">
        <v>10508.16</v>
      </c>
      <c r="P60" s="37">
        <v>55179.8</v>
      </c>
      <c r="Q60" s="37">
        <v>0</v>
      </c>
      <c r="R60" s="37">
        <v>4025.84</v>
      </c>
      <c r="S60" s="37">
        <v>0</v>
      </c>
      <c r="T60" s="37"/>
      <c r="U60" s="37"/>
      <c r="V60" s="37">
        <v>0</v>
      </c>
      <c r="W60" s="37">
        <v>0</v>
      </c>
      <c r="X60" s="37">
        <v>0</v>
      </c>
      <c r="Y60" s="37">
        <v>958.88</v>
      </c>
      <c r="Z60" s="37">
        <v>362.96000000000004</v>
      </c>
      <c r="AA60" s="37">
        <v>231.39999999999998</v>
      </c>
      <c r="AB60" s="37">
        <v>0</v>
      </c>
      <c r="AC60" s="121">
        <f t="shared" si="71"/>
        <v>1112378.2799999998</v>
      </c>
      <c r="AD60" s="37">
        <v>6311.24</v>
      </c>
      <c r="AE60" s="37">
        <v>39</v>
      </c>
      <c r="AF60" s="37">
        <v>202.79999999999998</v>
      </c>
      <c r="AG60" s="37">
        <v>0</v>
      </c>
      <c r="AH60" s="37">
        <v>0</v>
      </c>
      <c r="AI60" s="37">
        <v>1.56</v>
      </c>
      <c r="AJ60" s="37">
        <v>4427.28</v>
      </c>
      <c r="AK60" s="37">
        <v>5305.5599999999995</v>
      </c>
      <c r="AL60" s="37">
        <v>121.16</v>
      </c>
      <c r="AM60" s="37">
        <v>2.6</v>
      </c>
      <c r="AN60" s="37">
        <v>49208.12000000001</v>
      </c>
      <c r="AO60" s="37">
        <v>101395.32</v>
      </c>
      <c r="AP60" s="37">
        <v>0</v>
      </c>
      <c r="AQ60" s="37">
        <v>0</v>
      </c>
      <c r="AR60" s="37"/>
      <c r="AS60" s="37"/>
      <c r="AT60" s="37">
        <v>0</v>
      </c>
      <c r="AU60" s="37"/>
      <c r="AV60" s="37">
        <v>835.12000000000012</v>
      </c>
      <c r="AW60" s="37">
        <v>516.88</v>
      </c>
      <c r="AX60" s="37">
        <v>17.16</v>
      </c>
      <c r="AY60" s="37">
        <v>0</v>
      </c>
      <c r="AZ60" s="37">
        <v>0</v>
      </c>
      <c r="BA60" s="37">
        <v>0</v>
      </c>
      <c r="BB60" s="37">
        <v>1779.9600000000005</v>
      </c>
      <c r="BC60" s="37">
        <v>1779.9600000000005</v>
      </c>
      <c r="BD60" s="37">
        <v>31.72</v>
      </c>
      <c r="BE60" s="37">
        <v>28.6</v>
      </c>
      <c r="BF60" s="37">
        <v>550165.36</v>
      </c>
      <c r="BG60" s="122">
        <f t="shared" ref="BG60:BG62" si="73">SUM(AD60:BF60)</f>
        <v>722169.4</v>
      </c>
      <c r="BH60" s="123">
        <f t="shared" ref="BH60:BH62" si="74">AC60+BG60</f>
        <v>1834547.6799999997</v>
      </c>
      <c r="BI60" s="37">
        <v>95538</v>
      </c>
      <c r="BJ60" s="124">
        <f t="shared" si="72"/>
        <v>1739009.6799999997</v>
      </c>
    </row>
    <row r="61" spans="1:64" ht="15.75" x14ac:dyDescent="0.25">
      <c r="A61" s="128"/>
      <c r="B61" s="5"/>
      <c r="C61" s="37">
        <f>C59-C60</f>
        <v>632862.71999999997</v>
      </c>
      <c r="D61" s="37">
        <f t="shared" ref="D61:AB61" si="75">D59-D60</f>
        <v>85218</v>
      </c>
      <c r="E61" s="37">
        <f t="shared" si="75"/>
        <v>25165</v>
      </c>
      <c r="F61" s="37">
        <f t="shared" si="75"/>
        <v>62033.759999999995</v>
      </c>
      <c r="G61" s="37">
        <f t="shared" si="75"/>
        <v>41431.200000000004</v>
      </c>
      <c r="H61" s="37">
        <f t="shared" si="75"/>
        <v>0</v>
      </c>
      <c r="I61" s="37">
        <f t="shared" si="75"/>
        <v>0</v>
      </c>
      <c r="J61" s="37">
        <f t="shared" si="75"/>
        <v>12025.92</v>
      </c>
      <c r="K61" s="37">
        <f t="shared" si="75"/>
        <v>47.519999999999996</v>
      </c>
      <c r="L61" s="37">
        <f t="shared" si="75"/>
        <v>593.28</v>
      </c>
      <c r="M61" s="37">
        <f t="shared" si="75"/>
        <v>55023.360000000001</v>
      </c>
      <c r="N61" s="37">
        <f t="shared" si="75"/>
        <v>348</v>
      </c>
      <c r="O61" s="37">
        <f t="shared" si="75"/>
        <v>9699.84</v>
      </c>
      <c r="P61" s="37">
        <f t="shared" si="75"/>
        <v>50935.199999999997</v>
      </c>
      <c r="Q61" s="37">
        <f t="shared" si="75"/>
        <v>0</v>
      </c>
      <c r="R61" s="37">
        <f t="shared" si="75"/>
        <v>-1041.8400000000001</v>
      </c>
      <c r="S61" s="37">
        <f t="shared" si="75"/>
        <v>0</v>
      </c>
      <c r="T61" s="37">
        <f t="shared" si="75"/>
        <v>0</v>
      </c>
      <c r="U61" s="37">
        <f t="shared" si="75"/>
        <v>0</v>
      </c>
      <c r="V61" s="37">
        <f t="shared" si="75"/>
        <v>0</v>
      </c>
      <c r="W61" s="37">
        <f t="shared" si="75"/>
        <v>0</v>
      </c>
      <c r="X61" s="37">
        <f t="shared" si="75"/>
        <v>0</v>
      </c>
      <c r="Y61" s="37">
        <f t="shared" si="75"/>
        <v>885.12</v>
      </c>
      <c r="Z61" s="37">
        <f t="shared" si="75"/>
        <v>335.03999999999996</v>
      </c>
      <c r="AA61" s="37">
        <f t="shared" si="75"/>
        <v>213.60000000000002</v>
      </c>
      <c r="AB61" s="37">
        <f t="shared" si="75"/>
        <v>0</v>
      </c>
      <c r="AC61" s="121">
        <f t="shared" si="71"/>
        <v>975775.72</v>
      </c>
      <c r="AD61" s="37">
        <f>AD59-AD60</f>
        <v>5825.76</v>
      </c>
      <c r="AE61" s="37">
        <f t="shared" ref="AE61:BF61" si="76">AE59-AE60</f>
        <v>36</v>
      </c>
      <c r="AF61" s="37">
        <f t="shared" si="76"/>
        <v>187.20000000000002</v>
      </c>
      <c r="AG61" s="37">
        <f t="shared" si="76"/>
        <v>0</v>
      </c>
      <c r="AH61" s="37">
        <f t="shared" si="76"/>
        <v>0</v>
      </c>
      <c r="AI61" s="37">
        <f t="shared" si="76"/>
        <v>1.44</v>
      </c>
      <c r="AJ61" s="37">
        <f t="shared" si="76"/>
        <v>-746.27999999999975</v>
      </c>
      <c r="AK61" s="37">
        <f t="shared" si="76"/>
        <v>4897.4400000000005</v>
      </c>
      <c r="AL61" s="37">
        <f t="shared" si="76"/>
        <v>111.84</v>
      </c>
      <c r="AM61" s="37">
        <f t="shared" si="76"/>
        <v>2.4</v>
      </c>
      <c r="AN61" s="37">
        <f t="shared" si="76"/>
        <v>45422.87999999999</v>
      </c>
      <c r="AO61" s="37">
        <f t="shared" si="76"/>
        <v>93595.68</v>
      </c>
      <c r="AP61" s="37">
        <f t="shared" si="76"/>
        <v>0</v>
      </c>
      <c r="AQ61" s="37">
        <f t="shared" si="76"/>
        <v>0</v>
      </c>
      <c r="AR61" s="37">
        <f t="shared" si="76"/>
        <v>0</v>
      </c>
      <c r="AS61" s="37">
        <f t="shared" si="76"/>
        <v>0</v>
      </c>
      <c r="AT61" s="37">
        <f t="shared" si="76"/>
        <v>0</v>
      </c>
      <c r="AU61" s="37">
        <f t="shared" si="76"/>
        <v>0</v>
      </c>
      <c r="AV61" s="37">
        <f t="shared" si="76"/>
        <v>770.87999999999988</v>
      </c>
      <c r="AW61" s="37">
        <f t="shared" si="76"/>
        <v>477.12</v>
      </c>
      <c r="AX61" s="37">
        <f t="shared" si="76"/>
        <v>15.84</v>
      </c>
      <c r="AY61" s="37">
        <f t="shared" si="76"/>
        <v>0</v>
      </c>
      <c r="AZ61" s="37">
        <f t="shared" si="76"/>
        <v>0</v>
      </c>
      <c r="BA61" s="37">
        <f t="shared" si="76"/>
        <v>0</v>
      </c>
      <c r="BB61" s="37">
        <f t="shared" si="76"/>
        <v>1643.0399999999995</v>
      </c>
      <c r="BC61" s="37">
        <f t="shared" si="76"/>
        <v>1643.0399999999995</v>
      </c>
      <c r="BD61" s="37">
        <f t="shared" si="76"/>
        <v>29.28</v>
      </c>
      <c r="BE61" s="37">
        <f t="shared" si="76"/>
        <v>26.4</v>
      </c>
      <c r="BF61" s="37">
        <f t="shared" si="76"/>
        <v>372927.64</v>
      </c>
      <c r="BG61" s="122">
        <f t="shared" si="73"/>
        <v>526867.6</v>
      </c>
      <c r="BH61" s="123">
        <f t="shared" si="74"/>
        <v>1502643.3199999998</v>
      </c>
      <c r="BI61" s="38">
        <f>BI59-BI60</f>
        <v>95538</v>
      </c>
      <c r="BJ61" s="124">
        <f t="shared" si="72"/>
        <v>1407105.3199999998</v>
      </c>
    </row>
    <row r="62" spans="1:64" ht="15.75" x14ac:dyDescent="0.25">
      <c r="A62" s="128"/>
      <c r="B62" s="12" t="s">
        <v>212</v>
      </c>
      <c r="C62" s="9">
        <f>IF('Upto Month Current'!$K$4="",0,'Upto Month Current'!$K$4)</f>
        <v>847985</v>
      </c>
      <c r="D62" s="9">
        <f>IF('Upto Month Current'!$K$5="",0,'Upto Month Current'!$K$5)</f>
        <v>187485</v>
      </c>
      <c r="E62" s="9">
        <f>IF('Upto Month Current'!$K$6="",0,'Upto Month Current'!$K$6)</f>
        <v>196</v>
      </c>
      <c r="F62" s="9">
        <f>IF('Upto Month Current'!$K$7="",0,'Upto Month Current'!$K$7)</f>
        <v>80377</v>
      </c>
      <c r="G62" s="9">
        <f>IF('Upto Month Current'!$K$8="",0,'Upto Month Current'!$K$8)</f>
        <v>47639</v>
      </c>
      <c r="H62" s="9">
        <f>IF('Upto Month Current'!$K$9="",0,'Upto Month Current'!$K$9)</f>
        <v>0</v>
      </c>
      <c r="I62" s="9">
        <f>IF('Upto Month Current'!$K$10="",0,'Upto Month Current'!$K$10)</f>
        <v>0</v>
      </c>
      <c r="J62" s="9">
        <f>IF('Upto Month Current'!$K$11="",0,'Upto Month Current'!$K$11)</f>
        <v>0</v>
      </c>
      <c r="K62" s="9">
        <f>IF('Upto Month Current'!$K$12="",0,'Upto Month Current'!$K$12)</f>
        <v>0</v>
      </c>
      <c r="L62" s="9">
        <f>IF('Upto Month Current'!$K$13="",0,'Upto Month Current'!$K$13)</f>
        <v>279</v>
      </c>
      <c r="M62" s="9">
        <f>IF('Upto Month Current'!$K$14="",0,'Upto Month Current'!$K$14)</f>
        <v>92769</v>
      </c>
      <c r="N62" s="9">
        <f>IF('Upto Month Current'!$K$15="",0,'Upto Month Current'!$K$15)</f>
        <v>123</v>
      </c>
      <c r="O62" s="9">
        <f>IF('Upto Month Current'!$K$16="",0,'Upto Month Current'!$K$16)</f>
        <v>6247</v>
      </c>
      <c r="P62" s="9">
        <f>IF('Upto Month Current'!$K$17="",0,'Upto Month Current'!$K$17)</f>
        <v>112068</v>
      </c>
      <c r="Q62" s="9">
        <f>IF('Upto Month Current'!$K$18="",0,'Upto Month Current'!$K$18)</f>
        <v>0</v>
      </c>
      <c r="R62" s="9">
        <f>IF('Upto Month Current'!$K$21="",0,'Upto Month Current'!$K$21)</f>
        <v>1852</v>
      </c>
      <c r="S62" s="9">
        <f>IF('Upto Month Current'!$K$26="",0,'Upto Month Current'!$K$26)</f>
        <v>0</v>
      </c>
      <c r="T62" s="9">
        <f>IF('Upto Month Current'!$K$27="",0,'Upto Month Current'!$K$27)</f>
        <v>0</v>
      </c>
      <c r="U62" s="9">
        <f>IF('Upto Month Current'!$K$30="",0,'Upto Month Current'!$K$30)</f>
        <v>0</v>
      </c>
      <c r="V62" s="9">
        <f>IF('Upto Month Current'!$K$35="",0,'Upto Month Current'!$K$35)</f>
        <v>0</v>
      </c>
      <c r="W62" s="9">
        <f>IF('Upto Month Current'!$K$39="",0,'Upto Month Current'!$K$39)</f>
        <v>0</v>
      </c>
      <c r="X62" s="9">
        <f>IF('Upto Month Current'!$K$40="",0,'Upto Month Current'!$K$40)</f>
        <v>0</v>
      </c>
      <c r="Y62" s="9">
        <f>IF('Upto Month Current'!$K$42="",0,'Upto Month Current'!$K$42)</f>
        <v>2233</v>
      </c>
      <c r="Z62" s="9">
        <f>IF('Upto Month Current'!$K$43="",0,'Upto Month Current'!$K$43)</f>
        <v>338</v>
      </c>
      <c r="AA62" s="9">
        <f>IF('Upto Month Current'!$K$44="",0,'Upto Month Current'!$K$44)</f>
        <v>1087</v>
      </c>
      <c r="AB62" s="9">
        <f>IF('Upto Month Current'!$K$51="",0,'Upto Month Current'!$K$51)</f>
        <v>0</v>
      </c>
      <c r="AC62" s="121">
        <f t="shared" si="71"/>
        <v>1380678</v>
      </c>
      <c r="AD62" s="9">
        <f>IF('Upto Month Current'!$K$19="",0,'Upto Month Current'!$K$19)</f>
        <v>2448</v>
      </c>
      <c r="AE62" s="9">
        <f>IF('Upto Month Current'!$K$20="",0,'Upto Month Current'!$K$20)</f>
        <v>358</v>
      </c>
      <c r="AF62" s="9">
        <f>IF('Upto Month Current'!$K$22="",0,'Upto Month Current'!$K$22)</f>
        <v>193</v>
      </c>
      <c r="AG62" s="9">
        <f>IF('Upto Month Current'!$K$23="",0,'Upto Month Current'!$K$23)</f>
        <v>0</v>
      </c>
      <c r="AH62" s="9">
        <f>IF('Upto Month Current'!$K$24="",0,'Upto Month Current'!$K$24)</f>
        <v>0</v>
      </c>
      <c r="AI62" s="9">
        <f>IF('Upto Month Current'!$K$25="",0,'Upto Month Current'!$K$25)</f>
        <v>54</v>
      </c>
      <c r="AJ62" s="9">
        <f>IF('Upto Month Current'!$K$28="",0,'Upto Month Current'!$K$28)</f>
        <v>4170</v>
      </c>
      <c r="AK62" s="9">
        <f>IF('Upto Month Current'!$K$29="",0,'Upto Month Current'!$K$29)</f>
        <v>9286</v>
      </c>
      <c r="AL62" s="9">
        <f>IF('Upto Month Current'!$K$31="",0,'Upto Month Current'!$K$31)</f>
        <v>42</v>
      </c>
      <c r="AM62" s="9">
        <f>IF('Upto Month Current'!$K$32="",0,'Upto Month Current'!$K$32)</f>
        <v>78</v>
      </c>
      <c r="AN62" s="9">
        <f>IF('Upto Month Current'!$K$33="",0,'Upto Month Current'!$K$33)</f>
        <v>53196</v>
      </c>
      <c r="AO62" s="9">
        <f>IF('Upto Month Current'!$K$34="",0,'Upto Month Current'!$K$34)</f>
        <v>99864</v>
      </c>
      <c r="AP62" s="9">
        <f>IF('Upto Month Current'!$K$36="",0,'Upto Month Current'!$K$36)</f>
        <v>0</v>
      </c>
      <c r="AQ62" s="9">
        <f>IF('Upto Month Current'!$K$37="",0,'Upto Month Current'!$K$37)</f>
        <v>0</v>
      </c>
      <c r="AR62" s="9">
        <v>0</v>
      </c>
      <c r="AS62" s="9">
        <f>IF('Upto Month Current'!$K$38="",0,'Upto Month Current'!$K$38)</f>
        <v>0</v>
      </c>
      <c r="AT62" s="9">
        <f>IF('Upto Month Current'!$K$41="",0,'Upto Month Current'!$K$41)</f>
        <v>0</v>
      </c>
      <c r="AU62" s="9">
        <v>0</v>
      </c>
      <c r="AV62" s="9">
        <f>IF('Upto Month Current'!$K$45="",0,'Upto Month Current'!$K$45)</f>
        <v>2017</v>
      </c>
      <c r="AW62" s="9">
        <f>IF('Upto Month Current'!$K$46="",0,'Upto Month Current'!$K$46)</f>
        <v>918</v>
      </c>
      <c r="AX62" s="9">
        <f>IF('Upto Month Current'!$K$47="",0,'Upto Month Current'!$K$47)</f>
        <v>0</v>
      </c>
      <c r="AY62" s="9">
        <f>IF('Upto Month Current'!$K$49="",0,'Upto Month Current'!$K$49)</f>
        <v>0</v>
      </c>
      <c r="AZ62" s="9">
        <f>IF('Upto Month Current'!$K$50="",0,'Upto Month Current'!$K$50)</f>
        <v>0</v>
      </c>
      <c r="BA62" s="9">
        <f>IF('Upto Month Current'!$K$52="",0,'Upto Month Current'!$K$52)</f>
        <v>0</v>
      </c>
      <c r="BB62" s="9">
        <f>IF('Upto Month Current'!$K$53="",0,'Upto Month Current'!$K$53)</f>
        <v>1557</v>
      </c>
      <c r="BC62" s="9">
        <f>IF('Upto Month Current'!$K$54="",0,'Upto Month Current'!$K$54)</f>
        <v>1557</v>
      </c>
      <c r="BD62" s="9">
        <f>IF('Upto Month Current'!$K$55="",0,'Upto Month Current'!$K$55)</f>
        <v>0</v>
      </c>
      <c r="BE62" s="9">
        <f>IF('Upto Month Current'!$K$56="",0,'Upto Month Current'!$K$56)</f>
        <v>2801</v>
      </c>
      <c r="BF62" s="9">
        <f>IF('Upto Month Current'!$K$58="",0,'Upto Month Current'!$K$58)</f>
        <v>627896</v>
      </c>
      <c r="BG62" s="122">
        <f t="shared" si="73"/>
        <v>806435</v>
      </c>
      <c r="BH62" s="123">
        <f t="shared" si="74"/>
        <v>2187113</v>
      </c>
      <c r="BI62" s="9">
        <f>IF('Upto Month Current'!$K$60="",0,'Upto Month Current'!$K$60)</f>
        <v>0</v>
      </c>
      <c r="BJ62" s="124">
        <f t="shared" si="72"/>
        <v>2187113</v>
      </c>
      <c r="BK62">
        <f>'Upto Month Current'!$K$61</f>
        <v>2187112</v>
      </c>
    </row>
    <row r="63" spans="1:64" ht="15.75" x14ac:dyDescent="0.25">
      <c r="A63" s="128"/>
      <c r="B63" s="5" t="s">
        <v>210</v>
      </c>
      <c r="C63" s="126">
        <f t="shared" ref="C63:AH63" si="77">C62/C59</f>
        <v>0.64316128464637634</v>
      </c>
      <c r="D63" s="126">
        <f t="shared" si="77"/>
        <v>0.73542852435738015</v>
      </c>
      <c r="E63" s="126">
        <f t="shared" si="77"/>
        <v>7.7885952712100142E-3</v>
      </c>
      <c r="F63" s="126">
        <f t="shared" si="77"/>
        <v>0.6219348948056671</v>
      </c>
      <c r="G63" s="126">
        <f t="shared" si="77"/>
        <v>0.55192029195388981</v>
      </c>
      <c r="H63" s="126" t="e">
        <f t="shared" si="77"/>
        <v>#DIV/0!</v>
      </c>
      <c r="I63" s="126" t="e">
        <f t="shared" si="77"/>
        <v>#DIV/0!</v>
      </c>
      <c r="J63" s="126">
        <f t="shared" si="77"/>
        <v>0</v>
      </c>
      <c r="K63" s="126">
        <f t="shared" si="77"/>
        <v>0</v>
      </c>
      <c r="L63" s="126">
        <f t="shared" si="77"/>
        <v>0.22572815533980584</v>
      </c>
      <c r="M63" s="126">
        <f t="shared" si="77"/>
        <v>0.80927664177542047</v>
      </c>
      <c r="N63" s="126">
        <f t="shared" si="77"/>
        <v>0.1696551724137931</v>
      </c>
      <c r="O63" s="126">
        <f t="shared" si="77"/>
        <v>0.30913499604117184</v>
      </c>
      <c r="P63" s="126">
        <f t="shared" si="77"/>
        <v>1.0560995146774725</v>
      </c>
      <c r="Q63" s="126" t="e">
        <f t="shared" si="77"/>
        <v>#DIV/0!</v>
      </c>
      <c r="R63" s="126">
        <f t="shared" si="77"/>
        <v>0.62064343163538871</v>
      </c>
      <c r="S63" s="126" t="e">
        <f t="shared" si="77"/>
        <v>#DIV/0!</v>
      </c>
      <c r="T63" s="126" t="e">
        <f t="shared" si="77"/>
        <v>#DIV/0!</v>
      </c>
      <c r="U63" s="126" t="e">
        <f t="shared" si="77"/>
        <v>#DIV/0!</v>
      </c>
      <c r="V63" s="126" t="e">
        <f t="shared" si="77"/>
        <v>#DIV/0!</v>
      </c>
      <c r="W63" s="126" t="e">
        <f t="shared" si="77"/>
        <v>#DIV/0!</v>
      </c>
      <c r="X63" s="126" t="e">
        <f t="shared" si="77"/>
        <v>#DIV/0!</v>
      </c>
      <c r="Y63" s="126">
        <f t="shared" si="77"/>
        <v>1.2109544468546638</v>
      </c>
      <c r="Z63" s="126">
        <f t="shared" si="77"/>
        <v>0.48424068767908307</v>
      </c>
      <c r="AA63" s="126">
        <f t="shared" si="77"/>
        <v>2.4426966292134833</v>
      </c>
      <c r="AB63" s="126" t="e">
        <f t="shared" si="77"/>
        <v>#DIV/0!</v>
      </c>
      <c r="AC63" s="126">
        <f t="shared" si="77"/>
        <v>0.66119548653978588</v>
      </c>
      <c r="AD63" s="126">
        <f t="shared" si="77"/>
        <v>0.20169728928071187</v>
      </c>
      <c r="AE63" s="126">
        <f t="shared" si="77"/>
        <v>4.7733333333333334</v>
      </c>
      <c r="AF63" s="126">
        <f t="shared" si="77"/>
        <v>0.49487179487179489</v>
      </c>
      <c r="AG63" s="126" t="e">
        <f t="shared" si="77"/>
        <v>#DIV/0!</v>
      </c>
      <c r="AH63" s="126" t="e">
        <f t="shared" si="77"/>
        <v>#DIV/0!</v>
      </c>
      <c r="AI63" s="126">
        <f t="shared" ref="AI63:BJ63" si="78">AI62/AI59</f>
        <v>18</v>
      </c>
      <c r="AJ63" s="126">
        <f t="shared" si="78"/>
        <v>1.1328443357783211</v>
      </c>
      <c r="AK63" s="126">
        <f t="shared" si="78"/>
        <v>0.91012447319415857</v>
      </c>
      <c r="AL63" s="126">
        <f t="shared" si="78"/>
        <v>0.18025751072961374</v>
      </c>
      <c r="AM63" s="126">
        <f t="shared" si="78"/>
        <v>15.6</v>
      </c>
      <c r="AN63" s="126">
        <f t="shared" si="78"/>
        <v>0.56214137016411114</v>
      </c>
      <c r="AO63" s="126">
        <f t="shared" si="78"/>
        <v>0.51214671446374449</v>
      </c>
      <c r="AP63" s="126" t="e">
        <f t="shared" si="78"/>
        <v>#DIV/0!</v>
      </c>
      <c r="AQ63" s="126" t="e">
        <f t="shared" si="78"/>
        <v>#DIV/0!</v>
      </c>
      <c r="AR63" s="126" t="e">
        <f t="shared" si="78"/>
        <v>#DIV/0!</v>
      </c>
      <c r="AS63" s="126" t="e">
        <f t="shared" si="78"/>
        <v>#DIV/0!</v>
      </c>
      <c r="AT63" s="126" t="e">
        <f t="shared" si="78"/>
        <v>#DIV/0!</v>
      </c>
      <c r="AU63" s="126" t="e">
        <f t="shared" si="78"/>
        <v>#DIV/0!</v>
      </c>
      <c r="AV63" s="126">
        <f t="shared" si="78"/>
        <v>1.2559153175591531</v>
      </c>
      <c r="AW63" s="126">
        <f t="shared" si="78"/>
        <v>0.92354124748490951</v>
      </c>
      <c r="AX63" s="126">
        <f t="shared" si="78"/>
        <v>0</v>
      </c>
      <c r="AY63" s="126" t="e">
        <f t="shared" si="78"/>
        <v>#DIV/0!</v>
      </c>
      <c r="AZ63" s="126" t="e">
        <f t="shared" si="78"/>
        <v>#DIV/0!</v>
      </c>
      <c r="BA63" s="126" t="e">
        <f t="shared" si="78"/>
        <v>#DIV/0!</v>
      </c>
      <c r="BB63" s="126">
        <f t="shared" si="78"/>
        <v>0.45486415425065729</v>
      </c>
      <c r="BC63" s="126">
        <f t="shared" si="78"/>
        <v>0.45486415425065729</v>
      </c>
      <c r="BD63" s="126">
        <f t="shared" si="78"/>
        <v>0</v>
      </c>
      <c r="BE63" s="126">
        <f t="shared" si="78"/>
        <v>50.927272727272729</v>
      </c>
      <c r="BF63" s="126">
        <f t="shared" si="78"/>
        <v>0.68020881969639024</v>
      </c>
      <c r="BG63" s="126">
        <f t="shared" si="78"/>
        <v>0.64564540522018166</v>
      </c>
      <c r="BH63" s="126">
        <f t="shared" si="78"/>
        <v>0.65537543401022003</v>
      </c>
      <c r="BI63" s="126">
        <f t="shared" si="78"/>
        <v>0</v>
      </c>
      <c r="BJ63" s="126">
        <f t="shared" si="78"/>
        <v>0.69517897470372192</v>
      </c>
    </row>
    <row r="64" spans="1:64" ht="15.75" x14ac:dyDescent="0.25">
      <c r="A64" s="128"/>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6"/>
      <c r="AD64" s="5"/>
      <c r="AE64" s="5"/>
      <c r="AF64" s="5"/>
      <c r="AG64" s="5"/>
      <c r="AH64" s="5"/>
      <c r="AI64" s="5"/>
      <c r="AJ64" s="5"/>
      <c r="AK64" s="5"/>
      <c r="AL64" s="5"/>
      <c r="AM64" s="5"/>
      <c r="AN64" s="5"/>
      <c r="AO64" s="5"/>
      <c r="AP64" s="5"/>
      <c r="AQ64" s="5"/>
      <c r="AR64" s="5"/>
      <c r="AS64" s="5"/>
      <c r="AT64" s="5"/>
      <c r="AU64" s="5"/>
      <c r="AV64" s="6"/>
      <c r="AW64" s="5"/>
      <c r="AX64" s="5"/>
      <c r="AY64" s="5"/>
      <c r="AZ64" s="5"/>
      <c r="BA64" s="5"/>
      <c r="BB64" s="5"/>
      <c r="BC64" s="5"/>
      <c r="BD64" s="5"/>
      <c r="BE64" s="5"/>
      <c r="BF64" s="5"/>
      <c r="BG64" s="6"/>
      <c r="BH64" s="44"/>
      <c r="BI64" s="5"/>
      <c r="BJ64" s="48"/>
    </row>
    <row r="65" spans="1:63" ht="15.75" x14ac:dyDescent="0.25">
      <c r="A65" s="15" t="s">
        <v>143</v>
      </c>
      <c r="B65" s="11" t="s">
        <v>214</v>
      </c>
      <c r="C65" s="120">
        <v>0</v>
      </c>
      <c r="D65" s="120">
        <v>0</v>
      </c>
      <c r="E65" s="120">
        <v>0</v>
      </c>
      <c r="F65" s="120">
        <v>0</v>
      </c>
      <c r="G65" s="120">
        <v>0</v>
      </c>
      <c r="H65" s="120">
        <v>2665561</v>
      </c>
      <c r="I65" s="120">
        <v>0</v>
      </c>
      <c r="J65" s="120">
        <v>0</v>
      </c>
      <c r="K65" s="120">
        <v>0</v>
      </c>
      <c r="L65" s="120">
        <v>0</v>
      </c>
      <c r="M65" s="120">
        <v>0</v>
      </c>
      <c r="N65" s="120">
        <v>0</v>
      </c>
      <c r="O65" s="120">
        <v>0</v>
      </c>
      <c r="P65" s="120">
        <v>0</v>
      </c>
      <c r="Q65" s="120">
        <v>0</v>
      </c>
      <c r="R65" s="120">
        <v>0</v>
      </c>
      <c r="S65" s="120">
        <v>0</v>
      </c>
      <c r="T65" s="120">
        <v>0</v>
      </c>
      <c r="U65" s="120">
        <v>0</v>
      </c>
      <c r="V65" s="120">
        <v>0</v>
      </c>
      <c r="W65" s="120">
        <v>0</v>
      </c>
      <c r="X65" s="120">
        <v>0</v>
      </c>
      <c r="Y65" s="120">
        <v>0</v>
      </c>
      <c r="Z65" s="120">
        <v>0</v>
      </c>
      <c r="AA65" s="120">
        <v>0</v>
      </c>
      <c r="AB65" s="120">
        <v>0</v>
      </c>
      <c r="AC65" s="121">
        <f t="shared" ref="AC65:AC68" si="79">SUM(C65:AB65)</f>
        <v>2665561</v>
      </c>
      <c r="AD65" s="120">
        <v>0</v>
      </c>
      <c r="AE65" s="120">
        <v>0</v>
      </c>
      <c r="AF65" s="120">
        <v>0</v>
      </c>
      <c r="AG65" s="120">
        <v>0</v>
      </c>
      <c r="AH65" s="120">
        <v>0</v>
      </c>
      <c r="AI65" s="120">
        <v>0</v>
      </c>
      <c r="AJ65" s="120">
        <v>0</v>
      </c>
      <c r="AK65" s="120">
        <v>0</v>
      </c>
      <c r="AL65" s="120">
        <v>0</v>
      </c>
      <c r="AM65" s="120">
        <v>0</v>
      </c>
      <c r="AN65" s="120">
        <v>0</v>
      </c>
      <c r="AO65" s="120">
        <v>0</v>
      </c>
      <c r="AP65" s="120">
        <v>0</v>
      </c>
      <c r="AQ65" s="120">
        <v>0</v>
      </c>
      <c r="AR65" s="120">
        <v>0</v>
      </c>
      <c r="AS65" s="120">
        <v>0</v>
      </c>
      <c r="AT65" s="120">
        <v>0</v>
      </c>
      <c r="AU65" s="120">
        <v>0</v>
      </c>
      <c r="AV65" s="120">
        <v>0</v>
      </c>
      <c r="AW65" s="120">
        <v>0</v>
      </c>
      <c r="AX65" s="120">
        <v>0</v>
      </c>
      <c r="AY65" s="120">
        <v>0</v>
      </c>
      <c r="AZ65" s="120">
        <v>0</v>
      </c>
      <c r="BA65" s="120">
        <v>0</v>
      </c>
      <c r="BB65" s="120">
        <v>0</v>
      </c>
      <c r="BC65" s="120">
        <v>0</v>
      </c>
      <c r="BD65" s="120">
        <v>0</v>
      </c>
      <c r="BE65" s="120">
        <v>0</v>
      </c>
      <c r="BF65" s="120">
        <v>71898356</v>
      </c>
      <c r="BG65" s="122">
        <f>SUM(AD65:BF65)</f>
        <v>71898356</v>
      </c>
      <c r="BH65" s="123">
        <f>AC65+BG65</f>
        <v>74563917</v>
      </c>
      <c r="BI65" s="96">
        <v>71856600</v>
      </c>
      <c r="BJ65" s="124">
        <f t="shared" ref="BJ65:BJ68" si="80">BH65-BI65</f>
        <v>2707317</v>
      </c>
    </row>
    <row r="66" spans="1:63" ht="15.75" x14ac:dyDescent="0.25">
      <c r="A66" s="128" t="s">
        <v>143</v>
      </c>
      <c r="B66" s="5" t="s">
        <v>211</v>
      </c>
      <c r="C66" s="37">
        <v>0</v>
      </c>
      <c r="D66" s="37">
        <v>0</v>
      </c>
      <c r="E66" s="37">
        <v>0</v>
      </c>
      <c r="F66" s="37">
        <v>0</v>
      </c>
      <c r="G66" s="37">
        <v>0</v>
      </c>
      <c r="H66" s="37">
        <v>1386091.7200000002</v>
      </c>
      <c r="I66" s="37">
        <v>0</v>
      </c>
      <c r="J66" s="37">
        <v>0</v>
      </c>
      <c r="K66" s="37">
        <v>0</v>
      </c>
      <c r="L66" s="37">
        <v>0</v>
      </c>
      <c r="M66" s="37">
        <v>0</v>
      </c>
      <c r="N66" s="37">
        <v>0</v>
      </c>
      <c r="O66" s="37">
        <v>0</v>
      </c>
      <c r="P66" s="37">
        <v>0</v>
      </c>
      <c r="Q66" s="37">
        <v>0</v>
      </c>
      <c r="R66" s="37">
        <v>0</v>
      </c>
      <c r="S66" s="37">
        <v>0</v>
      </c>
      <c r="T66" s="37"/>
      <c r="U66" s="37"/>
      <c r="V66" s="37">
        <v>0</v>
      </c>
      <c r="W66" s="37">
        <v>0</v>
      </c>
      <c r="X66" s="37">
        <v>0</v>
      </c>
      <c r="Y66" s="37">
        <v>0</v>
      </c>
      <c r="Z66" s="37">
        <v>0</v>
      </c>
      <c r="AA66" s="37">
        <v>0</v>
      </c>
      <c r="AB66" s="37">
        <v>0</v>
      </c>
      <c r="AC66" s="121">
        <f t="shared" si="79"/>
        <v>1386091.7200000002</v>
      </c>
      <c r="AD66" s="37">
        <v>0</v>
      </c>
      <c r="AE66" s="37">
        <v>0</v>
      </c>
      <c r="AF66" s="37">
        <v>0</v>
      </c>
      <c r="AG66" s="37">
        <v>0</v>
      </c>
      <c r="AH66" s="37">
        <v>0</v>
      </c>
      <c r="AI66" s="37">
        <v>0</v>
      </c>
      <c r="AJ66" s="37">
        <v>0</v>
      </c>
      <c r="AK66" s="37">
        <v>0</v>
      </c>
      <c r="AL66" s="37">
        <v>0</v>
      </c>
      <c r="AM66" s="37">
        <v>0</v>
      </c>
      <c r="AN66" s="37">
        <v>0</v>
      </c>
      <c r="AO66" s="37">
        <v>0</v>
      </c>
      <c r="AP66" s="37">
        <v>0</v>
      </c>
      <c r="AQ66" s="37">
        <v>0</v>
      </c>
      <c r="AR66" s="37"/>
      <c r="AS66" s="37"/>
      <c r="AT66" s="37">
        <v>0</v>
      </c>
      <c r="AU66" s="37"/>
      <c r="AV66" s="37">
        <v>0</v>
      </c>
      <c r="AW66" s="37">
        <v>0</v>
      </c>
      <c r="AX66" s="37">
        <v>0</v>
      </c>
      <c r="AY66" s="37">
        <v>0</v>
      </c>
      <c r="AZ66" s="37">
        <v>0</v>
      </c>
      <c r="BA66" s="37">
        <v>0</v>
      </c>
      <c r="BB66" s="37">
        <v>0</v>
      </c>
      <c r="BC66" s="37">
        <v>0</v>
      </c>
      <c r="BD66" s="37">
        <v>0</v>
      </c>
      <c r="BE66" s="37">
        <v>0</v>
      </c>
      <c r="BF66" s="37">
        <v>36285808.539999999</v>
      </c>
      <c r="BG66" s="122">
        <f t="shared" ref="BG66:BG68" si="81">SUM(AD66:BF66)</f>
        <v>36285808.539999999</v>
      </c>
      <c r="BH66" s="123">
        <f t="shared" ref="BH66:BH68" si="82">AC66+BG66</f>
        <v>37671900.259999998</v>
      </c>
      <c r="BI66" s="37">
        <v>35928300</v>
      </c>
      <c r="BJ66" s="124">
        <f t="shared" si="80"/>
        <v>1743600.2599999979</v>
      </c>
    </row>
    <row r="67" spans="1:63" ht="15.75" x14ac:dyDescent="0.25">
      <c r="A67" s="128"/>
      <c r="B67" s="5"/>
      <c r="C67" s="37">
        <f>C65-C66</f>
        <v>0</v>
      </c>
      <c r="D67" s="37">
        <f t="shared" ref="D67:AB67" si="83">D65-D66</f>
        <v>0</v>
      </c>
      <c r="E67" s="37">
        <f t="shared" si="83"/>
        <v>0</v>
      </c>
      <c r="F67" s="37">
        <f t="shared" si="83"/>
        <v>0</v>
      </c>
      <c r="G67" s="37">
        <f t="shared" si="83"/>
        <v>0</v>
      </c>
      <c r="H67" s="37">
        <f t="shared" si="83"/>
        <v>1279469.2799999998</v>
      </c>
      <c r="I67" s="37">
        <f t="shared" si="83"/>
        <v>0</v>
      </c>
      <c r="J67" s="37">
        <f t="shared" si="83"/>
        <v>0</v>
      </c>
      <c r="K67" s="37">
        <f t="shared" si="83"/>
        <v>0</v>
      </c>
      <c r="L67" s="37">
        <f t="shared" si="83"/>
        <v>0</v>
      </c>
      <c r="M67" s="37">
        <f t="shared" si="83"/>
        <v>0</v>
      </c>
      <c r="N67" s="37">
        <f t="shared" si="83"/>
        <v>0</v>
      </c>
      <c r="O67" s="37">
        <f t="shared" si="83"/>
        <v>0</v>
      </c>
      <c r="P67" s="37">
        <f t="shared" si="83"/>
        <v>0</v>
      </c>
      <c r="Q67" s="37">
        <f t="shared" si="83"/>
        <v>0</v>
      </c>
      <c r="R67" s="37">
        <f t="shared" si="83"/>
        <v>0</v>
      </c>
      <c r="S67" s="37">
        <f t="shared" si="83"/>
        <v>0</v>
      </c>
      <c r="T67" s="37">
        <f t="shared" si="83"/>
        <v>0</v>
      </c>
      <c r="U67" s="37">
        <f t="shared" si="83"/>
        <v>0</v>
      </c>
      <c r="V67" s="37">
        <f t="shared" si="83"/>
        <v>0</v>
      </c>
      <c r="W67" s="37">
        <f t="shared" si="83"/>
        <v>0</v>
      </c>
      <c r="X67" s="37">
        <f t="shared" si="83"/>
        <v>0</v>
      </c>
      <c r="Y67" s="37">
        <f t="shared" si="83"/>
        <v>0</v>
      </c>
      <c r="Z67" s="37">
        <f t="shared" si="83"/>
        <v>0</v>
      </c>
      <c r="AA67" s="37">
        <f t="shared" si="83"/>
        <v>0</v>
      </c>
      <c r="AB67" s="37">
        <f t="shared" si="83"/>
        <v>0</v>
      </c>
      <c r="AC67" s="121">
        <f t="shared" si="79"/>
        <v>1279469.2799999998</v>
      </c>
      <c r="AD67" s="37">
        <f>AD65-AD66</f>
        <v>0</v>
      </c>
      <c r="AE67" s="37">
        <f t="shared" ref="AE67:BF67" si="84">AE65-AE66</f>
        <v>0</v>
      </c>
      <c r="AF67" s="37">
        <f t="shared" si="84"/>
        <v>0</v>
      </c>
      <c r="AG67" s="37">
        <f t="shared" si="84"/>
        <v>0</v>
      </c>
      <c r="AH67" s="37">
        <f t="shared" si="84"/>
        <v>0</v>
      </c>
      <c r="AI67" s="37">
        <f t="shared" si="84"/>
        <v>0</v>
      </c>
      <c r="AJ67" s="37">
        <f t="shared" si="84"/>
        <v>0</v>
      </c>
      <c r="AK67" s="37">
        <f t="shared" si="84"/>
        <v>0</v>
      </c>
      <c r="AL67" s="37">
        <f t="shared" si="84"/>
        <v>0</v>
      </c>
      <c r="AM67" s="37">
        <f t="shared" si="84"/>
        <v>0</v>
      </c>
      <c r="AN67" s="37">
        <f t="shared" si="84"/>
        <v>0</v>
      </c>
      <c r="AO67" s="37">
        <f t="shared" si="84"/>
        <v>0</v>
      </c>
      <c r="AP67" s="37">
        <f t="shared" si="84"/>
        <v>0</v>
      </c>
      <c r="AQ67" s="37">
        <f t="shared" si="84"/>
        <v>0</v>
      </c>
      <c r="AR67" s="37">
        <f t="shared" si="84"/>
        <v>0</v>
      </c>
      <c r="AS67" s="37">
        <f t="shared" si="84"/>
        <v>0</v>
      </c>
      <c r="AT67" s="37">
        <f t="shared" si="84"/>
        <v>0</v>
      </c>
      <c r="AU67" s="37">
        <f t="shared" si="84"/>
        <v>0</v>
      </c>
      <c r="AV67" s="37">
        <f t="shared" si="84"/>
        <v>0</v>
      </c>
      <c r="AW67" s="37">
        <f t="shared" si="84"/>
        <v>0</v>
      </c>
      <c r="AX67" s="37">
        <f t="shared" si="84"/>
        <v>0</v>
      </c>
      <c r="AY67" s="37">
        <f t="shared" si="84"/>
        <v>0</v>
      </c>
      <c r="AZ67" s="37">
        <f t="shared" si="84"/>
        <v>0</v>
      </c>
      <c r="BA67" s="37">
        <f t="shared" si="84"/>
        <v>0</v>
      </c>
      <c r="BB67" s="37">
        <f t="shared" si="84"/>
        <v>0</v>
      </c>
      <c r="BC67" s="37">
        <f t="shared" si="84"/>
        <v>0</v>
      </c>
      <c r="BD67" s="37">
        <f t="shared" si="84"/>
        <v>0</v>
      </c>
      <c r="BE67" s="37">
        <f t="shared" si="84"/>
        <v>0</v>
      </c>
      <c r="BF67" s="37">
        <f t="shared" si="84"/>
        <v>35612547.460000001</v>
      </c>
      <c r="BG67" s="122">
        <f t="shared" si="81"/>
        <v>35612547.460000001</v>
      </c>
      <c r="BH67" s="123">
        <f t="shared" si="82"/>
        <v>36892016.740000002</v>
      </c>
      <c r="BI67" s="38">
        <f>BI65-BI66</f>
        <v>35928300</v>
      </c>
      <c r="BJ67" s="124">
        <f t="shared" si="80"/>
        <v>963716.74000000209</v>
      </c>
    </row>
    <row r="68" spans="1:63" ht="15.75" x14ac:dyDescent="0.25">
      <c r="A68" s="128"/>
      <c r="B68" s="12" t="s">
        <v>212</v>
      </c>
      <c r="C68" s="9">
        <f>IF('Upto Month Current'!$L$4="",0,'Upto Month Current'!$L$4)</f>
        <v>0</v>
      </c>
      <c r="D68" s="9">
        <f>IF('Upto Month Current'!$L$5="",0,'Upto Month Current'!$L$5)</f>
        <v>0</v>
      </c>
      <c r="E68" s="9">
        <f>IF('Upto Month Current'!$L$6="",0,'Upto Month Current'!$L$6)</f>
        <v>0</v>
      </c>
      <c r="F68" s="9">
        <f>IF('Upto Month Current'!$L$7="",0,'Upto Month Current'!$L$7)</f>
        <v>0</v>
      </c>
      <c r="G68" s="9">
        <f>IF('Upto Month Current'!$L$8="",0,'Upto Month Current'!$L$8)</f>
        <v>0</v>
      </c>
      <c r="H68" s="9">
        <f>IF('Upto Month Current'!$L$9="",0,'Upto Month Current'!$L$9)</f>
        <v>1573310</v>
      </c>
      <c r="I68" s="9">
        <f>IF('Upto Month Current'!$L$10="",0,'Upto Month Current'!$L$10)</f>
        <v>0</v>
      </c>
      <c r="J68" s="9">
        <f>IF('Upto Month Current'!$L$11="",0,'Upto Month Current'!$L$11)</f>
        <v>0</v>
      </c>
      <c r="K68" s="9">
        <f>IF('Upto Month Current'!$L$12="",0,'Upto Month Current'!$L$12)</f>
        <v>0</v>
      </c>
      <c r="L68" s="9">
        <f>IF('Upto Month Current'!$L$13="",0,'Upto Month Current'!$L$13)</f>
        <v>0</v>
      </c>
      <c r="M68" s="9">
        <f>IF('Upto Month Current'!$L$14="",0,'Upto Month Current'!$L$14)</f>
        <v>0</v>
      </c>
      <c r="N68" s="9">
        <f>IF('Upto Month Current'!$L$15="",0,'Upto Month Current'!$L$15)</f>
        <v>0</v>
      </c>
      <c r="O68" s="9">
        <f>IF('Upto Month Current'!$L$16="",0,'Upto Month Current'!$L$16)</f>
        <v>0</v>
      </c>
      <c r="P68" s="9">
        <f>IF('Upto Month Current'!$L$17="",0,'Upto Month Current'!$L$17)</f>
        <v>0</v>
      </c>
      <c r="Q68" s="9">
        <f>IF('Upto Month Current'!$L$18="",0,'Upto Month Current'!$L$18)</f>
        <v>0</v>
      </c>
      <c r="R68" s="9">
        <f>IF('Upto Month Current'!$L$21="",0,'Upto Month Current'!$L$21)</f>
        <v>0</v>
      </c>
      <c r="S68" s="9">
        <f>IF('Upto Month Current'!$L$26="",0,'Upto Month Current'!$L$26)</f>
        <v>0</v>
      </c>
      <c r="T68" s="9">
        <f>IF('Upto Month Current'!$L$27="",0,'Upto Month Current'!$L$27)</f>
        <v>0</v>
      </c>
      <c r="U68" s="9">
        <f>IF('Upto Month Current'!$L$30="",0,'Upto Month Current'!$L$30)</f>
        <v>0</v>
      </c>
      <c r="V68" s="9">
        <f>IF('Upto Month Current'!$L$35="",0,'Upto Month Current'!$L$35)</f>
        <v>0</v>
      </c>
      <c r="W68" s="9">
        <f>IF('Upto Month Current'!$L$39="",0,'Upto Month Current'!$L$39)</f>
        <v>0</v>
      </c>
      <c r="X68" s="9">
        <f>IF('Upto Month Current'!$L$40="",0,'Upto Month Current'!$L$40)</f>
        <v>0</v>
      </c>
      <c r="Y68" s="9">
        <f>IF('Upto Month Current'!$L$42="",0,'Upto Month Current'!$L$42)</f>
        <v>0</v>
      </c>
      <c r="Z68" s="9">
        <f>IF('Upto Month Current'!$L$43="",0,'Upto Month Current'!$L$43)</f>
        <v>0</v>
      </c>
      <c r="AA68" s="9">
        <f>IF('Upto Month Current'!$L$44="",0,'Upto Month Current'!$L$44)</f>
        <v>0</v>
      </c>
      <c r="AB68" s="9">
        <f>IF('Upto Month Current'!$L$51="",0,'Upto Month Current'!$L$51)</f>
        <v>0</v>
      </c>
      <c r="AC68" s="121">
        <f t="shared" si="79"/>
        <v>1573310</v>
      </c>
      <c r="AD68" s="9">
        <f>IF('Upto Month Current'!$L$19="",0,'Upto Month Current'!$L$19)</f>
        <v>0</v>
      </c>
      <c r="AE68" s="9">
        <f>IF('Upto Month Current'!$L$20="",0,'Upto Month Current'!$L$20)</f>
        <v>0</v>
      </c>
      <c r="AF68" s="9">
        <f>IF('Upto Month Current'!$L$22="",0,'Upto Month Current'!$L$22)</f>
        <v>0</v>
      </c>
      <c r="AG68" s="9">
        <f>IF('Upto Month Current'!$L$23="",0,'Upto Month Current'!$L$23)</f>
        <v>0</v>
      </c>
      <c r="AH68" s="9">
        <f>IF('Upto Month Current'!$L$24="",0,'Upto Month Current'!$L$24)</f>
        <v>0</v>
      </c>
      <c r="AI68" s="9">
        <f>IF('Upto Month Current'!$L$25="",0,'Upto Month Current'!$L$25)</f>
        <v>0</v>
      </c>
      <c r="AJ68" s="9">
        <f>IF('Upto Month Current'!$L$28="",0,'Upto Month Current'!$L$28)</f>
        <v>0</v>
      </c>
      <c r="AK68" s="9">
        <f>IF('Upto Month Current'!$L$29="",0,'Upto Month Current'!$L$29)</f>
        <v>0</v>
      </c>
      <c r="AL68" s="9">
        <f>IF('Upto Month Current'!$L$31="",0,'Upto Month Current'!$L$31)</f>
        <v>0</v>
      </c>
      <c r="AM68" s="9">
        <f>IF('Upto Month Current'!$L$32="",0,'Upto Month Current'!$L$32)</f>
        <v>0</v>
      </c>
      <c r="AN68" s="9">
        <f>IF('Upto Month Current'!$L$33="",0,'Upto Month Current'!$L$33)</f>
        <v>0</v>
      </c>
      <c r="AO68" s="9">
        <f>IF('Upto Month Current'!$L$34="",0,'Upto Month Current'!$L$34)</f>
        <v>0</v>
      </c>
      <c r="AP68" s="9">
        <f>IF('Upto Month Current'!$L$36="",0,'Upto Month Current'!$L$36)</f>
        <v>0</v>
      </c>
      <c r="AQ68" s="9">
        <f>IF('Upto Month Current'!$L$37="",0,'Upto Month Current'!$L$37)</f>
        <v>0</v>
      </c>
      <c r="AR68" s="9">
        <v>0</v>
      </c>
      <c r="AS68" s="9">
        <f>IF('Upto Month Current'!$L$38="",0,'Upto Month Current'!$L$38)</f>
        <v>0</v>
      </c>
      <c r="AT68" s="9">
        <f>IF('Upto Month Current'!$L$41="",0,'Upto Month Current'!$L$41)</f>
        <v>0</v>
      </c>
      <c r="AU68" s="9">
        <v>0</v>
      </c>
      <c r="AV68" s="9">
        <f>IF('Upto Month Current'!$L$45="",0,'Upto Month Current'!$L$45)</f>
        <v>0</v>
      </c>
      <c r="AW68" s="9">
        <f>IF('Upto Month Current'!$L$46="",0,'Upto Month Current'!$L$46)</f>
        <v>0</v>
      </c>
      <c r="AX68" s="9">
        <f>IF('Upto Month Current'!$L$47="",0,'Upto Month Current'!$L$47)</f>
        <v>0</v>
      </c>
      <c r="AY68" s="9">
        <f>IF('Upto Month Current'!$L$49="",0,'Upto Month Current'!$L$49)</f>
        <v>0</v>
      </c>
      <c r="AZ68" s="9">
        <f>IF('Upto Month Current'!$L$50="",0,'Upto Month Current'!$L$50)</f>
        <v>0</v>
      </c>
      <c r="BA68" s="9">
        <f>IF('Upto Month Current'!$L$52="",0,'Upto Month Current'!$L$52)</f>
        <v>0</v>
      </c>
      <c r="BB68" s="9">
        <f>IF('Upto Month Current'!$L$53="",0,'Upto Month Current'!$L$53)</f>
        <v>0</v>
      </c>
      <c r="BC68" s="9">
        <f>IF('Upto Month Current'!$L$54="",0,'Upto Month Current'!$L$54)</f>
        <v>0</v>
      </c>
      <c r="BD68" s="9">
        <f>IF('Upto Month Current'!$L$55="",0,'Upto Month Current'!$L$55)</f>
        <v>0</v>
      </c>
      <c r="BE68" s="9">
        <f>IF('Upto Month Current'!$L$56="",0,'Upto Month Current'!$L$56)</f>
        <v>0</v>
      </c>
      <c r="BF68" s="9">
        <f>IF('Upto Month Current'!$L$58="",0,'Upto Month Current'!$L$58)</f>
        <v>37227340</v>
      </c>
      <c r="BG68" s="122">
        <f t="shared" si="81"/>
        <v>37227340</v>
      </c>
      <c r="BH68" s="123">
        <f t="shared" si="82"/>
        <v>38800650</v>
      </c>
      <c r="BI68" s="9">
        <f>IF('Upto Month Current'!$L$60="",0,'Upto Month Current'!$L$60)</f>
        <v>37212443</v>
      </c>
      <c r="BJ68" s="124">
        <f t="shared" si="80"/>
        <v>1588207</v>
      </c>
      <c r="BK68">
        <f>'Upto Month Current'!$L$61</f>
        <v>1588208</v>
      </c>
    </row>
    <row r="69" spans="1:63" ht="15.75" x14ac:dyDescent="0.25">
      <c r="A69" s="128"/>
      <c r="B69" s="5" t="s">
        <v>210</v>
      </c>
      <c r="C69" s="126" t="e">
        <f t="shared" ref="C69:AH69" si="85">C68/C65</f>
        <v>#DIV/0!</v>
      </c>
      <c r="D69" s="126" t="e">
        <f t="shared" si="85"/>
        <v>#DIV/0!</v>
      </c>
      <c r="E69" s="126" t="e">
        <f t="shared" si="85"/>
        <v>#DIV/0!</v>
      </c>
      <c r="F69" s="126" t="e">
        <f t="shared" si="85"/>
        <v>#DIV/0!</v>
      </c>
      <c r="G69" s="126" t="e">
        <f t="shared" si="85"/>
        <v>#DIV/0!</v>
      </c>
      <c r="H69" s="126">
        <f t="shared" si="85"/>
        <v>0.59023597659179439</v>
      </c>
      <c r="I69" s="126" t="e">
        <f t="shared" si="85"/>
        <v>#DIV/0!</v>
      </c>
      <c r="J69" s="126" t="e">
        <f t="shared" si="85"/>
        <v>#DIV/0!</v>
      </c>
      <c r="K69" s="126" t="e">
        <f t="shared" si="85"/>
        <v>#DIV/0!</v>
      </c>
      <c r="L69" s="126" t="e">
        <f t="shared" si="85"/>
        <v>#DIV/0!</v>
      </c>
      <c r="M69" s="126" t="e">
        <f t="shared" si="85"/>
        <v>#DIV/0!</v>
      </c>
      <c r="N69" s="126" t="e">
        <f t="shared" si="85"/>
        <v>#DIV/0!</v>
      </c>
      <c r="O69" s="126" t="e">
        <f t="shared" si="85"/>
        <v>#DIV/0!</v>
      </c>
      <c r="P69" s="126" t="e">
        <f t="shared" si="85"/>
        <v>#DIV/0!</v>
      </c>
      <c r="Q69" s="126" t="e">
        <f t="shared" si="85"/>
        <v>#DIV/0!</v>
      </c>
      <c r="R69" s="126" t="e">
        <f t="shared" si="85"/>
        <v>#DIV/0!</v>
      </c>
      <c r="S69" s="126" t="e">
        <f t="shared" si="85"/>
        <v>#DIV/0!</v>
      </c>
      <c r="T69" s="126" t="e">
        <f t="shared" si="85"/>
        <v>#DIV/0!</v>
      </c>
      <c r="U69" s="126" t="e">
        <f t="shared" si="85"/>
        <v>#DIV/0!</v>
      </c>
      <c r="V69" s="126" t="e">
        <f t="shared" si="85"/>
        <v>#DIV/0!</v>
      </c>
      <c r="W69" s="126" t="e">
        <f t="shared" si="85"/>
        <v>#DIV/0!</v>
      </c>
      <c r="X69" s="126" t="e">
        <f t="shared" si="85"/>
        <v>#DIV/0!</v>
      </c>
      <c r="Y69" s="126" t="e">
        <f t="shared" si="85"/>
        <v>#DIV/0!</v>
      </c>
      <c r="Z69" s="126" t="e">
        <f t="shared" si="85"/>
        <v>#DIV/0!</v>
      </c>
      <c r="AA69" s="126" t="e">
        <f t="shared" si="85"/>
        <v>#DIV/0!</v>
      </c>
      <c r="AB69" s="126" t="e">
        <f t="shared" si="85"/>
        <v>#DIV/0!</v>
      </c>
      <c r="AC69" s="126">
        <f t="shared" si="85"/>
        <v>0.59023597659179439</v>
      </c>
      <c r="AD69" s="126" t="e">
        <f t="shared" si="85"/>
        <v>#DIV/0!</v>
      </c>
      <c r="AE69" s="126" t="e">
        <f t="shared" si="85"/>
        <v>#DIV/0!</v>
      </c>
      <c r="AF69" s="126" t="e">
        <f t="shared" si="85"/>
        <v>#DIV/0!</v>
      </c>
      <c r="AG69" s="126" t="e">
        <f t="shared" si="85"/>
        <v>#DIV/0!</v>
      </c>
      <c r="AH69" s="126" t="e">
        <f t="shared" si="85"/>
        <v>#DIV/0!</v>
      </c>
      <c r="AI69" s="126" t="e">
        <f t="shared" ref="AI69:BJ69" si="86">AI68/AI65</f>
        <v>#DIV/0!</v>
      </c>
      <c r="AJ69" s="126" t="e">
        <f t="shared" si="86"/>
        <v>#DIV/0!</v>
      </c>
      <c r="AK69" s="126" t="e">
        <f t="shared" si="86"/>
        <v>#DIV/0!</v>
      </c>
      <c r="AL69" s="126" t="e">
        <f t="shared" si="86"/>
        <v>#DIV/0!</v>
      </c>
      <c r="AM69" s="126" t="e">
        <f t="shared" si="86"/>
        <v>#DIV/0!</v>
      </c>
      <c r="AN69" s="126" t="e">
        <f t="shared" si="86"/>
        <v>#DIV/0!</v>
      </c>
      <c r="AO69" s="126" t="e">
        <f t="shared" si="86"/>
        <v>#DIV/0!</v>
      </c>
      <c r="AP69" s="126" t="e">
        <f t="shared" si="86"/>
        <v>#DIV/0!</v>
      </c>
      <c r="AQ69" s="126" t="e">
        <f t="shared" si="86"/>
        <v>#DIV/0!</v>
      </c>
      <c r="AR69" s="126" t="e">
        <f t="shared" si="86"/>
        <v>#DIV/0!</v>
      </c>
      <c r="AS69" s="126" t="e">
        <f t="shared" si="86"/>
        <v>#DIV/0!</v>
      </c>
      <c r="AT69" s="126" t="e">
        <f t="shared" si="86"/>
        <v>#DIV/0!</v>
      </c>
      <c r="AU69" s="126" t="e">
        <f t="shared" si="86"/>
        <v>#DIV/0!</v>
      </c>
      <c r="AV69" s="126" t="e">
        <f t="shared" si="86"/>
        <v>#DIV/0!</v>
      </c>
      <c r="AW69" s="126" t="e">
        <f t="shared" si="86"/>
        <v>#DIV/0!</v>
      </c>
      <c r="AX69" s="126" t="e">
        <f t="shared" si="86"/>
        <v>#DIV/0!</v>
      </c>
      <c r="AY69" s="126" t="e">
        <f t="shared" si="86"/>
        <v>#DIV/0!</v>
      </c>
      <c r="AZ69" s="126" t="e">
        <f t="shared" si="86"/>
        <v>#DIV/0!</v>
      </c>
      <c r="BA69" s="126" t="e">
        <f t="shared" si="86"/>
        <v>#DIV/0!</v>
      </c>
      <c r="BB69" s="126" t="e">
        <f t="shared" si="86"/>
        <v>#DIV/0!</v>
      </c>
      <c r="BC69" s="126" t="e">
        <f t="shared" si="86"/>
        <v>#DIV/0!</v>
      </c>
      <c r="BD69" s="126" t="e">
        <f t="shared" si="86"/>
        <v>#DIV/0!</v>
      </c>
      <c r="BE69" s="126" t="e">
        <f t="shared" si="86"/>
        <v>#DIV/0!</v>
      </c>
      <c r="BF69" s="126">
        <f t="shared" si="86"/>
        <v>0.5177773466753538</v>
      </c>
      <c r="BG69" s="126">
        <f t="shared" si="86"/>
        <v>0.5177773466753538</v>
      </c>
      <c r="BH69" s="126">
        <f t="shared" si="86"/>
        <v>0.52036764645827283</v>
      </c>
      <c r="BI69" s="126">
        <f t="shared" si="86"/>
        <v>0.5178709123448646</v>
      </c>
      <c r="BJ69" s="126">
        <f t="shared" si="86"/>
        <v>0.58663503387301896</v>
      </c>
    </row>
    <row r="70" spans="1:63" ht="15.75" x14ac:dyDescent="0.25">
      <c r="A70" s="128"/>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6"/>
      <c r="AD70" s="5"/>
      <c r="AE70" s="5"/>
      <c r="AF70" s="5"/>
      <c r="AG70" s="5"/>
      <c r="AH70" s="5"/>
      <c r="AI70" s="5"/>
      <c r="AJ70" s="5"/>
      <c r="AK70" s="5"/>
      <c r="AL70" s="5"/>
      <c r="AM70" s="5"/>
      <c r="AN70" s="5"/>
      <c r="AO70" s="5"/>
      <c r="AP70" s="5"/>
      <c r="AQ70" s="5"/>
      <c r="AR70" s="5"/>
      <c r="AS70" s="5"/>
      <c r="AT70" s="5"/>
      <c r="AU70" s="5"/>
      <c r="AV70" s="6"/>
      <c r="AW70" s="5"/>
      <c r="AX70" s="5"/>
      <c r="AY70" s="5"/>
      <c r="AZ70" s="5"/>
      <c r="BA70" s="5"/>
      <c r="BB70" s="5"/>
      <c r="BC70" s="5"/>
      <c r="BD70" s="5"/>
      <c r="BE70" s="5"/>
      <c r="BF70" s="5"/>
      <c r="BG70" s="6"/>
      <c r="BH70" s="44"/>
      <c r="BI70" s="5"/>
      <c r="BJ70" s="48"/>
    </row>
    <row r="71" spans="1:63" ht="15.75" x14ac:dyDescent="0.25">
      <c r="A71" s="128" t="s">
        <v>130</v>
      </c>
      <c r="B71" s="11" t="s">
        <v>214</v>
      </c>
      <c r="C71" s="5">
        <f t="shared" ref="C71:AB71" si="87">C5+C11+C17+C23+C29+C35+C41+C47+C53+C59+C65</f>
        <v>24138688</v>
      </c>
      <c r="D71" s="5">
        <f t="shared" si="87"/>
        <v>4295500</v>
      </c>
      <c r="E71" s="5">
        <f t="shared" si="87"/>
        <v>1031647</v>
      </c>
      <c r="F71" s="5">
        <f t="shared" si="87"/>
        <v>2562181</v>
      </c>
      <c r="G71" s="5">
        <f t="shared" si="87"/>
        <v>1334558</v>
      </c>
      <c r="H71" s="5">
        <f t="shared" si="87"/>
        <v>2665561</v>
      </c>
      <c r="I71" s="5">
        <f t="shared" si="87"/>
        <v>0</v>
      </c>
      <c r="J71" s="5">
        <f t="shared" si="87"/>
        <v>1268085</v>
      </c>
      <c r="K71" s="5">
        <f t="shared" si="87"/>
        <v>190400</v>
      </c>
      <c r="L71" s="5">
        <f t="shared" si="87"/>
        <v>441643</v>
      </c>
      <c r="M71" s="5">
        <f t="shared" si="87"/>
        <v>934343</v>
      </c>
      <c r="N71" s="5">
        <f t="shared" si="87"/>
        <v>14406</v>
      </c>
      <c r="O71" s="5">
        <f t="shared" si="87"/>
        <v>79259</v>
      </c>
      <c r="P71" s="5">
        <f t="shared" si="87"/>
        <v>756000</v>
      </c>
      <c r="Q71" s="5">
        <f t="shared" si="87"/>
        <v>0</v>
      </c>
      <c r="R71" s="5">
        <f t="shared" si="87"/>
        <v>45000</v>
      </c>
      <c r="S71" s="5">
        <f t="shared" si="87"/>
        <v>762685</v>
      </c>
      <c r="T71" s="5">
        <f t="shared" si="87"/>
        <v>1003547</v>
      </c>
      <c r="U71" s="5">
        <f t="shared" si="87"/>
        <v>0</v>
      </c>
      <c r="V71" s="5">
        <f t="shared" si="87"/>
        <v>318607</v>
      </c>
      <c r="W71" s="5">
        <f t="shared" si="87"/>
        <v>555</v>
      </c>
      <c r="X71" s="5">
        <f t="shared" si="87"/>
        <v>369</v>
      </c>
      <c r="Y71" s="5">
        <f t="shared" si="87"/>
        <v>8159</v>
      </c>
      <c r="Z71" s="5">
        <f t="shared" si="87"/>
        <v>1420</v>
      </c>
      <c r="AA71" s="5">
        <f t="shared" si="87"/>
        <v>44929</v>
      </c>
      <c r="AB71" s="5">
        <f t="shared" si="87"/>
        <v>1692510</v>
      </c>
      <c r="AC71" s="121">
        <f t="shared" ref="AC71:AC74" si="88">SUM(C71:AB71)</f>
        <v>43590052</v>
      </c>
      <c r="AD71" s="5">
        <f t="shared" ref="AD71:BG71" si="89">AD5+AD11+AD17+AD23+AD29+AD35+AD41+AD47+AD53+AD59+AD65</f>
        <v>123491</v>
      </c>
      <c r="AE71" s="5">
        <f t="shared" si="89"/>
        <v>48382</v>
      </c>
      <c r="AF71" s="5">
        <f t="shared" si="89"/>
        <v>61987</v>
      </c>
      <c r="AG71" s="5">
        <f t="shared" si="89"/>
        <v>0</v>
      </c>
      <c r="AH71" s="5">
        <f t="shared" si="89"/>
        <v>125</v>
      </c>
      <c r="AI71" s="5">
        <f t="shared" si="89"/>
        <v>11015</v>
      </c>
      <c r="AJ71" s="5">
        <f t="shared" si="89"/>
        <v>1256176</v>
      </c>
      <c r="AK71" s="5">
        <f t="shared" si="89"/>
        <v>1270104</v>
      </c>
      <c r="AL71" s="5">
        <f t="shared" si="89"/>
        <v>7058240</v>
      </c>
      <c r="AM71" s="5">
        <f t="shared" si="89"/>
        <v>110800</v>
      </c>
      <c r="AN71" s="5">
        <f t="shared" si="89"/>
        <v>2806196</v>
      </c>
      <c r="AO71" s="5">
        <f t="shared" si="89"/>
        <v>17228022</v>
      </c>
      <c r="AP71" s="5">
        <f t="shared" si="89"/>
        <v>83649</v>
      </c>
      <c r="AQ71" s="5">
        <f t="shared" si="89"/>
        <v>908586</v>
      </c>
      <c r="AR71" s="5">
        <f t="shared" si="89"/>
        <v>0</v>
      </c>
      <c r="AS71" s="5">
        <f t="shared" si="89"/>
        <v>0</v>
      </c>
      <c r="AT71" s="5">
        <f t="shared" si="89"/>
        <v>571696</v>
      </c>
      <c r="AU71" s="5">
        <f t="shared" si="89"/>
        <v>1</v>
      </c>
      <c r="AV71" s="5">
        <f t="shared" si="89"/>
        <v>14471</v>
      </c>
      <c r="AW71" s="5">
        <f t="shared" si="89"/>
        <v>13505</v>
      </c>
      <c r="AX71" s="5">
        <f t="shared" si="89"/>
        <v>3047</v>
      </c>
      <c r="AY71" s="5">
        <f t="shared" si="89"/>
        <v>145786</v>
      </c>
      <c r="AZ71" s="5">
        <f t="shared" si="89"/>
        <v>987794</v>
      </c>
      <c r="BA71" s="5">
        <f t="shared" si="89"/>
        <v>756000</v>
      </c>
      <c r="BB71" s="5">
        <f t="shared" si="89"/>
        <v>72091</v>
      </c>
      <c r="BC71" s="5">
        <f t="shared" si="89"/>
        <v>72172</v>
      </c>
      <c r="BD71" s="5">
        <f t="shared" si="89"/>
        <v>431</v>
      </c>
      <c r="BE71" s="5">
        <f t="shared" si="89"/>
        <v>33840</v>
      </c>
      <c r="BF71" s="5">
        <f t="shared" si="89"/>
        <v>73190909</v>
      </c>
      <c r="BG71" s="6">
        <f t="shared" si="89"/>
        <v>106828516</v>
      </c>
      <c r="BH71" s="123">
        <f>AC71+BG71</f>
        <v>150418568</v>
      </c>
      <c r="BI71" s="5">
        <f>BI5+BI11+BI17+BI23+BI29+BI35+BI41+BI47+BI53+BI59+BI65</f>
        <v>73032916</v>
      </c>
      <c r="BJ71" s="49">
        <f>BJ5+BJ11+BJ17+BJ23+BJ29+BJ35+BJ41+BJ47+BJ53+BJ59+BJ65</f>
        <v>77385652</v>
      </c>
    </row>
    <row r="72" spans="1:63" ht="15.75" x14ac:dyDescent="0.25">
      <c r="A72" s="128"/>
      <c r="B72" s="5" t="str">
        <f>B66</f>
        <v>BP to end of 09-2020</v>
      </c>
      <c r="C72" s="11">
        <f t="shared" ref="C72:AB72" si="90">C6+C12+C18+C24+C30+C36+C42+C48+C54+C60+C66</f>
        <v>12552117.76</v>
      </c>
      <c r="D72" s="11">
        <f t="shared" si="90"/>
        <v>3279708.1200000006</v>
      </c>
      <c r="E72" s="11">
        <f t="shared" si="90"/>
        <v>0</v>
      </c>
      <c r="F72" s="11">
        <f t="shared" si="90"/>
        <v>1332334.1200000001</v>
      </c>
      <c r="G72" s="11">
        <f t="shared" si="90"/>
        <v>693970.16000000015</v>
      </c>
      <c r="H72" s="11">
        <f t="shared" si="90"/>
        <v>1386091.7200000002</v>
      </c>
      <c r="I72" s="11">
        <f t="shared" si="90"/>
        <v>0</v>
      </c>
      <c r="J72" s="11">
        <f t="shared" si="90"/>
        <v>659404.20000000007</v>
      </c>
      <c r="K72" s="11">
        <f t="shared" si="90"/>
        <v>113735.44</v>
      </c>
      <c r="L72" s="11">
        <f t="shared" si="90"/>
        <v>229654.36000000002</v>
      </c>
      <c r="M72" s="11">
        <f t="shared" si="90"/>
        <v>485858.36000000004</v>
      </c>
      <c r="N72" s="11">
        <f t="shared" si="90"/>
        <v>7491.12</v>
      </c>
      <c r="O72" s="11">
        <f t="shared" si="90"/>
        <v>41214.680000000008</v>
      </c>
      <c r="P72" s="11">
        <f t="shared" si="90"/>
        <v>441996.36000000004</v>
      </c>
      <c r="Q72" s="11">
        <f t="shared" si="90"/>
        <v>0</v>
      </c>
      <c r="R72" s="11">
        <f t="shared" si="90"/>
        <v>48183.199999999997</v>
      </c>
      <c r="S72" s="11">
        <f t="shared" si="90"/>
        <v>396596.19999999995</v>
      </c>
      <c r="T72" s="11">
        <f t="shared" si="90"/>
        <v>521844.44000000006</v>
      </c>
      <c r="U72" s="11">
        <f t="shared" si="90"/>
        <v>0</v>
      </c>
      <c r="V72" s="11">
        <f t="shared" si="90"/>
        <v>165675.64000000004</v>
      </c>
      <c r="W72" s="11">
        <f t="shared" si="90"/>
        <v>288.60000000000002</v>
      </c>
      <c r="X72" s="11">
        <f t="shared" si="90"/>
        <v>191.88000000000002</v>
      </c>
      <c r="Y72" s="11">
        <f t="shared" si="90"/>
        <v>4242.6799999999994</v>
      </c>
      <c r="Z72" s="11">
        <f t="shared" si="90"/>
        <v>738.40000000000009</v>
      </c>
      <c r="AA72" s="11">
        <f t="shared" si="90"/>
        <v>23363.08</v>
      </c>
      <c r="AB72" s="11">
        <f t="shared" si="90"/>
        <v>880105.2</v>
      </c>
      <c r="AC72" s="121">
        <f t="shared" si="88"/>
        <v>23264805.719999995</v>
      </c>
      <c r="AD72" s="11">
        <f t="shared" ref="AD72:BG72" si="91">AD6+AD12+AD18+AD24+AD30+AD36+AD42+AD48+AD54+AD60+AD66</f>
        <v>83000.320000000022</v>
      </c>
      <c r="AE72" s="11">
        <f t="shared" si="91"/>
        <v>25158.639999999999</v>
      </c>
      <c r="AF72" s="11">
        <f t="shared" si="91"/>
        <v>32233.239999999998</v>
      </c>
      <c r="AG72" s="11">
        <f t="shared" si="91"/>
        <v>0</v>
      </c>
      <c r="AH72" s="11">
        <f t="shared" si="91"/>
        <v>65</v>
      </c>
      <c r="AI72" s="11">
        <f t="shared" si="91"/>
        <v>5727.8</v>
      </c>
      <c r="AJ72" s="11">
        <f t="shared" si="91"/>
        <v>1030621.8</v>
      </c>
      <c r="AK72" s="11">
        <f t="shared" si="91"/>
        <v>663865.28</v>
      </c>
      <c r="AL72" s="11">
        <f t="shared" si="91"/>
        <v>5116687.16</v>
      </c>
      <c r="AM72" s="11">
        <f t="shared" si="91"/>
        <v>107235.96000000002</v>
      </c>
      <c r="AN72" s="11">
        <f t="shared" si="91"/>
        <v>1459221.9200000002</v>
      </c>
      <c r="AO72" s="11">
        <f t="shared" si="91"/>
        <v>12059371.440000001</v>
      </c>
      <c r="AP72" s="11">
        <f t="shared" si="91"/>
        <v>43497.48</v>
      </c>
      <c r="AQ72" s="11">
        <f t="shared" si="91"/>
        <v>472464.72000000003</v>
      </c>
      <c r="AR72" s="11">
        <f t="shared" si="91"/>
        <v>0</v>
      </c>
      <c r="AS72" s="11">
        <f t="shared" si="91"/>
        <v>0</v>
      </c>
      <c r="AT72" s="11">
        <f t="shared" si="91"/>
        <v>358787.52</v>
      </c>
      <c r="AU72" s="11">
        <f t="shared" si="91"/>
        <v>0</v>
      </c>
      <c r="AV72" s="11">
        <f t="shared" si="91"/>
        <v>7524.92</v>
      </c>
      <c r="AW72" s="11">
        <f t="shared" si="91"/>
        <v>7022.5999999999995</v>
      </c>
      <c r="AX72" s="11">
        <f t="shared" si="91"/>
        <v>1584.44</v>
      </c>
      <c r="AY72" s="11">
        <f t="shared" si="91"/>
        <v>75808.72</v>
      </c>
      <c r="AZ72" s="11">
        <f t="shared" si="91"/>
        <v>919772.88000000012</v>
      </c>
      <c r="BA72" s="11">
        <f t="shared" si="91"/>
        <v>542228.96</v>
      </c>
      <c r="BB72" s="11">
        <f t="shared" si="91"/>
        <v>37487.32</v>
      </c>
      <c r="BC72" s="11">
        <f t="shared" si="91"/>
        <v>37529.439999999995</v>
      </c>
      <c r="BD72" s="11">
        <f t="shared" si="91"/>
        <v>224.11999999999998</v>
      </c>
      <c r="BE72" s="11">
        <f t="shared" si="91"/>
        <v>17596.8</v>
      </c>
      <c r="BF72" s="11">
        <f t="shared" si="91"/>
        <v>37028031.979999997</v>
      </c>
      <c r="BG72" s="10">
        <f t="shared" si="91"/>
        <v>60132750.460000001</v>
      </c>
      <c r="BH72" s="123">
        <f>AC72+BG72</f>
        <v>83397556.179999992</v>
      </c>
      <c r="BI72" s="5">
        <f t="shared" ref="BI72:BJ74" si="92">BI6+BI12+BI18+BI24+BI30+BI36+BI42+BI48+BI54+BI60+BI66</f>
        <v>36516458</v>
      </c>
      <c r="BJ72" s="49">
        <f t="shared" si="92"/>
        <v>46881098.18</v>
      </c>
    </row>
    <row r="73" spans="1:63" ht="15.75" x14ac:dyDescent="0.25">
      <c r="A73" s="128"/>
      <c r="B73" s="5"/>
      <c r="C73" s="11">
        <f>C7+C13+C19+C25+C31+C37+C43+C49+C55+C61+C67</f>
        <v>11586570.24</v>
      </c>
      <c r="D73" s="11">
        <f t="shared" ref="D73:AB73" si="93">D7+D13+D19+D25+D31+D37+D43+D49+D55+D61+D67</f>
        <v>1015791.8799999998</v>
      </c>
      <c r="E73" s="11">
        <f t="shared" si="93"/>
        <v>1031647</v>
      </c>
      <c r="F73" s="11">
        <f t="shared" si="93"/>
        <v>1229846.8799999999</v>
      </c>
      <c r="G73" s="11">
        <f t="shared" si="93"/>
        <v>640587.83999999985</v>
      </c>
      <c r="H73" s="11">
        <f t="shared" si="93"/>
        <v>1279469.2799999998</v>
      </c>
      <c r="I73" s="11">
        <f t="shared" si="93"/>
        <v>0</v>
      </c>
      <c r="J73" s="11">
        <f t="shared" si="93"/>
        <v>608680.79999999993</v>
      </c>
      <c r="K73" s="11">
        <f t="shared" si="93"/>
        <v>76664.56</v>
      </c>
      <c r="L73" s="11">
        <f t="shared" si="93"/>
        <v>211988.63999999998</v>
      </c>
      <c r="M73" s="11">
        <f t="shared" si="93"/>
        <v>448484.63999999996</v>
      </c>
      <c r="N73" s="11">
        <f t="shared" si="93"/>
        <v>6914.88</v>
      </c>
      <c r="O73" s="11">
        <f t="shared" si="93"/>
        <v>38044.319999999992</v>
      </c>
      <c r="P73" s="11">
        <f t="shared" si="93"/>
        <v>314003.63999999996</v>
      </c>
      <c r="Q73" s="11">
        <f t="shared" si="93"/>
        <v>0</v>
      </c>
      <c r="R73" s="11">
        <f t="shared" si="93"/>
        <v>-3183.2000000000007</v>
      </c>
      <c r="S73" s="11">
        <f t="shared" si="93"/>
        <v>366088.80000000005</v>
      </c>
      <c r="T73" s="11">
        <f t="shared" si="93"/>
        <v>481702.55999999994</v>
      </c>
      <c r="U73" s="11">
        <f t="shared" si="93"/>
        <v>0</v>
      </c>
      <c r="V73" s="11">
        <f t="shared" si="93"/>
        <v>152931.35999999996</v>
      </c>
      <c r="W73" s="11">
        <f t="shared" si="93"/>
        <v>266.39999999999998</v>
      </c>
      <c r="X73" s="11">
        <f t="shared" si="93"/>
        <v>177.11999999999998</v>
      </c>
      <c r="Y73" s="11">
        <f t="shared" si="93"/>
        <v>3916.32</v>
      </c>
      <c r="Z73" s="11">
        <f t="shared" si="93"/>
        <v>681.59999999999991</v>
      </c>
      <c r="AA73" s="11">
        <f t="shared" si="93"/>
        <v>21565.919999999998</v>
      </c>
      <c r="AB73" s="11">
        <f t="shared" si="93"/>
        <v>812404.8</v>
      </c>
      <c r="AC73" s="121">
        <f t="shared" si="88"/>
        <v>20325246.280000005</v>
      </c>
      <c r="AD73" s="11">
        <f>AD7+AD13+AD19+AD25+AD31+AD37+AD43+AD49+AD55+AD61+AD67</f>
        <v>40490.679999999993</v>
      </c>
      <c r="AE73" s="11">
        <f t="shared" ref="AE73:BF73" si="94">AE7+AE13+AE19+AE25+AE31+AE37+AE43+AE49+AE55+AE61+AE67</f>
        <v>23176.32</v>
      </c>
      <c r="AF73" s="11">
        <f t="shared" si="94"/>
        <v>29164.320000000003</v>
      </c>
      <c r="AG73" s="11">
        <f t="shared" si="94"/>
        <v>0</v>
      </c>
      <c r="AH73" s="11">
        <f t="shared" si="94"/>
        <v>60</v>
      </c>
      <c r="AI73" s="11">
        <f t="shared" si="94"/>
        <v>5278.5599999999995</v>
      </c>
      <c r="AJ73" s="11">
        <f t="shared" si="94"/>
        <v>222877.23999999996</v>
      </c>
      <c r="AK73" s="11">
        <f t="shared" si="94"/>
        <v>499520.31999999995</v>
      </c>
      <c r="AL73" s="11">
        <f t="shared" si="94"/>
        <v>1851960.3599999996</v>
      </c>
      <c r="AM73" s="11">
        <f t="shared" si="94"/>
        <v>3564.0399999999968</v>
      </c>
      <c r="AN73" s="11">
        <f t="shared" si="94"/>
        <v>1191405.1199999999</v>
      </c>
      <c r="AO73" s="11">
        <f t="shared" si="94"/>
        <v>5168650.5599999987</v>
      </c>
      <c r="AP73" s="11">
        <f t="shared" si="94"/>
        <v>40151.519999999997</v>
      </c>
      <c r="AQ73" s="11">
        <f t="shared" si="94"/>
        <v>436121.27999999997</v>
      </c>
      <c r="AR73" s="11">
        <f t="shared" si="94"/>
        <v>0</v>
      </c>
      <c r="AS73" s="11">
        <f t="shared" si="94"/>
        <v>0</v>
      </c>
      <c r="AT73" s="11">
        <f t="shared" si="94"/>
        <v>212908.47999999998</v>
      </c>
      <c r="AU73" s="11">
        <f t="shared" si="94"/>
        <v>1</v>
      </c>
      <c r="AV73" s="11">
        <f t="shared" si="94"/>
        <v>6816</v>
      </c>
      <c r="AW73" s="11">
        <f t="shared" si="94"/>
        <v>6364.8</v>
      </c>
      <c r="AX73" s="11">
        <f t="shared" si="94"/>
        <v>1179.3599999999999</v>
      </c>
      <c r="AY73" s="11">
        <f t="shared" si="94"/>
        <v>69977.279999999999</v>
      </c>
      <c r="AZ73" s="11">
        <f t="shared" si="94"/>
        <v>68021.119999999879</v>
      </c>
      <c r="BA73" s="11">
        <f t="shared" si="94"/>
        <v>213771.03999999998</v>
      </c>
      <c r="BB73" s="11">
        <f t="shared" si="94"/>
        <v>24403.200000000001</v>
      </c>
      <c r="BC73" s="11">
        <f t="shared" si="94"/>
        <v>24442.080000000002</v>
      </c>
      <c r="BD73" s="11">
        <f t="shared" si="94"/>
        <v>120.96</v>
      </c>
      <c r="BE73" s="11">
        <f t="shared" si="94"/>
        <v>15340.319999999998</v>
      </c>
      <c r="BF73" s="11">
        <f t="shared" si="94"/>
        <v>36212382.300000004</v>
      </c>
      <c r="BG73" s="10">
        <f>BG7+BG13+BG19+BG25+BG31+BG37+BG43+BG49+BG55+BG61+BG67</f>
        <v>46368148.259999998</v>
      </c>
      <c r="BH73" s="123">
        <f>AC73+BG73</f>
        <v>66693394.540000007</v>
      </c>
      <c r="BI73" s="5">
        <f t="shared" si="92"/>
        <v>36516458</v>
      </c>
      <c r="BJ73" s="49">
        <f t="shared" si="92"/>
        <v>30176936.539999999</v>
      </c>
    </row>
    <row r="74" spans="1:63" ht="15.75" x14ac:dyDescent="0.25">
      <c r="A74" s="128"/>
      <c r="B74" s="12" t="str">
        <f>B68</f>
        <v>Actuals upto Sep' 20</v>
      </c>
      <c r="C74" s="5">
        <f>C8+C14+C20+C26+C32+C38+C44+C50+C56+C62+C68</f>
        <v>12901228</v>
      </c>
      <c r="D74" s="5">
        <f t="shared" ref="D74:AB74" si="95">D8+D14+D20+D26+D32+D38+D44+D50+D56+D62+D68</f>
        <v>3018321</v>
      </c>
      <c r="E74" s="5">
        <f t="shared" si="95"/>
        <v>3923</v>
      </c>
      <c r="F74" s="5">
        <f t="shared" si="95"/>
        <v>1456020</v>
      </c>
      <c r="G74" s="5">
        <f t="shared" si="95"/>
        <v>730857</v>
      </c>
      <c r="H74" s="5">
        <f t="shared" si="95"/>
        <v>1573310</v>
      </c>
      <c r="I74" s="5">
        <f t="shared" si="95"/>
        <v>0</v>
      </c>
      <c r="J74" s="5">
        <f t="shared" si="95"/>
        <v>1129227</v>
      </c>
      <c r="K74" s="5">
        <f t="shared" si="95"/>
        <v>9461</v>
      </c>
      <c r="L74" s="5">
        <f t="shared" si="95"/>
        <v>198851</v>
      </c>
      <c r="M74" s="5">
        <f t="shared" si="95"/>
        <v>793421</v>
      </c>
      <c r="N74" s="5">
        <f t="shared" si="95"/>
        <v>11548</v>
      </c>
      <c r="O74" s="5">
        <f t="shared" si="95"/>
        <v>33127</v>
      </c>
      <c r="P74" s="5">
        <f t="shared" si="95"/>
        <v>585035</v>
      </c>
      <c r="Q74" s="5">
        <f t="shared" si="95"/>
        <v>0</v>
      </c>
      <c r="R74" s="5">
        <f t="shared" si="95"/>
        <v>26045</v>
      </c>
      <c r="S74" s="5">
        <f t="shared" si="95"/>
        <v>758511</v>
      </c>
      <c r="T74" s="5">
        <f t="shared" si="95"/>
        <v>612625</v>
      </c>
      <c r="U74" s="5">
        <f t="shared" si="95"/>
        <v>0</v>
      </c>
      <c r="V74" s="5">
        <f t="shared" si="95"/>
        <v>254781</v>
      </c>
      <c r="W74" s="5">
        <f t="shared" si="95"/>
        <v>0</v>
      </c>
      <c r="X74" s="5">
        <f t="shared" si="95"/>
        <v>0</v>
      </c>
      <c r="Y74" s="5">
        <f t="shared" si="95"/>
        <v>90310</v>
      </c>
      <c r="Z74" s="5">
        <f t="shared" si="95"/>
        <v>10037</v>
      </c>
      <c r="AA74" s="5">
        <f t="shared" si="95"/>
        <v>15131</v>
      </c>
      <c r="AB74" s="5">
        <f t="shared" si="95"/>
        <v>690026</v>
      </c>
      <c r="AC74" s="121">
        <f t="shared" si="88"/>
        <v>24901795</v>
      </c>
      <c r="AD74" s="5">
        <f>AD8+AD14+AD20+AD26+AD32+AD38+AD44+AD50+AD56+AD62+AD68</f>
        <v>22253</v>
      </c>
      <c r="AE74" s="5">
        <f t="shared" ref="AE74:BF74" si="96">AE8+AE14+AE20+AE26+AE32+AE38+AE44+AE50+AE56+AE62+AE68</f>
        <v>15998</v>
      </c>
      <c r="AF74" s="5">
        <f t="shared" si="96"/>
        <v>87435</v>
      </c>
      <c r="AG74" s="5">
        <f t="shared" si="96"/>
        <v>41</v>
      </c>
      <c r="AH74" s="5">
        <f t="shared" si="96"/>
        <v>0</v>
      </c>
      <c r="AI74" s="5">
        <f t="shared" si="96"/>
        <v>11709</v>
      </c>
      <c r="AJ74" s="5">
        <f t="shared" si="96"/>
        <v>880058</v>
      </c>
      <c r="AK74" s="5">
        <f t="shared" si="96"/>
        <v>460394</v>
      </c>
      <c r="AL74" s="5">
        <f t="shared" si="96"/>
        <v>5404355</v>
      </c>
      <c r="AM74" s="5">
        <f t="shared" si="96"/>
        <v>109139</v>
      </c>
      <c r="AN74" s="5">
        <f t="shared" si="96"/>
        <v>1714159</v>
      </c>
      <c r="AO74" s="5">
        <f t="shared" si="96"/>
        <v>11541613</v>
      </c>
      <c r="AP74" s="5">
        <f t="shared" si="96"/>
        <v>202193</v>
      </c>
      <c r="AQ74" s="5">
        <f t="shared" si="96"/>
        <v>169613</v>
      </c>
      <c r="AR74" s="5">
        <f t="shared" si="96"/>
        <v>0</v>
      </c>
      <c r="AS74" s="5">
        <f t="shared" si="96"/>
        <v>0</v>
      </c>
      <c r="AT74" s="5">
        <f t="shared" si="96"/>
        <v>75172</v>
      </c>
      <c r="AU74" s="5">
        <f t="shared" si="96"/>
        <v>0</v>
      </c>
      <c r="AV74" s="5">
        <f t="shared" si="96"/>
        <v>7790</v>
      </c>
      <c r="AW74" s="5">
        <f t="shared" si="96"/>
        <v>9341</v>
      </c>
      <c r="AX74" s="5">
        <f t="shared" si="96"/>
        <v>4286</v>
      </c>
      <c r="AY74" s="5">
        <f t="shared" si="96"/>
        <v>564293</v>
      </c>
      <c r="AZ74" s="5">
        <f t="shared" si="96"/>
        <v>1295616</v>
      </c>
      <c r="BA74" s="5">
        <f t="shared" si="96"/>
        <v>667107</v>
      </c>
      <c r="BB74" s="5">
        <f t="shared" si="96"/>
        <v>85071</v>
      </c>
      <c r="BC74" s="5">
        <f t="shared" si="96"/>
        <v>84813</v>
      </c>
      <c r="BD74" s="5">
        <f t="shared" si="96"/>
        <v>3</v>
      </c>
      <c r="BE74" s="5">
        <f t="shared" si="96"/>
        <v>82612</v>
      </c>
      <c r="BF74" s="5">
        <f t="shared" si="96"/>
        <v>38056696</v>
      </c>
      <c r="BG74" s="6">
        <f>BG8+BG14+BG20+BG26+BG32+BG38+BG44+BG50+BG56+BG62+BG68</f>
        <v>61551760</v>
      </c>
      <c r="BH74" s="125">
        <f>AC74+BG74</f>
        <v>86453555</v>
      </c>
      <c r="BI74" s="5">
        <f t="shared" si="92"/>
        <v>37481425</v>
      </c>
      <c r="BJ74" s="49">
        <f t="shared" si="92"/>
        <v>48972130</v>
      </c>
      <c r="BK74" s="30">
        <f>'Upto Month Current'!N61-'Upto Month Current'!M61</f>
        <v>48974496</v>
      </c>
    </row>
    <row r="75" spans="1:63" ht="15.75" x14ac:dyDescent="0.25">
      <c r="A75" s="128"/>
      <c r="B75" s="5" t="s">
        <v>210</v>
      </c>
      <c r="C75" s="126">
        <f t="shared" ref="C75:AH75" si="97">C74/C71</f>
        <v>0.53446268496448524</v>
      </c>
      <c r="D75" s="126">
        <f t="shared" si="97"/>
        <v>0.70267046909556508</v>
      </c>
      <c r="E75" s="126">
        <f t="shared" si="97"/>
        <v>3.8026573042910998E-3</v>
      </c>
      <c r="F75" s="126">
        <f t="shared" si="97"/>
        <v>0.56827366997101303</v>
      </c>
      <c r="G75" s="126">
        <f t="shared" si="97"/>
        <v>0.54763974289614992</v>
      </c>
      <c r="H75" s="126">
        <f t="shared" si="97"/>
        <v>0.59023597659179439</v>
      </c>
      <c r="I75" s="126" t="e">
        <f t="shared" si="97"/>
        <v>#DIV/0!</v>
      </c>
      <c r="J75" s="126">
        <f t="shared" si="97"/>
        <v>0.89049787671962055</v>
      </c>
      <c r="K75" s="126">
        <f t="shared" si="97"/>
        <v>4.9690126050420169E-2</v>
      </c>
      <c r="L75" s="126">
        <f t="shared" si="97"/>
        <v>0.45025280599941581</v>
      </c>
      <c r="M75" s="126">
        <f t="shared" si="97"/>
        <v>0.84917530285987053</v>
      </c>
      <c r="N75" s="126">
        <f t="shared" si="97"/>
        <v>0.80161044009440507</v>
      </c>
      <c r="O75" s="126">
        <f t="shared" si="97"/>
        <v>0.41795884379061055</v>
      </c>
      <c r="P75" s="126">
        <f t="shared" si="97"/>
        <v>0.7738558201058201</v>
      </c>
      <c r="Q75" s="126" t="e">
        <f t="shared" si="97"/>
        <v>#DIV/0!</v>
      </c>
      <c r="R75" s="126">
        <f t="shared" si="97"/>
        <v>0.57877777777777772</v>
      </c>
      <c r="S75" s="126">
        <f t="shared" si="97"/>
        <v>0.99452722945908201</v>
      </c>
      <c r="T75" s="126">
        <f t="shared" si="97"/>
        <v>0.61045969944606482</v>
      </c>
      <c r="U75" s="126" t="e">
        <f t="shared" si="97"/>
        <v>#DIV/0!</v>
      </c>
      <c r="V75" s="126">
        <f t="shared" si="97"/>
        <v>0.7996716958510014</v>
      </c>
      <c r="W75" s="126">
        <f t="shared" si="97"/>
        <v>0</v>
      </c>
      <c r="X75" s="126">
        <f t="shared" si="97"/>
        <v>0</v>
      </c>
      <c r="Y75" s="126">
        <f t="shared" si="97"/>
        <v>11.06875842627773</v>
      </c>
      <c r="Z75" s="126">
        <f t="shared" si="97"/>
        <v>7.0683098591549296</v>
      </c>
      <c r="AA75" s="126">
        <f t="shared" si="97"/>
        <v>0.33677580182065037</v>
      </c>
      <c r="AB75" s="126">
        <f t="shared" si="97"/>
        <v>0.40769389841123538</v>
      </c>
      <c r="AC75" s="126">
        <f t="shared" si="97"/>
        <v>0.57127243160893681</v>
      </c>
      <c r="AD75" s="126">
        <f t="shared" si="97"/>
        <v>0.18019936675547205</v>
      </c>
      <c r="AE75" s="126">
        <f t="shared" si="97"/>
        <v>0.33066016287048905</v>
      </c>
      <c r="AF75" s="126">
        <f t="shared" si="97"/>
        <v>1.410537693387323</v>
      </c>
      <c r="AG75" s="126" t="e">
        <f t="shared" si="97"/>
        <v>#DIV/0!</v>
      </c>
      <c r="AH75" s="126">
        <f t="shared" si="97"/>
        <v>0</v>
      </c>
      <c r="AI75" s="126">
        <f t="shared" ref="AI75:BJ75" si="98">AI74/AI71</f>
        <v>1.063004993191103</v>
      </c>
      <c r="AJ75" s="126">
        <f t="shared" si="98"/>
        <v>0.70058494987963471</v>
      </c>
      <c r="AK75" s="126">
        <f t="shared" si="98"/>
        <v>0.36248527679623088</v>
      </c>
      <c r="AL75" s="126">
        <f t="shared" si="98"/>
        <v>0.76568025456771094</v>
      </c>
      <c r="AM75" s="126">
        <f t="shared" si="98"/>
        <v>0.98500902527075818</v>
      </c>
      <c r="AN75" s="126">
        <f t="shared" si="98"/>
        <v>0.610847923666059</v>
      </c>
      <c r="AO75" s="126">
        <f t="shared" si="98"/>
        <v>0.66993256683791091</v>
      </c>
      <c r="AP75" s="126">
        <f t="shared" si="98"/>
        <v>2.4171597986825906</v>
      </c>
      <c r="AQ75" s="126">
        <f t="shared" si="98"/>
        <v>0.18667798095061996</v>
      </c>
      <c r="AR75" s="126" t="e">
        <f t="shared" si="98"/>
        <v>#DIV/0!</v>
      </c>
      <c r="AS75" s="126" t="e">
        <f t="shared" si="98"/>
        <v>#DIV/0!</v>
      </c>
      <c r="AT75" s="126">
        <f t="shared" si="98"/>
        <v>0.13148946293134814</v>
      </c>
      <c r="AU75" s="126">
        <f t="shared" si="98"/>
        <v>0</v>
      </c>
      <c r="AV75" s="126">
        <f t="shared" si="98"/>
        <v>0.53831801534102686</v>
      </c>
      <c r="AW75" s="126">
        <f t="shared" si="98"/>
        <v>0.6916697519437246</v>
      </c>
      <c r="AX75" s="126">
        <f t="shared" si="98"/>
        <v>1.4066294716114212</v>
      </c>
      <c r="AY75" s="126">
        <f t="shared" si="98"/>
        <v>3.8706940309769116</v>
      </c>
      <c r="AZ75" s="126">
        <f t="shared" si="98"/>
        <v>1.3116257033349059</v>
      </c>
      <c r="BA75" s="126">
        <f t="shared" si="98"/>
        <v>0.88241666666666663</v>
      </c>
      <c r="BB75" s="126">
        <f t="shared" si="98"/>
        <v>1.1800502143124663</v>
      </c>
      <c r="BC75" s="126">
        <f t="shared" si="98"/>
        <v>1.1751510280995401</v>
      </c>
      <c r="BD75" s="126">
        <f t="shared" si="98"/>
        <v>6.9605568445475635E-3</v>
      </c>
      <c r="BE75" s="126">
        <f t="shared" si="98"/>
        <v>2.4412529550827422</v>
      </c>
      <c r="BF75" s="126">
        <f t="shared" si="98"/>
        <v>0.51996479508131266</v>
      </c>
      <c r="BG75" s="126">
        <f t="shared" si="98"/>
        <v>0.57617350034142567</v>
      </c>
      <c r="BH75" s="126">
        <f t="shared" si="98"/>
        <v>0.57475321131896429</v>
      </c>
      <c r="BI75" s="126">
        <f t="shared" si="98"/>
        <v>0.51321276833585561</v>
      </c>
      <c r="BJ75" s="126">
        <f t="shared" si="98"/>
        <v>0.63283216894005101</v>
      </c>
    </row>
    <row r="76" spans="1:63" x14ac:dyDescent="0.25">
      <c r="BF76" s="30">
        <f>BF74-BF68</f>
        <v>829356</v>
      </c>
    </row>
  </sheetData>
  <mergeCells count="4">
    <mergeCell ref="C1:K1"/>
    <mergeCell ref="M2:O2"/>
    <mergeCell ref="AP2:AR2"/>
    <mergeCell ref="BH2:BJ2"/>
  </mergeCells>
  <conditionalFormatting sqref="C51:BH51">
    <cfRule type="cellIs" dxfId="13" priority="11" operator="greaterThan">
      <formula>0.55</formula>
    </cfRule>
  </conditionalFormatting>
  <conditionalFormatting sqref="C57:BH57">
    <cfRule type="cellIs" dxfId="12" priority="10" operator="greaterThan">
      <formula>0.55</formula>
    </cfRule>
  </conditionalFormatting>
  <conditionalFormatting sqref="C69:BH69">
    <cfRule type="cellIs" dxfId="11" priority="9" operator="greaterThan">
      <formula>0.55</formula>
    </cfRule>
  </conditionalFormatting>
  <conditionalFormatting sqref="C45:BH45">
    <cfRule type="cellIs" dxfId="10" priority="8" operator="greaterThan">
      <formula>0.55</formula>
    </cfRule>
  </conditionalFormatting>
  <conditionalFormatting sqref="C33:BH33">
    <cfRule type="cellIs" dxfId="9" priority="7" operator="greaterThan">
      <formula>0.55</formula>
    </cfRule>
  </conditionalFormatting>
  <conditionalFormatting sqref="C27:BH27">
    <cfRule type="cellIs" dxfId="8" priority="6" operator="greaterThan">
      <formula>0.55</formula>
    </cfRule>
  </conditionalFormatting>
  <conditionalFormatting sqref="C21:BH21">
    <cfRule type="cellIs" dxfId="7" priority="5" operator="greaterThan">
      <formula>0.55</formula>
    </cfRule>
  </conditionalFormatting>
  <conditionalFormatting sqref="C15:BH15">
    <cfRule type="cellIs" dxfId="6" priority="4" operator="greaterThan">
      <formula>0.55</formula>
    </cfRule>
  </conditionalFormatting>
  <conditionalFormatting sqref="C9:BH9">
    <cfRule type="cellIs" dxfId="5" priority="3" operator="greaterThan">
      <formula>0.55</formula>
    </cfRule>
  </conditionalFormatting>
  <conditionalFormatting sqref="C75:BH75">
    <cfRule type="cellIs" dxfId="4" priority="2" operator="greaterThan">
      <formula>0.55</formula>
    </cfRule>
  </conditionalFormatting>
  <conditionalFormatting sqref="C63:BH63">
    <cfRule type="cellIs" dxfId="3" priority="1" operator="greaterThan">
      <formula>0.55</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topLeftCell="A13"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5</vt:i4>
      </vt:variant>
    </vt:vector>
  </HeadingPairs>
  <TitlesOfParts>
    <vt:vector size="16" baseType="lpstr">
      <vt:lpstr>For Month COPPY</vt:lpstr>
      <vt:lpstr>For Month</vt:lpstr>
      <vt:lpstr>Upto Month COPPY</vt:lpstr>
      <vt:lpstr>Upto Month Current</vt:lpstr>
      <vt:lpstr>PU Wise OWE</vt:lpstr>
      <vt:lpstr>Sheet1</vt:lpstr>
      <vt:lpstr>Sheet2</vt:lpstr>
      <vt:lpstr>Sheet3</vt:lpstr>
      <vt:lpstr>Sheet4</vt:lpstr>
      <vt:lpstr>RG</vt:lpstr>
      <vt:lpstr>Detailed Review analysis</vt:lpstr>
      <vt:lpstr>'Detailed Review analysis'!Print_Area</vt:lpstr>
      <vt:lpstr>'PU Wise OWE'!Print_Area</vt:lpstr>
      <vt:lpstr>Sheet1!Print_Area</vt:lpstr>
      <vt:lpstr>Sheet2!Print_Area</vt:lpstr>
      <vt:lpstr>'PU Wise OWE'!Print_Titles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Shailendra Kumar Singh</dc:creator>
  <cp:lastModifiedBy>User</cp:lastModifiedBy>
  <cp:lastPrinted>2021-09-07T10:32:18Z</cp:lastPrinted>
  <dcterms:created xsi:type="dcterms:W3CDTF">2015-06-05T18:17:20Z</dcterms:created>
  <dcterms:modified xsi:type="dcterms:W3CDTF">2022-01-28T07:53:39Z</dcterms:modified>
</cp:coreProperties>
</file>