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apurv\Downloads\"/>
    </mc:Choice>
  </mc:AlternateContent>
  <xr:revisionPtr revIDLastSave="0" documentId="13_ncr:1_{01A45871-1F44-43BF-960A-8515B6A4BA81}" xr6:coauthVersionLast="47" xr6:coauthVersionMax="47" xr10:uidLastSave="{00000000-0000-0000-0000-000000000000}"/>
  <bookViews>
    <workbookView xWindow="-110" yWindow="-110" windowWidth="19420" windowHeight="11500" activeTab="1" xr2:uid="{00000000-000D-0000-FFFF-FFFF00000000}"/>
  </bookViews>
  <sheets>
    <sheet name="Apple Data" sheetId="2" r:id="rId1"/>
    <sheet name="Part1_Q1" sheetId="3" r:id="rId2"/>
    <sheet name="Part1_Q2" sheetId="5" r:id="rId3"/>
    <sheet name="Part1_Q3" sheetId="6" r:id="rId4"/>
    <sheet name="Part2_Q1" sheetId="7" r:id="rId5"/>
    <sheet name="Part2_Q2" sheetId="8" r:id="rId6"/>
    <sheet name="Part2_Q3" sheetId="9" r:id="rId7"/>
  </sheets>
  <definedNames>
    <definedName name="solver_adj" localSheetId="4" hidden="1">Part2_Q1!$K$4</definedName>
    <definedName name="solver_adj" localSheetId="5" hidden="1">Part2_Q2!$B$21:$B$23</definedName>
    <definedName name="solver_cvg" localSheetId="4" hidden="1">0.0001</definedName>
    <definedName name="solver_cvg" localSheetId="5" hidden="1">0.0001</definedName>
    <definedName name="solver_drv" localSheetId="4" hidden="1">1</definedName>
    <definedName name="solver_drv" localSheetId="5" hidden="1">1</definedName>
    <definedName name="solver_eng" localSheetId="4" hidden="1">1</definedName>
    <definedName name="solver_eng" localSheetId="5" hidden="1">1</definedName>
    <definedName name="solver_est" localSheetId="4" hidden="1">1</definedName>
    <definedName name="solver_est" localSheetId="5" hidden="1">1</definedName>
    <definedName name="solver_itr" localSheetId="4" hidden="1">2147483647</definedName>
    <definedName name="solver_itr" localSheetId="5" hidden="1">2147483647</definedName>
    <definedName name="solver_lhs1" localSheetId="5" hidden="1">Part2_Q2!$B$21:$B$23</definedName>
    <definedName name="solver_lhs2" localSheetId="5" hidden="1">Part2_Q2!$B$21:$B$23</definedName>
    <definedName name="solver_mip" localSheetId="4" hidden="1">2147483647</definedName>
    <definedName name="solver_mip" localSheetId="5" hidden="1">2147483647</definedName>
    <definedName name="solver_mni" localSheetId="4" hidden="1">30</definedName>
    <definedName name="solver_mni" localSheetId="5" hidden="1">30</definedName>
    <definedName name="solver_mrt" localSheetId="4" hidden="1">0.075</definedName>
    <definedName name="solver_mrt" localSheetId="5" hidden="1">0.075</definedName>
    <definedName name="solver_msl" localSheetId="4" hidden="1">2</definedName>
    <definedName name="solver_msl" localSheetId="5" hidden="1">2</definedName>
    <definedName name="solver_neg" localSheetId="4" hidden="1">1</definedName>
    <definedName name="solver_neg" localSheetId="5" hidden="1">2</definedName>
    <definedName name="solver_nod" localSheetId="4" hidden="1">2147483647</definedName>
    <definedName name="solver_nod" localSheetId="5" hidden="1">2147483647</definedName>
    <definedName name="solver_num" localSheetId="4" hidden="1">0</definedName>
    <definedName name="solver_num" localSheetId="5" hidden="1">2</definedName>
    <definedName name="solver_nwt" localSheetId="4" hidden="1">1</definedName>
    <definedName name="solver_nwt" localSheetId="5" hidden="1">1</definedName>
    <definedName name="solver_opt" localSheetId="4" hidden="1">Part2_Q1!$K$5</definedName>
    <definedName name="solver_opt" localSheetId="5" hidden="1">Part2_Q2!$B$24</definedName>
    <definedName name="solver_pre" localSheetId="4" hidden="1">0.000001</definedName>
    <definedName name="solver_pre" localSheetId="5" hidden="1">0.000001</definedName>
    <definedName name="solver_rbv" localSheetId="4" hidden="1">1</definedName>
    <definedName name="solver_rbv" localSheetId="5" hidden="1">1</definedName>
    <definedName name="solver_rel1" localSheetId="5" hidden="1">1</definedName>
    <definedName name="solver_rel2" localSheetId="5" hidden="1">3</definedName>
    <definedName name="solver_rhs1" localSheetId="5" hidden="1">1</definedName>
    <definedName name="solver_rhs2" localSheetId="5" hidden="1">0</definedName>
    <definedName name="solver_rlx" localSheetId="4" hidden="1">2</definedName>
    <definedName name="solver_rlx" localSheetId="5" hidden="1">2</definedName>
    <definedName name="solver_rsd" localSheetId="4" hidden="1">0</definedName>
    <definedName name="solver_rsd" localSheetId="5" hidden="1">0</definedName>
    <definedName name="solver_scl" localSheetId="4" hidden="1">1</definedName>
    <definedName name="solver_scl" localSheetId="5" hidden="1">1</definedName>
    <definedName name="solver_sho" localSheetId="4" hidden="1">2</definedName>
    <definedName name="solver_sho" localSheetId="5" hidden="1">2</definedName>
    <definedName name="solver_ssz" localSheetId="4" hidden="1">100</definedName>
    <definedName name="solver_ssz" localSheetId="5" hidden="1">100</definedName>
    <definedName name="solver_tim" localSheetId="4" hidden="1">2147483647</definedName>
    <definedName name="solver_tim" localSheetId="5" hidden="1">2147483647</definedName>
    <definedName name="solver_tol" localSheetId="4" hidden="1">0.01</definedName>
    <definedName name="solver_tol" localSheetId="5" hidden="1">0.01</definedName>
    <definedName name="solver_typ" localSheetId="4" hidden="1">2</definedName>
    <definedName name="solver_typ" localSheetId="5" hidden="1">2</definedName>
    <definedName name="solver_val" localSheetId="4" hidden="1">0</definedName>
    <definedName name="solver_val" localSheetId="5" hidden="1">0</definedName>
    <definedName name="solver_ver" localSheetId="4" hidden="1">3</definedName>
    <definedName name="solver_ver" localSheetId="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 i="9" l="1"/>
  <c r="I16" i="9"/>
  <c r="J15" i="9"/>
  <c r="J14" i="9"/>
  <c r="J13" i="9"/>
  <c r="J12" i="9"/>
  <c r="H16" i="9" s="1"/>
  <c r="G5" i="9"/>
  <c r="K17" i="9" l="1"/>
  <c r="L17" i="9" s="1"/>
  <c r="M17" i="9" s="1"/>
  <c r="H17" i="9"/>
  <c r="J17" i="9" l="1"/>
  <c r="I17" i="9"/>
  <c r="H18" i="9" s="1"/>
  <c r="J18" i="9" l="1"/>
  <c r="I18" i="9"/>
  <c r="K19" i="9" s="1"/>
  <c r="L19" i="9" s="1"/>
  <c r="M19" i="9" s="1"/>
  <c r="K18" i="9"/>
  <c r="L18" i="9" s="1"/>
  <c r="M18" i="9" s="1"/>
  <c r="H19" i="9" l="1"/>
  <c r="J19" i="9" l="1"/>
  <c r="I19" i="9"/>
  <c r="K20" i="9" s="1"/>
  <c r="L20" i="9" s="1"/>
  <c r="M20" i="9" s="1"/>
  <c r="H20" i="9" l="1"/>
  <c r="J20" i="9" s="1"/>
  <c r="I20" i="9" l="1"/>
  <c r="K21" i="9" s="1"/>
  <c r="L21" i="9" s="1"/>
  <c r="M21" i="9" s="1"/>
  <c r="H21" i="9" l="1"/>
  <c r="J21" i="9" s="1"/>
  <c r="I21" i="9" l="1"/>
  <c r="K22" i="9" s="1"/>
  <c r="L22" i="9" s="1"/>
  <c r="M22" i="9" s="1"/>
  <c r="H22" i="9" l="1"/>
  <c r="I22" i="9" l="1"/>
  <c r="K23" i="9" s="1"/>
  <c r="L23" i="9" s="1"/>
  <c r="M23" i="9" s="1"/>
  <c r="J22" i="9"/>
  <c r="H23" i="9"/>
  <c r="I23" i="9" l="1"/>
  <c r="K24" i="9" s="1"/>
  <c r="L24" i="9" s="1"/>
  <c r="M24" i="9" s="1"/>
  <c r="J23" i="9"/>
  <c r="H24" i="9" l="1"/>
  <c r="I24" i="9" l="1"/>
  <c r="K25" i="9" s="1"/>
  <c r="L25" i="9" s="1"/>
  <c r="M25" i="9" s="1"/>
  <c r="J24" i="9"/>
  <c r="H25" i="9"/>
  <c r="J25" i="9" l="1"/>
  <c r="I25" i="9"/>
  <c r="K26" i="9" s="1"/>
  <c r="L26" i="9" s="1"/>
  <c r="M26" i="9" s="1"/>
  <c r="H26" i="9"/>
  <c r="I26" i="9" l="1"/>
  <c r="K27" i="9" s="1"/>
  <c r="L27" i="9" s="1"/>
  <c r="M27" i="9" s="1"/>
  <c r="J26" i="9"/>
  <c r="H27" i="9" l="1"/>
  <c r="I27" i="9"/>
  <c r="H28" i="9" s="1"/>
  <c r="J27" i="9"/>
  <c r="K28" i="9"/>
  <c r="L28" i="9" s="1"/>
  <c r="M28" i="9" s="1"/>
  <c r="I28" i="9" l="1"/>
  <c r="K29" i="9" s="1"/>
  <c r="L29" i="9" s="1"/>
  <c r="M29" i="9" s="1"/>
  <c r="J28" i="9"/>
  <c r="H29" i="9" l="1"/>
  <c r="J29" i="9" l="1"/>
  <c r="I29" i="9"/>
  <c r="K30" i="9" l="1"/>
  <c r="L30" i="9" s="1"/>
  <c r="M30" i="9" s="1"/>
  <c r="H30" i="9"/>
  <c r="I30" i="9" l="1"/>
  <c r="J30" i="9"/>
  <c r="K31" i="9" l="1"/>
  <c r="L31" i="9" s="1"/>
  <c r="M31" i="9" s="1"/>
  <c r="H31" i="9"/>
  <c r="J31" i="9" l="1"/>
  <c r="I31" i="9"/>
  <c r="K32" i="9" s="1"/>
  <c r="L32" i="9" s="1"/>
  <c r="M32" i="9" s="1"/>
  <c r="H32" i="9"/>
  <c r="J32" i="9" l="1"/>
  <c r="I32" i="9"/>
  <c r="K33" i="9" l="1"/>
  <c r="L33" i="9" s="1"/>
  <c r="M33" i="9" s="1"/>
  <c r="H33" i="9"/>
  <c r="I33" i="9" l="1"/>
  <c r="J33" i="9"/>
  <c r="K34" i="9" l="1"/>
  <c r="L34" i="9" s="1"/>
  <c r="M34" i="9" s="1"/>
  <c r="H34" i="9"/>
  <c r="J34" i="9" l="1"/>
  <c r="I34" i="9"/>
  <c r="K35" i="9" l="1"/>
  <c r="L35" i="9" s="1"/>
  <c r="M35" i="9" s="1"/>
  <c r="H35" i="9"/>
  <c r="I35" i="9" l="1"/>
  <c r="K36" i="9" s="1"/>
  <c r="L36" i="9" s="1"/>
  <c r="M36" i="9" s="1"/>
  <c r="J35" i="9"/>
  <c r="H36" i="9" l="1"/>
  <c r="J36" i="9" l="1"/>
  <c r="I36" i="9"/>
  <c r="K37" i="9" l="1"/>
  <c r="L37" i="9" s="1"/>
  <c r="M37" i="9" s="1"/>
  <c r="H37" i="9"/>
  <c r="I37" i="9" l="1"/>
  <c r="H38" i="9" s="1"/>
  <c r="J37" i="9"/>
  <c r="K38" i="9" l="1"/>
  <c r="L38" i="9" s="1"/>
  <c r="M38" i="9" s="1"/>
  <c r="I38" i="9"/>
  <c r="K39" i="9" s="1"/>
  <c r="L39" i="9" s="1"/>
  <c r="M39" i="9" s="1"/>
  <c r="H39" i="9"/>
  <c r="J38" i="9"/>
  <c r="J39" i="9" l="1"/>
  <c r="I39" i="9"/>
  <c r="K40" i="9" s="1"/>
  <c r="L40" i="9" s="1"/>
  <c r="M40" i="9" s="1"/>
  <c r="H40" i="9"/>
  <c r="I40" i="9" l="1"/>
  <c r="K41" i="9" s="1"/>
  <c r="L41" i="9" s="1"/>
  <c r="M41" i="9" s="1"/>
  <c r="J40" i="9"/>
  <c r="H41" i="9"/>
  <c r="J41" i="9" l="1"/>
  <c r="I41" i="9"/>
  <c r="H42" i="9" s="1"/>
  <c r="K42" i="9"/>
  <c r="L42" i="9" s="1"/>
  <c r="M42" i="9" s="1"/>
  <c r="J42" i="9" l="1"/>
  <c r="I42" i="9"/>
  <c r="K43" i="9" s="1"/>
  <c r="L43" i="9" s="1"/>
  <c r="M43" i="9" s="1"/>
  <c r="H43" i="9"/>
  <c r="J43" i="9" l="1"/>
  <c r="I43" i="9"/>
  <c r="K44" i="9" l="1"/>
  <c r="L44" i="9" s="1"/>
  <c r="M44" i="9" s="1"/>
  <c r="H44" i="9"/>
  <c r="J44" i="9" l="1"/>
  <c r="I44" i="9"/>
  <c r="K45" i="9" l="1"/>
  <c r="L45" i="9" s="1"/>
  <c r="M45" i="9" s="1"/>
  <c r="H45" i="9"/>
  <c r="J45" i="9" l="1"/>
  <c r="I45" i="9"/>
  <c r="H46" i="9" l="1"/>
  <c r="K46" i="9"/>
  <c r="L46" i="9" s="1"/>
  <c r="M46" i="9" s="1"/>
  <c r="I46" i="9" l="1"/>
  <c r="K47" i="9" s="1"/>
  <c r="L47" i="9" s="1"/>
  <c r="M47" i="9" s="1"/>
  <c r="J46" i="9"/>
  <c r="H47" i="9"/>
  <c r="J47" i="9" l="1"/>
  <c r="I47" i="9"/>
  <c r="K48" i="9" s="1"/>
  <c r="L48" i="9" s="1"/>
  <c r="M48" i="9" s="1"/>
  <c r="H48" i="9"/>
  <c r="I48" i="9" l="1"/>
  <c r="J48" i="9"/>
  <c r="K49" i="9" l="1"/>
  <c r="L49" i="9" s="1"/>
  <c r="M49" i="9" s="1"/>
  <c r="H49" i="9"/>
  <c r="J49" i="9" l="1"/>
  <c r="I49" i="9"/>
  <c r="K50" i="9" l="1"/>
  <c r="L50" i="9" s="1"/>
  <c r="M50" i="9" s="1"/>
  <c r="H50" i="9"/>
  <c r="J50" i="9" l="1"/>
  <c r="I50" i="9"/>
  <c r="K51" i="9" s="1"/>
  <c r="L51" i="9" s="1"/>
  <c r="M51" i="9" s="1"/>
  <c r="H51" i="9"/>
  <c r="J51" i="9" l="1"/>
  <c r="I51" i="9"/>
  <c r="H52" i="9" l="1"/>
  <c r="K52" i="9"/>
  <c r="L52" i="9" s="1"/>
  <c r="M52" i="9" s="1"/>
  <c r="J52" i="9" l="1"/>
  <c r="I52" i="9"/>
  <c r="K53" i="9" s="1"/>
  <c r="L53" i="9" s="1"/>
  <c r="M53" i="9" s="1"/>
  <c r="H53" i="9"/>
  <c r="J53" i="9" l="1"/>
  <c r="I53" i="9"/>
  <c r="K54" i="9" l="1"/>
  <c r="L54" i="9" s="1"/>
  <c r="M54" i="9" s="1"/>
  <c r="H54" i="9"/>
  <c r="I54" i="9" l="1"/>
  <c r="K55" i="9" s="1"/>
  <c r="L55" i="9" s="1"/>
  <c r="M55" i="9" s="1"/>
  <c r="H55" i="9"/>
  <c r="J54" i="9"/>
  <c r="I55" i="9" l="1"/>
  <c r="K56" i="9" s="1"/>
  <c r="L56" i="9" s="1"/>
  <c r="M56" i="9" s="1"/>
  <c r="J55" i="9"/>
  <c r="H56" i="9"/>
  <c r="J56" i="9" l="1"/>
  <c r="I56" i="9"/>
  <c r="K57" i="9"/>
  <c r="L57" i="9" s="1"/>
  <c r="M57" i="9" s="1"/>
  <c r="H57" i="9"/>
  <c r="I57" i="9" l="1"/>
  <c r="J57" i="9"/>
  <c r="K58" i="9" l="1"/>
  <c r="L58" i="9" s="1"/>
  <c r="M58" i="9" s="1"/>
  <c r="H58" i="9"/>
  <c r="J58" i="9" l="1"/>
  <c r="I58" i="9"/>
  <c r="K59" i="9" s="1"/>
  <c r="L59" i="9" s="1"/>
  <c r="M59" i="9" s="1"/>
  <c r="H59" i="9"/>
  <c r="J59" i="9" l="1"/>
  <c r="I59" i="9"/>
  <c r="H60" i="9" s="1"/>
  <c r="K60" i="9"/>
  <c r="L60" i="9" s="1"/>
  <c r="M60" i="9" s="1"/>
  <c r="J60" i="9" l="1"/>
  <c r="I60" i="9"/>
  <c r="K61" i="9" s="1"/>
  <c r="L61" i="9" s="1"/>
  <c r="M61" i="9" s="1"/>
  <c r="H61" i="9"/>
  <c r="J61" i="9" l="1"/>
  <c r="I61" i="9"/>
  <c r="K62" i="9" s="1"/>
  <c r="L62" i="9" s="1"/>
  <c r="M62" i="9" s="1"/>
  <c r="H62" i="9"/>
  <c r="I62" i="9" l="1"/>
  <c r="K63" i="9" s="1"/>
  <c r="L63" i="9" s="1"/>
  <c r="M63" i="9" s="1"/>
  <c r="J62" i="9"/>
  <c r="H63" i="9"/>
  <c r="J63" i="9" l="1"/>
  <c r="I63" i="9"/>
  <c r="K64" i="9" l="1"/>
  <c r="L64" i="9" s="1"/>
  <c r="M64" i="9" s="1"/>
  <c r="H64" i="9"/>
  <c r="J64" i="9" l="1"/>
  <c r="I64" i="9"/>
  <c r="K65" i="9" l="1"/>
  <c r="L65" i="9" s="1"/>
  <c r="M65" i="9" s="1"/>
  <c r="H65" i="9"/>
  <c r="J65" i="9" l="1"/>
  <c r="I65" i="9"/>
  <c r="H66" i="9" l="1"/>
  <c r="K66" i="9"/>
  <c r="L66" i="9" s="1"/>
  <c r="M66" i="9" s="1"/>
  <c r="I66" i="9" l="1"/>
  <c r="K67" i="9" s="1"/>
  <c r="L67" i="9" s="1"/>
  <c r="M67" i="9" s="1"/>
  <c r="J66" i="9"/>
  <c r="H67" i="9"/>
  <c r="I67" i="9" l="1"/>
  <c r="J67" i="9"/>
  <c r="K68" i="9" l="1"/>
  <c r="L68" i="9" s="1"/>
  <c r="M68" i="9" s="1"/>
  <c r="H68" i="9"/>
  <c r="J68" i="9" l="1"/>
  <c r="I68" i="9"/>
  <c r="K69" i="9" l="1"/>
  <c r="L69" i="9" s="1"/>
  <c r="M69" i="9" s="1"/>
  <c r="H69" i="9"/>
  <c r="I69" i="9" l="1"/>
  <c r="K70" i="9" s="1"/>
  <c r="L70" i="9" s="1"/>
  <c r="M70" i="9" s="1"/>
  <c r="J69" i="9"/>
  <c r="H70" i="9"/>
  <c r="I70" i="9" l="1"/>
  <c r="K71" i="9" s="1"/>
  <c r="L71" i="9" s="1"/>
  <c r="M71" i="9" s="1"/>
  <c r="J70" i="9"/>
  <c r="H71" i="9"/>
  <c r="J71" i="9" l="1"/>
  <c r="I71" i="9"/>
  <c r="K72" i="9" l="1"/>
  <c r="L72" i="9" s="1"/>
  <c r="M72" i="9" s="1"/>
  <c r="H72" i="9"/>
  <c r="I72" i="9" l="1"/>
  <c r="K73" i="9" s="1"/>
  <c r="L73" i="9" s="1"/>
  <c r="M73" i="9" s="1"/>
  <c r="J72" i="9"/>
  <c r="H73" i="9"/>
  <c r="J73" i="9" l="1"/>
  <c r="I73" i="9"/>
  <c r="K74" i="9" l="1"/>
  <c r="L74" i="9" s="1"/>
  <c r="M74" i="9" s="1"/>
  <c r="H74" i="9"/>
  <c r="I74" i="9" l="1"/>
  <c r="K75" i="9" s="1"/>
  <c r="L75" i="9" s="1"/>
  <c r="M75" i="9" s="1"/>
  <c r="J74" i="9"/>
  <c r="H75" i="9"/>
  <c r="J75" i="9" l="1"/>
  <c r="I75" i="9"/>
  <c r="K76" i="9" s="1"/>
  <c r="L76" i="9" s="1"/>
  <c r="M76" i="9" s="1"/>
  <c r="H76" i="9"/>
  <c r="I76" i="9" l="1"/>
  <c r="J76" i="9"/>
  <c r="K77" i="9" l="1"/>
  <c r="L77" i="9" s="1"/>
  <c r="M77" i="9" s="1"/>
  <c r="H77" i="9"/>
  <c r="I77" i="9" l="1"/>
  <c r="K78" i="9" s="1"/>
  <c r="L78" i="9" s="1"/>
  <c r="M78" i="9" s="1"/>
  <c r="H78" i="9"/>
  <c r="J77" i="9"/>
  <c r="J78" i="9" l="1"/>
  <c r="I78" i="9"/>
  <c r="K79" i="9" s="1"/>
  <c r="L79" i="9" s="1"/>
  <c r="M79" i="9" s="1"/>
  <c r="H79" i="9"/>
  <c r="I79" i="9" l="1"/>
  <c r="K80" i="9" s="1"/>
  <c r="L80" i="9" s="1"/>
  <c r="M80" i="9" s="1"/>
  <c r="H80" i="9"/>
  <c r="J79" i="9"/>
  <c r="J80" i="9" l="1"/>
  <c r="I80" i="9"/>
  <c r="K81" i="9" s="1"/>
  <c r="L81" i="9" s="1"/>
  <c r="M81" i="9" s="1"/>
  <c r="H81" i="9"/>
  <c r="J81" i="9" l="1"/>
  <c r="I81" i="9"/>
  <c r="K82" i="9" l="1"/>
  <c r="L82" i="9" s="1"/>
  <c r="M82" i="9" s="1"/>
  <c r="H82" i="9"/>
  <c r="J82" i="9" l="1"/>
  <c r="I82" i="9"/>
  <c r="K83" i="9" l="1"/>
  <c r="L83" i="9" s="1"/>
  <c r="M83" i="9" s="1"/>
  <c r="H83" i="9"/>
  <c r="I83" i="9" l="1"/>
  <c r="J83" i="9"/>
  <c r="K84" i="9" l="1"/>
  <c r="L84" i="9" s="1"/>
  <c r="M84" i="9" s="1"/>
  <c r="H84" i="9"/>
  <c r="I84" i="9" l="1"/>
  <c r="K85" i="9" s="1"/>
  <c r="L85" i="9" s="1"/>
  <c r="M85" i="9" s="1"/>
  <c r="H85" i="9"/>
  <c r="J84" i="9"/>
  <c r="J85" i="9" l="1"/>
  <c r="I85" i="9"/>
  <c r="H86" i="9" l="1"/>
  <c r="K86" i="9"/>
  <c r="L86" i="9" s="1"/>
  <c r="M86" i="9" s="1"/>
  <c r="I86" i="9" l="1"/>
  <c r="K87" i="9" s="1"/>
  <c r="L87" i="9" s="1"/>
  <c r="M87" i="9" s="1"/>
  <c r="H87" i="9"/>
  <c r="J86" i="9"/>
  <c r="I87" i="9" l="1"/>
  <c r="K88" i="9" s="1"/>
  <c r="L88" i="9" s="1"/>
  <c r="M88" i="9" s="1"/>
  <c r="J87" i="9"/>
  <c r="H88" i="9"/>
  <c r="J88" i="9" l="1"/>
  <c r="I88" i="9"/>
  <c r="H89" i="9" s="1"/>
  <c r="K89" i="9"/>
  <c r="L89" i="9" s="1"/>
  <c r="M89" i="9" s="1"/>
  <c r="J89" i="9" l="1"/>
  <c r="I89" i="9"/>
  <c r="K90" i="9" s="1"/>
  <c r="L90" i="9" s="1"/>
  <c r="M90" i="9" s="1"/>
  <c r="H90" i="9"/>
  <c r="J90" i="9" l="1"/>
  <c r="I90" i="9"/>
  <c r="K91" i="9" s="1"/>
  <c r="L91" i="9" s="1"/>
  <c r="M91" i="9" s="1"/>
  <c r="H91" i="9"/>
  <c r="J91" i="9" l="1"/>
  <c r="I91" i="9"/>
  <c r="H92" i="9" l="1"/>
  <c r="K92" i="9"/>
  <c r="L92" i="9" s="1"/>
  <c r="M92" i="9" s="1"/>
  <c r="J92" i="9" l="1"/>
  <c r="I92" i="9"/>
  <c r="K93" i="9" s="1"/>
  <c r="L93" i="9" s="1"/>
  <c r="M93" i="9" s="1"/>
  <c r="H93" i="9"/>
  <c r="I93" i="9" l="1"/>
  <c r="K94" i="9" s="1"/>
  <c r="L94" i="9" s="1"/>
  <c r="M94" i="9" s="1"/>
  <c r="J93" i="9"/>
  <c r="H94" i="9"/>
  <c r="I94" i="9" l="1"/>
  <c r="K95" i="9" s="1"/>
  <c r="L95" i="9" s="1"/>
  <c r="M95" i="9" s="1"/>
  <c r="J94" i="9"/>
  <c r="H95" i="9"/>
  <c r="I95" i="9" l="1"/>
  <c r="K96" i="9" s="1"/>
  <c r="L96" i="9" s="1"/>
  <c r="M96" i="9" s="1"/>
  <c r="J95" i="9"/>
  <c r="H96" i="9"/>
  <c r="J96" i="9" l="1"/>
  <c r="I96" i="9"/>
  <c r="K97" i="9" s="1"/>
  <c r="L97" i="9" s="1"/>
  <c r="M97" i="9" s="1"/>
  <c r="H97" i="9"/>
  <c r="J97" i="9" l="1"/>
  <c r="I97" i="9"/>
  <c r="H98" i="9" l="1"/>
  <c r="K98" i="9"/>
  <c r="L98" i="9" s="1"/>
  <c r="M98" i="9" s="1"/>
  <c r="J98" i="9" l="1"/>
  <c r="I98" i="9"/>
  <c r="K99" i="9" s="1"/>
  <c r="L99" i="9" s="1"/>
  <c r="M99" i="9" s="1"/>
  <c r="H99" i="9"/>
  <c r="J99" i="9" l="1"/>
  <c r="I99" i="9"/>
  <c r="K100" i="9" l="1"/>
  <c r="L100" i="9" s="1"/>
  <c r="M100" i="9" s="1"/>
  <c r="H100" i="9"/>
  <c r="J100" i="9" l="1"/>
  <c r="I100" i="9"/>
  <c r="K101" i="9" l="1"/>
  <c r="L101" i="9" s="1"/>
  <c r="M101" i="9" s="1"/>
  <c r="H101" i="9"/>
  <c r="I101" i="9" l="1"/>
  <c r="K102" i="9" s="1"/>
  <c r="L102" i="9" s="1"/>
  <c r="M102" i="9" s="1"/>
  <c r="J101" i="9"/>
  <c r="H102" i="9"/>
  <c r="I102" i="9" l="1"/>
  <c r="J102" i="9"/>
  <c r="H103" i="9"/>
  <c r="K103" i="9"/>
  <c r="L103" i="9" s="1"/>
  <c r="M103" i="9" s="1"/>
  <c r="J103" i="9" l="1"/>
  <c r="I103" i="9"/>
  <c r="K104" i="9" l="1"/>
  <c r="L104" i="9" s="1"/>
  <c r="M104" i="9" s="1"/>
  <c r="H104" i="9"/>
  <c r="J104" i="9" l="1"/>
  <c r="I104" i="9"/>
  <c r="K105" i="9" s="1"/>
  <c r="L105" i="9" s="1"/>
  <c r="M105" i="9" s="1"/>
  <c r="H105" i="9"/>
  <c r="J105" i="9" l="1"/>
  <c r="I105" i="9"/>
  <c r="H106" i="9" s="1"/>
  <c r="K106" i="9"/>
  <c r="L106" i="9" s="1"/>
  <c r="M106" i="9" s="1"/>
  <c r="J106" i="9" l="1"/>
  <c r="I106" i="9"/>
  <c r="K107" i="9" s="1"/>
  <c r="L107" i="9" s="1"/>
  <c r="M107" i="9" s="1"/>
  <c r="H107" i="9"/>
  <c r="I107" i="9" l="1"/>
  <c r="K108" i="9" s="1"/>
  <c r="L108" i="9" s="1"/>
  <c r="M108" i="9" s="1"/>
  <c r="J107" i="9"/>
  <c r="H108" i="9"/>
  <c r="J108" i="9" l="1"/>
  <c r="I108" i="9"/>
  <c r="K109" i="9" l="1"/>
  <c r="L109" i="9" s="1"/>
  <c r="M109" i="9" s="1"/>
  <c r="H109" i="9"/>
  <c r="J109" i="9" l="1"/>
  <c r="I109" i="9"/>
  <c r="K110" i="9" s="1"/>
  <c r="L110" i="9" s="1"/>
  <c r="M110" i="9" s="1"/>
  <c r="H110" i="9"/>
  <c r="J110" i="9" l="1"/>
  <c r="I110" i="9"/>
  <c r="K111" i="9" s="1"/>
  <c r="L111" i="9" s="1"/>
  <c r="M111" i="9" s="1"/>
  <c r="H111" i="9" l="1"/>
  <c r="I34" i="8"/>
  <c r="J34" i="8"/>
  <c r="J33" i="8"/>
  <c r="J32" i="8"/>
  <c r="J31" i="8"/>
  <c r="J30" i="8"/>
  <c r="H34" i="8" s="1"/>
  <c r="K35" i="8" s="1"/>
  <c r="L35" i="8" s="1"/>
  <c r="M35" i="8" s="1"/>
  <c r="I16" i="8"/>
  <c r="J16" i="8" s="1"/>
  <c r="K16" i="8" s="1"/>
  <c r="I15" i="8"/>
  <c r="J15" i="8" s="1"/>
  <c r="K15" i="8" s="1"/>
  <c r="I14" i="8"/>
  <c r="J14" i="8" s="1"/>
  <c r="K14" i="8" s="1"/>
  <c r="I13" i="8"/>
  <c r="J13" i="8" s="1"/>
  <c r="K13" i="8" s="1"/>
  <c r="I12" i="8"/>
  <c r="J12" i="8" s="1"/>
  <c r="K12" i="8" s="1"/>
  <c r="I11" i="8"/>
  <c r="J11" i="8" s="1"/>
  <c r="K11" i="8" s="1"/>
  <c r="I10" i="8"/>
  <c r="J10" i="8" s="1"/>
  <c r="K10" i="8" s="1"/>
  <c r="G6" i="8"/>
  <c r="I9" i="8"/>
  <c r="J9" i="8" s="1"/>
  <c r="K9" i="8" s="1"/>
  <c r="I111" i="9" l="1"/>
  <c r="K112" i="9" s="1"/>
  <c r="L112" i="9" s="1"/>
  <c r="M112" i="9" s="1"/>
  <c r="P11" i="9" s="1"/>
  <c r="J111" i="9"/>
  <c r="H112" i="9"/>
  <c r="H35" i="8"/>
  <c r="J35" i="8" s="1"/>
  <c r="J5" i="8"/>
  <c r="J112" i="9" l="1"/>
  <c r="I112" i="9"/>
  <c r="Q17" i="9"/>
  <c r="Q16" i="9"/>
  <c r="Q15" i="9"/>
  <c r="Q14" i="9"/>
  <c r="I35" i="8"/>
  <c r="K36" i="8" s="1"/>
  <c r="H36" i="8"/>
  <c r="J36" i="8" s="1"/>
  <c r="L36" i="8" l="1"/>
  <c r="M36" i="8" s="1"/>
  <c r="I36" i="8"/>
  <c r="H37" i="8" s="1"/>
  <c r="J37" i="8" s="1"/>
  <c r="I37" i="8" l="1"/>
  <c r="H38" i="8" s="1"/>
  <c r="J38" i="8" s="1"/>
  <c r="K37" i="8"/>
  <c r="K38" i="8" l="1"/>
  <c r="L38" i="8" s="1"/>
  <c r="M38" i="8" s="1"/>
  <c r="I38" i="8"/>
  <c r="H39" i="8" s="1"/>
  <c r="J39" i="8" s="1"/>
  <c r="L37" i="8"/>
  <c r="M37" i="8" s="1"/>
  <c r="K39" i="8"/>
  <c r="I39" i="8" l="1"/>
  <c r="H40" i="8" s="1"/>
  <c r="J40" i="8" s="1"/>
  <c r="L39" i="8"/>
  <c r="M39" i="8" s="1"/>
  <c r="K40" i="8" l="1"/>
  <c r="I40" i="8"/>
  <c r="H41" i="8" s="1"/>
  <c r="J41" i="8" s="1"/>
  <c r="L40" i="8"/>
  <c r="M40" i="8" s="1"/>
  <c r="K41" i="8"/>
  <c r="I41" i="8" l="1"/>
  <c r="H42" i="8" s="1"/>
  <c r="J42" i="8" s="1"/>
  <c r="L41" i="8"/>
  <c r="M41" i="8" s="1"/>
  <c r="K42" i="8" l="1"/>
  <c r="I42" i="8"/>
  <c r="H43" i="8" s="1"/>
  <c r="J43" i="8" s="1"/>
  <c r="L42" i="8"/>
  <c r="M42" i="8" s="1"/>
  <c r="K43" i="8" l="1"/>
  <c r="L43" i="8" s="1"/>
  <c r="M43" i="8" s="1"/>
  <c r="I43" i="8"/>
  <c r="H44" i="8" s="1"/>
  <c r="J44" i="8" s="1"/>
  <c r="K44" i="8" l="1"/>
  <c r="L44" i="8" s="1"/>
  <c r="M44" i="8" s="1"/>
  <c r="I44" i="8"/>
  <c r="H45" i="8" s="1"/>
  <c r="J45" i="8" s="1"/>
  <c r="I45" i="8" l="1"/>
  <c r="H46" i="8" s="1"/>
  <c r="J46" i="8" s="1"/>
  <c r="K45" i="8"/>
  <c r="L45" i="8" s="1"/>
  <c r="M45" i="8" s="1"/>
  <c r="K46" i="8"/>
  <c r="I46" i="8"/>
  <c r="H47" i="8" s="1"/>
  <c r="J47" i="8" s="1"/>
  <c r="L46" i="8" l="1"/>
  <c r="M46" i="8" s="1"/>
  <c r="K47" i="8"/>
  <c r="I47" i="8"/>
  <c r="H48" i="8" s="1"/>
  <c r="J48" i="8" s="1"/>
  <c r="L47" i="8" l="1"/>
  <c r="M47" i="8" s="1"/>
  <c r="K48" i="8"/>
  <c r="I48" i="8"/>
  <c r="H49" i="8" s="1"/>
  <c r="J49" i="8" s="1"/>
  <c r="L48" i="8" l="1"/>
  <c r="M48" i="8" s="1"/>
  <c r="K49" i="8"/>
  <c r="I49" i="8"/>
  <c r="H50" i="8" s="1"/>
  <c r="J50" i="8" s="1"/>
  <c r="L49" i="8" l="1"/>
  <c r="M49" i="8" s="1"/>
  <c r="K50" i="8"/>
  <c r="I50" i="8"/>
  <c r="H51" i="8" s="1"/>
  <c r="J51" i="8" s="1"/>
  <c r="L50" i="8" l="1"/>
  <c r="M50" i="8" s="1"/>
  <c r="K51" i="8"/>
  <c r="I51" i="8"/>
  <c r="H52" i="8" s="1"/>
  <c r="J52" i="8" s="1"/>
  <c r="L51" i="8" l="1"/>
  <c r="M51" i="8" s="1"/>
  <c r="K52" i="8"/>
  <c r="I52" i="8"/>
  <c r="H53" i="8" s="1"/>
  <c r="J53" i="8" s="1"/>
  <c r="L52" i="8" l="1"/>
  <c r="M52" i="8" s="1"/>
  <c r="K53" i="8"/>
  <c r="I53" i="8"/>
  <c r="H54" i="8" s="1"/>
  <c r="J54" i="8" s="1"/>
  <c r="L53" i="8" l="1"/>
  <c r="M53" i="8" s="1"/>
  <c r="K54" i="8"/>
  <c r="I54" i="8"/>
  <c r="H55" i="8" s="1"/>
  <c r="J55" i="8" s="1"/>
  <c r="L54" i="8" l="1"/>
  <c r="M54" i="8" s="1"/>
  <c r="K55" i="8"/>
  <c r="I55" i="8"/>
  <c r="H56" i="8" s="1"/>
  <c r="J56" i="8" s="1"/>
  <c r="L55" i="8" l="1"/>
  <c r="M55" i="8" s="1"/>
  <c r="K56" i="8"/>
  <c r="I56" i="8"/>
  <c r="H57" i="8" s="1"/>
  <c r="J57" i="8" s="1"/>
  <c r="L56" i="8" l="1"/>
  <c r="M56" i="8" s="1"/>
  <c r="K57" i="8"/>
  <c r="I57" i="8"/>
  <c r="H58" i="8" s="1"/>
  <c r="J58" i="8" s="1"/>
  <c r="L57" i="8" l="1"/>
  <c r="M57" i="8" s="1"/>
  <c r="K58" i="8"/>
  <c r="I58" i="8"/>
  <c r="H59" i="8" s="1"/>
  <c r="J59" i="8" s="1"/>
  <c r="L58" i="8" l="1"/>
  <c r="M58" i="8" s="1"/>
  <c r="K59" i="8"/>
  <c r="I59" i="8"/>
  <c r="H60" i="8" s="1"/>
  <c r="J60" i="8" s="1"/>
  <c r="L59" i="8" l="1"/>
  <c r="M59" i="8" s="1"/>
  <c r="K60" i="8"/>
  <c r="I60" i="8"/>
  <c r="H61" i="8" s="1"/>
  <c r="J61" i="8" s="1"/>
  <c r="L60" i="8" l="1"/>
  <c r="M60" i="8" s="1"/>
  <c r="K61" i="8"/>
  <c r="I61" i="8"/>
  <c r="H62" i="8" s="1"/>
  <c r="J62" i="8" s="1"/>
  <c r="L61" i="8" l="1"/>
  <c r="M61" i="8" s="1"/>
  <c r="K62" i="8"/>
  <c r="I62" i="8"/>
  <c r="H63" i="8" s="1"/>
  <c r="J63" i="8" s="1"/>
  <c r="L62" i="8" l="1"/>
  <c r="M62" i="8" s="1"/>
  <c r="K63" i="8"/>
  <c r="I63" i="8"/>
  <c r="H64" i="8" s="1"/>
  <c r="J64" i="8" s="1"/>
  <c r="L63" i="8" l="1"/>
  <c r="M63" i="8" s="1"/>
  <c r="K64" i="8"/>
  <c r="I64" i="8"/>
  <c r="H65" i="8" s="1"/>
  <c r="J65" i="8" s="1"/>
  <c r="L64" i="8" l="1"/>
  <c r="M64" i="8" s="1"/>
  <c r="K65" i="8"/>
  <c r="I65" i="8"/>
  <c r="H66" i="8" s="1"/>
  <c r="J66" i="8" s="1"/>
  <c r="L65" i="8" l="1"/>
  <c r="M65" i="8" s="1"/>
  <c r="K66" i="8"/>
  <c r="I66" i="8"/>
  <c r="H67" i="8" s="1"/>
  <c r="J67" i="8" s="1"/>
  <c r="L66" i="8" l="1"/>
  <c r="M66" i="8" s="1"/>
  <c r="K67" i="8"/>
  <c r="I67" i="8"/>
  <c r="H68" i="8" s="1"/>
  <c r="J68" i="8" s="1"/>
  <c r="L67" i="8" l="1"/>
  <c r="M67" i="8" s="1"/>
  <c r="K68" i="8"/>
  <c r="I68" i="8"/>
  <c r="H69" i="8" s="1"/>
  <c r="J69" i="8" s="1"/>
  <c r="L68" i="8" l="1"/>
  <c r="M68" i="8" s="1"/>
  <c r="K69" i="8"/>
  <c r="I69" i="8"/>
  <c r="H70" i="8" s="1"/>
  <c r="J70" i="8" s="1"/>
  <c r="L69" i="8" l="1"/>
  <c r="M69" i="8" s="1"/>
  <c r="K70" i="8"/>
  <c r="I70" i="8"/>
  <c r="H71" i="8" s="1"/>
  <c r="J71" i="8" s="1"/>
  <c r="L70" i="8" l="1"/>
  <c r="M70" i="8" s="1"/>
  <c r="K71" i="8"/>
  <c r="I71" i="8"/>
  <c r="H72" i="8" s="1"/>
  <c r="J72" i="8" s="1"/>
  <c r="L71" i="8" l="1"/>
  <c r="M71" i="8" s="1"/>
  <c r="K72" i="8"/>
  <c r="I72" i="8"/>
  <c r="H73" i="8" s="1"/>
  <c r="J73" i="8" s="1"/>
  <c r="L72" i="8" l="1"/>
  <c r="M72" i="8" s="1"/>
  <c r="K73" i="8"/>
  <c r="I73" i="8"/>
  <c r="H74" i="8" s="1"/>
  <c r="J74" i="8" s="1"/>
  <c r="L73" i="8" l="1"/>
  <c r="M73" i="8" s="1"/>
  <c r="K74" i="8"/>
  <c r="I74" i="8"/>
  <c r="H75" i="8" s="1"/>
  <c r="J75" i="8" s="1"/>
  <c r="L74" i="8" l="1"/>
  <c r="M74" i="8" s="1"/>
  <c r="K75" i="8"/>
  <c r="I75" i="8"/>
  <c r="H76" i="8" s="1"/>
  <c r="J76" i="8" s="1"/>
  <c r="L75" i="8" l="1"/>
  <c r="M75" i="8" s="1"/>
  <c r="K76" i="8"/>
  <c r="I76" i="8"/>
  <c r="H77" i="8" s="1"/>
  <c r="J77" i="8" s="1"/>
  <c r="L76" i="8" l="1"/>
  <c r="M76" i="8" s="1"/>
  <c r="K77" i="8"/>
  <c r="I77" i="8"/>
  <c r="H78" i="8" s="1"/>
  <c r="J78" i="8" s="1"/>
  <c r="L77" i="8" l="1"/>
  <c r="M77" i="8" s="1"/>
  <c r="K78" i="8"/>
  <c r="I78" i="8"/>
  <c r="H79" i="8" s="1"/>
  <c r="J79" i="8" s="1"/>
  <c r="L78" i="8" l="1"/>
  <c r="M78" i="8" s="1"/>
  <c r="K79" i="8"/>
  <c r="I79" i="8"/>
  <c r="H80" i="8" s="1"/>
  <c r="J80" i="8" s="1"/>
  <c r="L79" i="8" l="1"/>
  <c r="M79" i="8" s="1"/>
  <c r="K80" i="8"/>
  <c r="I80" i="8"/>
  <c r="H81" i="8" s="1"/>
  <c r="J81" i="8" s="1"/>
  <c r="L80" i="8" l="1"/>
  <c r="M80" i="8" s="1"/>
  <c r="K81" i="8"/>
  <c r="I81" i="8"/>
  <c r="H82" i="8" s="1"/>
  <c r="J82" i="8" s="1"/>
  <c r="L81" i="8" l="1"/>
  <c r="M81" i="8" s="1"/>
  <c r="K82" i="8"/>
  <c r="I82" i="8"/>
  <c r="H83" i="8" s="1"/>
  <c r="J83" i="8" s="1"/>
  <c r="L82" i="8" l="1"/>
  <c r="M82" i="8" s="1"/>
  <c r="K83" i="8"/>
  <c r="I83" i="8"/>
  <c r="H84" i="8" s="1"/>
  <c r="J84" i="8" s="1"/>
  <c r="L83" i="8" l="1"/>
  <c r="M83" i="8" s="1"/>
  <c r="K84" i="8"/>
  <c r="I84" i="8"/>
  <c r="H85" i="8" s="1"/>
  <c r="J85" i="8" s="1"/>
  <c r="L84" i="8" l="1"/>
  <c r="M84" i="8" s="1"/>
  <c r="K85" i="8"/>
  <c r="I85" i="8"/>
  <c r="H86" i="8" s="1"/>
  <c r="J86" i="8" s="1"/>
  <c r="L85" i="8" l="1"/>
  <c r="M85" i="8" s="1"/>
  <c r="K86" i="8"/>
  <c r="I86" i="8"/>
  <c r="H87" i="8" s="1"/>
  <c r="J87" i="8" s="1"/>
  <c r="L86" i="8" l="1"/>
  <c r="M86" i="8" s="1"/>
  <c r="K87" i="8"/>
  <c r="I87" i="8"/>
  <c r="H88" i="8" s="1"/>
  <c r="J88" i="8" s="1"/>
  <c r="L87" i="8" l="1"/>
  <c r="M87" i="8" s="1"/>
  <c r="K88" i="8"/>
  <c r="I88" i="8"/>
  <c r="H89" i="8" s="1"/>
  <c r="J89" i="8" s="1"/>
  <c r="L88" i="8" l="1"/>
  <c r="M88" i="8" s="1"/>
  <c r="K89" i="8"/>
  <c r="I89" i="8"/>
  <c r="H90" i="8" s="1"/>
  <c r="J90" i="8" s="1"/>
  <c r="L89" i="8" l="1"/>
  <c r="M89" i="8" s="1"/>
  <c r="K90" i="8"/>
  <c r="I90" i="8"/>
  <c r="H91" i="8" s="1"/>
  <c r="J91" i="8" s="1"/>
  <c r="L90" i="8" l="1"/>
  <c r="M90" i="8" s="1"/>
  <c r="K91" i="8"/>
  <c r="I91" i="8"/>
  <c r="H92" i="8" s="1"/>
  <c r="J92" i="8" s="1"/>
  <c r="L91" i="8" l="1"/>
  <c r="M91" i="8" s="1"/>
  <c r="K92" i="8"/>
  <c r="I92" i="8"/>
  <c r="H93" i="8" s="1"/>
  <c r="J93" i="8" s="1"/>
  <c r="L92" i="8" l="1"/>
  <c r="M92" i="8" s="1"/>
  <c r="K93" i="8"/>
  <c r="I93" i="8"/>
  <c r="H94" i="8" s="1"/>
  <c r="J94" i="8" s="1"/>
  <c r="L93" i="8" l="1"/>
  <c r="M93" i="8" s="1"/>
  <c r="K94" i="8"/>
  <c r="I94" i="8"/>
  <c r="H95" i="8" s="1"/>
  <c r="J95" i="8" s="1"/>
  <c r="L94" i="8" l="1"/>
  <c r="M94" i="8" s="1"/>
  <c r="K95" i="8"/>
  <c r="I95" i="8"/>
  <c r="H96" i="8" s="1"/>
  <c r="J96" i="8" s="1"/>
  <c r="L95" i="8" l="1"/>
  <c r="M95" i="8" s="1"/>
  <c r="K96" i="8"/>
  <c r="I96" i="8"/>
  <c r="H97" i="8" s="1"/>
  <c r="J97" i="8" s="1"/>
  <c r="L96" i="8" l="1"/>
  <c r="M96" i="8" s="1"/>
  <c r="K97" i="8"/>
  <c r="I97" i="8"/>
  <c r="H98" i="8" s="1"/>
  <c r="J98" i="8" s="1"/>
  <c r="L97" i="8" l="1"/>
  <c r="M97" i="8" s="1"/>
  <c r="K98" i="8"/>
  <c r="I98" i="8"/>
  <c r="H99" i="8" s="1"/>
  <c r="J99" i="8" s="1"/>
  <c r="L98" i="8" l="1"/>
  <c r="M98" i="8" s="1"/>
  <c r="K99" i="8"/>
  <c r="I99" i="8"/>
  <c r="H100" i="8" s="1"/>
  <c r="J100" i="8" s="1"/>
  <c r="L99" i="8" l="1"/>
  <c r="M99" i="8" s="1"/>
  <c r="K100" i="8"/>
  <c r="I100" i="8"/>
  <c r="H101" i="8" s="1"/>
  <c r="J101" i="8" s="1"/>
  <c r="L100" i="8" l="1"/>
  <c r="M100" i="8" s="1"/>
  <c r="K101" i="8"/>
  <c r="I101" i="8"/>
  <c r="H102" i="8" s="1"/>
  <c r="J102" i="8" s="1"/>
  <c r="L101" i="8" l="1"/>
  <c r="M101" i="8" s="1"/>
  <c r="K102" i="8"/>
  <c r="I102" i="8"/>
  <c r="H103" i="8" s="1"/>
  <c r="J103" i="8" s="1"/>
  <c r="L102" i="8" l="1"/>
  <c r="M102" i="8" s="1"/>
  <c r="K103" i="8"/>
  <c r="I103" i="8"/>
  <c r="H104" i="8" s="1"/>
  <c r="J104" i="8" s="1"/>
  <c r="L103" i="8" l="1"/>
  <c r="M103" i="8" s="1"/>
  <c r="K104" i="8"/>
  <c r="I104" i="8"/>
  <c r="H105" i="8" s="1"/>
  <c r="J105" i="8" s="1"/>
  <c r="L104" i="8" l="1"/>
  <c r="M104" i="8" s="1"/>
  <c r="K105" i="8"/>
  <c r="I105" i="8"/>
  <c r="H106" i="8" s="1"/>
  <c r="J106" i="8" s="1"/>
  <c r="L105" i="8" l="1"/>
  <c r="M105" i="8" s="1"/>
  <c r="K106" i="8"/>
  <c r="I106" i="8"/>
  <c r="H107" i="8" s="1"/>
  <c r="J107" i="8" s="1"/>
  <c r="L106" i="8" l="1"/>
  <c r="M106" i="8" s="1"/>
  <c r="K107" i="8"/>
  <c r="I107" i="8"/>
  <c r="H108" i="8" s="1"/>
  <c r="J108" i="8" s="1"/>
  <c r="L107" i="8" l="1"/>
  <c r="M107" i="8" s="1"/>
  <c r="K108" i="8"/>
  <c r="I108" i="8"/>
  <c r="H109" i="8" s="1"/>
  <c r="J109" i="8" s="1"/>
  <c r="L108" i="8" l="1"/>
  <c r="M108" i="8" s="1"/>
  <c r="K109" i="8"/>
  <c r="I109" i="8"/>
  <c r="H110" i="8" s="1"/>
  <c r="J110" i="8" s="1"/>
  <c r="L109" i="8" l="1"/>
  <c r="M109" i="8" s="1"/>
  <c r="K110" i="8"/>
  <c r="I110" i="8"/>
  <c r="H111" i="8" s="1"/>
  <c r="J111" i="8" s="1"/>
  <c r="L110" i="8" l="1"/>
  <c r="M110" i="8" s="1"/>
  <c r="K111" i="8"/>
  <c r="I111" i="8"/>
  <c r="H112" i="8" s="1"/>
  <c r="J112" i="8" s="1"/>
  <c r="L111" i="8" l="1"/>
  <c r="M111" i="8" s="1"/>
  <c r="K112" i="8"/>
  <c r="I112" i="8"/>
  <c r="H113" i="8" s="1"/>
  <c r="J113" i="8" s="1"/>
  <c r="L112" i="8" l="1"/>
  <c r="M112" i="8" s="1"/>
  <c r="K113" i="8"/>
  <c r="I113" i="8"/>
  <c r="H114" i="8" s="1"/>
  <c r="J114" i="8" s="1"/>
  <c r="L113" i="8" l="1"/>
  <c r="M113" i="8" s="1"/>
  <c r="K114" i="8"/>
  <c r="I114" i="8"/>
  <c r="H115" i="8" s="1"/>
  <c r="J115" i="8" s="1"/>
  <c r="L114" i="8" l="1"/>
  <c r="M114" i="8" s="1"/>
  <c r="K115" i="8"/>
  <c r="I115" i="8"/>
  <c r="H116" i="8" s="1"/>
  <c r="J116" i="8" s="1"/>
  <c r="L115" i="8" l="1"/>
  <c r="M115" i="8" s="1"/>
  <c r="K116" i="8"/>
  <c r="I116" i="8"/>
  <c r="H117" i="8" s="1"/>
  <c r="J117" i="8" s="1"/>
  <c r="L116" i="8" l="1"/>
  <c r="M116" i="8" s="1"/>
  <c r="K117" i="8"/>
  <c r="I117" i="8"/>
  <c r="H118" i="8" s="1"/>
  <c r="J118" i="8" s="1"/>
  <c r="L117" i="8" l="1"/>
  <c r="M117" i="8" s="1"/>
  <c r="K118" i="8"/>
  <c r="I118" i="8"/>
  <c r="H119" i="8" s="1"/>
  <c r="J119" i="8" s="1"/>
  <c r="L118" i="8" l="1"/>
  <c r="M118" i="8" s="1"/>
  <c r="K119" i="8"/>
  <c r="I119" i="8"/>
  <c r="H120" i="8" s="1"/>
  <c r="J120" i="8" s="1"/>
  <c r="L119" i="8" l="1"/>
  <c r="M119" i="8" s="1"/>
  <c r="K120" i="8"/>
  <c r="I120" i="8"/>
  <c r="H121" i="8" s="1"/>
  <c r="J121" i="8" s="1"/>
  <c r="L120" i="8" l="1"/>
  <c r="M120" i="8" s="1"/>
  <c r="K121" i="8"/>
  <c r="I121" i="8"/>
  <c r="H122" i="8" s="1"/>
  <c r="J122" i="8" s="1"/>
  <c r="L121" i="8" l="1"/>
  <c r="M121" i="8" s="1"/>
  <c r="K122" i="8"/>
  <c r="I122" i="8"/>
  <c r="H123" i="8" s="1"/>
  <c r="J123" i="8" s="1"/>
  <c r="L122" i="8" l="1"/>
  <c r="M122" i="8" s="1"/>
  <c r="K123" i="8"/>
  <c r="I123" i="8"/>
  <c r="H124" i="8" s="1"/>
  <c r="J124" i="8" s="1"/>
  <c r="L123" i="8" l="1"/>
  <c r="M123" i="8" s="1"/>
  <c r="K124" i="8"/>
  <c r="I124" i="8"/>
  <c r="H125" i="8" s="1"/>
  <c r="J125" i="8" s="1"/>
  <c r="L124" i="8" l="1"/>
  <c r="M124" i="8" s="1"/>
  <c r="K125" i="8"/>
  <c r="I125" i="8"/>
  <c r="H126" i="8" s="1"/>
  <c r="J126" i="8" s="1"/>
  <c r="L125" i="8" l="1"/>
  <c r="M125" i="8" s="1"/>
  <c r="K126" i="8"/>
  <c r="I126" i="8"/>
  <c r="H127" i="8" s="1"/>
  <c r="J127" i="8" s="1"/>
  <c r="L126" i="8" l="1"/>
  <c r="M126" i="8" s="1"/>
  <c r="K127" i="8"/>
  <c r="I127" i="8"/>
  <c r="H128" i="8" s="1"/>
  <c r="J128" i="8" s="1"/>
  <c r="L127" i="8" l="1"/>
  <c r="M127" i="8" s="1"/>
  <c r="K128" i="8"/>
  <c r="I128" i="8"/>
  <c r="H129" i="8" s="1"/>
  <c r="J129" i="8" s="1"/>
  <c r="L128" i="8" l="1"/>
  <c r="M128" i="8" s="1"/>
  <c r="K129" i="8"/>
  <c r="I129" i="8"/>
  <c r="H130" i="8" s="1"/>
  <c r="J130" i="8" s="1"/>
  <c r="L129" i="8" l="1"/>
  <c r="M129" i="8" s="1"/>
  <c r="K130" i="8"/>
  <c r="I130" i="8"/>
  <c r="L130" i="8" l="1"/>
  <c r="M130" i="8" s="1"/>
  <c r="B24" i="8" s="1"/>
  <c r="D108" i="7" l="1"/>
  <c r="D107" i="7"/>
  <c r="E108" i="7" s="1"/>
  <c r="D106" i="7"/>
  <c r="E107" i="7" s="1"/>
  <c r="D105" i="7"/>
  <c r="E106" i="7" s="1"/>
  <c r="D104" i="7"/>
  <c r="E105" i="7" s="1"/>
  <c r="D103" i="7"/>
  <c r="E104" i="7" s="1"/>
  <c r="D102" i="7"/>
  <c r="E103" i="7" s="1"/>
  <c r="D101" i="7"/>
  <c r="E102" i="7" s="1"/>
  <c r="D100" i="7"/>
  <c r="E101" i="7" s="1"/>
  <c r="D99" i="7"/>
  <c r="E100" i="7" s="1"/>
  <c r="D98" i="7"/>
  <c r="E99" i="7" s="1"/>
  <c r="D97" i="7"/>
  <c r="E98" i="7" s="1"/>
  <c r="D96" i="7"/>
  <c r="E97" i="7" s="1"/>
  <c r="D95" i="7"/>
  <c r="E96" i="7" s="1"/>
  <c r="D94" i="7"/>
  <c r="E95" i="7" s="1"/>
  <c r="D93" i="7"/>
  <c r="E94" i="7" s="1"/>
  <c r="D92" i="7"/>
  <c r="E93" i="7" s="1"/>
  <c r="D91" i="7"/>
  <c r="E92" i="7" s="1"/>
  <c r="D90" i="7"/>
  <c r="E91" i="7" s="1"/>
  <c r="D89" i="7"/>
  <c r="E90" i="7" s="1"/>
  <c r="D88" i="7"/>
  <c r="E89" i="7" s="1"/>
  <c r="D87" i="7"/>
  <c r="E88" i="7" s="1"/>
  <c r="D86" i="7"/>
  <c r="E87" i="7" s="1"/>
  <c r="D85" i="7"/>
  <c r="E86" i="7" s="1"/>
  <c r="D84" i="7"/>
  <c r="E85" i="7" s="1"/>
  <c r="D83" i="7"/>
  <c r="E84" i="7" s="1"/>
  <c r="D82" i="7"/>
  <c r="E83" i="7" s="1"/>
  <c r="D81" i="7"/>
  <c r="E82" i="7" s="1"/>
  <c r="D80" i="7"/>
  <c r="E81" i="7" s="1"/>
  <c r="D79" i="7"/>
  <c r="E80" i="7" s="1"/>
  <c r="D78" i="7"/>
  <c r="E79" i="7" s="1"/>
  <c r="D77" i="7"/>
  <c r="E78" i="7" s="1"/>
  <c r="D76" i="7"/>
  <c r="E77" i="7" s="1"/>
  <c r="D75" i="7"/>
  <c r="E76" i="7" s="1"/>
  <c r="D74" i="7"/>
  <c r="E75" i="7" s="1"/>
  <c r="D73" i="7"/>
  <c r="E74" i="7" s="1"/>
  <c r="D72" i="7"/>
  <c r="E73" i="7" s="1"/>
  <c r="D71" i="7"/>
  <c r="E72" i="7" s="1"/>
  <c r="D70" i="7"/>
  <c r="E71" i="7" s="1"/>
  <c r="D69" i="7"/>
  <c r="E70" i="7" s="1"/>
  <c r="D68" i="7"/>
  <c r="E69" i="7" s="1"/>
  <c r="D67" i="7"/>
  <c r="E68" i="7" s="1"/>
  <c r="D66" i="7"/>
  <c r="E67" i="7" s="1"/>
  <c r="D65" i="7"/>
  <c r="E66" i="7" s="1"/>
  <c r="D64" i="7"/>
  <c r="E65" i="7" s="1"/>
  <c r="D63" i="7"/>
  <c r="E64" i="7" s="1"/>
  <c r="D62" i="7"/>
  <c r="E63" i="7" s="1"/>
  <c r="D61" i="7"/>
  <c r="E62" i="7" s="1"/>
  <c r="D60" i="7"/>
  <c r="E61" i="7" s="1"/>
  <c r="D59" i="7"/>
  <c r="E60" i="7" s="1"/>
  <c r="D58" i="7"/>
  <c r="E59" i="7" s="1"/>
  <c r="D57" i="7"/>
  <c r="E58" i="7" s="1"/>
  <c r="D56" i="7"/>
  <c r="E57" i="7" s="1"/>
  <c r="D55" i="7"/>
  <c r="E56" i="7" s="1"/>
  <c r="D54" i="7"/>
  <c r="E55" i="7" s="1"/>
  <c r="D53" i="7"/>
  <c r="E54" i="7" s="1"/>
  <c r="D52" i="7"/>
  <c r="E53" i="7" s="1"/>
  <c r="D51" i="7"/>
  <c r="E52" i="7" s="1"/>
  <c r="D50" i="7"/>
  <c r="E51" i="7" s="1"/>
  <c r="D49" i="7"/>
  <c r="E50" i="7" s="1"/>
  <c r="D48" i="7"/>
  <c r="E49" i="7" s="1"/>
  <c r="D47" i="7"/>
  <c r="E48" i="7" s="1"/>
  <c r="D46" i="7"/>
  <c r="E47" i="7" s="1"/>
  <c r="D45" i="7"/>
  <c r="E46" i="7" s="1"/>
  <c r="D44" i="7"/>
  <c r="E45" i="7" s="1"/>
  <c r="D43" i="7"/>
  <c r="E44" i="7" s="1"/>
  <c r="D42" i="7"/>
  <c r="E43" i="7" s="1"/>
  <c r="D41" i="7"/>
  <c r="E42" i="7" s="1"/>
  <c r="D40" i="7"/>
  <c r="E41" i="7" s="1"/>
  <c r="D39" i="7"/>
  <c r="E40" i="7" s="1"/>
  <c r="D38" i="7"/>
  <c r="E39" i="7" s="1"/>
  <c r="D37" i="7"/>
  <c r="E38" i="7" s="1"/>
  <c r="D36" i="7"/>
  <c r="E37" i="7" s="1"/>
  <c r="D35" i="7"/>
  <c r="E36" i="7" s="1"/>
  <c r="D34" i="7"/>
  <c r="E35" i="7" s="1"/>
  <c r="D33" i="7"/>
  <c r="E34" i="7" s="1"/>
  <c r="D32" i="7"/>
  <c r="E33" i="7" s="1"/>
  <c r="D31" i="7"/>
  <c r="E32" i="7" s="1"/>
  <c r="D30" i="7"/>
  <c r="E31" i="7" s="1"/>
  <c r="D29" i="7"/>
  <c r="E30" i="7" s="1"/>
  <c r="D28" i="7"/>
  <c r="E29" i="7" s="1"/>
  <c r="D27" i="7"/>
  <c r="E28" i="7" s="1"/>
  <c r="D26" i="7"/>
  <c r="E27" i="7" s="1"/>
  <c r="D25" i="7"/>
  <c r="E26" i="7" s="1"/>
  <c r="D24" i="7"/>
  <c r="E25" i="7" s="1"/>
  <c r="D23" i="7"/>
  <c r="E24" i="7" s="1"/>
  <c r="D22" i="7"/>
  <c r="E23" i="7" s="1"/>
  <c r="D21" i="7"/>
  <c r="E22" i="7" s="1"/>
  <c r="D20" i="7"/>
  <c r="E21" i="7" s="1"/>
  <c r="D19" i="7"/>
  <c r="E20" i="7" s="1"/>
  <c r="D18" i="7"/>
  <c r="E19" i="7" s="1"/>
  <c r="D17" i="7"/>
  <c r="E18" i="7" s="1"/>
  <c r="D16" i="7"/>
  <c r="E17" i="7" s="1"/>
  <c r="D15" i="7"/>
  <c r="E16" i="7" s="1"/>
  <c r="D14" i="7"/>
  <c r="E15" i="7" s="1"/>
  <c r="D13" i="7"/>
  <c r="E14" i="7" s="1"/>
  <c r="D12" i="7"/>
  <c r="E13" i="7" s="1"/>
  <c r="D11" i="7"/>
  <c r="E12" i="7" s="1"/>
  <c r="D10" i="7"/>
  <c r="E11" i="7" s="1"/>
  <c r="D9" i="7"/>
  <c r="E10" i="7" s="1"/>
  <c r="D8" i="7"/>
  <c r="E9" i="7" s="1"/>
  <c r="D7" i="7"/>
  <c r="E8" i="7" s="1"/>
  <c r="D6" i="7"/>
  <c r="E7" i="7" s="1"/>
  <c r="F7" i="7" s="1"/>
  <c r="H5" i="5"/>
  <c r="K7" i="6" s="1"/>
  <c r="D5" i="5"/>
  <c r="E5" i="5" s="1"/>
  <c r="H5" i="3"/>
  <c r="D7" i="6" s="1"/>
  <c r="D5" i="3"/>
  <c r="E5" i="3" s="1"/>
  <c r="H6" i="3" s="1"/>
  <c r="D8" i="6" s="1"/>
  <c r="I7" i="6" l="1"/>
  <c r="M7" i="6" s="1"/>
  <c r="G5" i="3"/>
  <c r="C7" i="6" s="1"/>
  <c r="G6" i="3"/>
  <c r="C8" i="6" s="1"/>
  <c r="B7" i="6"/>
  <c r="F7" i="6" s="1"/>
  <c r="G7" i="7"/>
  <c r="H7" i="7" s="1"/>
  <c r="F8" i="7"/>
  <c r="G5" i="5"/>
  <c r="J7" i="6" s="1"/>
  <c r="L7" i="6" s="1"/>
  <c r="F5" i="5"/>
  <c r="H6" i="5"/>
  <c r="K8" i="6" s="1"/>
  <c r="G6" i="5"/>
  <c r="J8" i="6" s="1"/>
  <c r="D6" i="5"/>
  <c r="D6" i="3"/>
  <c r="F5" i="3"/>
  <c r="E7" i="6" l="1"/>
  <c r="E6" i="5"/>
  <c r="G7" i="5" s="1"/>
  <c r="J9" i="6" s="1"/>
  <c r="I8" i="6"/>
  <c r="M8" i="6" s="1"/>
  <c r="E6" i="3"/>
  <c r="D7" i="3" s="1"/>
  <c r="B8" i="6"/>
  <c r="F8" i="6" s="1"/>
  <c r="F9" i="7"/>
  <c r="G8" i="7"/>
  <c r="H8" i="7" s="1"/>
  <c r="F6" i="5"/>
  <c r="H7" i="5" l="1"/>
  <c r="K9" i="6" s="1"/>
  <c r="D7" i="5"/>
  <c r="I9" i="6" s="1"/>
  <c r="L8" i="6"/>
  <c r="F6" i="3"/>
  <c r="E7" i="5"/>
  <c r="G8" i="5" s="1"/>
  <c r="J10" i="6" s="1"/>
  <c r="E7" i="3"/>
  <c r="F7" i="3" s="1"/>
  <c r="B9" i="6"/>
  <c r="G7" i="3"/>
  <c r="C9" i="6" s="1"/>
  <c r="H7" i="3"/>
  <c r="D9" i="6" s="1"/>
  <c r="E8" i="6"/>
  <c r="F10" i="7"/>
  <c r="G9" i="7"/>
  <c r="H9" i="7" s="1"/>
  <c r="L9" i="6" l="1"/>
  <c r="M9" i="6"/>
  <c r="F7" i="5"/>
  <c r="H8" i="5"/>
  <c r="K10" i="6" s="1"/>
  <c r="D8" i="5"/>
  <c r="E8" i="5" s="1"/>
  <c r="H9" i="5" s="1"/>
  <c r="K11" i="6" s="1"/>
  <c r="E9" i="6"/>
  <c r="F9" i="6"/>
  <c r="D8" i="3"/>
  <c r="E8" i="3" s="1"/>
  <c r="F8" i="3" s="1"/>
  <c r="B10" i="6"/>
  <c r="G8" i="3"/>
  <c r="C10" i="6" s="1"/>
  <c r="H8" i="3"/>
  <c r="D10" i="6" s="1"/>
  <c r="F10" i="6" s="1"/>
  <c r="F11" i="7"/>
  <c r="G10" i="7"/>
  <c r="H10" i="7" s="1"/>
  <c r="E10" i="6" l="1"/>
  <c r="I10" i="6"/>
  <c r="L10" i="6" s="1"/>
  <c r="G9" i="5"/>
  <c r="J11" i="6" s="1"/>
  <c r="F8" i="5"/>
  <c r="D9" i="3"/>
  <c r="D9" i="5"/>
  <c r="M10" i="6"/>
  <c r="E9" i="3"/>
  <c r="F9" i="3" s="1"/>
  <c r="B11" i="6"/>
  <c r="G9" i="3"/>
  <c r="C11" i="6" s="1"/>
  <c r="E11" i="6" s="1"/>
  <c r="H9" i="3"/>
  <c r="D11" i="6" s="1"/>
  <c r="F11" i="6" s="1"/>
  <c r="F12" i="7"/>
  <c r="G11" i="7"/>
  <c r="H11" i="7" s="1"/>
  <c r="D10" i="3" l="1"/>
  <c r="E9" i="5"/>
  <c r="I11" i="6"/>
  <c r="E10" i="3"/>
  <c r="F10" i="3" s="1"/>
  <c r="B12" i="6"/>
  <c r="G10" i="3"/>
  <c r="C12" i="6" s="1"/>
  <c r="E12" i="6" s="1"/>
  <c r="H10" i="3"/>
  <c r="D12" i="6" s="1"/>
  <c r="F12" i="6" s="1"/>
  <c r="F13" i="7"/>
  <c r="G12" i="7"/>
  <c r="H12" i="7" s="1"/>
  <c r="D11" i="3" l="1"/>
  <c r="B13" i="6" s="1"/>
  <c r="M11" i="6"/>
  <c r="L11" i="6"/>
  <c r="D10" i="5"/>
  <c r="F9" i="5"/>
  <c r="G10" i="5"/>
  <c r="J12" i="6" s="1"/>
  <c r="H10" i="5"/>
  <c r="K12" i="6" s="1"/>
  <c r="G11" i="3"/>
  <c r="C13" i="6" s="1"/>
  <c r="E13" i="6" s="1"/>
  <c r="H11" i="3"/>
  <c r="D13" i="6" s="1"/>
  <c r="F13" i="6" s="1"/>
  <c r="F14" i="7"/>
  <c r="G13" i="7"/>
  <c r="H13" i="7" s="1"/>
  <c r="E11" i="3" l="1"/>
  <c r="E10" i="5"/>
  <c r="I12" i="6"/>
  <c r="M12" i="6" s="1"/>
  <c r="G12" i="3"/>
  <c r="C14" i="6" s="1"/>
  <c r="H12" i="3"/>
  <c r="D14" i="6" s="1"/>
  <c r="F15" i="7"/>
  <c r="G14" i="7"/>
  <c r="H14" i="7" s="1"/>
  <c r="D12" i="3" l="1"/>
  <c r="F11" i="3"/>
  <c r="H11" i="5"/>
  <c r="K13" i="6" s="1"/>
  <c r="F10" i="5"/>
  <c r="G11" i="5"/>
  <c r="J13" i="6" s="1"/>
  <c r="D11" i="5"/>
  <c r="L12" i="6"/>
  <c r="F16" i="7"/>
  <c r="G15" i="7"/>
  <c r="H15" i="7" s="1"/>
  <c r="E12" i="3" l="1"/>
  <c r="B14" i="6"/>
  <c r="E11" i="5"/>
  <c r="I13" i="6"/>
  <c r="L13" i="6" s="1"/>
  <c r="F17" i="7"/>
  <c r="G16" i="7"/>
  <c r="H16" i="7" s="1"/>
  <c r="F14" i="6" l="1"/>
  <c r="E14" i="6"/>
  <c r="F12" i="3"/>
  <c r="D13" i="3"/>
  <c r="B15" i="6" s="1"/>
  <c r="G13" i="3"/>
  <c r="C15" i="6" s="1"/>
  <c r="H13" i="3"/>
  <c r="D15" i="6" s="1"/>
  <c r="F15" i="6" s="1"/>
  <c r="M13" i="6"/>
  <c r="F11" i="5"/>
  <c r="G12" i="5"/>
  <c r="J14" i="6" s="1"/>
  <c r="H12" i="5"/>
  <c r="K14" i="6" s="1"/>
  <c r="D12" i="5"/>
  <c r="I14" i="6" s="1"/>
  <c r="F18" i="7"/>
  <c r="G17" i="7"/>
  <c r="H17" i="7" s="1"/>
  <c r="E13" i="3" l="1"/>
  <c r="D14" i="3"/>
  <c r="B16" i="6" s="1"/>
  <c r="F13" i="3"/>
  <c r="H14" i="3"/>
  <c r="D16" i="6" s="1"/>
  <c r="F16" i="6" s="1"/>
  <c r="G14" i="3"/>
  <c r="C16" i="6" s="1"/>
  <c r="E16" i="6" s="1"/>
  <c r="E15" i="6"/>
  <c r="E12" i="5"/>
  <c r="L14" i="6"/>
  <c r="M14" i="6"/>
  <c r="F19" i="7"/>
  <c r="G18" i="7"/>
  <c r="H18" i="7" s="1"/>
  <c r="E14" i="3" l="1"/>
  <c r="D15" i="3"/>
  <c r="B17" i="6" s="1"/>
  <c r="F14" i="3"/>
  <c r="E15" i="3"/>
  <c r="G15" i="3"/>
  <c r="C17" i="6" s="1"/>
  <c r="E17" i="6" s="1"/>
  <c r="H15" i="3"/>
  <c r="D17" i="6" s="1"/>
  <c r="F17" i="6" s="1"/>
  <c r="F12" i="5"/>
  <c r="G13" i="5"/>
  <c r="J15" i="6" s="1"/>
  <c r="H13" i="5"/>
  <c r="K15" i="6" s="1"/>
  <c r="D13" i="5"/>
  <c r="F20" i="7"/>
  <c r="G19" i="7"/>
  <c r="H19" i="7" s="1"/>
  <c r="D16" i="3" l="1"/>
  <c r="B18" i="6" s="1"/>
  <c r="F15" i="3"/>
  <c r="G16" i="3"/>
  <c r="C18" i="6" s="1"/>
  <c r="E18" i="6" s="1"/>
  <c r="E16" i="3"/>
  <c r="H16" i="3"/>
  <c r="D18" i="6" s="1"/>
  <c r="F18" i="6" s="1"/>
  <c r="E13" i="5"/>
  <c r="I15" i="6"/>
  <c r="M15" i="6" s="1"/>
  <c r="L15" i="6"/>
  <c r="F21" i="7"/>
  <c r="G20" i="7"/>
  <c r="H20" i="7" s="1"/>
  <c r="F16" i="3" l="1"/>
  <c r="D17" i="3"/>
  <c r="B19" i="6" s="1"/>
  <c r="G17" i="3"/>
  <c r="C19" i="6" s="1"/>
  <c r="H17" i="3"/>
  <c r="D19" i="6" s="1"/>
  <c r="F19" i="6" s="1"/>
  <c r="G14" i="5"/>
  <c r="J16" i="6" s="1"/>
  <c r="D14" i="5"/>
  <c r="F13" i="5"/>
  <c r="H14" i="5"/>
  <c r="K16" i="6" s="1"/>
  <c r="F22" i="7"/>
  <c r="G21" i="7"/>
  <c r="H21" i="7" s="1"/>
  <c r="E17" i="3" l="1"/>
  <c r="F17" i="3"/>
  <c r="D18" i="3"/>
  <c r="B20" i="6" s="1"/>
  <c r="G18" i="3"/>
  <c r="C20" i="6" s="1"/>
  <c r="E20" i="6" s="1"/>
  <c r="H18" i="3"/>
  <c r="D20" i="6" s="1"/>
  <c r="F20" i="6" s="1"/>
  <c r="E18" i="3"/>
  <c r="E19" i="6"/>
  <c r="E14" i="5"/>
  <c r="I16" i="6"/>
  <c r="M16" i="6" s="1"/>
  <c r="F23" i="7"/>
  <c r="G22" i="7"/>
  <c r="H22" i="7" s="1"/>
  <c r="D19" i="3" l="1"/>
  <c r="B21" i="6" s="1"/>
  <c r="F18" i="3"/>
  <c r="E19" i="3"/>
  <c r="H19" i="3"/>
  <c r="D21" i="6" s="1"/>
  <c r="F21" i="6" s="1"/>
  <c r="G19" i="3"/>
  <c r="C21" i="6" s="1"/>
  <c r="E21" i="6" s="1"/>
  <c r="L16" i="6"/>
  <c r="G15" i="5"/>
  <c r="J17" i="6" s="1"/>
  <c r="H15" i="5"/>
  <c r="K17" i="6" s="1"/>
  <c r="D15" i="5"/>
  <c r="F14" i="5"/>
  <c r="F24" i="7"/>
  <c r="G23" i="7"/>
  <c r="H23" i="7" s="1"/>
  <c r="F19" i="3" l="1"/>
  <c r="D20" i="3"/>
  <c r="B22" i="6" s="1"/>
  <c r="G20" i="3"/>
  <c r="C22" i="6" s="1"/>
  <c r="H20" i="3"/>
  <c r="D22" i="6" s="1"/>
  <c r="E20" i="3"/>
  <c r="E15" i="5"/>
  <c r="I17" i="6"/>
  <c r="M17" i="6"/>
  <c r="L17" i="6"/>
  <c r="F25" i="7"/>
  <c r="G24" i="7"/>
  <c r="H24" i="7" s="1"/>
  <c r="F20" i="3" l="1"/>
  <c r="D21" i="3"/>
  <c r="B23" i="6" s="1"/>
  <c r="G21" i="3"/>
  <c r="C23" i="6" s="1"/>
  <c r="E23" i="6" s="1"/>
  <c r="H21" i="3"/>
  <c r="D23" i="6" s="1"/>
  <c r="F23" i="6" s="1"/>
  <c r="E21" i="3"/>
  <c r="E22" i="6"/>
  <c r="F22" i="6"/>
  <c r="G16" i="5"/>
  <c r="J18" i="6" s="1"/>
  <c r="D16" i="5"/>
  <c r="F15" i="5"/>
  <c r="H16" i="5"/>
  <c r="K18" i="6" s="1"/>
  <c r="F26" i="7"/>
  <c r="G25" i="7"/>
  <c r="H25" i="7" s="1"/>
  <c r="F21" i="3" l="1"/>
  <c r="D22" i="3"/>
  <c r="B24" i="6" s="1"/>
  <c r="H22" i="3"/>
  <c r="D24" i="6" s="1"/>
  <c r="F24" i="6" s="1"/>
  <c r="G22" i="3"/>
  <c r="C24" i="6" s="1"/>
  <c r="E24" i="6" s="1"/>
  <c r="E22" i="3"/>
  <c r="E16" i="5"/>
  <c r="I18" i="6"/>
  <c r="M18" i="6" s="1"/>
  <c r="L18" i="6"/>
  <c r="F27" i="7"/>
  <c r="G26" i="7"/>
  <c r="H26" i="7" s="1"/>
  <c r="F22" i="3" l="1"/>
  <c r="D23" i="3"/>
  <c r="B25" i="6" s="1"/>
  <c r="H23" i="3"/>
  <c r="D25" i="6" s="1"/>
  <c r="G23" i="3"/>
  <c r="C25" i="6" s="1"/>
  <c r="E25" i="6" s="1"/>
  <c r="E23" i="3"/>
  <c r="F16" i="5"/>
  <c r="H17" i="5"/>
  <c r="K19" i="6" s="1"/>
  <c r="G17" i="5"/>
  <c r="J19" i="6" s="1"/>
  <c r="D17" i="5"/>
  <c r="F28" i="7"/>
  <c r="G27" i="7"/>
  <c r="H27" i="7" s="1"/>
  <c r="F25" i="6" l="1"/>
  <c r="F23" i="3"/>
  <c r="D24" i="3"/>
  <c r="B26" i="6" s="1"/>
  <c r="E24" i="3"/>
  <c r="F24" i="3" s="1"/>
  <c r="H24" i="3"/>
  <c r="D26" i="6" s="1"/>
  <c r="F26" i="6" s="1"/>
  <c r="G24" i="3"/>
  <c r="C26" i="6" s="1"/>
  <c r="E26" i="6" s="1"/>
  <c r="E17" i="5"/>
  <c r="I19" i="6"/>
  <c r="L19" i="6"/>
  <c r="M19" i="6"/>
  <c r="F29" i="7"/>
  <c r="G28" i="7"/>
  <c r="H28" i="7" s="1"/>
  <c r="G18" i="5" l="1"/>
  <c r="J20" i="6" s="1"/>
  <c r="H18" i="5"/>
  <c r="K20" i="6" s="1"/>
  <c r="D18" i="5"/>
  <c r="F17" i="5"/>
  <c r="F30" i="7"/>
  <c r="G29" i="7"/>
  <c r="H29" i="7" s="1"/>
  <c r="E18" i="5" l="1"/>
  <c r="I20" i="6"/>
  <c r="L20" i="6" s="1"/>
  <c r="F31" i="7"/>
  <c r="G30" i="7"/>
  <c r="H30" i="7" s="1"/>
  <c r="M20" i="6" l="1"/>
  <c r="D19" i="5"/>
  <c r="H19" i="5"/>
  <c r="K21" i="6" s="1"/>
  <c r="F18" i="5"/>
  <c r="G19" i="5"/>
  <c r="J21" i="6" s="1"/>
  <c r="F32" i="7"/>
  <c r="G31" i="7"/>
  <c r="H31" i="7" s="1"/>
  <c r="E19" i="5" l="1"/>
  <c r="I21" i="6"/>
  <c r="L21" i="6" s="1"/>
  <c r="F33" i="7"/>
  <c r="G32" i="7"/>
  <c r="H32" i="7" s="1"/>
  <c r="F19" i="5" l="1"/>
  <c r="H20" i="5"/>
  <c r="K22" i="6" s="1"/>
  <c r="D20" i="5"/>
  <c r="G20" i="5"/>
  <c r="J22" i="6" s="1"/>
  <c r="M21" i="6"/>
  <c r="F34" i="7"/>
  <c r="G33" i="7"/>
  <c r="H33" i="7" s="1"/>
  <c r="E20" i="5" l="1"/>
  <c r="I22" i="6"/>
  <c r="L22" i="6" s="1"/>
  <c r="F35" i="7"/>
  <c r="G34" i="7"/>
  <c r="H34" i="7" s="1"/>
  <c r="F20" i="5" l="1"/>
  <c r="H21" i="5"/>
  <c r="K23" i="6" s="1"/>
  <c r="G21" i="5"/>
  <c r="J23" i="6" s="1"/>
  <c r="D21" i="5"/>
  <c r="M22" i="6"/>
  <c r="F36" i="7"/>
  <c r="G35" i="7"/>
  <c r="H35" i="7" s="1"/>
  <c r="E21" i="5" l="1"/>
  <c r="I23" i="6"/>
  <c r="L23" i="6" s="1"/>
  <c r="F37" i="7"/>
  <c r="G36" i="7"/>
  <c r="H36" i="7" s="1"/>
  <c r="M23" i="6" l="1"/>
  <c r="G22" i="5"/>
  <c r="J24" i="6" s="1"/>
  <c r="D22" i="5"/>
  <c r="F21" i="5"/>
  <c r="H22" i="5"/>
  <c r="K24" i="6" s="1"/>
  <c r="F38" i="7"/>
  <c r="G37" i="7"/>
  <c r="H37" i="7" s="1"/>
  <c r="E22" i="5" l="1"/>
  <c r="I24" i="6"/>
  <c r="M24" i="6" s="1"/>
  <c r="L24" i="6"/>
  <c r="F39" i="7"/>
  <c r="G38" i="7"/>
  <c r="H38" i="7" s="1"/>
  <c r="D23" i="5" l="1"/>
  <c r="F22" i="5"/>
  <c r="H23" i="5"/>
  <c r="K25" i="6" s="1"/>
  <c r="G23" i="5"/>
  <c r="J25" i="6" s="1"/>
  <c r="F40" i="7"/>
  <c r="G39" i="7"/>
  <c r="H39" i="7" s="1"/>
  <c r="E23" i="5" l="1"/>
  <c r="I25" i="6"/>
  <c r="L25" i="6" s="1"/>
  <c r="F41" i="7"/>
  <c r="G40" i="7"/>
  <c r="H40" i="7" s="1"/>
  <c r="D24" i="5" l="1"/>
  <c r="F23" i="5"/>
  <c r="H24" i="5"/>
  <c r="K26" i="6" s="1"/>
  <c r="G24" i="5"/>
  <c r="J26" i="6" s="1"/>
  <c r="M25" i="6"/>
  <c r="F42" i="7"/>
  <c r="G41" i="7"/>
  <c r="H41" i="7" s="1"/>
  <c r="E24" i="5" l="1"/>
  <c r="F24" i="5" s="1"/>
  <c r="I26" i="6"/>
  <c r="L26" i="6" s="1"/>
  <c r="F43" i="7"/>
  <c r="G42" i="7"/>
  <c r="H42" i="7" s="1"/>
  <c r="M26" i="6" l="1"/>
  <c r="F44" i="7"/>
  <c r="G43" i="7"/>
  <c r="H43" i="7" s="1"/>
  <c r="F45" i="7" l="1"/>
  <c r="G44" i="7"/>
  <c r="H44" i="7" s="1"/>
  <c r="F46" i="7" l="1"/>
  <c r="G45" i="7"/>
  <c r="H45" i="7" s="1"/>
  <c r="F47" i="7" l="1"/>
  <c r="G46" i="7"/>
  <c r="H46" i="7" s="1"/>
  <c r="F48" i="7" l="1"/>
  <c r="G47" i="7"/>
  <c r="H47" i="7" s="1"/>
  <c r="F49" i="7" l="1"/>
  <c r="G48" i="7"/>
  <c r="H48" i="7" s="1"/>
  <c r="F50" i="7" l="1"/>
  <c r="G49" i="7"/>
  <c r="H49" i="7" s="1"/>
  <c r="F51" i="7" l="1"/>
  <c r="G50" i="7"/>
  <c r="H50" i="7" s="1"/>
  <c r="F52" i="7" l="1"/>
  <c r="G51" i="7"/>
  <c r="H51" i="7" s="1"/>
  <c r="F53" i="7" l="1"/>
  <c r="G52" i="7"/>
  <c r="H52" i="7" s="1"/>
  <c r="F54" i="7" l="1"/>
  <c r="G53" i="7"/>
  <c r="H53" i="7" s="1"/>
  <c r="F55" i="7" l="1"/>
  <c r="G54" i="7"/>
  <c r="H54" i="7" s="1"/>
  <c r="F56" i="7" l="1"/>
  <c r="G55" i="7"/>
  <c r="H55" i="7" s="1"/>
  <c r="F57" i="7" l="1"/>
  <c r="G56" i="7"/>
  <c r="H56" i="7" s="1"/>
  <c r="F58" i="7" l="1"/>
  <c r="G57" i="7"/>
  <c r="H57" i="7" s="1"/>
  <c r="F59" i="7" l="1"/>
  <c r="G58" i="7"/>
  <c r="H58" i="7" s="1"/>
  <c r="F60" i="7" l="1"/>
  <c r="G59" i="7"/>
  <c r="H59" i="7" s="1"/>
  <c r="F61" i="7" l="1"/>
  <c r="G60" i="7"/>
  <c r="H60" i="7" s="1"/>
  <c r="F62" i="7" l="1"/>
  <c r="G61" i="7"/>
  <c r="H61" i="7" s="1"/>
  <c r="F63" i="7" l="1"/>
  <c r="G62" i="7"/>
  <c r="H62" i="7" s="1"/>
  <c r="F64" i="7" l="1"/>
  <c r="G63" i="7"/>
  <c r="H63" i="7" s="1"/>
  <c r="F65" i="7" l="1"/>
  <c r="G64" i="7"/>
  <c r="H64" i="7" s="1"/>
  <c r="F66" i="7" l="1"/>
  <c r="G65" i="7"/>
  <c r="H65" i="7" s="1"/>
  <c r="F67" i="7" l="1"/>
  <c r="G66" i="7"/>
  <c r="H66" i="7" s="1"/>
  <c r="F68" i="7" l="1"/>
  <c r="G67" i="7"/>
  <c r="H67" i="7" s="1"/>
  <c r="F69" i="7" l="1"/>
  <c r="G68" i="7"/>
  <c r="H68" i="7" s="1"/>
  <c r="F70" i="7" l="1"/>
  <c r="G69" i="7"/>
  <c r="H69" i="7" s="1"/>
  <c r="F71" i="7" l="1"/>
  <c r="G70" i="7"/>
  <c r="H70" i="7" s="1"/>
  <c r="F72" i="7" l="1"/>
  <c r="G71" i="7"/>
  <c r="H71" i="7" s="1"/>
  <c r="F73" i="7" l="1"/>
  <c r="G72" i="7"/>
  <c r="H72" i="7" s="1"/>
  <c r="F74" i="7" l="1"/>
  <c r="G73" i="7"/>
  <c r="H73" i="7" s="1"/>
  <c r="F75" i="7" l="1"/>
  <c r="G74" i="7"/>
  <c r="H74" i="7" s="1"/>
  <c r="F76" i="7" l="1"/>
  <c r="G75" i="7"/>
  <c r="H75" i="7" s="1"/>
  <c r="F77" i="7" l="1"/>
  <c r="G76" i="7"/>
  <c r="H76" i="7" s="1"/>
  <c r="F78" i="7" l="1"/>
  <c r="G77" i="7"/>
  <c r="H77" i="7" s="1"/>
  <c r="F79" i="7" l="1"/>
  <c r="G78" i="7"/>
  <c r="H78" i="7" s="1"/>
  <c r="F80" i="7" l="1"/>
  <c r="G79" i="7"/>
  <c r="H79" i="7" s="1"/>
  <c r="F81" i="7" l="1"/>
  <c r="G80" i="7"/>
  <c r="H80" i="7" s="1"/>
  <c r="F82" i="7" l="1"/>
  <c r="G81" i="7"/>
  <c r="H81" i="7" s="1"/>
  <c r="F83" i="7" l="1"/>
  <c r="G82" i="7"/>
  <c r="H82" i="7" s="1"/>
  <c r="F84" i="7" l="1"/>
  <c r="G83" i="7"/>
  <c r="H83" i="7" s="1"/>
  <c r="F85" i="7" l="1"/>
  <c r="G84" i="7"/>
  <c r="H84" i="7" s="1"/>
  <c r="F86" i="7" l="1"/>
  <c r="G85" i="7"/>
  <c r="H85" i="7" s="1"/>
  <c r="F87" i="7" l="1"/>
  <c r="G86" i="7"/>
  <c r="H86" i="7" s="1"/>
  <c r="F88" i="7" l="1"/>
  <c r="G87" i="7"/>
  <c r="H87" i="7" s="1"/>
  <c r="F89" i="7" l="1"/>
  <c r="G88" i="7"/>
  <c r="H88" i="7" s="1"/>
  <c r="F90" i="7" l="1"/>
  <c r="G89" i="7"/>
  <c r="H89" i="7" s="1"/>
  <c r="F91" i="7" l="1"/>
  <c r="G90" i="7"/>
  <c r="H90" i="7" s="1"/>
  <c r="F92" i="7" l="1"/>
  <c r="G91" i="7"/>
  <c r="H91" i="7" s="1"/>
  <c r="F93" i="7" l="1"/>
  <c r="G92" i="7"/>
  <c r="H92" i="7" s="1"/>
  <c r="F94" i="7" l="1"/>
  <c r="G93" i="7"/>
  <c r="H93" i="7" s="1"/>
  <c r="F95" i="7" l="1"/>
  <c r="G94" i="7"/>
  <c r="H94" i="7" s="1"/>
  <c r="F96" i="7" l="1"/>
  <c r="G95" i="7"/>
  <c r="H95" i="7" s="1"/>
  <c r="F97" i="7" l="1"/>
  <c r="G96" i="7"/>
  <c r="H96" i="7" s="1"/>
  <c r="F98" i="7" l="1"/>
  <c r="G97" i="7"/>
  <c r="H97" i="7" s="1"/>
  <c r="F99" i="7" l="1"/>
  <c r="G98" i="7"/>
  <c r="H98" i="7" s="1"/>
  <c r="F100" i="7" l="1"/>
  <c r="G99" i="7"/>
  <c r="H99" i="7" s="1"/>
  <c r="F101" i="7" l="1"/>
  <c r="G100" i="7"/>
  <c r="H100" i="7" s="1"/>
  <c r="F102" i="7" l="1"/>
  <c r="G101" i="7"/>
  <c r="H101" i="7" s="1"/>
  <c r="F103" i="7" l="1"/>
  <c r="G102" i="7"/>
  <c r="H102" i="7" s="1"/>
  <c r="F104" i="7" l="1"/>
  <c r="G103" i="7"/>
  <c r="H103" i="7" s="1"/>
  <c r="F105" i="7" l="1"/>
  <c r="G104" i="7"/>
  <c r="H104" i="7" s="1"/>
  <c r="F106" i="7" l="1"/>
  <c r="G105" i="7"/>
  <c r="H105" i="7" s="1"/>
  <c r="F107" i="7" l="1"/>
  <c r="G106" i="7"/>
  <c r="H106" i="7" s="1"/>
  <c r="F108" i="7" l="1"/>
  <c r="G108" i="7" s="1"/>
  <c r="H108" i="7" s="1"/>
  <c r="G107" i="7"/>
  <c r="H107" i="7" s="1"/>
  <c r="K5" i="7" l="1"/>
</calcChain>
</file>

<file path=xl/sharedStrings.xml><?xml version="1.0" encoding="utf-8"?>
<sst xmlns="http://schemas.openxmlformats.org/spreadsheetml/2006/main" count="126" uniqueCount="50">
  <si>
    <t>Trend</t>
  </si>
  <si>
    <t>Year Qtr</t>
  </si>
  <si>
    <t>Revs</t>
  </si>
  <si>
    <t>Year</t>
  </si>
  <si>
    <t>Market Penetration</t>
  </si>
  <si>
    <t>Innovators</t>
  </si>
  <si>
    <t>Imitators</t>
  </si>
  <si>
    <t>p</t>
  </si>
  <si>
    <t>q</t>
  </si>
  <si>
    <t>m</t>
  </si>
  <si>
    <t>Assumption</t>
  </si>
  <si>
    <t>Value</t>
  </si>
  <si>
    <t>Imitators Share</t>
  </si>
  <si>
    <t>Innovators Share</t>
  </si>
  <si>
    <t>Q2 - Innovators and Imitators Share</t>
  </si>
  <si>
    <t>Q1 - Innovators and Imitators Share</t>
  </si>
  <si>
    <t>2 Period Moving MA Forecast</t>
  </si>
  <si>
    <t>2 Period Moving Average</t>
  </si>
  <si>
    <t>Exponentially Smoothed Forecast</t>
  </si>
  <si>
    <t>Error</t>
  </si>
  <si>
    <t>Error^2</t>
  </si>
  <si>
    <t>Baseline</t>
  </si>
  <si>
    <t>Q1</t>
  </si>
  <si>
    <t>Q2</t>
  </si>
  <si>
    <t>Q3</t>
  </si>
  <si>
    <t>Q4</t>
  </si>
  <si>
    <t>Forecast</t>
  </si>
  <si>
    <t>Sum</t>
  </si>
  <si>
    <t>Level</t>
  </si>
  <si>
    <t>Seasonality</t>
  </si>
  <si>
    <t>Period</t>
  </si>
  <si>
    <t>PART I:  THE BASS DIFFUSION MODEL</t>
  </si>
  <si>
    <r>
      <t xml:space="preserve">Q.1. Build a forecast of sales and the cumulative sales assuming </t>
    </r>
    <r>
      <rPr>
        <i/>
        <sz val="10"/>
        <color theme="1"/>
        <rFont val="Arial"/>
        <family val="2"/>
      </rPr>
      <t>p=0.03</t>
    </r>
    <r>
      <rPr>
        <sz val="10"/>
        <color theme="1"/>
        <rFont val="Arial"/>
        <family val="2"/>
      </rPr>
      <t xml:space="preserve"> and a </t>
    </r>
    <r>
      <rPr>
        <i/>
        <sz val="10"/>
        <color theme="1"/>
        <rFont val="Arial"/>
        <family val="2"/>
      </rPr>
      <t>q=0.4</t>
    </r>
    <r>
      <rPr>
        <sz val="10"/>
        <color theme="1"/>
        <rFont val="Arial"/>
        <family val="2"/>
      </rPr>
      <t xml:space="preserve">.  Plot both sales and cumulative sales on the same graph.  </t>
    </r>
  </si>
  <si>
    <t xml:space="preserve">Q.2. Now build a forecast of the sales and the cumulative sales assuming p=0.4 and a q=0.03. Create a second plot of both sales and cumulative sales on the same graph.  </t>
  </si>
  <si>
    <t xml:space="preserve">Q.3. For each model in 1) and 2) compute the share of sales due to innovators and imitators.  </t>
  </si>
  <si>
    <t>Sales</t>
  </si>
  <si>
    <t>Cumulative Sales</t>
  </si>
  <si>
    <t>PART II:  Forecasting Apple Sales Revenues</t>
  </si>
  <si>
    <t>Q1. Compute a 2 period (i.e. two quarter) moving average (MA) forecast (one quarter ahead) of the revenues for Amazon.  Using the 2 period MA, compute an exponentially smoothed forecast.  Report the optimal values for the smoothing parameter (alpha).  Provide a graph of the actual revenues and the one step forecasts from the MA and the exponentially smoothed model.</t>
  </si>
  <si>
    <t>Alpha</t>
  </si>
  <si>
    <t xml:space="preserve">SSE </t>
  </si>
  <si>
    <t>SSE</t>
  </si>
  <si>
    <t>Compute a one step ahead forecast of the Apple revenue data using a dynamic level, trend and seasonality model as we estimated in class (i.e. an additive Holt Winters Model).  The notes below offers some guidance on steps to follow.  Also refer to the slide deck and the instructor spreadsheet for additional information</t>
  </si>
  <si>
    <t>Gamma</t>
  </si>
  <si>
    <t>Beta</t>
  </si>
  <si>
    <t>Aplha</t>
  </si>
  <si>
    <t xml:space="preserve">Once the initialization model is estimated, use the values for the quarterly dummies and the trend coefficient from the initialization model to initialize your forecast model.  You will also need to initialize the smoothing parameters alpha, beta, and gamma.  </t>
  </si>
  <si>
    <r>
      <t>Set the initial values to 0.5 for each of these parameters.</t>
    </r>
    <r>
      <rPr>
        <sz val="11"/>
        <color theme="1"/>
        <rFont val="Calibri"/>
        <family val="2"/>
        <scheme val="minor"/>
      </rPr>
      <t xml:space="preserve"> The initial value for the level should be set to the observed value in that period adjusted by the appropriate seasonality factor (see class notes and instructor spreadsheet).  Once the initial values are all set use the updating equations to fill out the remaining values of level, trend and seasonality.  Based on these values, compute the step ahead forecast, the errors, the squared errors, and the sum of squared errors.  Using solver, find the values for alpha, beta, and gamma that minimize the SSE (subject to the constraint that each of these three parameters are less than or equal to 1 and greater than or equal to 0).</t>
    </r>
  </si>
  <si>
    <t>To estimate the model you will need initial estimates of the level, trend, and the seasonality quantities.  Use the first eight observations (2 years of data) to initialize the model (which implies your first forecasted value will correspond to the ninth observation in each series).  To capture seasonality use a dummy for each quarter and impose the constraint that the four dummies sum to zero.</t>
  </si>
  <si>
    <t>Using your dynamic level, trend and seasonality model for each of four quarters that follow the last observation in the data (see the end of Session 15 slide deck for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</si>
</sst>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 #,##0.00_ ;_ * \-#,##0.00_ ;_ * &quot;-&quot;??_ ;_ @_ "/>
    <numFmt numFmtId="165" formatCode="_(* #,##0.000_);_(* \(#,##0.000\);_(* &quot;-&quot;???_);_(@_)"/>
    <numFmt numFmtId="166" formatCode="0.000"/>
  </numFmts>
  <fonts count="9" x14ac:knownFonts="1">
    <font>
      <sz val="11"/>
      <color theme="1"/>
      <name val="Calibri"/>
      <family val="2"/>
      <scheme val="minor"/>
    </font>
    <font>
      <b/>
      <sz val="11"/>
      <color theme="1"/>
      <name val="Calibri"/>
      <family val="2"/>
      <scheme val="minor"/>
    </font>
    <font>
      <b/>
      <sz val="10"/>
      <name val="Arial"/>
      <family val="2"/>
    </font>
    <font>
      <sz val="11"/>
      <color theme="1"/>
      <name val="Calibri"/>
      <family val="2"/>
      <scheme val="minor"/>
    </font>
    <font>
      <b/>
      <sz val="11"/>
      <color theme="0"/>
      <name val="Calibri"/>
      <family val="2"/>
      <scheme val="minor"/>
    </font>
    <font>
      <b/>
      <i/>
      <u/>
      <sz val="11"/>
      <color theme="1"/>
      <name val="Calibri"/>
      <family val="2"/>
      <scheme val="minor"/>
    </font>
    <font>
      <b/>
      <u/>
      <sz val="12"/>
      <color theme="1"/>
      <name val="Arial"/>
      <family val="2"/>
    </font>
    <font>
      <sz val="10"/>
      <color theme="1"/>
      <name val="Arial"/>
      <family val="2"/>
    </font>
    <font>
      <i/>
      <sz val="10"/>
      <color theme="1"/>
      <name val="Arial"/>
      <family val="2"/>
    </font>
  </fonts>
  <fills count="5">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164" fontId="3" fillId="0" borderId="0" applyFont="0" applyFill="0" applyBorder="0" applyAlignment="0" applyProtection="0"/>
    <xf numFmtId="9" fontId="3" fillId="0" borderId="0" applyFont="0" applyFill="0" applyBorder="0" applyAlignment="0" applyProtection="0"/>
  </cellStyleXfs>
  <cellXfs count="31">
    <xf numFmtId="0" fontId="0" fillId="0" borderId="0" xfId="0"/>
    <xf numFmtId="0" fontId="2" fillId="0" borderId="0" xfId="0" applyFont="1"/>
    <xf numFmtId="0" fontId="1" fillId="0" borderId="0" xfId="0" applyFont="1" applyAlignment="1">
      <alignment horizontal="right"/>
    </xf>
    <xf numFmtId="0" fontId="0" fillId="0" borderId="1" xfId="0" applyBorder="1" applyAlignment="1">
      <alignment horizontal="center"/>
    </xf>
    <xf numFmtId="0" fontId="1" fillId="0" borderId="1" xfId="0" applyFont="1" applyBorder="1" applyAlignment="1">
      <alignment horizontal="center"/>
    </xf>
    <xf numFmtId="0" fontId="0" fillId="0" borderId="1" xfId="0" applyFont="1" applyBorder="1" applyAlignment="1">
      <alignment horizontal="center"/>
    </xf>
    <xf numFmtId="3" fontId="0" fillId="0" borderId="1" xfId="0" applyNumberFormat="1" applyFont="1" applyBorder="1" applyAlignment="1">
      <alignment horizontal="center"/>
    </xf>
    <xf numFmtId="164" fontId="0" fillId="0" borderId="1" xfId="1" applyFont="1" applyBorder="1" applyAlignment="1">
      <alignment horizontal="center"/>
    </xf>
    <xf numFmtId="43" fontId="0" fillId="0" borderId="1" xfId="0" applyNumberFormat="1" applyBorder="1" applyAlignment="1">
      <alignment horizontal="center"/>
    </xf>
    <xf numFmtId="9" fontId="0" fillId="0" borderId="2" xfId="2" applyFont="1" applyBorder="1" applyAlignment="1">
      <alignment horizontal="center"/>
    </xf>
    <xf numFmtId="165" fontId="0" fillId="0" borderId="1" xfId="0" applyNumberFormat="1" applyBorder="1" applyAlignment="1">
      <alignment horizontal="center"/>
    </xf>
    <xf numFmtId="0" fontId="5" fillId="0" borderId="0" xfId="0" applyFont="1"/>
    <xf numFmtId="0" fontId="0" fillId="0" borderId="0" xfId="0" applyAlignment="1">
      <alignment horizontal="center"/>
    </xf>
    <xf numFmtId="3" fontId="0" fillId="0" borderId="1" xfId="0" applyNumberFormat="1" applyBorder="1" applyAlignment="1">
      <alignment horizontal="center"/>
    </xf>
    <xf numFmtId="0" fontId="0" fillId="0" borderId="1" xfId="0" applyBorder="1"/>
    <xf numFmtId="166" fontId="0" fillId="0" borderId="1" xfId="0" applyNumberFormat="1" applyBorder="1" applyAlignment="1">
      <alignment horizontal="center"/>
    </xf>
    <xf numFmtId="0" fontId="0" fillId="0" borderId="0" xfId="0" applyAlignment="1">
      <alignment vertical="center"/>
    </xf>
    <xf numFmtId="4" fontId="0" fillId="0" borderId="1" xfId="0" applyNumberFormat="1" applyBorder="1" applyAlignment="1">
      <alignment horizontal="center"/>
    </xf>
    <xf numFmtId="0" fontId="6" fillId="0" borderId="0" xfId="0" applyFont="1" applyAlignment="1">
      <alignment vertical="center"/>
    </xf>
    <xf numFmtId="0" fontId="7" fillId="0" borderId="0" xfId="0" applyFont="1"/>
    <xf numFmtId="0" fontId="7" fillId="0" borderId="0" xfId="0" applyFont="1" applyAlignment="1">
      <alignment vertical="center"/>
    </xf>
    <xf numFmtId="0" fontId="4" fillId="2" borderId="1" xfId="0" applyFont="1" applyFill="1" applyBorder="1" applyAlignment="1">
      <alignment horizontal="center"/>
    </xf>
    <xf numFmtId="0" fontId="4" fillId="2" borderId="2" xfId="0" applyFont="1" applyFill="1" applyBorder="1" applyAlignment="1">
      <alignment horizontal="center"/>
    </xf>
    <xf numFmtId="3" fontId="0" fillId="3" borderId="1" xfId="0" applyNumberFormat="1" applyFill="1" applyBorder="1" applyAlignment="1">
      <alignment horizontal="center"/>
    </xf>
    <xf numFmtId="10" fontId="0" fillId="4" borderId="1" xfId="0" applyNumberFormat="1" applyFill="1" applyBorder="1" applyAlignment="1">
      <alignment horizontal="center"/>
    </xf>
    <xf numFmtId="3" fontId="0" fillId="0" borderId="1" xfId="0" applyNumberFormat="1" applyFill="1" applyBorder="1" applyAlignment="1">
      <alignment horizontal="center"/>
    </xf>
    <xf numFmtId="0" fontId="4" fillId="2" borderId="1" xfId="0" applyFont="1" applyFill="1" applyBorder="1" applyAlignment="1">
      <alignment horizontal="center" wrapText="1"/>
    </xf>
    <xf numFmtId="0" fontId="0" fillId="0" borderId="1" xfId="0" applyFont="1" applyBorder="1" applyAlignment="1">
      <alignment vertical="center"/>
    </xf>
    <xf numFmtId="2" fontId="0" fillId="0" borderId="3" xfId="0" applyNumberFormat="1" applyFont="1" applyBorder="1"/>
    <xf numFmtId="0" fontId="0" fillId="4" borderId="1" xfId="0" applyFill="1" applyBorder="1" applyAlignment="1">
      <alignment horizontal="center"/>
    </xf>
    <xf numFmtId="0" fontId="0" fillId="0" borderId="0" xfId="0"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and Cumulative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Part1_Q1!$D$4</c:f>
              <c:strCache>
                <c:ptCount val="1"/>
                <c:pt idx="0">
                  <c:v>Sales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Part1_Q1!$D$5:$D$24</c:f>
              <c:numCache>
                <c:formatCode>_(* #,##0.000_);_(* \(#,##0.000\);_(* "-"???_);_(@_)</c:formatCode>
                <c:ptCount val="20"/>
                <c:pt idx="0" formatCode="_ * #,##0.00_ ;_ * \-#,##0.00_ ;_ * &quot;-&quot;??_ ;_ @_ ">
                  <c:v>750000</c:v>
                </c:pt>
                <c:pt idx="1">
                  <c:v>1018500</c:v>
                </c:pt>
                <c:pt idx="2">
                  <c:v>1354303.524</c:v>
                </c:pt>
                <c:pt idx="3">
                  <c:v>1749406.874287891</c:v>
                </c:pt>
                <c:pt idx="4">
                  <c:v>2172902.9007235654</c:v>
                </c:pt>
                <c:pt idx="5">
                  <c:v>2562553.9782997095</c:v>
                </c:pt>
                <c:pt idx="6">
                  <c:v>2827920.5644208789</c:v>
                </c:pt>
                <c:pt idx="7">
                  <c:v>2876865.9819299146</c:v>
                </c:pt>
                <c:pt idx="8">
                  <c:v>2664068.0411264482</c:v>
                </c:pt>
                <c:pt idx="9">
                  <c:v>2230827.6762882583</c:v>
                </c:pt>
                <c:pt idx="10">
                  <c:v>1693327.7225943441</c:v>
                </c:pt>
                <c:pt idx="11">
                  <c:v>1179015.9538386511</c:v>
                </c:pt>
                <c:pt idx="12">
                  <c:v>766730.66624879092</c:v>
                </c:pt>
                <c:pt idx="13">
                  <c:v>474745.92428845726</c:v>
                </c:pt>
                <c:pt idx="14">
                  <c:v>284524.0156677179</c:v>
                </c:pt>
                <c:pt idx="15">
                  <c:v>167064.0180322025</c:v>
                </c:pt>
                <c:pt idx="16">
                  <c:v>96887.904073063284</c:v>
                </c:pt>
                <c:pt idx="17">
                  <c:v>55780.453592119738</c:v>
                </c:pt>
                <c:pt idx="18">
                  <c:v>31977.754225088283</c:v>
                </c:pt>
                <c:pt idx="19">
                  <c:v>18287.269165394828</c:v>
                </c:pt>
              </c:numCache>
            </c:numRef>
          </c:val>
          <c:smooth val="0"/>
          <c:extLst>
            <c:ext xmlns:c16="http://schemas.microsoft.com/office/drawing/2014/chart" uri="{C3380CC4-5D6E-409C-BE32-E72D297353CC}">
              <c16:uniqueId val="{00000001-F4F0-40E0-8252-FAC2E872752F}"/>
            </c:ext>
          </c:extLst>
        </c:ser>
        <c:ser>
          <c:idx val="2"/>
          <c:order val="2"/>
          <c:tx>
            <c:strRef>
              <c:f>Part1_Q1!$E$4</c:f>
              <c:strCache>
                <c:ptCount val="1"/>
                <c:pt idx="0">
                  <c:v>Cumulative Sales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Part1_Q1!$E$5:$E$24</c:f>
              <c:numCache>
                <c:formatCode>_(* #,##0.000_);_(* \(#,##0.000\);_(* "-"???_);_(@_)</c:formatCode>
                <c:ptCount val="20"/>
                <c:pt idx="0" formatCode="_(* #,##0.00_);_(* \(#,##0.00\);_(* &quot;-&quot;??_);_(@_)">
                  <c:v>750000</c:v>
                </c:pt>
                <c:pt idx="1">
                  <c:v>1768500</c:v>
                </c:pt>
                <c:pt idx="2" formatCode="_(* #,##0.00_);_(* \(#,##0.00\);_(* &quot;-&quot;??_);_(@_)">
                  <c:v>3122803.5240000002</c:v>
                </c:pt>
                <c:pt idx="3" formatCode="_(* #,##0.00_);_(* \(#,##0.00\);_(* &quot;-&quot;??_);_(@_)">
                  <c:v>4872210.3982878914</c:v>
                </c:pt>
                <c:pt idx="4" formatCode="_(* #,##0.00_);_(* \(#,##0.00\);_(* &quot;-&quot;??_);_(@_)">
                  <c:v>7045113.2990114568</c:v>
                </c:pt>
                <c:pt idx="5" formatCode="_(* #,##0.00_);_(* \(#,##0.00\);_(* &quot;-&quot;??_);_(@_)">
                  <c:v>9607667.2773111667</c:v>
                </c:pt>
                <c:pt idx="6" formatCode="_(* #,##0.00_);_(* \(#,##0.00\);_(* &quot;-&quot;??_);_(@_)">
                  <c:v>12435587.841732046</c:v>
                </c:pt>
                <c:pt idx="7" formatCode="_(* #,##0.00_);_(* \(#,##0.00\);_(* &quot;-&quot;??_);_(@_)">
                  <c:v>15312453.823661961</c:v>
                </c:pt>
                <c:pt idx="8" formatCode="_(* #,##0.00_);_(* \(#,##0.00\);_(* &quot;-&quot;??_);_(@_)">
                  <c:v>17976521.864788409</c:v>
                </c:pt>
                <c:pt idx="9" formatCode="_(* #,##0.00_);_(* \(#,##0.00\);_(* &quot;-&quot;??_);_(@_)">
                  <c:v>20207349.541076668</c:v>
                </c:pt>
                <c:pt idx="10" formatCode="_(* #,##0.00_);_(* \(#,##0.00\);_(* &quot;-&quot;??_);_(@_)">
                  <c:v>21900677.263671011</c:v>
                </c:pt>
                <c:pt idx="11" formatCode="_(* #,##0.00_);_(* \(#,##0.00\);_(* &quot;-&quot;??_);_(@_)">
                  <c:v>23079693.217509661</c:v>
                </c:pt>
                <c:pt idx="12" formatCode="_(* #,##0.00_);_(* \(#,##0.00\);_(* &quot;-&quot;??_);_(@_)">
                  <c:v>23846423.883758452</c:v>
                </c:pt>
                <c:pt idx="13" formatCode="_(* #,##0.00_);_(* \(#,##0.00\);_(* &quot;-&quot;??_);_(@_)">
                  <c:v>24321169.808046907</c:v>
                </c:pt>
                <c:pt idx="14" formatCode="_(* #,##0.00_);_(* \(#,##0.00\);_(* &quot;-&quot;??_);_(@_)">
                  <c:v>24605693.823714625</c:v>
                </c:pt>
                <c:pt idx="15" formatCode="_(* #,##0.00_);_(* \(#,##0.00\);_(* &quot;-&quot;??_);_(@_)">
                  <c:v>24772757.841746829</c:v>
                </c:pt>
                <c:pt idx="16" formatCode="_(* #,##0.00_);_(* \(#,##0.00\);_(* &quot;-&quot;??_);_(@_)">
                  <c:v>24869645.745819893</c:v>
                </c:pt>
                <c:pt idx="17" formatCode="_(* #,##0.00_);_(* \(#,##0.00\);_(* &quot;-&quot;??_);_(@_)">
                  <c:v>24925426.199412011</c:v>
                </c:pt>
                <c:pt idx="18" formatCode="_(* #,##0.00_);_(* \(#,##0.00\);_(* &quot;-&quot;??_);_(@_)">
                  <c:v>24957403.953637101</c:v>
                </c:pt>
                <c:pt idx="19" formatCode="_(* #,##0.00_);_(* \(#,##0.00\);_(* &quot;-&quot;??_);_(@_)">
                  <c:v>24975691.222802497</c:v>
                </c:pt>
              </c:numCache>
            </c:numRef>
          </c:val>
          <c:smooth val="0"/>
          <c:extLst>
            <c:ext xmlns:c16="http://schemas.microsoft.com/office/drawing/2014/chart" uri="{C3380CC4-5D6E-409C-BE32-E72D297353CC}">
              <c16:uniqueId val="{00000002-F4F0-40E0-8252-FAC2E872752F}"/>
            </c:ext>
          </c:extLst>
        </c:ser>
        <c:dLbls>
          <c:showLegendKey val="0"/>
          <c:showVal val="0"/>
          <c:showCatName val="0"/>
          <c:showSerName val="0"/>
          <c:showPercent val="0"/>
          <c:showBubbleSize val="0"/>
        </c:dLbls>
        <c:marker val="1"/>
        <c:smooth val="0"/>
        <c:axId val="170885903"/>
        <c:axId val="170890895"/>
        <c:extLst>
          <c:ext xmlns:c15="http://schemas.microsoft.com/office/drawing/2012/chart" uri="{02D57815-91ED-43cb-92C2-25804820EDAC}">
            <c15:filteredLineSeries>
              <c15:ser>
                <c:idx val="0"/>
                <c:order val="0"/>
                <c:tx>
                  <c:strRef>
                    <c:extLst>
                      <c:ext uri="{02D57815-91ED-43cb-92C2-25804820EDAC}">
                        <c15:formulaRef>
                          <c15:sqref>Part1_Q1!$C$4</c15:sqref>
                        </c15:formulaRef>
                      </c:ext>
                    </c:extLst>
                    <c:strCache>
                      <c:ptCount val="1"/>
                      <c:pt idx="0">
                        <c:v>Year</c:v>
                      </c:pt>
                    </c:strCache>
                  </c:strRef>
                </c:tx>
                <c:spPr>
                  <a:ln w="28575" cap="rnd">
                    <a:solidFill>
                      <a:schemeClr val="accent2"/>
                    </a:solidFill>
                    <a:round/>
                  </a:ln>
                  <a:effectLst/>
                </c:spPr>
                <c:marker>
                  <c:symbol val="none"/>
                </c:marker>
                <c:val>
                  <c:numRef>
                    <c:extLst>
                      <c:ext uri="{02D57815-91ED-43cb-92C2-25804820EDAC}">
                        <c15:formulaRef>
                          <c15:sqref>Part1_Q1!$C$5:$C$24</c15:sqref>
                        </c15:formulaRef>
                      </c:ext>
                    </c:extLst>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val>
                <c:smooth val="0"/>
                <c:extLst>
                  <c:ext xmlns:c16="http://schemas.microsoft.com/office/drawing/2014/chart" uri="{C3380CC4-5D6E-409C-BE32-E72D297353CC}">
                    <c16:uniqueId val="{00000000-F4F0-40E0-8252-FAC2E872752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Part1_Q1!$F$4</c15:sqref>
                        </c15:formulaRef>
                      </c:ext>
                    </c:extLst>
                    <c:strCache>
                      <c:ptCount val="1"/>
                      <c:pt idx="0">
                        <c:v>Market Penetration</c:v>
                      </c:pt>
                    </c:strCache>
                  </c:strRef>
                </c:tx>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Part1_Q1!$F$5:$F$24</c15:sqref>
                        </c15:formulaRef>
                      </c:ext>
                    </c:extLst>
                    <c:numCache>
                      <c:formatCode>0%</c:formatCode>
                      <c:ptCount val="20"/>
                      <c:pt idx="0">
                        <c:v>0.03</c:v>
                      </c:pt>
                      <c:pt idx="1">
                        <c:v>7.0739999999999997E-2</c:v>
                      </c:pt>
                      <c:pt idx="2">
                        <c:v>0.12491214096000001</c:v>
                      </c:pt>
                      <c:pt idx="3">
                        <c:v>0.19488841593151565</c:v>
                      </c:pt>
                      <c:pt idx="4">
                        <c:v>0.28180453196045829</c:v>
                      </c:pt>
                      <c:pt idx="5">
                        <c:v>0.3843066910924467</c:v>
                      </c:pt>
                      <c:pt idx="6">
                        <c:v>0.49742351366928184</c:v>
                      </c:pt>
                      <c:pt idx="7">
                        <c:v>0.61249815294647847</c:v>
                      </c:pt>
                      <c:pt idx="8">
                        <c:v>0.71906087459153634</c:v>
                      </c:pt>
                      <c:pt idx="9">
                        <c:v>0.80829398164306665</c:v>
                      </c:pt>
                      <c:pt idx="10">
                        <c:v>0.87602709054684047</c:v>
                      </c:pt>
                      <c:pt idx="11">
                        <c:v>0.92318772870038646</c:v>
                      </c:pt>
                      <c:pt idx="12">
                        <c:v>0.9538569553503381</c:v>
                      </c:pt>
                      <c:pt idx="13">
                        <c:v>0.97284679232187632</c:v>
                      </c:pt>
                      <c:pt idx="14">
                        <c:v>0.984227752948585</c:v>
                      </c:pt>
                      <c:pt idx="15">
                        <c:v>0.99091031366987314</c:v>
                      </c:pt>
                      <c:pt idx="16">
                        <c:v>0.99478582983279573</c:v>
                      </c:pt>
                      <c:pt idx="17">
                        <c:v>0.99701704797648039</c:v>
                      </c:pt>
                      <c:pt idx="18">
                        <c:v>0.998296158145484</c:v>
                      </c:pt>
                      <c:pt idx="19">
                        <c:v>0.99902764891209994</c:v>
                      </c:pt>
                    </c:numCache>
                  </c:numRef>
                </c:val>
                <c:smooth val="0"/>
                <c:extLst xmlns:c15="http://schemas.microsoft.com/office/drawing/2012/chart">
                  <c:ext xmlns:c16="http://schemas.microsoft.com/office/drawing/2014/chart" uri="{C3380CC4-5D6E-409C-BE32-E72D297353CC}">
                    <c16:uniqueId val="{00000003-F4F0-40E0-8252-FAC2E872752F}"/>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Part1_Q1!$G$4</c15:sqref>
                        </c15:formulaRef>
                      </c:ext>
                    </c:extLst>
                    <c:strCache>
                      <c:ptCount val="1"/>
                      <c:pt idx="0">
                        <c:v>Innovators</c:v>
                      </c:pt>
                    </c:strCache>
                  </c:strRef>
                </c:tx>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Part1_Q1!$G$5:$G$24</c15:sqref>
                        </c15:formulaRef>
                      </c:ext>
                    </c:extLst>
                    <c:numCache>
                      <c:formatCode>_(* #,##0.000_);_(* \(#,##0.000\);_(* "-"???_);_(@_)</c:formatCode>
                      <c:ptCount val="20"/>
                      <c:pt idx="0">
                        <c:v>750000</c:v>
                      </c:pt>
                      <c:pt idx="1">
                        <c:v>727500</c:v>
                      </c:pt>
                      <c:pt idx="2">
                        <c:v>696945</c:v>
                      </c:pt>
                      <c:pt idx="3">
                        <c:v>656315.89428000001</c:v>
                      </c:pt>
                      <c:pt idx="4">
                        <c:v>603833.68805136322</c:v>
                      </c:pt>
                      <c:pt idx="5">
                        <c:v>538646.60102965625</c:v>
                      </c:pt>
                      <c:pt idx="6">
                        <c:v>461769.98168066499</c:v>
                      </c:pt>
                      <c:pt idx="7">
                        <c:v>376932.36474803864</c:v>
                      </c:pt>
                      <c:pt idx="8">
                        <c:v>290626.38529014116</c:v>
                      </c:pt>
                      <c:pt idx="9">
                        <c:v>210704.34405634771</c:v>
                      </c:pt>
                      <c:pt idx="10">
                        <c:v>143779.51376769997</c:v>
                      </c:pt>
                      <c:pt idx="11">
                        <c:v>92979.682089869675</c:v>
                      </c:pt>
                      <c:pt idx="12">
                        <c:v>57609.203474710172</c:v>
                      </c:pt>
                      <c:pt idx="13">
                        <c:v>34607.283487246445</c:v>
                      </c:pt>
                      <c:pt idx="14">
                        <c:v>20364.905758592784</c:v>
                      </c:pt>
                      <c:pt idx="15">
                        <c:v>11829.185288561246</c:v>
                      </c:pt>
                      <c:pt idx="16">
                        <c:v>6817.2647475951162</c:v>
                      </c:pt>
                      <c:pt idx="17">
                        <c:v>3910.6276254032177</c:v>
                      </c:pt>
                      <c:pt idx="18">
                        <c:v>2237.2140176396815</c:v>
                      </c:pt>
                      <c:pt idx="19">
                        <c:v>1277.8813908869772</c:v>
                      </c:pt>
                    </c:numCache>
                  </c:numRef>
                </c:val>
                <c:smooth val="0"/>
                <c:extLst xmlns:c15="http://schemas.microsoft.com/office/drawing/2012/chart">
                  <c:ext xmlns:c16="http://schemas.microsoft.com/office/drawing/2014/chart" uri="{C3380CC4-5D6E-409C-BE32-E72D297353CC}">
                    <c16:uniqueId val="{00000004-F4F0-40E0-8252-FAC2E872752F}"/>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Part1_Q1!$H$4</c15:sqref>
                        </c15:formulaRef>
                      </c:ext>
                    </c:extLst>
                    <c:strCache>
                      <c:ptCount val="1"/>
                      <c:pt idx="0">
                        <c:v>Imitators</c:v>
                      </c:pt>
                    </c:strCache>
                  </c:strRef>
                </c:tx>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Part1_Q1!$H$5:$H$24</c15:sqref>
                        </c15:formulaRef>
                      </c:ext>
                    </c:extLst>
                    <c:numCache>
                      <c:formatCode>_(* #,##0.00_);_(* \(#,##0.00\);_(* "-"??_);_(@_)</c:formatCode>
                      <c:ptCount val="20"/>
                      <c:pt idx="0">
                        <c:v>0</c:v>
                      </c:pt>
                      <c:pt idx="1">
                        <c:v>291000</c:v>
                      </c:pt>
                      <c:pt idx="2">
                        <c:v>657358.52400000009</c:v>
                      </c:pt>
                      <c:pt idx="3">
                        <c:v>1093090.9800078911</c:v>
                      </c:pt>
                      <c:pt idx="4">
                        <c:v>1569069.2126722021</c:v>
                      </c:pt>
                      <c:pt idx="5">
                        <c:v>2023907.3772700534</c:v>
                      </c:pt>
                      <c:pt idx="6">
                        <c:v>2366150.5827402147</c:v>
                      </c:pt>
                      <c:pt idx="7">
                        <c:v>2499933.6171818762</c:v>
                      </c:pt>
                      <c:pt idx="8">
                        <c:v>2373441.6558363074</c:v>
                      </c:pt>
                      <c:pt idx="9">
                        <c:v>2020123.3322319118</c:v>
                      </c:pt>
                      <c:pt idx="10">
                        <c:v>1549548.2088266446</c:v>
                      </c:pt>
                      <c:pt idx="11">
                        <c:v>1086036.2717487828</c:v>
                      </c:pt>
                      <c:pt idx="12">
                        <c:v>709121.46277408127</c:v>
                      </c:pt>
                      <c:pt idx="13">
                        <c:v>440138.6408012124</c:v>
                      </c:pt>
                      <c:pt idx="14">
                        <c:v>264159.10990912397</c:v>
                      </c:pt>
                      <c:pt idx="15">
                        <c:v>155234.83274364128</c:v>
                      </c:pt>
                      <c:pt idx="16">
                        <c:v>90070.639325467288</c:v>
                      </c:pt>
                      <c:pt idx="17">
                        <c:v>51869.825966717275</c:v>
                      </c:pt>
                      <c:pt idx="18">
                        <c:v>29740.540207449561</c:v>
                      </c:pt>
                      <c:pt idx="19">
                        <c:v>17009.387774507693</c:v>
                      </c:pt>
                    </c:numCache>
                  </c:numRef>
                </c:val>
                <c:smooth val="0"/>
                <c:extLst xmlns:c15="http://schemas.microsoft.com/office/drawing/2012/chart">
                  <c:ext xmlns:c16="http://schemas.microsoft.com/office/drawing/2014/chart" uri="{C3380CC4-5D6E-409C-BE32-E72D297353CC}">
                    <c16:uniqueId val="{00000005-F4F0-40E0-8252-FAC2E872752F}"/>
                  </c:ext>
                </c:extLst>
              </c15:ser>
            </c15:filteredLineSeries>
          </c:ext>
        </c:extLst>
      </c:lineChart>
      <c:catAx>
        <c:axId val="1708859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90895"/>
        <c:crosses val="autoZero"/>
        <c:auto val="1"/>
        <c:lblAlgn val="ctr"/>
        <c:lblOffset val="100"/>
        <c:noMultiLvlLbl val="0"/>
      </c:catAx>
      <c:valAx>
        <c:axId val="170890895"/>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5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and Cumulative</a:t>
            </a:r>
            <a:r>
              <a:rPr lang="en-IN" baseline="0"/>
              <a:t>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Part1_Q2!$D$4</c:f>
              <c:strCache>
                <c:ptCount val="1"/>
                <c:pt idx="0">
                  <c:v>Sales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Part1_Q2!$D$5:$D$24</c:f>
              <c:numCache>
                <c:formatCode>_(* #,##0.000_);_(* \(#,##0.000\);_(* "-"???_);_(@_)</c:formatCode>
                <c:ptCount val="20"/>
                <c:pt idx="0" formatCode="_ * #,##0.00_ ;_ * \-#,##0.00_ ;_ * &quot;-&quot;??_ ;_ @_ ">
                  <c:v>10000000</c:v>
                </c:pt>
                <c:pt idx="1">
                  <c:v>6180000</c:v>
                </c:pt>
                <c:pt idx="2">
                  <c:v>3699249.12</c:v>
                </c:pt>
                <c:pt idx="3">
                  <c:v>2170456.3709099749</c:v>
                </c:pt>
                <c:pt idx="4">
                  <c:v>1258181.5536802707</c:v>
                </c:pt>
                <c:pt idx="5">
                  <c:v>724172.67532155651</c:v>
                </c:pt>
                <c:pt idx="6">
                  <c:v>415090.03037494456</c:v>
                </c:pt>
                <c:pt idx="7">
                  <c:v>237358.83529836859</c:v>
                </c:pt>
                <c:pt idx="8">
                  <c:v>135541.86639931728</c:v>
                </c:pt>
                <c:pt idx="9">
                  <c:v>77339.44743889675</c:v>
                </c:pt>
                <c:pt idx="10">
                  <c:v>44109.708648681408</c:v>
                </c:pt>
                <c:pt idx="11">
                  <c:v>25151.061774009257</c:v>
                </c:pt>
                <c:pt idx="12">
                  <c:v>14338.877352827578</c:v>
                </c:pt>
                <c:pt idx="13">
                  <c:v>8174.0610277180094</c:v>
                </c:pt>
                <c:pt idx="14">
                  <c:v>4659.5075497161597</c:v>
                </c:pt>
                <c:pt idx="15">
                  <c:v>2656.014431521995</c:v>
                </c:pt>
                <c:pt idx="16">
                  <c:v>1513.9591348180547</c:v>
                </c:pt>
                <c:pt idx="17">
                  <c:v>862.9667494466994</c:v>
                </c:pt>
                <c:pt idx="18">
                  <c:v>491.89431008277461</c:v>
                </c:pt>
                <c:pt idx="19">
                  <c:v>280.38081687362865</c:v>
                </c:pt>
              </c:numCache>
            </c:numRef>
          </c:val>
          <c:smooth val="0"/>
          <c:extLst>
            <c:ext xmlns:c16="http://schemas.microsoft.com/office/drawing/2014/chart" uri="{C3380CC4-5D6E-409C-BE32-E72D297353CC}">
              <c16:uniqueId val="{00000000-45F4-41F4-A048-5717D286B741}"/>
            </c:ext>
          </c:extLst>
        </c:ser>
        <c:ser>
          <c:idx val="2"/>
          <c:order val="2"/>
          <c:tx>
            <c:strRef>
              <c:f>Part1_Q2!$E$4</c:f>
              <c:strCache>
                <c:ptCount val="1"/>
                <c:pt idx="0">
                  <c:v>Cumulative Sales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Part1_Q2!$E$5:$E$24</c:f>
              <c:numCache>
                <c:formatCode>_(* #,##0.000_);_(* \(#,##0.000\);_(* "-"???_);_(@_)</c:formatCode>
                <c:ptCount val="20"/>
                <c:pt idx="0" formatCode="_(* #,##0.00_);_(* \(#,##0.00\);_(* &quot;-&quot;??_);_(@_)">
                  <c:v>10000000</c:v>
                </c:pt>
                <c:pt idx="1">
                  <c:v>16180000</c:v>
                </c:pt>
                <c:pt idx="2" formatCode="_(* #,##0.00_);_(* \(#,##0.00\);_(* &quot;-&quot;??_);_(@_)">
                  <c:v>19879249.120000001</c:v>
                </c:pt>
                <c:pt idx="3" formatCode="_(* #,##0.00_);_(* \(#,##0.00\);_(* &quot;-&quot;??_);_(@_)">
                  <c:v>22049705.490909975</c:v>
                </c:pt>
                <c:pt idx="4" formatCode="_(* #,##0.00_);_(* \(#,##0.00\);_(* &quot;-&quot;??_);_(@_)">
                  <c:v>23307887.044590246</c:v>
                </c:pt>
                <c:pt idx="5" formatCode="_(* #,##0.00_);_(* \(#,##0.00\);_(* &quot;-&quot;??_);_(@_)">
                  <c:v>24032059.719911803</c:v>
                </c:pt>
                <c:pt idx="6" formatCode="_(* #,##0.00_);_(* \(#,##0.00\);_(* &quot;-&quot;??_);_(@_)">
                  <c:v>24447149.750286747</c:v>
                </c:pt>
                <c:pt idx="7" formatCode="_(* #,##0.00_);_(* \(#,##0.00\);_(* &quot;-&quot;??_);_(@_)">
                  <c:v>24684508.585585114</c:v>
                </c:pt>
                <c:pt idx="8" formatCode="_(* #,##0.00_);_(* \(#,##0.00\);_(* &quot;-&quot;??_);_(@_)">
                  <c:v>24820050.451984432</c:v>
                </c:pt>
                <c:pt idx="9" formatCode="_(* #,##0.00_);_(* \(#,##0.00\);_(* &quot;-&quot;??_);_(@_)">
                  <c:v>24897389.899423327</c:v>
                </c:pt>
                <c:pt idx="10" formatCode="_(* #,##0.00_);_(* \(#,##0.00\);_(* &quot;-&quot;??_);_(@_)">
                  <c:v>24941499.608072009</c:v>
                </c:pt>
                <c:pt idx="11" formatCode="_(* #,##0.00_);_(* \(#,##0.00\);_(* &quot;-&quot;??_);_(@_)">
                  <c:v>24966650.669846017</c:v>
                </c:pt>
                <c:pt idx="12" formatCode="_(* #,##0.00_);_(* \(#,##0.00\);_(* &quot;-&quot;??_);_(@_)">
                  <c:v>24980989.547198843</c:v>
                </c:pt>
                <c:pt idx="13" formatCode="_(* #,##0.00_);_(* \(#,##0.00\);_(* &quot;-&quot;??_);_(@_)">
                  <c:v>24989163.60822656</c:v>
                </c:pt>
                <c:pt idx="14" formatCode="_(* #,##0.00_);_(* \(#,##0.00\);_(* &quot;-&quot;??_);_(@_)">
                  <c:v>24993823.115776278</c:v>
                </c:pt>
                <c:pt idx="15" formatCode="_(* #,##0.00_);_(* \(#,##0.00\);_(* &quot;-&quot;??_);_(@_)">
                  <c:v>24996479.130207799</c:v>
                </c:pt>
                <c:pt idx="16" formatCode="_(* #,##0.00_);_(* \(#,##0.00\);_(* &quot;-&quot;??_);_(@_)">
                  <c:v>24997993.089342616</c:v>
                </c:pt>
                <c:pt idx="17" formatCode="_(* #,##0.00_);_(* \(#,##0.00\);_(* &quot;-&quot;??_);_(@_)">
                  <c:v>24998856.056092065</c:v>
                </c:pt>
                <c:pt idx="18" formatCode="_(* #,##0.00_);_(* \(#,##0.00\);_(* &quot;-&quot;??_);_(@_)">
                  <c:v>24999347.950402148</c:v>
                </c:pt>
                <c:pt idx="19" formatCode="_(* #,##0.00_);_(* \(#,##0.00\);_(* &quot;-&quot;??_);_(@_)">
                  <c:v>24999628.331219021</c:v>
                </c:pt>
              </c:numCache>
            </c:numRef>
          </c:val>
          <c:smooth val="0"/>
          <c:extLst>
            <c:ext xmlns:c16="http://schemas.microsoft.com/office/drawing/2014/chart" uri="{C3380CC4-5D6E-409C-BE32-E72D297353CC}">
              <c16:uniqueId val="{00000001-45F4-41F4-A048-5717D286B741}"/>
            </c:ext>
          </c:extLst>
        </c:ser>
        <c:dLbls>
          <c:showLegendKey val="0"/>
          <c:showVal val="0"/>
          <c:showCatName val="0"/>
          <c:showSerName val="0"/>
          <c:showPercent val="0"/>
          <c:showBubbleSize val="0"/>
        </c:dLbls>
        <c:marker val="1"/>
        <c:smooth val="0"/>
        <c:axId val="170885903"/>
        <c:axId val="170890895"/>
        <c:extLst>
          <c:ext xmlns:c15="http://schemas.microsoft.com/office/drawing/2012/chart" uri="{02D57815-91ED-43cb-92C2-25804820EDAC}">
            <c15:filteredLineSeries>
              <c15:ser>
                <c:idx val="0"/>
                <c:order val="0"/>
                <c:tx>
                  <c:strRef>
                    <c:extLst>
                      <c:ext uri="{02D57815-91ED-43cb-92C2-25804820EDAC}">
                        <c15:formulaRef>
                          <c15:sqref>Part1_Q2!$C$4</c15:sqref>
                        </c15:formulaRef>
                      </c:ext>
                    </c:extLst>
                    <c:strCache>
                      <c:ptCount val="1"/>
                      <c:pt idx="0">
                        <c:v>Year</c:v>
                      </c:pt>
                    </c:strCache>
                  </c:strRef>
                </c:tx>
                <c:spPr>
                  <a:ln w="28575" cap="rnd">
                    <a:solidFill>
                      <a:schemeClr val="accent2"/>
                    </a:solidFill>
                    <a:round/>
                  </a:ln>
                  <a:effectLst/>
                </c:spPr>
                <c:marker>
                  <c:symbol val="none"/>
                </c:marker>
                <c:val>
                  <c:numRef>
                    <c:extLst>
                      <c:ext uri="{02D57815-91ED-43cb-92C2-25804820EDAC}">
                        <c15:formulaRef>
                          <c15:sqref>Part1_Q2!$C$5:$C$24</c15:sqref>
                        </c15:formulaRef>
                      </c:ext>
                    </c:extLst>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val>
                <c:smooth val="0"/>
                <c:extLst>
                  <c:ext xmlns:c16="http://schemas.microsoft.com/office/drawing/2014/chart" uri="{C3380CC4-5D6E-409C-BE32-E72D297353CC}">
                    <c16:uniqueId val="{00000002-45F4-41F4-A048-5717D286B741}"/>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Part1_Q2!$F$4</c15:sqref>
                        </c15:formulaRef>
                      </c:ext>
                    </c:extLst>
                    <c:strCache>
                      <c:ptCount val="1"/>
                      <c:pt idx="0">
                        <c:v>Market Penetration</c:v>
                      </c:pt>
                    </c:strCache>
                  </c:strRef>
                </c:tx>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Part1_Q2!$F$5:$F$24</c15:sqref>
                        </c15:formulaRef>
                      </c:ext>
                    </c:extLst>
                    <c:numCache>
                      <c:formatCode>0%</c:formatCode>
                      <c:ptCount val="20"/>
                      <c:pt idx="0">
                        <c:v>0.4</c:v>
                      </c:pt>
                      <c:pt idx="1">
                        <c:v>0.6472</c:v>
                      </c:pt>
                      <c:pt idx="2">
                        <c:v>0.79516996480000002</c:v>
                      </c:pt>
                      <c:pt idx="3">
                        <c:v>0.88198821963639895</c:v>
                      </c:pt>
                      <c:pt idx="4">
                        <c:v>0.93231548178360979</c:v>
                      </c:pt>
                      <c:pt idx="5">
                        <c:v>0.9612823887964721</c:v>
                      </c:pt>
                      <c:pt idx="6">
                        <c:v>0.97788599001146992</c:v>
                      </c:pt>
                      <c:pt idx="7">
                        <c:v>0.98738034342340453</c:v>
                      </c:pt>
                      <c:pt idx="8">
                        <c:v>0.99280201807937729</c:v>
                      </c:pt>
                      <c:pt idx="9">
                        <c:v>0.99589559597693311</c:v>
                      </c:pt>
                      <c:pt idx="10">
                        <c:v>0.99765998432288039</c:v>
                      </c:pt>
                      <c:pt idx="11">
                        <c:v>0.99866602679384064</c:v>
                      </c:pt>
                      <c:pt idx="12">
                        <c:v>0.9992395818879537</c:v>
                      </c:pt>
                      <c:pt idx="13">
                        <c:v>0.99956654432906245</c:v>
                      </c:pt>
                      <c:pt idx="14">
                        <c:v>0.99975292463105114</c:v>
                      </c:pt>
                      <c:pt idx="15">
                        <c:v>0.99985916520831197</c:v>
                      </c:pt>
                      <c:pt idx="16">
                        <c:v>0.99991972357370462</c:v>
                      </c:pt>
                      <c:pt idx="17">
                        <c:v>0.99995424224368257</c:v>
                      </c:pt>
                      <c:pt idx="18">
                        <c:v>0.99997391801608593</c:v>
                      </c:pt>
                      <c:pt idx="19">
                        <c:v>0.99998513324876082</c:v>
                      </c:pt>
                    </c:numCache>
                  </c:numRef>
                </c:val>
                <c:smooth val="0"/>
                <c:extLst xmlns:c15="http://schemas.microsoft.com/office/drawing/2012/chart">
                  <c:ext xmlns:c16="http://schemas.microsoft.com/office/drawing/2014/chart" uri="{C3380CC4-5D6E-409C-BE32-E72D297353CC}">
                    <c16:uniqueId val="{00000003-45F4-41F4-A048-5717D286B741}"/>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Part1_Q2!$G$4</c15:sqref>
                        </c15:formulaRef>
                      </c:ext>
                    </c:extLst>
                    <c:strCache>
                      <c:ptCount val="1"/>
                      <c:pt idx="0">
                        <c:v>Innovators</c:v>
                      </c:pt>
                    </c:strCache>
                  </c:strRef>
                </c:tx>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Part1_Q2!$G$5:$G$24</c15:sqref>
                        </c15:formulaRef>
                      </c:ext>
                    </c:extLst>
                    <c:numCache>
                      <c:formatCode>_(* #,##0.000_);_(* \(#,##0.000\);_(* "-"???_);_(@_)</c:formatCode>
                      <c:ptCount val="20"/>
                      <c:pt idx="0">
                        <c:v>10000000</c:v>
                      </c:pt>
                      <c:pt idx="1">
                        <c:v>6000000</c:v>
                      </c:pt>
                      <c:pt idx="2">
                        <c:v>3528000</c:v>
                      </c:pt>
                      <c:pt idx="3">
                        <c:v>2048300.3519999997</c:v>
                      </c:pt>
                      <c:pt idx="4">
                        <c:v>1180117.80363601</c:v>
                      </c:pt>
                      <c:pt idx="5">
                        <c:v>676845.18216390163</c:v>
                      </c:pt>
                      <c:pt idx="6">
                        <c:v>387176.11203527899</c:v>
                      </c:pt>
                      <c:pt idx="7">
                        <c:v>221140.09988530132</c:v>
                      </c:pt>
                      <c:pt idx="8">
                        <c:v>126196.56576595455</c:v>
                      </c:pt>
                      <c:pt idx="9">
                        <c:v>71979.819206227359</c:v>
                      </c:pt>
                      <c:pt idx="10">
                        <c:v>41044.040230669081</c:v>
                      </c:pt>
                      <c:pt idx="11">
                        <c:v>23400.156771196427</c:v>
                      </c:pt>
                      <c:pt idx="12">
                        <c:v>13339.732061593235</c:v>
                      </c:pt>
                      <c:pt idx="13">
                        <c:v>7604.1811204627156</c:v>
                      </c:pt>
                      <c:pt idx="14">
                        <c:v>4334.5567093759773</c:v>
                      </c:pt>
                      <c:pt idx="15">
                        <c:v>2470.7536894887689</c:v>
                      </c:pt>
                      <c:pt idx="16">
                        <c:v>1408.3479168802501</c:v>
                      </c:pt>
                      <c:pt idx="17">
                        <c:v>802.7642629534007</c:v>
                      </c:pt>
                      <c:pt idx="18">
                        <c:v>457.57756317406893</c:v>
                      </c:pt>
                      <c:pt idx="19">
                        <c:v>260.81983914077284</c:v>
                      </c:pt>
                    </c:numCache>
                  </c:numRef>
                </c:val>
                <c:smooth val="0"/>
                <c:extLst xmlns:c15="http://schemas.microsoft.com/office/drawing/2012/chart">
                  <c:ext xmlns:c16="http://schemas.microsoft.com/office/drawing/2014/chart" uri="{C3380CC4-5D6E-409C-BE32-E72D297353CC}">
                    <c16:uniqueId val="{00000004-45F4-41F4-A048-5717D286B741}"/>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Part1_Q2!$H$4</c15:sqref>
                        </c15:formulaRef>
                      </c:ext>
                    </c:extLst>
                    <c:strCache>
                      <c:ptCount val="1"/>
                      <c:pt idx="0">
                        <c:v>Imitators</c:v>
                      </c:pt>
                    </c:strCache>
                  </c:strRef>
                </c:tx>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Part1_Q2!$H$5:$H$24</c15:sqref>
                        </c15:formulaRef>
                      </c:ext>
                    </c:extLst>
                    <c:numCache>
                      <c:formatCode>_(* #,##0.00_);_(* \(#,##0.00\);_(* "-"??_);_(@_)</c:formatCode>
                      <c:ptCount val="20"/>
                      <c:pt idx="0">
                        <c:v>0</c:v>
                      </c:pt>
                      <c:pt idx="1">
                        <c:v>180000</c:v>
                      </c:pt>
                      <c:pt idx="2">
                        <c:v>171249.12</c:v>
                      </c:pt>
                      <c:pt idx="3">
                        <c:v>122156.01890997506</c:v>
                      </c:pt>
                      <c:pt idx="4">
                        <c:v>78063.75004426064</c:v>
                      </c:pt>
                      <c:pt idx="5">
                        <c:v>47327.493157653982</c:v>
                      </c:pt>
                      <c:pt idx="6">
                        <c:v>27913.918339665262</c:v>
                      </c:pt>
                      <c:pt idx="7">
                        <c:v>16218.735413067989</c:v>
                      </c:pt>
                      <c:pt idx="8">
                        <c:v>9345.3006333631838</c:v>
                      </c:pt>
                      <c:pt idx="9">
                        <c:v>5359.6282326698438</c:v>
                      </c:pt>
                      <c:pt idx="10">
                        <c:v>3065.668418011755</c:v>
                      </c:pt>
                      <c:pt idx="11">
                        <c:v>1750.9050028128574</c:v>
                      </c:pt>
                      <c:pt idx="12">
                        <c:v>999.14529123342936</c:v>
                      </c:pt>
                      <c:pt idx="13">
                        <c:v>569.87990725585769</c:v>
                      </c:pt>
                      <c:pt idx="14">
                        <c:v>324.95084033919733</c:v>
                      </c:pt>
                      <c:pt idx="15">
                        <c:v>185.26074203320172</c:v>
                      </c:pt>
                      <c:pt idx="16">
                        <c:v>105.61121793710639</c:v>
                      </c:pt>
                      <c:pt idx="17">
                        <c:v>60.202486493040979</c:v>
                      </c:pt>
                      <c:pt idx="18">
                        <c:v>34.316746908857766</c:v>
                      </c:pt>
                      <c:pt idx="19">
                        <c:v>19.560977733144291</c:v>
                      </c:pt>
                    </c:numCache>
                  </c:numRef>
                </c:val>
                <c:smooth val="0"/>
                <c:extLst xmlns:c15="http://schemas.microsoft.com/office/drawing/2012/chart">
                  <c:ext xmlns:c16="http://schemas.microsoft.com/office/drawing/2014/chart" uri="{C3380CC4-5D6E-409C-BE32-E72D297353CC}">
                    <c16:uniqueId val="{00000005-45F4-41F4-A048-5717D286B741}"/>
                  </c:ext>
                </c:extLst>
              </c15:ser>
            </c15:filteredLineSeries>
          </c:ext>
        </c:extLst>
      </c:lineChart>
      <c:catAx>
        <c:axId val="1708859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90895"/>
        <c:crosses val="autoZero"/>
        <c:auto val="1"/>
        <c:lblAlgn val="ctr"/>
        <c:lblOffset val="100"/>
        <c:noMultiLvlLbl val="0"/>
      </c:catAx>
      <c:valAx>
        <c:axId val="170890895"/>
        <c:scaling>
          <c:orientation val="minMax"/>
        </c:scaling>
        <c:delete val="0"/>
        <c:axPos val="l"/>
        <c:majorGridlines>
          <c:spPr>
            <a:ln w="9525" cap="flat" cmpd="sng" algn="ctr">
              <a:solidFill>
                <a:schemeClr val="tx1">
                  <a:lumMod val="15000"/>
                  <a:lumOff val="85000"/>
                </a:schemeClr>
              </a:solidFill>
              <a:round/>
            </a:ln>
            <a:effectLst/>
          </c:spPr>
        </c:majorGridlines>
        <c:numFmt formatCode="_ * #,##0.00_ ;_ * \-#,##0.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5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Exponentially</a:t>
            </a:r>
            <a:r>
              <a:rPr lang="en-US" baseline="0"/>
              <a:t> Smoothed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Part2_Q1!$B$4</c:f>
              <c:strCache>
                <c:ptCount val="1"/>
                <c:pt idx="0">
                  <c:v>Revs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Part2_Q1!$B$5:$B$108</c:f>
              <c:numCache>
                <c:formatCode>General</c:formatCode>
                <c:ptCount val="104"/>
                <c:pt idx="0">
                  <c:v>19.539999959999999</c:v>
                </c:pt>
                <c:pt idx="1">
                  <c:v>23.54999995</c:v>
                </c:pt>
                <c:pt idx="2">
                  <c:v>32.568999890000001</c:v>
                </c:pt>
                <c:pt idx="3">
                  <c:v>41.466999889999997</c:v>
                </c:pt>
                <c:pt idx="4">
                  <c:v>67.620999810000001</c:v>
                </c:pt>
                <c:pt idx="5">
                  <c:v>78.764999869999997</c:v>
                </c:pt>
                <c:pt idx="6">
                  <c:v>90.718999859999997</c:v>
                </c:pt>
                <c:pt idx="7">
                  <c:v>97.677999970000002</c:v>
                </c:pt>
                <c:pt idx="8">
                  <c:v>133.553</c:v>
                </c:pt>
                <c:pt idx="9">
                  <c:v>131.0189996</c:v>
                </c:pt>
                <c:pt idx="10">
                  <c:v>142.6809998</c:v>
                </c:pt>
                <c:pt idx="11">
                  <c:v>175.80799959999999</c:v>
                </c:pt>
                <c:pt idx="12">
                  <c:v>214.2929997</c:v>
                </c:pt>
                <c:pt idx="13">
                  <c:v>227.98199990000001</c:v>
                </c:pt>
                <c:pt idx="14">
                  <c:v>267.28399940000003</c:v>
                </c:pt>
                <c:pt idx="15">
                  <c:v>273.2099991</c:v>
                </c:pt>
                <c:pt idx="16">
                  <c:v>316.2279997</c:v>
                </c:pt>
                <c:pt idx="17">
                  <c:v>300.10199929999999</c:v>
                </c:pt>
                <c:pt idx="18">
                  <c:v>422.14299970000002</c:v>
                </c:pt>
                <c:pt idx="19">
                  <c:v>477.39899919999999</c:v>
                </c:pt>
                <c:pt idx="20">
                  <c:v>698.29599949999999</c:v>
                </c:pt>
                <c:pt idx="21">
                  <c:v>435.34399989999997</c:v>
                </c:pt>
                <c:pt idx="22">
                  <c:v>374.92899990000001</c:v>
                </c:pt>
                <c:pt idx="23">
                  <c:v>409.70899960000003</c:v>
                </c:pt>
                <c:pt idx="24">
                  <c:v>533.88999939999997</c:v>
                </c:pt>
                <c:pt idx="25">
                  <c:v>408.9429998</c:v>
                </c:pt>
                <c:pt idx="26">
                  <c:v>448.27899930000001</c:v>
                </c:pt>
                <c:pt idx="27">
                  <c:v>510.78599930000001</c:v>
                </c:pt>
                <c:pt idx="28">
                  <c:v>662.25299840000002</c:v>
                </c:pt>
                <c:pt idx="29">
                  <c:v>575.32699969999999</c:v>
                </c:pt>
                <c:pt idx="30">
                  <c:v>637.06399920000001</c:v>
                </c:pt>
                <c:pt idx="31">
                  <c:v>786.42399980000005</c:v>
                </c:pt>
                <c:pt idx="32">
                  <c:v>1042.441998</c:v>
                </c:pt>
                <c:pt idx="33">
                  <c:v>867.16099929999996</c:v>
                </c:pt>
                <c:pt idx="34">
                  <c:v>993.05099870000004</c:v>
                </c:pt>
                <c:pt idx="35">
                  <c:v>1168.7189980000001</c:v>
                </c:pt>
                <c:pt idx="36">
                  <c:v>1405.1369970000001</c:v>
                </c:pt>
                <c:pt idx="37">
                  <c:v>1246.9169999999999</c:v>
                </c:pt>
                <c:pt idx="38">
                  <c:v>1248.211998</c:v>
                </c:pt>
                <c:pt idx="39">
                  <c:v>1383.7469980000001</c:v>
                </c:pt>
                <c:pt idx="40">
                  <c:v>1493.3829989999999</c:v>
                </c:pt>
                <c:pt idx="41">
                  <c:v>1346.202</c:v>
                </c:pt>
                <c:pt idx="42">
                  <c:v>1364.759998</c:v>
                </c:pt>
                <c:pt idx="43">
                  <c:v>1354.0899959999999</c:v>
                </c:pt>
                <c:pt idx="44">
                  <c:v>1675.505997</c:v>
                </c:pt>
                <c:pt idx="45">
                  <c:v>1597.6779979999999</c:v>
                </c:pt>
                <c:pt idx="46">
                  <c:v>1528.6039960000001</c:v>
                </c:pt>
                <c:pt idx="47">
                  <c:v>1507.060997</c:v>
                </c:pt>
                <c:pt idx="48">
                  <c:v>1862.6120000000001</c:v>
                </c:pt>
                <c:pt idx="49">
                  <c:v>1716.0249980000001</c:v>
                </c:pt>
                <c:pt idx="50">
                  <c:v>1740.1709980000001</c:v>
                </c:pt>
                <c:pt idx="51">
                  <c:v>1767.733997</c:v>
                </c:pt>
                <c:pt idx="52">
                  <c:v>2000.2919999999999</c:v>
                </c:pt>
                <c:pt idx="53">
                  <c:v>1973.8939969999999</c:v>
                </c:pt>
                <c:pt idx="54">
                  <c:v>1861.9789960000001</c:v>
                </c:pt>
                <c:pt idx="55">
                  <c:v>2140.788994</c:v>
                </c:pt>
                <c:pt idx="56">
                  <c:v>2468.8539959999998</c:v>
                </c:pt>
                <c:pt idx="57">
                  <c:v>2076.6999970000002</c:v>
                </c:pt>
                <c:pt idx="58">
                  <c:v>2149.9079969999998</c:v>
                </c:pt>
                <c:pt idx="59">
                  <c:v>2493.2859960000001</c:v>
                </c:pt>
                <c:pt idx="60">
                  <c:v>2832</c:v>
                </c:pt>
                <c:pt idx="61">
                  <c:v>2652</c:v>
                </c:pt>
                <c:pt idx="62">
                  <c:v>2575</c:v>
                </c:pt>
                <c:pt idx="63">
                  <c:v>3003</c:v>
                </c:pt>
                <c:pt idx="64">
                  <c:v>3148</c:v>
                </c:pt>
                <c:pt idx="65">
                  <c:v>2185</c:v>
                </c:pt>
                <c:pt idx="66">
                  <c:v>2179</c:v>
                </c:pt>
                <c:pt idx="67">
                  <c:v>2321</c:v>
                </c:pt>
                <c:pt idx="68">
                  <c:v>2129</c:v>
                </c:pt>
                <c:pt idx="69">
                  <c:v>1601</c:v>
                </c:pt>
                <c:pt idx="70">
                  <c:v>1737</c:v>
                </c:pt>
                <c:pt idx="71">
                  <c:v>1614</c:v>
                </c:pt>
                <c:pt idx="72">
                  <c:v>1578</c:v>
                </c:pt>
                <c:pt idx="73">
                  <c:v>1405</c:v>
                </c:pt>
                <c:pt idx="74">
                  <c:v>1402</c:v>
                </c:pt>
                <c:pt idx="75">
                  <c:v>1556</c:v>
                </c:pt>
                <c:pt idx="76">
                  <c:v>1710</c:v>
                </c:pt>
                <c:pt idx="77">
                  <c:v>1530</c:v>
                </c:pt>
                <c:pt idx="78">
                  <c:v>1558</c:v>
                </c:pt>
                <c:pt idx="79">
                  <c:v>1336</c:v>
                </c:pt>
                <c:pt idx="80">
                  <c:v>2343</c:v>
                </c:pt>
                <c:pt idx="81">
                  <c:v>1945</c:v>
                </c:pt>
                <c:pt idx="82">
                  <c:v>1825</c:v>
                </c:pt>
                <c:pt idx="83">
                  <c:v>1870</c:v>
                </c:pt>
                <c:pt idx="84">
                  <c:v>1007</c:v>
                </c:pt>
                <c:pt idx="85">
                  <c:v>1431</c:v>
                </c:pt>
                <c:pt idx="86">
                  <c:v>1475</c:v>
                </c:pt>
                <c:pt idx="87">
                  <c:v>1450</c:v>
                </c:pt>
                <c:pt idx="88">
                  <c:v>1375</c:v>
                </c:pt>
                <c:pt idx="89">
                  <c:v>1495</c:v>
                </c:pt>
                <c:pt idx="90">
                  <c:v>1429</c:v>
                </c:pt>
                <c:pt idx="91">
                  <c:v>1443</c:v>
                </c:pt>
                <c:pt idx="92">
                  <c:v>1472</c:v>
                </c:pt>
                <c:pt idx="93">
                  <c:v>1475</c:v>
                </c:pt>
                <c:pt idx="94">
                  <c:v>1545</c:v>
                </c:pt>
                <c:pt idx="95">
                  <c:v>1715</c:v>
                </c:pt>
                <c:pt idx="96">
                  <c:v>2006</c:v>
                </c:pt>
                <c:pt idx="97">
                  <c:v>1909</c:v>
                </c:pt>
                <c:pt idx="98">
                  <c:v>2014</c:v>
                </c:pt>
                <c:pt idx="99">
                  <c:v>2350</c:v>
                </c:pt>
                <c:pt idx="100">
                  <c:v>3490</c:v>
                </c:pt>
                <c:pt idx="101">
                  <c:v>3243</c:v>
                </c:pt>
                <c:pt idx="102">
                  <c:v>3520</c:v>
                </c:pt>
                <c:pt idx="103">
                  <c:v>3678</c:v>
                </c:pt>
              </c:numCache>
            </c:numRef>
          </c:val>
          <c:smooth val="0"/>
          <c:extLst>
            <c:ext xmlns:c16="http://schemas.microsoft.com/office/drawing/2014/chart" uri="{C3380CC4-5D6E-409C-BE32-E72D297353CC}">
              <c16:uniqueId val="{00000001-C373-46EE-9EDF-4C9B3D09118A}"/>
            </c:ext>
          </c:extLst>
        </c:ser>
        <c:ser>
          <c:idx val="4"/>
          <c:order val="4"/>
          <c:tx>
            <c:strRef>
              <c:f>Part2_Q1!$E$4</c:f>
              <c:strCache>
                <c:ptCount val="1"/>
                <c:pt idx="0">
                  <c:v>2 Period Moving MA Forecast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Part2_Q1!$E$5:$E$108</c:f>
              <c:numCache>
                <c:formatCode>0.000</c:formatCode>
                <c:ptCount val="104"/>
                <c:pt idx="2">
                  <c:v>21.544999955000002</c:v>
                </c:pt>
                <c:pt idx="3">
                  <c:v>28.05949992</c:v>
                </c:pt>
                <c:pt idx="4">
                  <c:v>37.017999889999999</c:v>
                </c:pt>
                <c:pt idx="5">
                  <c:v>54.543999849999999</c:v>
                </c:pt>
                <c:pt idx="6">
                  <c:v>73.192999839999999</c:v>
                </c:pt>
                <c:pt idx="7">
                  <c:v>84.741999864999997</c:v>
                </c:pt>
                <c:pt idx="8">
                  <c:v>94.198499914999999</c:v>
                </c:pt>
                <c:pt idx="9">
                  <c:v>115.615499985</c:v>
                </c:pt>
                <c:pt idx="10">
                  <c:v>132.28599980000001</c:v>
                </c:pt>
                <c:pt idx="11">
                  <c:v>136.84999970000001</c:v>
                </c:pt>
                <c:pt idx="12">
                  <c:v>159.24449970000001</c:v>
                </c:pt>
                <c:pt idx="13">
                  <c:v>195.05049965000001</c:v>
                </c:pt>
                <c:pt idx="14">
                  <c:v>221.1374998</c:v>
                </c:pt>
                <c:pt idx="15">
                  <c:v>247.63299965000002</c:v>
                </c:pt>
                <c:pt idx="16">
                  <c:v>270.24699925000004</c:v>
                </c:pt>
                <c:pt idx="17">
                  <c:v>294.71899940000003</c:v>
                </c:pt>
                <c:pt idx="18">
                  <c:v>308.16499950000002</c:v>
                </c:pt>
                <c:pt idx="19">
                  <c:v>361.1224995</c:v>
                </c:pt>
                <c:pt idx="20">
                  <c:v>449.77099944999998</c:v>
                </c:pt>
                <c:pt idx="21">
                  <c:v>587.84749935000002</c:v>
                </c:pt>
                <c:pt idx="22">
                  <c:v>566.81999969999993</c:v>
                </c:pt>
                <c:pt idx="23">
                  <c:v>405.13649989999999</c:v>
                </c:pt>
                <c:pt idx="24">
                  <c:v>392.31899974999999</c:v>
                </c:pt>
                <c:pt idx="25">
                  <c:v>471.79949950000002</c:v>
                </c:pt>
                <c:pt idx="26">
                  <c:v>471.41649959999995</c:v>
                </c:pt>
                <c:pt idx="27">
                  <c:v>428.61099954999997</c:v>
                </c:pt>
                <c:pt idx="28">
                  <c:v>479.53249930000004</c:v>
                </c:pt>
                <c:pt idx="29">
                  <c:v>586.51949884999999</c:v>
                </c:pt>
                <c:pt idx="30">
                  <c:v>618.78999905000001</c:v>
                </c:pt>
                <c:pt idx="31">
                  <c:v>606.19549944999994</c:v>
                </c:pt>
                <c:pt idx="32">
                  <c:v>711.74399949999997</c:v>
                </c:pt>
                <c:pt idx="33">
                  <c:v>914.43299890000003</c:v>
                </c:pt>
                <c:pt idx="34">
                  <c:v>954.80149864999998</c:v>
                </c:pt>
                <c:pt idx="35">
                  <c:v>930.105999</c:v>
                </c:pt>
                <c:pt idx="36">
                  <c:v>1080.8849983499999</c:v>
                </c:pt>
                <c:pt idx="37">
                  <c:v>1286.9279974999999</c:v>
                </c:pt>
                <c:pt idx="38">
                  <c:v>1326.0269985</c:v>
                </c:pt>
                <c:pt idx="39">
                  <c:v>1247.5644990000001</c:v>
                </c:pt>
                <c:pt idx="40">
                  <c:v>1315.9794980000001</c:v>
                </c:pt>
                <c:pt idx="41">
                  <c:v>1438.5649985</c:v>
                </c:pt>
                <c:pt idx="42">
                  <c:v>1419.7924994999998</c:v>
                </c:pt>
                <c:pt idx="43">
                  <c:v>1355.4809989999999</c:v>
                </c:pt>
                <c:pt idx="44">
                  <c:v>1359.4249970000001</c:v>
                </c:pt>
                <c:pt idx="45">
                  <c:v>1514.7979965</c:v>
                </c:pt>
                <c:pt idx="46">
                  <c:v>1636.5919974999999</c:v>
                </c:pt>
                <c:pt idx="47">
                  <c:v>1563.140997</c:v>
                </c:pt>
                <c:pt idx="48">
                  <c:v>1517.8324965000002</c:v>
                </c:pt>
                <c:pt idx="49">
                  <c:v>1684.8364985000001</c:v>
                </c:pt>
                <c:pt idx="50">
                  <c:v>1789.318499</c:v>
                </c:pt>
                <c:pt idx="51">
                  <c:v>1728.0979980000002</c:v>
                </c:pt>
                <c:pt idx="52">
                  <c:v>1753.9524974999999</c:v>
                </c:pt>
                <c:pt idx="53">
                  <c:v>1884.0129984999999</c:v>
                </c:pt>
                <c:pt idx="54">
                  <c:v>1987.0929984999998</c:v>
                </c:pt>
                <c:pt idx="55">
                  <c:v>1917.9364965</c:v>
                </c:pt>
                <c:pt idx="56">
                  <c:v>2001.3839950000001</c:v>
                </c:pt>
                <c:pt idx="57">
                  <c:v>2304.8214950000001</c:v>
                </c:pt>
                <c:pt idx="58">
                  <c:v>2272.7769964999998</c:v>
                </c:pt>
                <c:pt idx="59">
                  <c:v>2113.303997</c:v>
                </c:pt>
                <c:pt idx="60">
                  <c:v>2321.5969964999999</c:v>
                </c:pt>
                <c:pt idx="61">
                  <c:v>2662.6429980000003</c:v>
                </c:pt>
                <c:pt idx="62">
                  <c:v>2742</c:v>
                </c:pt>
                <c:pt idx="63">
                  <c:v>2613.5</c:v>
                </c:pt>
                <c:pt idx="64">
                  <c:v>2789</c:v>
                </c:pt>
                <c:pt idx="65">
                  <c:v>3075.5</c:v>
                </c:pt>
                <c:pt idx="66">
                  <c:v>2666.5</c:v>
                </c:pt>
                <c:pt idx="67">
                  <c:v>2182</c:v>
                </c:pt>
                <c:pt idx="68">
                  <c:v>2250</c:v>
                </c:pt>
                <c:pt idx="69">
                  <c:v>2225</c:v>
                </c:pt>
                <c:pt idx="70">
                  <c:v>1865</c:v>
                </c:pt>
                <c:pt idx="71">
                  <c:v>1669</c:v>
                </c:pt>
                <c:pt idx="72">
                  <c:v>1675.5</c:v>
                </c:pt>
                <c:pt idx="73">
                  <c:v>1596</c:v>
                </c:pt>
                <c:pt idx="74">
                  <c:v>1491.5</c:v>
                </c:pt>
                <c:pt idx="75">
                  <c:v>1403.5</c:v>
                </c:pt>
                <c:pt idx="76">
                  <c:v>1479</c:v>
                </c:pt>
                <c:pt idx="77">
                  <c:v>1633</c:v>
                </c:pt>
                <c:pt idx="78">
                  <c:v>1620</c:v>
                </c:pt>
                <c:pt idx="79">
                  <c:v>1544</c:v>
                </c:pt>
                <c:pt idx="80">
                  <c:v>1447</c:v>
                </c:pt>
                <c:pt idx="81">
                  <c:v>1839.5</c:v>
                </c:pt>
                <c:pt idx="82">
                  <c:v>2144</c:v>
                </c:pt>
                <c:pt idx="83">
                  <c:v>1885</c:v>
                </c:pt>
                <c:pt idx="84">
                  <c:v>1847.5</c:v>
                </c:pt>
                <c:pt idx="85">
                  <c:v>1438.5</c:v>
                </c:pt>
                <c:pt idx="86">
                  <c:v>1219</c:v>
                </c:pt>
                <c:pt idx="87">
                  <c:v>1453</c:v>
                </c:pt>
                <c:pt idx="88">
                  <c:v>1462.5</c:v>
                </c:pt>
                <c:pt idx="89">
                  <c:v>1412.5</c:v>
                </c:pt>
                <c:pt idx="90">
                  <c:v>1435</c:v>
                </c:pt>
                <c:pt idx="91">
                  <c:v>1462</c:v>
                </c:pt>
                <c:pt idx="92">
                  <c:v>1436</c:v>
                </c:pt>
                <c:pt idx="93">
                  <c:v>1457.5</c:v>
                </c:pt>
                <c:pt idx="94">
                  <c:v>1473.5</c:v>
                </c:pt>
                <c:pt idx="95">
                  <c:v>1510</c:v>
                </c:pt>
                <c:pt idx="96">
                  <c:v>1630</c:v>
                </c:pt>
                <c:pt idx="97">
                  <c:v>1860.5</c:v>
                </c:pt>
                <c:pt idx="98">
                  <c:v>1957.5</c:v>
                </c:pt>
                <c:pt idx="99">
                  <c:v>1961.5</c:v>
                </c:pt>
                <c:pt idx="100">
                  <c:v>2182</c:v>
                </c:pt>
                <c:pt idx="101">
                  <c:v>2920</c:v>
                </c:pt>
                <c:pt idx="102">
                  <c:v>3366.5</c:v>
                </c:pt>
                <c:pt idx="103">
                  <c:v>3381.5</c:v>
                </c:pt>
              </c:numCache>
            </c:numRef>
          </c:val>
          <c:smooth val="0"/>
          <c:extLst>
            <c:ext xmlns:c16="http://schemas.microsoft.com/office/drawing/2014/chart" uri="{C3380CC4-5D6E-409C-BE32-E72D297353CC}">
              <c16:uniqueId val="{00000004-C373-46EE-9EDF-4C9B3D09118A}"/>
            </c:ext>
          </c:extLst>
        </c:ser>
        <c:ser>
          <c:idx val="5"/>
          <c:order val="5"/>
          <c:tx>
            <c:strRef>
              <c:f>Part2_Q1!$F$4</c:f>
              <c:strCache>
                <c:ptCount val="1"/>
                <c:pt idx="0">
                  <c:v>Exponentially Smoothed Forecast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Part2_Q1!$F$5:$F$108</c:f>
              <c:numCache>
                <c:formatCode>0.000</c:formatCode>
                <c:ptCount val="104"/>
                <c:pt idx="2">
                  <c:v>21.544999955000002</c:v>
                </c:pt>
                <c:pt idx="3">
                  <c:v>30.500955467869034</c:v>
                </c:pt>
                <c:pt idx="4">
                  <c:v>39.409827617345378</c:v>
                </c:pt>
                <c:pt idx="5">
                  <c:v>62.328732244797443</c:v>
                </c:pt>
                <c:pt idx="6">
                  <c:v>75.681642487618817</c:v>
                </c:pt>
                <c:pt idx="7">
                  <c:v>87.898070685389754</c:v>
                </c:pt>
                <c:pt idx="8">
                  <c:v>95.843336660391273</c:v>
                </c:pt>
                <c:pt idx="9">
                  <c:v>126.4788654399734</c:v>
                </c:pt>
                <c:pt idx="10">
                  <c:v>130.16729430421532</c:v>
                </c:pt>
                <c:pt idx="11">
                  <c:v>140.3334944477381</c:v>
                </c:pt>
                <c:pt idx="12">
                  <c:v>169.15316896315716</c:v>
                </c:pt>
                <c:pt idx="13">
                  <c:v>205.82500480507224</c:v>
                </c:pt>
                <c:pt idx="14">
                  <c:v>223.82546412465319</c:v>
                </c:pt>
                <c:pt idx="15">
                  <c:v>259.13140669317119</c:v>
                </c:pt>
                <c:pt idx="16">
                  <c:v>270.5689291916122</c:v>
                </c:pt>
                <c:pt idx="17">
                  <c:v>307.66259815416299</c:v>
                </c:pt>
                <c:pt idx="18">
                  <c:v>301.52032789039481</c:v>
                </c:pt>
                <c:pt idx="19">
                  <c:v>399.51482071875728</c:v>
                </c:pt>
                <c:pt idx="20">
                  <c:v>462.78833684240931</c:v>
                </c:pt>
                <c:pt idx="21">
                  <c:v>654.11600031641592</c:v>
                </c:pt>
                <c:pt idx="22">
                  <c:v>476.38447684550368</c:v>
                </c:pt>
                <c:pt idx="23">
                  <c:v>393.96151390842704</c:v>
                </c:pt>
                <c:pt idx="24">
                  <c:v>406.75485408665963</c:v>
                </c:pt>
                <c:pt idx="25">
                  <c:v>510.04011463291852</c:v>
                </c:pt>
                <c:pt idx="26">
                  <c:v>427.90828696042223</c:v>
                </c:pt>
                <c:pt idx="27">
                  <c:v>444.45756077704175</c:v>
                </c:pt>
                <c:pt idx="28">
                  <c:v>498.34313299694787</c:v>
                </c:pt>
                <c:pt idx="29">
                  <c:v>631.50436951051529</c:v>
                </c:pt>
                <c:pt idx="30">
                  <c:v>585.86557888828304</c:v>
                </c:pt>
                <c:pt idx="31">
                  <c:v>627.45944475770511</c:v>
                </c:pt>
                <c:pt idx="32">
                  <c:v>756.603085131086</c:v>
                </c:pt>
                <c:pt idx="33">
                  <c:v>988.8201209252577</c:v>
                </c:pt>
                <c:pt idx="34">
                  <c:v>889.98361081686653</c:v>
                </c:pt>
                <c:pt idx="35">
                  <c:v>973.71609867531834</c:v>
                </c:pt>
                <c:pt idx="36">
                  <c:v>1132.1374794381736</c:v>
                </c:pt>
                <c:pt idx="37">
                  <c:v>1353.9237229735991</c:v>
                </c:pt>
                <c:pt idx="38">
                  <c:v>1266.990898574099</c:v>
                </c:pt>
                <c:pt idx="39">
                  <c:v>1251.7348210057148</c:v>
                </c:pt>
                <c:pt idx="40">
                  <c:v>1358.9822077336621</c:v>
                </c:pt>
                <c:pt idx="41">
                  <c:v>1468.1701172558801</c:v>
                </c:pt>
                <c:pt idx="42">
                  <c:v>1369.0825774724308</c:v>
                </c:pt>
                <c:pt idx="43">
                  <c:v>1365.5708911803235</c:v>
                </c:pt>
                <c:pt idx="44">
                  <c:v>1356.243751567737</c:v>
                </c:pt>
                <c:pt idx="45">
                  <c:v>1615.6140784807535</c:v>
                </c:pt>
                <c:pt idx="46">
                  <c:v>1601.0427123878649</c:v>
                </c:pt>
                <c:pt idx="47">
                  <c:v>1542.1931183018455</c:v>
                </c:pt>
                <c:pt idx="48">
                  <c:v>1513.6515982268052</c:v>
                </c:pt>
                <c:pt idx="49">
                  <c:v>1797.1488635080968</c:v>
                </c:pt>
                <c:pt idx="50">
                  <c:v>1731.2434086091184</c:v>
                </c:pt>
                <c:pt idx="51">
                  <c:v>1738.496229172737</c:v>
                </c:pt>
                <c:pt idx="52">
                  <c:v>1762.2491454917231</c:v>
                </c:pt>
                <c:pt idx="53">
                  <c:v>1955.6364121556069</c:v>
                </c:pt>
                <c:pt idx="54">
                  <c:v>1970.4689700840297</c:v>
                </c:pt>
                <c:pt idx="55">
                  <c:v>1882.331144683282</c:v>
                </c:pt>
                <c:pt idx="56">
                  <c:v>2092.3036604743334</c:v>
                </c:pt>
                <c:pt idx="57">
                  <c:v>2398.2151330077172</c:v>
                </c:pt>
                <c:pt idx="58">
                  <c:v>2137.0145459452001</c:v>
                </c:pt>
                <c:pt idx="59">
                  <c:v>2147.4892533776197</c:v>
                </c:pt>
                <c:pt idx="60">
                  <c:v>2428.4163453298443</c:v>
                </c:pt>
                <c:pt idx="61">
                  <c:v>2756.2898284810408</c:v>
                </c:pt>
                <c:pt idx="62">
                  <c:v>2671.5642234530919</c:v>
                </c:pt>
                <c:pt idx="63">
                  <c:v>2593.1149405721194</c:v>
                </c:pt>
                <c:pt idx="64">
                  <c:v>2926.1077180821258</c:v>
                </c:pt>
                <c:pt idx="65">
                  <c:v>3106.3741746516826</c:v>
                </c:pt>
                <c:pt idx="66">
                  <c:v>2357.8449504552664</c:v>
                </c:pt>
                <c:pt idx="67">
                  <c:v>2212.5503723145935</c:v>
                </c:pt>
                <c:pt idx="68">
                  <c:v>2300.6554200889532</c:v>
                </c:pt>
                <c:pt idx="69">
                  <c:v>2161.201654221391</c:v>
                </c:pt>
                <c:pt idx="70">
                  <c:v>1706.090884716255</c:v>
                </c:pt>
                <c:pt idx="71">
                  <c:v>1731.2016124970567</c:v>
                </c:pt>
                <c:pt idx="72">
                  <c:v>1635.9864062425991</c:v>
                </c:pt>
                <c:pt idx="73">
                  <c:v>1588.8779449107851</c:v>
                </c:pt>
                <c:pt idx="74">
                  <c:v>1439.4945356102864</c:v>
                </c:pt>
                <c:pt idx="75">
                  <c:v>1409.0337777291761</c:v>
                </c:pt>
                <c:pt idx="76">
                  <c:v>1528.429909470166</c:v>
                </c:pt>
                <c:pt idx="77">
                  <c:v>1675.938405736571</c:v>
                </c:pt>
                <c:pt idx="78">
                  <c:v>1557.377277552406</c:v>
                </c:pt>
                <c:pt idx="79">
                  <c:v>1557.8831805431898</c:v>
                </c:pt>
                <c:pt idx="80">
                  <c:v>1377.6241179782828</c:v>
                </c:pt>
                <c:pt idx="81">
                  <c:v>2161.9005606090132</c:v>
                </c:pt>
                <c:pt idx="82">
                  <c:v>1985.6894046779173</c:v>
                </c:pt>
                <c:pt idx="83">
                  <c:v>1855.1444873910652</c:v>
                </c:pt>
                <c:pt idx="84">
                  <c:v>1867.2131839468479</c:v>
                </c:pt>
                <c:pt idx="85">
                  <c:v>1168.3714701917584</c:v>
                </c:pt>
                <c:pt idx="86">
                  <c:v>1381.7322687441224</c:v>
                </c:pt>
                <c:pt idx="87">
                  <c:v>1457.5034640306783</c:v>
                </c:pt>
                <c:pt idx="88">
                  <c:v>1451.4076103979316</c:v>
                </c:pt>
                <c:pt idx="89">
                  <c:v>1389.3336659491551</c:v>
                </c:pt>
                <c:pt idx="90">
                  <c:v>1475.1775513398643</c:v>
                </c:pt>
                <c:pt idx="91">
                  <c:v>1437.66266582358</c:v>
                </c:pt>
                <c:pt idx="92">
                  <c:v>1441.9987441729249</c:v>
                </c:pt>
                <c:pt idx="93">
                  <c:v>1466.3719221574806</c:v>
                </c:pt>
                <c:pt idx="94">
                  <c:v>1473.3814179643377</c:v>
                </c:pt>
                <c:pt idx="95">
                  <c:v>1531.564730590251</c:v>
                </c:pt>
                <c:pt idx="96">
                  <c:v>1680.5885079860604</c:v>
                </c:pt>
                <c:pt idx="97">
                  <c:v>1944.9545151555969</c:v>
                </c:pt>
                <c:pt idx="98">
                  <c:v>1915.7448779895115</c:v>
                </c:pt>
                <c:pt idx="99">
                  <c:v>1995.567855749485</c:v>
                </c:pt>
                <c:pt idx="100">
                  <c:v>2283.5103933905098</c:v>
                </c:pt>
                <c:pt idx="101">
                  <c:v>3263.6688936847549</c:v>
                </c:pt>
                <c:pt idx="102">
                  <c:v>3246.8773757754361</c:v>
                </c:pt>
                <c:pt idx="103">
                  <c:v>3468.7636318109812</c:v>
                </c:pt>
              </c:numCache>
            </c:numRef>
          </c:val>
          <c:smooth val="0"/>
          <c:extLst>
            <c:ext xmlns:c16="http://schemas.microsoft.com/office/drawing/2014/chart" uri="{C3380CC4-5D6E-409C-BE32-E72D297353CC}">
              <c16:uniqueId val="{00000005-C373-46EE-9EDF-4C9B3D09118A}"/>
            </c:ext>
          </c:extLst>
        </c:ser>
        <c:dLbls>
          <c:showLegendKey val="0"/>
          <c:showVal val="0"/>
          <c:showCatName val="0"/>
          <c:showSerName val="0"/>
          <c:showPercent val="0"/>
          <c:showBubbleSize val="0"/>
        </c:dLbls>
        <c:marker val="1"/>
        <c:smooth val="0"/>
        <c:axId val="962154735"/>
        <c:axId val="957981359"/>
        <c:extLst>
          <c:ext xmlns:c15="http://schemas.microsoft.com/office/drawing/2012/chart" uri="{02D57815-91ED-43cb-92C2-25804820EDAC}">
            <c15:filteredLineSeries>
              <c15:ser>
                <c:idx val="0"/>
                <c:order val="0"/>
                <c:tx>
                  <c:strRef>
                    <c:extLst>
                      <c:ext uri="{02D57815-91ED-43cb-92C2-25804820EDAC}">
                        <c15:formulaRef>
                          <c15:sqref>Part2_Q1!$A$4</c15:sqref>
                        </c15:formulaRef>
                      </c:ext>
                    </c:extLst>
                    <c:strCache>
                      <c:ptCount val="1"/>
                      <c:pt idx="0">
                        <c:v>Year Qtr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Part2_Q1!$A$5:$A$108</c15:sqref>
                        </c15:formulaRef>
                      </c:ext>
                    </c:extLst>
                    <c:numCache>
                      <c:formatCode>General</c:formatCode>
                      <c:ptCount val="104"/>
                      <c:pt idx="0">
                        <c:v>19794</c:v>
                      </c:pt>
                      <c:pt idx="1">
                        <c:v>19801</c:v>
                      </c:pt>
                      <c:pt idx="2">
                        <c:v>19802</c:v>
                      </c:pt>
                      <c:pt idx="3">
                        <c:v>19803</c:v>
                      </c:pt>
                      <c:pt idx="4">
                        <c:v>19804</c:v>
                      </c:pt>
                      <c:pt idx="5">
                        <c:v>19811</c:v>
                      </c:pt>
                      <c:pt idx="6">
                        <c:v>19812</c:v>
                      </c:pt>
                      <c:pt idx="7">
                        <c:v>19813</c:v>
                      </c:pt>
                      <c:pt idx="8">
                        <c:v>19814</c:v>
                      </c:pt>
                      <c:pt idx="9">
                        <c:v>19821</c:v>
                      </c:pt>
                      <c:pt idx="10">
                        <c:v>19822</c:v>
                      </c:pt>
                      <c:pt idx="11">
                        <c:v>19823</c:v>
                      </c:pt>
                      <c:pt idx="12">
                        <c:v>19824</c:v>
                      </c:pt>
                      <c:pt idx="13">
                        <c:v>19831</c:v>
                      </c:pt>
                      <c:pt idx="14">
                        <c:v>19832</c:v>
                      </c:pt>
                      <c:pt idx="15">
                        <c:v>19833</c:v>
                      </c:pt>
                      <c:pt idx="16">
                        <c:v>19834</c:v>
                      </c:pt>
                      <c:pt idx="17">
                        <c:v>19841</c:v>
                      </c:pt>
                      <c:pt idx="18">
                        <c:v>19842</c:v>
                      </c:pt>
                      <c:pt idx="19">
                        <c:v>19843</c:v>
                      </c:pt>
                      <c:pt idx="20">
                        <c:v>19844</c:v>
                      </c:pt>
                      <c:pt idx="21">
                        <c:v>19851</c:v>
                      </c:pt>
                      <c:pt idx="22">
                        <c:v>19852</c:v>
                      </c:pt>
                      <c:pt idx="23">
                        <c:v>19853</c:v>
                      </c:pt>
                      <c:pt idx="24">
                        <c:v>19854</c:v>
                      </c:pt>
                      <c:pt idx="25">
                        <c:v>19861</c:v>
                      </c:pt>
                      <c:pt idx="26">
                        <c:v>19862</c:v>
                      </c:pt>
                      <c:pt idx="27">
                        <c:v>19863</c:v>
                      </c:pt>
                      <c:pt idx="28">
                        <c:v>19864</c:v>
                      </c:pt>
                      <c:pt idx="29">
                        <c:v>19871</c:v>
                      </c:pt>
                      <c:pt idx="30">
                        <c:v>19872</c:v>
                      </c:pt>
                      <c:pt idx="31">
                        <c:v>19873</c:v>
                      </c:pt>
                      <c:pt idx="32">
                        <c:v>19874</c:v>
                      </c:pt>
                      <c:pt idx="33">
                        <c:v>19881</c:v>
                      </c:pt>
                      <c:pt idx="34">
                        <c:v>19882</c:v>
                      </c:pt>
                      <c:pt idx="35">
                        <c:v>19883</c:v>
                      </c:pt>
                      <c:pt idx="36">
                        <c:v>19884</c:v>
                      </c:pt>
                      <c:pt idx="37">
                        <c:v>19891</c:v>
                      </c:pt>
                      <c:pt idx="38">
                        <c:v>19892</c:v>
                      </c:pt>
                      <c:pt idx="39">
                        <c:v>19893</c:v>
                      </c:pt>
                      <c:pt idx="40">
                        <c:v>19894</c:v>
                      </c:pt>
                      <c:pt idx="41">
                        <c:v>19901</c:v>
                      </c:pt>
                      <c:pt idx="42">
                        <c:v>19902</c:v>
                      </c:pt>
                      <c:pt idx="43">
                        <c:v>19903</c:v>
                      </c:pt>
                      <c:pt idx="44">
                        <c:v>19904</c:v>
                      </c:pt>
                      <c:pt idx="45">
                        <c:v>19911</c:v>
                      </c:pt>
                      <c:pt idx="46">
                        <c:v>19912</c:v>
                      </c:pt>
                      <c:pt idx="47">
                        <c:v>19913</c:v>
                      </c:pt>
                      <c:pt idx="48">
                        <c:v>19914</c:v>
                      </c:pt>
                      <c:pt idx="49">
                        <c:v>19921</c:v>
                      </c:pt>
                      <c:pt idx="50">
                        <c:v>19922</c:v>
                      </c:pt>
                      <c:pt idx="51">
                        <c:v>19923</c:v>
                      </c:pt>
                      <c:pt idx="52">
                        <c:v>19924</c:v>
                      </c:pt>
                      <c:pt idx="53">
                        <c:v>19931</c:v>
                      </c:pt>
                      <c:pt idx="54">
                        <c:v>19932</c:v>
                      </c:pt>
                      <c:pt idx="55">
                        <c:v>19933</c:v>
                      </c:pt>
                      <c:pt idx="56">
                        <c:v>19934</c:v>
                      </c:pt>
                      <c:pt idx="57">
                        <c:v>19941</c:v>
                      </c:pt>
                      <c:pt idx="58">
                        <c:v>19942</c:v>
                      </c:pt>
                      <c:pt idx="59">
                        <c:v>19943</c:v>
                      </c:pt>
                      <c:pt idx="60">
                        <c:v>19944</c:v>
                      </c:pt>
                      <c:pt idx="61">
                        <c:v>19951</c:v>
                      </c:pt>
                      <c:pt idx="62">
                        <c:v>19952</c:v>
                      </c:pt>
                      <c:pt idx="63">
                        <c:v>19953</c:v>
                      </c:pt>
                      <c:pt idx="64">
                        <c:v>19954</c:v>
                      </c:pt>
                      <c:pt idx="65">
                        <c:v>19961</c:v>
                      </c:pt>
                      <c:pt idx="66">
                        <c:v>19962</c:v>
                      </c:pt>
                      <c:pt idx="67">
                        <c:v>19963</c:v>
                      </c:pt>
                      <c:pt idx="68">
                        <c:v>19964</c:v>
                      </c:pt>
                      <c:pt idx="69">
                        <c:v>19971</c:v>
                      </c:pt>
                      <c:pt idx="70">
                        <c:v>19972</c:v>
                      </c:pt>
                      <c:pt idx="71">
                        <c:v>19973</c:v>
                      </c:pt>
                      <c:pt idx="72">
                        <c:v>19974</c:v>
                      </c:pt>
                      <c:pt idx="73">
                        <c:v>19981</c:v>
                      </c:pt>
                      <c:pt idx="74">
                        <c:v>19982</c:v>
                      </c:pt>
                      <c:pt idx="75">
                        <c:v>19983</c:v>
                      </c:pt>
                      <c:pt idx="76">
                        <c:v>19984</c:v>
                      </c:pt>
                      <c:pt idx="77">
                        <c:v>19991</c:v>
                      </c:pt>
                      <c:pt idx="78">
                        <c:v>19992</c:v>
                      </c:pt>
                      <c:pt idx="79">
                        <c:v>19993</c:v>
                      </c:pt>
                      <c:pt idx="80">
                        <c:v>19994</c:v>
                      </c:pt>
                      <c:pt idx="81">
                        <c:v>20001</c:v>
                      </c:pt>
                      <c:pt idx="82">
                        <c:v>20002</c:v>
                      </c:pt>
                      <c:pt idx="83">
                        <c:v>20003</c:v>
                      </c:pt>
                      <c:pt idx="84">
                        <c:v>20004</c:v>
                      </c:pt>
                      <c:pt idx="85">
                        <c:v>20011</c:v>
                      </c:pt>
                      <c:pt idx="86">
                        <c:v>20012</c:v>
                      </c:pt>
                      <c:pt idx="87">
                        <c:v>20013</c:v>
                      </c:pt>
                      <c:pt idx="88">
                        <c:v>20014</c:v>
                      </c:pt>
                      <c:pt idx="89">
                        <c:v>20021</c:v>
                      </c:pt>
                      <c:pt idx="90">
                        <c:v>20022</c:v>
                      </c:pt>
                      <c:pt idx="91">
                        <c:v>20023</c:v>
                      </c:pt>
                      <c:pt idx="92">
                        <c:v>20024</c:v>
                      </c:pt>
                      <c:pt idx="93">
                        <c:v>20031</c:v>
                      </c:pt>
                      <c:pt idx="94">
                        <c:v>20032</c:v>
                      </c:pt>
                      <c:pt idx="95">
                        <c:v>20033</c:v>
                      </c:pt>
                      <c:pt idx="96">
                        <c:v>20034</c:v>
                      </c:pt>
                      <c:pt idx="97">
                        <c:v>20041</c:v>
                      </c:pt>
                      <c:pt idx="98">
                        <c:v>20042</c:v>
                      </c:pt>
                      <c:pt idx="99">
                        <c:v>20043</c:v>
                      </c:pt>
                      <c:pt idx="100">
                        <c:v>20044</c:v>
                      </c:pt>
                      <c:pt idx="101">
                        <c:v>20051</c:v>
                      </c:pt>
                      <c:pt idx="102">
                        <c:v>20052</c:v>
                      </c:pt>
                      <c:pt idx="103">
                        <c:v>20053</c:v>
                      </c:pt>
                    </c:numCache>
                  </c:numRef>
                </c:val>
                <c:smooth val="0"/>
                <c:extLst>
                  <c:ext xmlns:c16="http://schemas.microsoft.com/office/drawing/2014/chart" uri="{C3380CC4-5D6E-409C-BE32-E72D297353CC}">
                    <c16:uniqueId val="{00000000-C373-46EE-9EDF-4C9B3D09118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Part2_Q1!$C$4</c15:sqref>
                        </c15:formulaRef>
                      </c:ext>
                    </c:extLst>
                    <c:strCache>
                      <c:ptCount val="1"/>
                      <c:pt idx="0">
                        <c:v>Trend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Part2_Q1!$C$5:$C$108</c15:sqref>
                        </c15:formulaRef>
                      </c:ext>
                    </c:extLst>
                    <c:numCache>
                      <c:formatCode>General</c:formatCode>
                      <c:ptCount val="10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numCache>
                  </c:numRef>
                </c:val>
                <c:smooth val="0"/>
                <c:extLst xmlns:c15="http://schemas.microsoft.com/office/drawing/2012/chart">
                  <c:ext xmlns:c16="http://schemas.microsoft.com/office/drawing/2014/chart" uri="{C3380CC4-5D6E-409C-BE32-E72D297353CC}">
                    <c16:uniqueId val="{00000002-C373-46EE-9EDF-4C9B3D09118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Part2_Q1!$D$4</c15:sqref>
                        </c15:formulaRef>
                      </c:ext>
                    </c:extLst>
                    <c:strCache>
                      <c:ptCount val="1"/>
                      <c:pt idx="0">
                        <c:v>2 Period Moving Average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extLst xmlns:c15="http://schemas.microsoft.com/office/drawing/2012/chart">
                      <c:ext xmlns:c15="http://schemas.microsoft.com/office/drawing/2012/chart" uri="{02D57815-91ED-43cb-92C2-25804820EDAC}">
                        <c15:formulaRef>
                          <c15:sqref>Part2_Q1!$D$5:$D$108</c15:sqref>
                        </c15:formulaRef>
                      </c:ext>
                    </c:extLst>
                    <c:numCache>
                      <c:formatCode>0.000</c:formatCode>
                      <c:ptCount val="104"/>
                      <c:pt idx="1">
                        <c:v>21.544999955000002</c:v>
                      </c:pt>
                      <c:pt idx="2">
                        <c:v>28.05949992</c:v>
                      </c:pt>
                      <c:pt idx="3">
                        <c:v>37.017999889999999</c:v>
                      </c:pt>
                      <c:pt idx="4">
                        <c:v>54.543999849999999</c:v>
                      </c:pt>
                      <c:pt idx="5">
                        <c:v>73.192999839999999</c:v>
                      </c:pt>
                      <c:pt idx="6">
                        <c:v>84.741999864999997</c:v>
                      </c:pt>
                      <c:pt idx="7">
                        <c:v>94.198499914999999</c:v>
                      </c:pt>
                      <c:pt idx="8">
                        <c:v>115.615499985</c:v>
                      </c:pt>
                      <c:pt idx="9">
                        <c:v>132.28599980000001</c:v>
                      </c:pt>
                      <c:pt idx="10">
                        <c:v>136.84999970000001</c:v>
                      </c:pt>
                      <c:pt idx="11">
                        <c:v>159.24449970000001</c:v>
                      </c:pt>
                      <c:pt idx="12">
                        <c:v>195.05049965000001</c:v>
                      </c:pt>
                      <c:pt idx="13">
                        <c:v>221.1374998</c:v>
                      </c:pt>
                      <c:pt idx="14">
                        <c:v>247.63299965000002</c:v>
                      </c:pt>
                      <c:pt idx="15">
                        <c:v>270.24699925000004</c:v>
                      </c:pt>
                      <c:pt idx="16">
                        <c:v>294.71899940000003</c:v>
                      </c:pt>
                      <c:pt idx="17">
                        <c:v>308.16499950000002</c:v>
                      </c:pt>
                      <c:pt idx="18">
                        <c:v>361.1224995</c:v>
                      </c:pt>
                      <c:pt idx="19">
                        <c:v>449.77099944999998</c:v>
                      </c:pt>
                      <c:pt idx="20">
                        <c:v>587.84749935000002</c:v>
                      </c:pt>
                      <c:pt idx="21">
                        <c:v>566.81999969999993</c:v>
                      </c:pt>
                      <c:pt idx="22">
                        <c:v>405.13649989999999</c:v>
                      </c:pt>
                      <c:pt idx="23">
                        <c:v>392.31899974999999</c:v>
                      </c:pt>
                      <c:pt idx="24">
                        <c:v>471.79949950000002</c:v>
                      </c:pt>
                      <c:pt idx="25">
                        <c:v>471.41649959999995</c:v>
                      </c:pt>
                      <c:pt idx="26">
                        <c:v>428.61099954999997</c:v>
                      </c:pt>
                      <c:pt idx="27">
                        <c:v>479.53249930000004</c:v>
                      </c:pt>
                      <c:pt idx="28">
                        <c:v>586.51949884999999</c:v>
                      </c:pt>
                      <c:pt idx="29">
                        <c:v>618.78999905000001</c:v>
                      </c:pt>
                      <c:pt idx="30">
                        <c:v>606.19549944999994</c:v>
                      </c:pt>
                      <c:pt idx="31">
                        <c:v>711.74399949999997</c:v>
                      </c:pt>
                      <c:pt idx="32">
                        <c:v>914.43299890000003</c:v>
                      </c:pt>
                      <c:pt idx="33">
                        <c:v>954.80149864999998</c:v>
                      </c:pt>
                      <c:pt idx="34">
                        <c:v>930.105999</c:v>
                      </c:pt>
                      <c:pt idx="35">
                        <c:v>1080.8849983499999</c:v>
                      </c:pt>
                      <c:pt idx="36">
                        <c:v>1286.9279974999999</c:v>
                      </c:pt>
                      <c:pt idx="37">
                        <c:v>1326.0269985</c:v>
                      </c:pt>
                      <c:pt idx="38">
                        <c:v>1247.5644990000001</c:v>
                      </c:pt>
                      <c:pt idx="39">
                        <c:v>1315.9794980000001</c:v>
                      </c:pt>
                      <c:pt idx="40">
                        <c:v>1438.5649985</c:v>
                      </c:pt>
                      <c:pt idx="41">
                        <c:v>1419.7924994999998</c:v>
                      </c:pt>
                      <c:pt idx="42">
                        <c:v>1355.4809989999999</c:v>
                      </c:pt>
                      <c:pt idx="43">
                        <c:v>1359.4249970000001</c:v>
                      </c:pt>
                      <c:pt idx="44">
                        <c:v>1514.7979965</c:v>
                      </c:pt>
                      <c:pt idx="45">
                        <c:v>1636.5919974999999</c:v>
                      </c:pt>
                      <c:pt idx="46">
                        <c:v>1563.140997</c:v>
                      </c:pt>
                      <c:pt idx="47">
                        <c:v>1517.8324965000002</c:v>
                      </c:pt>
                      <c:pt idx="48">
                        <c:v>1684.8364985000001</c:v>
                      </c:pt>
                      <c:pt idx="49">
                        <c:v>1789.318499</c:v>
                      </c:pt>
                      <c:pt idx="50">
                        <c:v>1728.0979980000002</c:v>
                      </c:pt>
                      <c:pt idx="51">
                        <c:v>1753.9524974999999</c:v>
                      </c:pt>
                      <c:pt idx="52">
                        <c:v>1884.0129984999999</c:v>
                      </c:pt>
                      <c:pt idx="53">
                        <c:v>1987.0929984999998</c:v>
                      </c:pt>
                      <c:pt idx="54">
                        <c:v>1917.9364965</c:v>
                      </c:pt>
                      <c:pt idx="55">
                        <c:v>2001.3839950000001</c:v>
                      </c:pt>
                      <c:pt idx="56">
                        <c:v>2304.8214950000001</c:v>
                      </c:pt>
                      <c:pt idx="57">
                        <c:v>2272.7769964999998</c:v>
                      </c:pt>
                      <c:pt idx="58">
                        <c:v>2113.303997</c:v>
                      </c:pt>
                      <c:pt idx="59">
                        <c:v>2321.5969964999999</c:v>
                      </c:pt>
                      <c:pt idx="60">
                        <c:v>2662.6429980000003</c:v>
                      </c:pt>
                      <c:pt idx="61">
                        <c:v>2742</c:v>
                      </c:pt>
                      <c:pt idx="62">
                        <c:v>2613.5</c:v>
                      </c:pt>
                      <c:pt idx="63">
                        <c:v>2789</c:v>
                      </c:pt>
                      <c:pt idx="64">
                        <c:v>3075.5</c:v>
                      </c:pt>
                      <c:pt idx="65">
                        <c:v>2666.5</c:v>
                      </c:pt>
                      <c:pt idx="66">
                        <c:v>2182</c:v>
                      </c:pt>
                      <c:pt idx="67">
                        <c:v>2250</c:v>
                      </c:pt>
                      <c:pt idx="68">
                        <c:v>2225</c:v>
                      </c:pt>
                      <c:pt idx="69">
                        <c:v>1865</c:v>
                      </c:pt>
                      <c:pt idx="70">
                        <c:v>1669</c:v>
                      </c:pt>
                      <c:pt idx="71">
                        <c:v>1675.5</c:v>
                      </c:pt>
                      <c:pt idx="72">
                        <c:v>1596</c:v>
                      </c:pt>
                      <c:pt idx="73">
                        <c:v>1491.5</c:v>
                      </c:pt>
                      <c:pt idx="74">
                        <c:v>1403.5</c:v>
                      </c:pt>
                      <c:pt idx="75">
                        <c:v>1479</c:v>
                      </c:pt>
                      <c:pt idx="76">
                        <c:v>1633</c:v>
                      </c:pt>
                      <c:pt idx="77">
                        <c:v>1620</c:v>
                      </c:pt>
                      <c:pt idx="78">
                        <c:v>1544</c:v>
                      </c:pt>
                      <c:pt idx="79">
                        <c:v>1447</c:v>
                      </c:pt>
                      <c:pt idx="80">
                        <c:v>1839.5</c:v>
                      </c:pt>
                      <c:pt idx="81">
                        <c:v>2144</c:v>
                      </c:pt>
                      <c:pt idx="82">
                        <c:v>1885</c:v>
                      </c:pt>
                      <c:pt idx="83">
                        <c:v>1847.5</c:v>
                      </c:pt>
                      <c:pt idx="84">
                        <c:v>1438.5</c:v>
                      </c:pt>
                      <c:pt idx="85">
                        <c:v>1219</c:v>
                      </c:pt>
                      <c:pt idx="86">
                        <c:v>1453</c:v>
                      </c:pt>
                      <c:pt idx="87">
                        <c:v>1462.5</c:v>
                      </c:pt>
                      <c:pt idx="88">
                        <c:v>1412.5</c:v>
                      </c:pt>
                      <c:pt idx="89">
                        <c:v>1435</c:v>
                      </c:pt>
                      <c:pt idx="90">
                        <c:v>1462</c:v>
                      </c:pt>
                      <c:pt idx="91">
                        <c:v>1436</c:v>
                      </c:pt>
                      <c:pt idx="92">
                        <c:v>1457.5</c:v>
                      </c:pt>
                      <c:pt idx="93">
                        <c:v>1473.5</c:v>
                      </c:pt>
                      <c:pt idx="94">
                        <c:v>1510</c:v>
                      </c:pt>
                      <c:pt idx="95">
                        <c:v>1630</c:v>
                      </c:pt>
                      <c:pt idx="96">
                        <c:v>1860.5</c:v>
                      </c:pt>
                      <c:pt idx="97">
                        <c:v>1957.5</c:v>
                      </c:pt>
                      <c:pt idx="98">
                        <c:v>1961.5</c:v>
                      </c:pt>
                      <c:pt idx="99">
                        <c:v>2182</c:v>
                      </c:pt>
                      <c:pt idx="100">
                        <c:v>2920</c:v>
                      </c:pt>
                      <c:pt idx="101">
                        <c:v>3366.5</c:v>
                      </c:pt>
                      <c:pt idx="102">
                        <c:v>3381.5</c:v>
                      </c:pt>
                      <c:pt idx="103">
                        <c:v>3599</c:v>
                      </c:pt>
                    </c:numCache>
                  </c:numRef>
                </c:val>
                <c:smooth val="0"/>
                <c:extLst xmlns:c15="http://schemas.microsoft.com/office/drawing/2012/chart">
                  <c:ext xmlns:c16="http://schemas.microsoft.com/office/drawing/2014/chart" uri="{C3380CC4-5D6E-409C-BE32-E72D297353CC}">
                    <c16:uniqueId val="{00000003-C373-46EE-9EDF-4C9B3D09118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Part2_Q1!$G$4</c15:sqref>
                        </c15:formulaRef>
                      </c:ext>
                    </c:extLst>
                    <c:strCache>
                      <c:ptCount val="1"/>
                      <c:pt idx="0">
                        <c:v>Error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Part2_Q1!$G$5:$G$108</c15:sqref>
                        </c15:formulaRef>
                      </c:ext>
                    </c:extLst>
                    <c:numCache>
                      <c:formatCode>0.000</c:formatCode>
                      <c:ptCount val="104"/>
                      <c:pt idx="2">
                        <c:v>11.023999934999999</c:v>
                      </c:pt>
                      <c:pt idx="3">
                        <c:v>10.966044422130963</c:v>
                      </c:pt>
                      <c:pt idx="4">
                        <c:v>28.211172192654622</c:v>
                      </c:pt>
                      <c:pt idx="5">
                        <c:v>16.436267625202554</c:v>
                      </c:pt>
                      <c:pt idx="6">
                        <c:v>15.03735737238118</c:v>
                      </c:pt>
                      <c:pt idx="7">
                        <c:v>9.7799292846102475</c:v>
                      </c:pt>
                      <c:pt idx="8">
                        <c:v>37.709663339608724</c:v>
                      </c:pt>
                      <c:pt idx="9">
                        <c:v>4.5401341600265965</c:v>
                      </c:pt>
                      <c:pt idx="10">
                        <c:v>12.513705495784677</c:v>
                      </c:pt>
                      <c:pt idx="11">
                        <c:v>35.474505152261884</c:v>
                      </c:pt>
                      <c:pt idx="12">
                        <c:v>45.139830736842839</c:v>
                      </c:pt>
                      <c:pt idx="13">
                        <c:v>22.156995094927765</c:v>
                      </c:pt>
                      <c:pt idx="14">
                        <c:v>43.458535275346833</c:v>
                      </c:pt>
                      <c:pt idx="15">
                        <c:v>14.078592406828818</c:v>
                      </c:pt>
                      <c:pt idx="16">
                        <c:v>45.659070508387799</c:v>
                      </c:pt>
                      <c:pt idx="17">
                        <c:v>-7.560598854163004</c:v>
                      </c:pt>
                      <c:pt idx="18">
                        <c:v>120.62267180960521</c:v>
                      </c:pt>
                      <c:pt idx="19">
                        <c:v>77.884178481242714</c:v>
                      </c:pt>
                      <c:pt idx="20">
                        <c:v>235.50766265759069</c:v>
                      </c:pt>
                      <c:pt idx="21">
                        <c:v>-218.77200041641595</c:v>
                      </c:pt>
                      <c:pt idx="22">
                        <c:v>-101.45547694550368</c:v>
                      </c:pt>
                      <c:pt idx="23">
                        <c:v>15.74748569157299</c:v>
                      </c:pt>
                      <c:pt idx="24">
                        <c:v>127.13514531334033</c:v>
                      </c:pt>
                      <c:pt idx="25">
                        <c:v>-101.09711483291852</c:v>
                      </c:pt>
                      <c:pt idx="26">
                        <c:v>20.370712339577778</c:v>
                      </c:pt>
                      <c:pt idx="27">
                        <c:v>66.328438522958265</c:v>
                      </c:pt>
                      <c:pt idx="28">
                        <c:v>163.90986540305215</c:v>
                      </c:pt>
                      <c:pt idx="29">
                        <c:v>-56.177369810515302</c:v>
                      </c:pt>
                      <c:pt idx="30">
                        <c:v>51.198420311716973</c:v>
                      </c:pt>
                      <c:pt idx="31">
                        <c:v>158.96455504229493</c:v>
                      </c:pt>
                      <c:pt idx="32">
                        <c:v>285.83891286891401</c:v>
                      </c:pt>
                      <c:pt idx="33">
                        <c:v>-121.65912162525774</c:v>
                      </c:pt>
                      <c:pt idx="34">
                        <c:v>103.06738788313351</c:v>
                      </c:pt>
                      <c:pt idx="35">
                        <c:v>195.00289932468172</c:v>
                      </c:pt>
                      <c:pt idx="36">
                        <c:v>272.99951756182645</c:v>
                      </c:pt>
                      <c:pt idx="37">
                        <c:v>-107.00672297359915</c:v>
                      </c:pt>
                      <c:pt idx="38">
                        <c:v>-18.778900574098998</c:v>
                      </c:pt>
                      <c:pt idx="39">
                        <c:v>132.01217699428526</c:v>
                      </c:pt>
                      <c:pt idx="40">
                        <c:v>134.40079126633782</c:v>
                      </c:pt>
                      <c:pt idx="41">
                        <c:v>-121.96811725588009</c:v>
                      </c:pt>
                      <c:pt idx="42">
                        <c:v>-4.3225794724307889</c:v>
                      </c:pt>
                      <c:pt idx="43">
                        <c:v>-11.480895180323614</c:v>
                      </c:pt>
                      <c:pt idx="44">
                        <c:v>319.26224543226294</c:v>
                      </c:pt>
                      <c:pt idx="45">
                        <c:v>-17.936080480753617</c:v>
                      </c:pt>
                      <c:pt idx="46">
                        <c:v>-72.438716387864815</c:v>
                      </c:pt>
                      <c:pt idx="47">
                        <c:v>-35.132121301845473</c:v>
                      </c:pt>
                      <c:pt idx="48">
                        <c:v>348.96040177319492</c:v>
                      </c:pt>
                      <c:pt idx="49">
                        <c:v>-81.123865508096742</c:v>
                      </c:pt>
                      <c:pt idx="50">
                        <c:v>8.9275893908816215</c:v>
                      </c:pt>
                      <c:pt idx="51">
                        <c:v>29.237767827263042</c:v>
                      </c:pt>
                      <c:pt idx="52">
                        <c:v>238.04285450827683</c:v>
                      </c:pt>
                      <c:pt idx="53">
                        <c:v>18.257584844393023</c:v>
                      </c:pt>
                      <c:pt idx="54">
                        <c:v>-108.48997408402965</c:v>
                      </c:pt>
                      <c:pt idx="55">
                        <c:v>258.45784931671801</c:v>
                      </c:pt>
                      <c:pt idx="56">
                        <c:v>376.55033552566647</c:v>
                      </c:pt>
                      <c:pt idx="57">
                        <c:v>-321.51513600771705</c:v>
                      </c:pt>
                      <c:pt idx="58">
                        <c:v>12.893451054799698</c:v>
                      </c:pt>
                      <c:pt idx="59">
                        <c:v>345.79674262238041</c:v>
                      </c:pt>
                      <c:pt idx="60">
                        <c:v>403.58365467015574</c:v>
                      </c:pt>
                      <c:pt idx="61">
                        <c:v>-104.28982848104079</c:v>
                      </c:pt>
                      <c:pt idx="62">
                        <c:v>-96.564223453091927</c:v>
                      </c:pt>
                      <c:pt idx="63">
                        <c:v>409.88505942788061</c:v>
                      </c:pt>
                      <c:pt idx="64">
                        <c:v>221.89228191787424</c:v>
                      </c:pt>
                      <c:pt idx="65">
                        <c:v>-921.37417465168255</c:v>
                      </c:pt>
                      <c:pt idx="66">
                        <c:v>-178.84495045526637</c:v>
                      </c:pt>
                      <c:pt idx="67">
                        <c:v>108.44962768540654</c:v>
                      </c:pt>
                      <c:pt idx="68">
                        <c:v>-171.65542008895318</c:v>
                      </c:pt>
                      <c:pt idx="69">
                        <c:v>-560.20165422139098</c:v>
                      </c:pt>
                      <c:pt idx="70">
                        <c:v>30.909115283744995</c:v>
                      </c:pt>
                      <c:pt idx="71">
                        <c:v>-117.20161249705666</c:v>
                      </c:pt>
                      <c:pt idx="72">
                        <c:v>-57.98640624259906</c:v>
                      </c:pt>
                      <c:pt idx="73">
                        <c:v>-183.87794491078512</c:v>
                      </c:pt>
                      <c:pt idx="74">
                        <c:v>-37.494535610286448</c:v>
                      </c:pt>
                      <c:pt idx="75">
                        <c:v>146.96622227082389</c:v>
                      </c:pt>
                      <c:pt idx="76">
                        <c:v>181.57009052983403</c:v>
                      </c:pt>
                      <c:pt idx="77">
                        <c:v>-145.93840573657099</c:v>
                      </c:pt>
                      <c:pt idx="78">
                        <c:v>0.62272244759401474</c:v>
                      </c:pt>
                      <c:pt idx="79">
                        <c:v>-221.88318054318984</c:v>
                      </c:pt>
                      <c:pt idx="80">
                        <c:v>965.37588202171719</c:v>
                      </c:pt>
                      <c:pt idx="81">
                        <c:v>-216.90056060901316</c:v>
                      </c:pt>
                      <c:pt idx="82">
                        <c:v>-160.68940467791731</c:v>
                      </c:pt>
                      <c:pt idx="83">
                        <c:v>14.85551260893476</c:v>
                      </c:pt>
                      <c:pt idx="84">
                        <c:v>-860.21318394684795</c:v>
                      </c:pt>
                      <c:pt idx="85">
                        <c:v>262.62852980824164</c:v>
                      </c:pt>
                      <c:pt idx="86">
                        <c:v>93.267731255877607</c:v>
                      </c:pt>
                      <c:pt idx="87">
                        <c:v>-7.5034640306782876</c:v>
                      </c:pt>
                      <c:pt idx="88">
                        <c:v>-76.407610397931649</c:v>
                      </c:pt>
                      <c:pt idx="89">
                        <c:v>105.66633405084485</c:v>
                      </c:pt>
                      <c:pt idx="90">
                        <c:v>-46.177551339864294</c:v>
                      </c:pt>
                      <c:pt idx="91">
                        <c:v>5.3373341764199722</c:v>
                      </c:pt>
                      <c:pt idx="92">
                        <c:v>30.001255827075056</c:v>
                      </c:pt>
                      <c:pt idx="93">
                        <c:v>8.6280778425193603</c:v>
                      </c:pt>
                      <c:pt idx="94">
                        <c:v>71.618582035662257</c:v>
                      </c:pt>
                      <c:pt idx="95">
                        <c:v>183.43526940974903</c:v>
                      </c:pt>
                      <c:pt idx="96">
                        <c:v>325.41149201393955</c:v>
                      </c:pt>
                      <c:pt idx="97">
                        <c:v>-35.954515155596937</c:v>
                      </c:pt>
                      <c:pt idx="98">
                        <c:v>98.255122010488549</c:v>
                      </c:pt>
                      <c:pt idx="99">
                        <c:v>354.43214425051497</c:v>
                      </c:pt>
                      <c:pt idx="100">
                        <c:v>1206.4896066094902</c:v>
                      </c:pt>
                      <c:pt idx="101">
                        <c:v>-20.668893684754948</c:v>
                      </c:pt>
                      <c:pt idx="102">
                        <c:v>273.12262422456388</c:v>
                      </c:pt>
                      <c:pt idx="103">
                        <c:v>209.23636818901878</c:v>
                      </c:pt>
                    </c:numCache>
                  </c:numRef>
                </c:val>
                <c:smooth val="0"/>
                <c:extLst xmlns:c15="http://schemas.microsoft.com/office/drawing/2012/chart">
                  <c:ext xmlns:c16="http://schemas.microsoft.com/office/drawing/2014/chart" uri="{C3380CC4-5D6E-409C-BE32-E72D297353CC}">
                    <c16:uniqueId val="{00000006-C373-46EE-9EDF-4C9B3D09118A}"/>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Part2_Q1!$H$4</c15:sqref>
                        </c15:formulaRef>
                      </c:ext>
                    </c:extLst>
                    <c:strCache>
                      <c:ptCount val="1"/>
                      <c:pt idx="0">
                        <c:v>Error^2</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Part2_Q1!$H$5:$H$108</c15:sqref>
                        </c15:formulaRef>
                      </c:ext>
                    </c:extLst>
                    <c:numCache>
                      <c:formatCode>0.000</c:formatCode>
                      <c:ptCount val="104"/>
                      <c:pt idx="2">
                        <c:v>121.52857456687998</c:v>
                      </c:pt>
                      <c:pt idx="3">
                        <c:v>120.25413026814961</c:v>
                      </c:pt>
                      <c:pt idx="4">
                        <c:v>795.87023648360946</c:v>
                      </c:pt>
                      <c:pt idx="5">
                        <c:v>270.15089344728159</c:v>
                      </c:pt>
                      <c:pt idx="6">
                        <c:v>226.12211674470663</c:v>
                      </c:pt>
                      <c:pt idx="7">
                        <c:v>95.64701681197711</c:v>
                      </c:pt>
                      <c:pt idx="8">
                        <c:v>1422.0187091866303</c:v>
                      </c:pt>
                      <c:pt idx="9">
                        <c:v>20.612818191040411</c:v>
                      </c:pt>
                      <c:pt idx="10">
                        <c:v>156.59282523523163</c:v>
                      </c:pt>
                      <c:pt idx="11">
                        <c:v>1258.4405157978549</c:v>
                      </c:pt>
                      <c:pt idx="12">
                        <c:v>2037.6043189508216</c:v>
                      </c:pt>
                      <c:pt idx="13">
                        <c:v>490.93243163665306</c:v>
                      </c:pt>
                      <c:pt idx="14">
                        <c:v>1888.644288278565</c:v>
                      </c:pt>
                      <c:pt idx="15">
                        <c:v>198.20676415761807</c:v>
                      </c:pt>
                      <c:pt idx="16">
                        <c:v>2084.7507196899287</c:v>
                      </c:pt>
                      <c:pt idx="17">
                        <c:v>57.162655033570928</c:v>
                      </c:pt>
                      <c:pt idx="18">
                        <c:v>14549.828954487726</c:v>
                      </c:pt>
                      <c:pt idx="19">
                        <c:v>6065.9452576980702</c:v>
                      </c:pt>
                      <c:pt idx="20">
                        <c:v>55463.859170441538</c:v>
                      </c:pt>
                      <c:pt idx="21">
                        <c:v>47861.1881662003</c:v>
                      </c:pt>
                      <c:pt idx="22">
                        <c:v>10293.213802239628</c:v>
                      </c:pt>
                      <c:pt idx="23">
                        <c:v>247.98330560629606</c:v>
                      </c:pt>
                      <c:pt idx="24">
                        <c:v>16163.345173844162</c:v>
                      </c:pt>
                      <c:pt idx="25">
                        <c:v>10220.626627540314</c:v>
                      </c:pt>
                      <c:pt idx="26">
                        <c:v>414.96592122182636</c:v>
                      </c:pt>
                      <c:pt idx="27">
                        <c:v>4399.4617568938538</c:v>
                      </c:pt>
                      <c:pt idx="28">
                        <c:v>26866.443976446673</c:v>
                      </c:pt>
                      <c:pt idx="29">
                        <c:v>3155.896878827396</c:v>
                      </c:pt>
                      <c:pt idx="30">
                        <c:v>2621.2782424152329</c:v>
                      </c:pt>
                      <c:pt idx="31">
                        <c:v>25269.729759794816</c:v>
                      </c:pt>
                      <c:pt idx="32">
                        <c:v>81703.88411008261</c:v>
                      </c:pt>
                      <c:pt idx="33">
                        <c:v>14800.941874629256</c:v>
                      </c:pt>
                      <c:pt idx="34">
                        <c:v>10622.886445052296</c:v>
                      </c:pt>
                      <c:pt idx="35">
                        <c:v>38026.130745031958</c:v>
                      </c:pt>
                      <c:pt idx="36">
                        <c:v>74528.736588989996</c:v>
                      </c:pt>
                      <c:pt idx="37">
                        <c:v>11450.438761548592</c:v>
                      </c:pt>
                      <c:pt idx="38">
                        <c:v>352.64710677189566</c:v>
                      </c:pt>
                      <c:pt idx="39">
                        <c:v>17427.214874770496</c:v>
                      </c:pt>
                      <c:pt idx="40">
                        <c:v>18063.572693017708</c:v>
                      </c:pt>
                      <c:pt idx="41">
                        <c:v>14876.221626944114</c:v>
                      </c:pt>
                      <c:pt idx="42">
                        <c:v>18.684693295480038</c:v>
                      </c:pt>
                      <c:pt idx="43">
                        <c:v>131.81095414157798</c:v>
                      </c:pt>
                      <c:pt idx="44">
                        <c:v>101928.3813584505</c:v>
                      </c:pt>
                      <c:pt idx="45">
                        <c:v>321.70298301207089</c:v>
                      </c:pt>
                      <c:pt idx="46">
                        <c:v>5247.3676319215147</c:v>
                      </c:pt>
                      <c:pt idx="47">
                        <c:v>1234.2659471675845</c:v>
                      </c:pt>
                      <c:pt idx="48">
                        <c:v>121773.36200570961</c:v>
                      </c:pt>
                      <c:pt idx="49">
                        <c:v>6581.0815549757681</c:v>
                      </c:pt>
                      <c:pt idx="50">
                        <c:v>79.701852332182085</c:v>
                      </c:pt>
                      <c:pt idx="51">
                        <c:v>854.8470675209378</c:v>
                      </c:pt>
                      <c:pt idx="52">
                        <c:v>56664.400582448652</c:v>
                      </c:pt>
                      <c:pt idx="53">
                        <c:v>333.3394043502098</c:v>
                      </c:pt>
                      <c:pt idx="54">
                        <c:v>11770.074476753425</c:v>
                      </c:pt>
                      <c:pt idx="55">
                        <c:v>66800.459873423315</c:v>
                      </c:pt>
                      <c:pt idx="56">
                        <c:v>141790.155184492</c:v>
                      </c:pt>
                      <c:pt idx="57">
                        <c:v>103371.98268206079</c:v>
                      </c:pt>
                      <c:pt idx="58">
                        <c:v>166.24108010251544</c:v>
                      </c:pt>
                      <c:pt idx="59">
                        <c:v>119575.38720824879</c:v>
                      </c:pt>
                      <c:pt idx="60">
                        <c:v>162879.76631691953</c:v>
                      </c:pt>
                      <c:pt idx="61">
                        <c:v>10876.368324604906</c:v>
                      </c:pt>
                      <c:pt idx="62">
                        <c:v>9324.6492510986682</c:v>
                      </c:pt>
                      <c:pt idx="63">
                        <c:v>168005.76194219722</c:v>
                      </c:pt>
                      <c:pt idx="64">
                        <c:v>49236.184774721383</c:v>
                      </c:pt>
                      <c:pt idx="65">
                        <c:v>848930.36971506919</c:v>
                      </c:pt>
                      <c:pt idx="66">
                        <c:v>31985.516303346682</c:v>
                      </c:pt>
                      <c:pt idx="67">
                        <c:v>11761.321745103296</c:v>
                      </c:pt>
                      <c:pt idx="68">
                        <c:v>29465.58324591499</c:v>
                      </c:pt>
                      <c:pt idx="69">
                        <c:v>313825.89339238289</c:v>
                      </c:pt>
                      <c:pt idx="70">
                        <c:v>955.37340762383849</c:v>
                      </c:pt>
                      <c:pt idx="71">
                        <c:v>13736.217971910228</c:v>
                      </c:pt>
                      <c:pt idx="72">
                        <c:v>3362.4233089317313</c:v>
                      </c:pt>
                      <c:pt idx="73">
                        <c:v>33811.098624613725</c:v>
                      </c:pt>
                      <c:pt idx="74">
                        <c:v>1405.8402006310384</c:v>
                      </c:pt>
                      <c:pt idx="75">
                        <c:v>21599.070488557212</c:v>
                      </c:pt>
                      <c:pt idx="76">
                        <c:v>32967.69777501213</c:v>
                      </c:pt>
                      <c:pt idx="77">
                        <c:v>21298.018268932014</c:v>
                      </c:pt>
                      <c:pt idx="78">
                        <c:v>0.38778324673748044</c:v>
                      </c:pt>
                      <c:pt idx="79">
                        <c:v>49232.145807961781</c:v>
                      </c:pt>
                      <c:pt idx="80">
                        <c:v>931950.59358920844</c:v>
                      </c:pt>
                      <c:pt idx="81">
                        <c:v>47045.85319250419</c:v>
                      </c:pt>
                      <c:pt idx="82">
                        <c:v>25821.084775743475</c:v>
                      </c:pt>
                      <c:pt idx="83">
                        <c:v>220.68625487421963</c:v>
                      </c:pt>
                      <c:pt idx="84">
                        <c:v>739966.72183597367</c:v>
                      </c:pt>
                      <c:pt idx="85">
                        <c:v>68973.744669238469</c:v>
                      </c:pt>
                      <c:pt idx="86">
                        <c:v>8698.8696936186079</c:v>
                      </c:pt>
                      <c:pt idx="87">
                        <c:v>56.301972459682851</c:v>
                      </c:pt>
                      <c:pt idx="88">
                        <c:v>5838.1229267221124</c:v>
                      </c:pt>
                      <c:pt idx="89">
                        <c:v>11165.374151744734</c:v>
                      </c:pt>
                      <c:pt idx="90">
                        <c:v>2132.3662477458029</c:v>
                      </c:pt>
                      <c:pt idx="91">
                        <c:v>28.487136110780664</c:v>
                      </c:pt>
                      <c:pt idx="92">
                        <c:v>900.07535120160503</c:v>
                      </c:pt>
                      <c:pt idx="93">
                        <c:v>74.443727256573538</c:v>
                      </c:pt>
                      <c:pt idx="94">
                        <c:v>5129.2212927988849</c:v>
                      </c:pt>
                      <c:pt idx="95">
                        <c:v>33648.498063427207</c:v>
                      </c:pt>
                      <c:pt idx="96">
                        <c:v>105892.63913473825</c:v>
                      </c:pt>
                      <c:pt idx="97">
                        <c:v>1292.7271600740498</c:v>
                      </c:pt>
                      <c:pt idx="98">
                        <c:v>9654.0690012959913</c:v>
                      </c:pt>
                      <c:pt idx="99">
                        <c:v>125622.14487801785</c:v>
                      </c:pt>
                      <c:pt idx="100">
                        <c:v>1455617.1708567224</c:v>
                      </c:pt>
                      <c:pt idx="101">
                        <c:v>427.20316615170299</c:v>
                      </c:pt>
                      <c:pt idx="102">
                        <c:v>74595.967863312326</c:v>
                      </c:pt>
                      <c:pt idx="103">
                        <c:v>43779.857772930627</c:v>
                      </c:pt>
                    </c:numCache>
                  </c:numRef>
                </c:val>
                <c:smooth val="0"/>
                <c:extLst xmlns:c15="http://schemas.microsoft.com/office/drawing/2012/chart">
                  <c:ext xmlns:c16="http://schemas.microsoft.com/office/drawing/2014/chart" uri="{C3380CC4-5D6E-409C-BE32-E72D297353CC}">
                    <c16:uniqueId val="{00000007-C373-46EE-9EDF-4C9B3D09118A}"/>
                  </c:ext>
                </c:extLst>
              </c15:ser>
            </c15:filteredLineSeries>
          </c:ext>
        </c:extLst>
      </c:lineChart>
      <c:catAx>
        <c:axId val="96215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Trend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981359"/>
        <c:crosses val="autoZero"/>
        <c:auto val="1"/>
        <c:lblAlgn val="ctr"/>
        <c:lblOffset val="100"/>
        <c:noMultiLvlLbl val="0"/>
      </c:catAx>
      <c:valAx>
        <c:axId val="957981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Forecasted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54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Forecast</a:t>
            </a:r>
            <a:r>
              <a:rPr lang="en-US" baseline="0"/>
              <a:t> with Dyanamic Level, Trend and Seasonality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Part2_Q2!$B$26</c:f>
              <c:strCache>
                <c:ptCount val="1"/>
                <c:pt idx="0">
                  <c:v>Revs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Part2_Q2!$B$27:$B$130</c:f>
              <c:numCache>
                <c:formatCode>General</c:formatCode>
                <c:ptCount val="104"/>
                <c:pt idx="0">
                  <c:v>19.539999959999999</c:v>
                </c:pt>
                <c:pt idx="1">
                  <c:v>23.54999995</c:v>
                </c:pt>
                <c:pt idx="2">
                  <c:v>32.568999890000001</c:v>
                </c:pt>
                <c:pt idx="3">
                  <c:v>41.466999889999997</c:v>
                </c:pt>
                <c:pt idx="4">
                  <c:v>67.620999810000001</c:v>
                </c:pt>
                <c:pt idx="5">
                  <c:v>78.764999869999997</c:v>
                </c:pt>
                <c:pt idx="6">
                  <c:v>90.718999859999997</c:v>
                </c:pt>
                <c:pt idx="7">
                  <c:v>97.677999970000002</c:v>
                </c:pt>
                <c:pt idx="8">
                  <c:v>133.553</c:v>
                </c:pt>
                <c:pt idx="9">
                  <c:v>131.0189996</c:v>
                </c:pt>
                <c:pt idx="10">
                  <c:v>142.6809998</c:v>
                </c:pt>
                <c:pt idx="11">
                  <c:v>175.80799959999999</c:v>
                </c:pt>
                <c:pt idx="12">
                  <c:v>214.2929997</c:v>
                </c:pt>
                <c:pt idx="13">
                  <c:v>227.98199990000001</c:v>
                </c:pt>
                <c:pt idx="14">
                  <c:v>267.28399940000003</c:v>
                </c:pt>
                <c:pt idx="15">
                  <c:v>273.2099991</c:v>
                </c:pt>
                <c:pt idx="16">
                  <c:v>316.2279997</c:v>
                </c:pt>
                <c:pt idx="17">
                  <c:v>300.10199929999999</c:v>
                </c:pt>
                <c:pt idx="18">
                  <c:v>422.14299970000002</c:v>
                </c:pt>
                <c:pt idx="19">
                  <c:v>477.39899919999999</c:v>
                </c:pt>
                <c:pt idx="20">
                  <c:v>698.29599949999999</c:v>
                </c:pt>
                <c:pt idx="21">
                  <c:v>435.34399989999997</c:v>
                </c:pt>
                <c:pt idx="22">
                  <c:v>374.92899990000001</c:v>
                </c:pt>
                <c:pt idx="23">
                  <c:v>409.70899960000003</c:v>
                </c:pt>
                <c:pt idx="24">
                  <c:v>533.88999939999997</c:v>
                </c:pt>
                <c:pt idx="25">
                  <c:v>408.9429998</c:v>
                </c:pt>
                <c:pt idx="26">
                  <c:v>448.27899930000001</c:v>
                </c:pt>
                <c:pt idx="27">
                  <c:v>510.78599930000001</c:v>
                </c:pt>
                <c:pt idx="28">
                  <c:v>662.25299840000002</c:v>
                </c:pt>
                <c:pt idx="29">
                  <c:v>575.32699969999999</c:v>
                </c:pt>
                <c:pt idx="30">
                  <c:v>637.06399920000001</c:v>
                </c:pt>
                <c:pt idx="31">
                  <c:v>786.42399980000005</c:v>
                </c:pt>
                <c:pt idx="32">
                  <c:v>1042.441998</c:v>
                </c:pt>
                <c:pt idx="33">
                  <c:v>867.16099929999996</c:v>
                </c:pt>
                <c:pt idx="34">
                  <c:v>993.05099870000004</c:v>
                </c:pt>
                <c:pt idx="35">
                  <c:v>1168.7189980000001</c:v>
                </c:pt>
                <c:pt idx="36">
                  <c:v>1405.1369970000001</c:v>
                </c:pt>
                <c:pt idx="37">
                  <c:v>1246.9169999999999</c:v>
                </c:pt>
                <c:pt idx="38">
                  <c:v>1248.211998</c:v>
                </c:pt>
                <c:pt idx="39">
                  <c:v>1383.7469980000001</c:v>
                </c:pt>
                <c:pt idx="40">
                  <c:v>1493.3829989999999</c:v>
                </c:pt>
                <c:pt idx="41">
                  <c:v>1346.202</c:v>
                </c:pt>
                <c:pt idx="42">
                  <c:v>1364.759998</c:v>
                </c:pt>
                <c:pt idx="43">
                  <c:v>1354.0899959999999</c:v>
                </c:pt>
                <c:pt idx="44">
                  <c:v>1675.505997</c:v>
                </c:pt>
                <c:pt idx="45">
                  <c:v>1597.6779979999999</c:v>
                </c:pt>
                <c:pt idx="46">
                  <c:v>1528.6039960000001</c:v>
                </c:pt>
                <c:pt idx="47">
                  <c:v>1507.060997</c:v>
                </c:pt>
                <c:pt idx="48">
                  <c:v>1862.6120000000001</c:v>
                </c:pt>
                <c:pt idx="49">
                  <c:v>1716.0249980000001</c:v>
                </c:pt>
                <c:pt idx="50">
                  <c:v>1740.1709980000001</c:v>
                </c:pt>
                <c:pt idx="51">
                  <c:v>1767.733997</c:v>
                </c:pt>
                <c:pt idx="52">
                  <c:v>2000.2919999999999</c:v>
                </c:pt>
                <c:pt idx="53">
                  <c:v>1973.8939969999999</c:v>
                </c:pt>
                <c:pt idx="54">
                  <c:v>1861.9789960000001</c:v>
                </c:pt>
                <c:pt idx="55">
                  <c:v>2140.788994</c:v>
                </c:pt>
                <c:pt idx="56">
                  <c:v>2468.8539959999998</c:v>
                </c:pt>
                <c:pt idx="57">
                  <c:v>2076.6999970000002</c:v>
                </c:pt>
                <c:pt idx="58">
                  <c:v>2149.9079969999998</c:v>
                </c:pt>
                <c:pt idx="59">
                  <c:v>2493.2859960000001</c:v>
                </c:pt>
                <c:pt idx="60">
                  <c:v>2832</c:v>
                </c:pt>
                <c:pt idx="61">
                  <c:v>2652</c:v>
                </c:pt>
                <c:pt idx="62">
                  <c:v>2575</c:v>
                </c:pt>
                <c:pt idx="63">
                  <c:v>3003</c:v>
                </c:pt>
                <c:pt idx="64">
                  <c:v>3148</c:v>
                </c:pt>
                <c:pt idx="65">
                  <c:v>2185</c:v>
                </c:pt>
                <c:pt idx="66">
                  <c:v>2179</c:v>
                </c:pt>
                <c:pt idx="67">
                  <c:v>2321</c:v>
                </c:pt>
                <c:pt idx="68">
                  <c:v>2129</c:v>
                </c:pt>
                <c:pt idx="69">
                  <c:v>1601</c:v>
                </c:pt>
                <c:pt idx="70">
                  <c:v>1737</c:v>
                </c:pt>
                <c:pt idx="71">
                  <c:v>1614</c:v>
                </c:pt>
                <c:pt idx="72">
                  <c:v>1578</c:v>
                </c:pt>
                <c:pt idx="73">
                  <c:v>1405</c:v>
                </c:pt>
                <c:pt idx="74">
                  <c:v>1402</c:v>
                </c:pt>
                <c:pt idx="75">
                  <c:v>1556</c:v>
                </c:pt>
                <c:pt idx="76">
                  <c:v>1710</c:v>
                </c:pt>
                <c:pt idx="77">
                  <c:v>1530</c:v>
                </c:pt>
                <c:pt idx="78">
                  <c:v>1558</c:v>
                </c:pt>
                <c:pt idx="79">
                  <c:v>1336</c:v>
                </c:pt>
                <c:pt idx="80">
                  <c:v>2343</c:v>
                </c:pt>
                <c:pt idx="81">
                  <c:v>1945</c:v>
                </c:pt>
                <c:pt idx="82">
                  <c:v>1825</c:v>
                </c:pt>
                <c:pt idx="83">
                  <c:v>1870</c:v>
                </c:pt>
                <c:pt idx="84">
                  <c:v>1007</c:v>
                </c:pt>
                <c:pt idx="85">
                  <c:v>1431</c:v>
                </c:pt>
                <c:pt idx="86">
                  <c:v>1475</c:v>
                </c:pt>
                <c:pt idx="87">
                  <c:v>1450</c:v>
                </c:pt>
                <c:pt idx="88">
                  <c:v>1375</c:v>
                </c:pt>
                <c:pt idx="89">
                  <c:v>1495</c:v>
                </c:pt>
                <c:pt idx="90">
                  <c:v>1429</c:v>
                </c:pt>
                <c:pt idx="91">
                  <c:v>1443</c:v>
                </c:pt>
                <c:pt idx="92">
                  <c:v>1472</c:v>
                </c:pt>
                <c:pt idx="93">
                  <c:v>1475</c:v>
                </c:pt>
                <c:pt idx="94">
                  <c:v>1545</c:v>
                </c:pt>
                <c:pt idx="95">
                  <c:v>1715</c:v>
                </c:pt>
                <c:pt idx="96">
                  <c:v>2006</c:v>
                </c:pt>
                <c:pt idx="97">
                  <c:v>1909</c:v>
                </c:pt>
                <c:pt idx="98">
                  <c:v>2014</c:v>
                </c:pt>
                <c:pt idx="99">
                  <c:v>2350</c:v>
                </c:pt>
                <c:pt idx="100">
                  <c:v>3490</c:v>
                </c:pt>
                <c:pt idx="101">
                  <c:v>3243</c:v>
                </c:pt>
                <c:pt idx="102">
                  <c:v>3520</c:v>
                </c:pt>
                <c:pt idx="103">
                  <c:v>3678</c:v>
                </c:pt>
              </c:numCache>
            </c:numRef>
          </c:val>
          <c:smooth val="0"/>
          <c:extLst>
            <c:ext xmlns:c16="http://schemas.microsoft.com/office/drawing/2014/chart" uri="{C3380CC4-5D6E-409C-BE32-E72D297353CC}">
              <c16:uniqueId val="{00000001-2FDE-402C-B30C-FEB9131ACED2}"/>
            </c:ext>
          </c:extLst>
        </c:ser>
        <c:ser>
          <c:idx val="10"/>
          <c:order val="10"/>
          <c:tx>
            <c:strRef>
              <c:f>Part2_Q2!$K$26</c:f>
              <c:strCache>
                <c:ptCount val="1"/>
                <c:pt idx="0">
                  <c:v>Forecast</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Part2_Q2!$K$27:$K$130</c:f>
              <c:numCache>
                <c:formatCode>General</c:formatCode>
                <c:ptCount val="104"/>
                <c:pt idx="8">
                  <c:v>126.0999387885218</c:v>
                </c:pt>
                <c:pt idx="9">
                  <c:v>139.57590207380537</c:v>
                </c:pt>
                <c:pt idx="10">
                  <c:v>144.09502389354677</c:v>
                </c:pt>
                <c:pt idx="11">
                  <c:v>150.78508715556961</c:v>
                </c:pt>
                <c:pt idx="12">
                  <c:v>199.39474335754679</c:v>
                </c:pt>
                <c:pt idx="13">
                  <c:v>219.78887811135115</c:v>
                </c:pt>
                <c:pt idx="14">
                  <c:v>241.42860937446036</c:v>
                </c:pt>
                <c:pt idx="15">
                  <c:v>277.06944885225073</c:v>
                </c:pt>
                <c:pt idx="16">
                  <c:v>309.92198778953752</c:v>
                </c:pt>
                <c:pt idx="17">
                  <c:v>327.79803192430205</c:v>
                </c:pt>
                <c:pt idx="18">
                  <c:v>326.52642164018562</c:v>
                </c:pt>
                <c:pt idx="19">
                  <c:v>414.83770220523451</c:v>
                </c:pt>
                <c:pt idx="20">
                  <c:v>508.75658008976609</c:v>
                </c:pt>
                <c:pt idx="21">
                  <c:v>683.451349897</c:v>
                </c:pt>
                <c:pt idx="22">
                  <c:v>553.13454601883825</c:v>
                </c:pt>
                <c:pt idx="23">
                  <c:v>432.57967780750818</c:v>
                </c:pt>
                <c:pt idx="24">
                  <c:v>451.21017105567694</c:v>
                </c:pt>
                <c:pt idx="25">
                  <c:v>474.83770774264514</c:v>
                </c:pt>
                <c:pt idx="26">
                  <c:v>455.27969384493787</c:v>
                </c:pt>
                <c:pt idx="27">
                  <c:v>463.96134876862845</c:v>
                </c:pt>
                <c:pt idx="28">
                  <c:v>545.61065179090087</c:v>
                </c:pt>
                <c:pt idx="29">
                  <c:v>589.18641849909773</c:v>
                </c:pt>
                <c:pt idx="30">
                  <c:v>625.77152843687634</c:v>
                </c:pt>
                <c:pt idx="31">
                  <c:v>669.06695140744966</c:v>
                </c:pt>
                <c:pt idx="32">
                  <c:v>830.05744016018298</c:v>
                </c:pt>
                <c:pt idx="33">
                  <c:v>962.95477979812642</c:v>
                </c:pt>
                <c:pt idx="34">
                  <c:v>972.24849276707732</c:v>
                </c:pt>
                <c:pt idx="35">
                  <c:v>1058.8828683995557</c:v>
                </c:pt>
                <c:pt idx="36">
                  <c:v>1249.7907732258911</c:v>
                </c:pt>
                <c:pt idx="37">
                  <c:v>1337.1887436457778</c:v>
                </c:pt>
                <c:pt idx="38">
                  <c:v>1381.6422182210945</c:v>
                </c:pt>
                <c:pt idx="39">
                  <c:v>1375.1692466916622</c:v>
                </c:pt>
                <c:pt idx="40">
                  <c:v>1494.4116541486846</c:v>
                </c:pt>
                <c:pt idx="41">
                  <c:v>1430.011393955966</c:v>
                </c:pt>
                <c:pt idx="42">
                  <c:v>1452.4352911042727</c:v>
                </c:pt>
                <c:pt idx="43">
                  <c:v>1471.9927980445009</c:v>
                </c:pt>
                <c:pt idx="44">
                  <c:v>1472.5722275116052</c:v>
                </c:pt>
                <c:pt idx="45">
                  <c:v>1530.9565697724906</c:v>
                </c:pt>
                <c:pt idx="46">
                  <c:v>1662.842579333807</c:v>
                </c:pt>
                <c:pt idx="47">
                  <c:v>1649.8144450195434</c:v>
                </c:pt>
                <c:pt idx="48">
                  <c:v>1660.7951693124921</c:v>
                </c:pt>
                <c:pt idx="49">
                  <c:v>1705.5397562851447</c:v>
                </c:pt>
                <c:pt idx="50">
                  <c:v>1774.3528996299815</c:v>
                </c:pt>
                <c:pt idx="51">
                  <c:v>1832.7806453994253</c:v>
                </c:pt>
                <c:pt idx="52">
                  <c:v>1939.3483650604487</c:v>
                </c:pt>
                <c:pt idx="53">
                  <c:v>1868.007315176528</c:v>
                </c:pt>
                <c:pt idx="54">
                  <c:v>2005.4024441463714</c:v>
                </c:pt>
                <c:pt idx="55">
                  <c:v>1981.9606943652695</c:v>
                </c:pt>
                <c:pt idx="56">
                  <c:v>2272.2877225437483</c:v>
                </c:pt>
                <c:pt idx="57">
                  <c:v>2331.9260850635424</c:v>
                </c:pt>
                <c:pt idx="58">
                  <c:v>2195.9535593326491</c:v>
                </c:pt>
                <c:pt idx="59">
                  <c:v>2271.4568552378892</c:v>
                </c:pt>
                <c:pt idx="60">
                  <c:v>2620.8099369609281</c:v>
                </c:pt>
                <c:pt idx="61">
                  <c:v>2664.9980230173901</c:v>
                </c:pt>
                <c:pt idx="62">
                  <c:v>2753.3506681350686</c:v>
                </c:pt>
                <c:pt idx="63">
                  <c:v>2788.0690200689005</c:v>
                </c:pt>
                <c:pt idx="64">
                  <c:v>3157.1389266284286</c:v>
                </c:pt>
                <c:pt idx="65">
                  <c:v>3032.6166853230734</c:v>
                </c:pt>
                <c:pt idx="66">
                  <c:v>2447.4219695310899</c:v>
                </c:pt>
                <c:pt idx="67">
                  <c:v>2356.7761670645878</c:v>
                </c:pt>
                <c:pt idx="68">
                  <c:v>2409.3902399154485</c:v>
                </c:pt>
                <c:pt idx="69">
                  <c:v>1871.1033531517362</c:v>
                </c:pt>
                <c:pt idx="70">
                  <c:v>1639.1277105306069</c:v>
                </c:pt>
                <c:pt idx="71">
                  <c:v>1766.48551045622</c:v>
                </c:pt>
                <c:pt idx="72">
                  <c:v>1652.4744253481549</c:v>
                </c:pt>
                <c:pt idx="73">
                  <c:v>1212.6916395123994</c:v>
                </c:pt>
                <c:pt idx="74">
                  <c:v>1335.8943384668737</c:v>
                </c:pt>
                <c:pt idx="75">
                  <c:v>1422.9520416579817</c:v>
                </c:pt>
                <c:pt idx="76">
                  <c:v>1545.1853698580778</c:v>
                </c:pt>
                <c:pt idx="77">
                  <c:v>1352.4745941660699</c:v>
                </c:pt>
                <c:pt idx="78">
                  <c:v>1512.9951441320641</c:v>
                </c:pt>
                <c:pt idx="79">
                  <c:v>1647.7362291671795</c:v>
                </c:pt>
                <c:pt idx="80">
                  <c:v>1476.946053985705</c:v>
                </c:pt>
                <c:pt idx="81">
                  <c:v>1848.5388930382971</c:v>
                </c:pt>
                <c:pt idx="82">
                  <c:v>2017.1932902529329</c:v>
                </c:pt>
                <c:pt idx="83">
                  <c:v>2008.0401680055893</c:v>
                </c:pt>
                <c:pt idx="84">
                  <c:v>2127.7154743045617</c:v>
                </c:pt>
                <c:pt idx="85">
                  <c:v>927.53986837894411</c:v>
                </c:pt>
                <c:pt idx="86">
                  <c:v>1246.6312738412062</c:v>
                </c:pt>
                <c:pt idx="87">
                  <c:v>1472.7312168518372</c:v>
                </c:pt>
                <c:pt idx="88">
                  <c:v>1540.4356444943862</c:v>
                </c:pt>
                <c:pt idx="89">
                  <c:v>1194.519271921137</c:v>
                </c:pt>
                <c:pt idx="90">
                  <c:v>1387.5351764845186</c:v>
                </c:pt>
                <c:pt idx="91">
                  <c:v>1480.4595142323535</c:v>
                </c:pt>
                <c:pt idx="92">
                  <c:v>1540.5883897532349</c:v>
                </c:pt>
                <c:pt idx="93">
                  <c:v>1327.268080151998</c:v>
                </c:pt>
                <c:pt idx="94">
                  <c:v>1402.1249327592682</c:v>
                </c:pt>
                <c:pt idx="95">
                  <c:v>1577.365726113572</c:v>
                </c:pt>
                <c:pt idx="96">
                  <c:v>1793.2846874365664</c:v>
                </c:pt>
                <c:pt idx="97">
                  <c:v>1860.4680107647907</c:v>
                </c:pt>
                <c:pt idx="98">
                  <c:v>1925.6346954843614</c:v>
                </c:pt>
                <c:pt idx="99">
                  <c:v>2115.8051293329886</c:v>
                </c:pt>
                <c:pt idx="100">
                  <c:v>2467.3881149541503</c:v>
                </c:pt>
                <c:pt idx="101">
                  <c:v>3224.2470577846398</c:v>
                </c:pt>
                <c:pt idx="102">
                  <c:v>3419.9235664356911</c:v>
                </c:pt>
                <c:pt idx="103">
                  <c:v>3779.534362079457</c:v>
                </c:pt>
              </c:numCache>
            </c:numRef>
          </c:val>
          <c:smooth val="0"/>
          <c:extLst>
            <c:ext xmlns:c16="http://schemas.microsoft.com/office/drawing/2014/chart" uri="{C3380CC4-5D6E-409C-BE32-E72D297353CC}">
              <c16:uniqueId val="{0000000A-2FDE-402C-B30C-FEB9131ACED2}"/>
            </c:ext>
          </c:extLst>
        </c:ser>
        <c:dLbls>
          <c:showLegendKey val="0"/>
          <c:showVal val="0"/>
          <c:showCatName val="0"/>
          <c:showSerName val="0"/>
          <c:showPercent val="0"/>
          <c:showBubbleSize val="0"/>
        </c:dLbls>
        <c:marker val="1"/>
        <c:smooth val="0"/>
        <c:axId val="547271343"/>
        <c:axId val="547278415"/>
        <c:extLst>
          <c:ext xmlns:c15="http://schemas.microsoft.com/office/drawing/2012/chart" uri="{02D57815-91ED-43cb-92C2-25804820EDAC}">
            <c15:filteredLineSeries>
              <c15:ser>
                <c:idx val="0"/>
                <c:order val="0"/>
                <c:tx>
                  <c:strRef>
                    <c:extLst>
                      <c:ext uri="{02D57815-91ED-43cb-92C2-25804820EDAC}">
                        <c15:formulaRef>
                          <c15:sqref>Part2_Q2!$A$26</c15:sqref>
                        </c15:formulaRef>
                      </c:ext>
                    </c:extLst>
                    <c:strCache>
                      <c:ptCount val="1"/>
                      <c:pt idx="0">
                        <c:v>Year Qtr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Part2_Q2!$A$27:$A$130</c15:sqref>
                        </c15:formulaRef>
                      </c:ext>
                    </c:extLst>
                    <c:numCache>
                      <c:formatCode>General</c:formatCode>
                      <c:ptCount val="104"/>
                      <c:pt idx="0">
                        <c:v>19794</c:v>
                      </c:pt>
                      <c:pt idx="1">
                        <c:v>19801</c:v>
                      </c:pt>
                      <c:pt idx="2">
                        <c:v>19802</c:v>
                      </c:pt>
                      <c:pt idx="3">
                        <c:v>19803</c:v>
                      </c:pt>
                      <c:pt idx="4">
                        <c:v>19804</c:v>
                      </c:pt>
                      <c:pt idx="5">
                        <c:v>19811</c:v>
                      </c:pt>
                      <c:pt idx="6">
                        <c:v>19812</c:v>
                      </c:pt>
                      <c:pt idx="7">
                        <c:v>19813</c:v>
                      </c:pt>
                      <c:pt idx="8">
                        <c:v>19814</c:v>
                      </c:pt>
                      <c:pt idx="9">
                        <c:v>19821</c:v>
                      </c:pt>
                      <c:pt idx="10">
                        <c:v>19822</c:v>
                      </c:pt>
                      <c:pt idx="11">
                        <c:v>19823</c:v>
                      </c:pt>
                      <c:pt idx="12">
                        <c:v>19824</c:v>
                      </c:pt>
                      <c:pt idx="13">
                        <c:v>19831</c:v>
                      </c:pt>
                      <c:pt idx="14">
                        <c:v>19832</c:v>
                      </c:pt>
                      <c:pt idx="15">
                        <c:v>19833</c:v>
                      </c:pt>
                      <c:pt idx="16">
                        <c:v>19834</c:v>
                      </c:pt>
                      <c:pt idx="17">
                        <c:v>19841</c:v>
                      </c:pt>
                      <c:pt idx="18">
                        <c:v>19842</c:v>
                      </c:pt>
                      <c:pt idx="19">
                        <c:v>19843</c:v>
                      </c:pt>
                      <c:pt idx="20">
                        <c:v>19844</c:v>
                      </c:pt>
                      <c:pt idx="21">
                        <c:v>19851</c:v>
                      </c:pt>
                      <c:pt idx="22">
                        <c:v>19852</c:v>
                      </c:pt>
                      <c:pt idx="23">
                        <c:v>19853</c:v>
                      </c:pt>
                      <c:pt idx="24">
                        <c:v>19854</c:v>
                      </c:pt>
                      <c:pt idx="25">
                        <c:v>19861</c:v>
                      </c:pt>
                      <c:pt idx="26">
                        <c:v>19862</c:v>
                      </c:pt>
                      <c:pt idx="27">
                        <c:v>19863</c:v>
                      </c:pt>
                      <c:pt idx="28">
                        <c:v>19864</c:v>
                      </c:pt>
                      <c:pt idx="29">
                        <c:v>19871</c:v>
                      </c:pt>
                      <c:pt idx="30">
                        <c:v>19872</c:v>
                      </c:pt>
                      <c:pt idx="31">
                        <c:v>19873</c:v>
                      </c:pt>
                      <c:pt idx="32">
                        <c:v>19874</c:v>
                      </c:pt>
                      <c:pt idx="33">
                        <c:v>19881</c:v>
                      </c:pt>
                      <c:pt idx="34">
                        <c:v>19882</c:v>
                      </c:pt>
                      <c:pt idx="35">
                        <c:v>19883</c:v>
                      </c:pt>
                      <c:pt idx="36">
                        <c:v>19884</c:v>
                      </c:pt>
                      <c:pt idx="37">
                        <c:v>19891</c:v>
                      </c:pt>
                      <c:pt idx="38">
                        <c:v>19892</c:v>
                      </c:pt>
                      <c:pt idx="39">
                        <c:v>19893</c:v>
                      </c:pt>
                      <c:pt idx="40">
                        <c:v>19894</c:v>
                      </c:pt>
                      <c:pt idx="41">
                        <c:v>19901</c:v>
                      </c:pt>
                      <c:pt idx="42">
                        <c:v>19902</c:v>
                      </c:pt>
                      <c:pt idx="43">
                        <c:v>19903</c:v>
                      </c:pt>
                      <c:pt idx="44">
                        <c:v>19904</c:v>
                      </c:pt>
                      <c:pt idx="45">
                        <c:v>19911</c:v>
                      </c:pt>
                      <c:pt idx="46">
                        <c:v>19912</c:v>
                      </c:pt>
                      <c:pt idx="47">
                        <c:v>19913</c:v>
                      </c:pt>
                      <c:pt idx="48">
                        <c:v>19914</c:v>
                      </c:pt>
                      <c:pt idx="49">
                        <c:v>19921</c:v>
                      </c:pt>
                      <c:pt idx="50">
                        <c:v>19922</c:v>
                      </c:pt>
                      <c:pt idx="51">
                        <c:v>19923</c:v>
                      </c:pt>
                      <c:pt idx="52">
                        <c:v>19924</c:v>
                      </c:pt>
                      <c:pt idx="53">
                        <c:v>19931</c:v>
                      </c:pt>
                      <c:pt idx="54">
                        <c:v>19932</c:v>
                      </c:pt>
                      <c:pt idx="55">
                        <c:v>19933</c:v>
                      </c:pt>
                      <c:pt idx="56">
                        <c:v>19934</c:v>
                      </c:pt>
                      <c:pt idx="57">
                        <c:v>19941</c:v>
                      </c:pt>
                      <c:pt idx="58">
                        <c:v>19942</c:v>
                      </c:pt>
                      <c:pt idx="59">
                        <c:v>19943</c:v>
                      </c:pt>
                      <c:pt idx="60">
                        <c:v>19944</c:v>
                      </c:pt>
                      <c:pt idx="61">
                        <c:v>19951</c:v>
                      </c:pt>
                      <c:pt idx="62">
                        <c:v>19952</c:v>
                      </c:pt>
                      <c:pt idx="63">
                        <c:v>19953</c:v>
                      </c:pt>
                      <c:pt idx="64">
                        <c:v>19954</c:v>
                      </c:pt>
                      <c:pt idx="65">
                        <c:v>19961</c:v>
                      </c:pt>
                      <c:pt idx="66">
                        <c:v>19962</c:v>
                      </c:pt>
                      <c:pt idx="67">
                        <c:v>19963</c:v>
                      </c:pt>
                      <c:pt idx="68">
                        <c:v>19964</c:v>
                      </c:pt>
                      <c:pt idx="69">
                        <c:v>19971</c:v>
                      </c:pt>
                      <c:pt idx="70">
                        <c:v>19972</c:v>
                      </c:pt>
                      <c:pt idx="71">
                        <c:v>19973</c:v>
                      </c:pt>
                      <c:pt idx="72">
                        <c:v>19974</c:v>
                      </c:pt>
                      <c:pt idx="73">
                        <c:v>19981</c:v>
                      </c:pt>
                      <c:pt idx="74">
                        <c:v>19982</c:v>
                      </c:pt>
                      <c:pt idx="75">
                        <c:v>19983</c:v>
                      </c:pt>
                      <c:pt idx="76">
                        <c:v>19984</c:v>
                      </c:pt>
                      <c:pt idx="77">
                        <c:v>19991</c:v>
                      </c:pt>
                      <c:pt idx="78">
                        <c:v>19992</c:v>
                      </c:pt>
                      <c:pt idx="79">
                        <c:v>19993</c:v>
                      </c:pt>
                      <c:pt idx="80">
                        <c:v>19994</c:v>
                      </c:pt>
                      <c:pt idx="81">
                        <c:v>20001</c:v>
                      </c:pt>
                      <c:pt idx="82">
                        <c:v>20002</c:v>
                      </c:pt>
                      <c:pt idx="83">
                        <c:v>20003</c:v>
                      </c:pt>
                      <c:pt idx="84">
                        <c:v>20004</c:v>
                      </c:pt>
                      <c:pt idx="85">
                        <c:v>20011</c:v>
                      </c:pt>
                      <c:pt idx="86">
                        <c:v>20012</c:v>
                      </c:pt>
                      <c:pt idx="87">
                        <c:v>20013</c:v>
                      </c:pt>
                      <c:pt idx="88">
                        <c:v>20014</c:v>
                      </c:pt>
                      <c:pt idx="89">
                        <c:v>20021</c:v>
                      </c:pt>
                      <c:pt idx="90">
                        <c:v>20022</c:v>
                      </c:pt>
                      <c:pt idx="91">
                        <c:v>20023</c:v>
                      </c:pt>
                      <c:pt idx="92">
                        <c:v>20024</c:v>
                      </c:pt>
                      <c:pt idx="93">
                        <c:v>20031</c:v>
                      </c:pt>
                      <c:pt idx="94">
                        <c:v>20032</c:v>
                      </c:pt>
                      <c:pt idx="95">
                        <c:v>20033</c:v>
                      </c:pt>
                      <c:pt idx="96">
                        <c:v>20034</c:v>
                      </c:pt>
                      <c:pt idx="97">
                        <c:v>20041</c:v>
                      </c:pt>
                      <c:pt idx="98">
                        <c:v>20042</c:v>
                      </c:pt>
                      <c:pt idx="99">
                        <c:v>20043</c:v>
                      </c:pt>
                      <c:pt idx="100">
                        <c:v>20044</c:v>
                      </c:pt>
                      <c:pt idx="101">
                        <c:v>20051</c:v>
                      </c:pt>
                      <c:pt idx="102">
                        <c:v>20052</c:v>
                      </c:pt>
                      <c:pt idx="103">
                        <c:v>20053</c:v>
                      </c:pt>
                    </c:numCache>
                  </c:numRef>
                </c:val>
                <c:smooth val="0"/>
                <c:extLst>
                  <c:ext xmlns:c16="http://schemas.microsoft.com/office/drawing/2014/chart" uri="{C3380CC4-5D6E-409C-BE32-E72D297353CC}">
                    <c16:uniqueId val="{00000000-2FDE-402C-B30C-FEB9131ACED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Part2_Q2!$C$26</c15:sqref>
                        </c15:formulaRef>
                      </c:ext>
                    </c:extLst>
                    <c:strCache>
                      <c:ptCount val="1"/>
                      <c:pt idx="0">
                        <c:v>Trend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Part2_Q2!$C$27:$C$130</c15:sqref>
                        </c15:formulaRef>
                      </c:ext>
                    </c:extLst>
                    <c:numCache>
                      <c:formatCode>General</c:formatCode>
                      <c:ptCount val="10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numCache>
                  </c:numRef>
                </c:val>
                <c:smooth val="0"/>
                <c:extLst xmlns:c15="http://schemas.microsoft.com/office/drawing/2012/chart">
                  <c:ext xmlns:c16="http://schemas.microsoft.com/office/drawing/2014/chart" uri="{C3380CC4-5D6E-409C-BE32-E72D297353CC}">
                    <c16:uniqueId val="{00000002-2FDE-402C-B30C-FEB9131ACED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Part2_Q2!$D$26</c15:sqref>
                        </c15:formulaRef>
                      </c:ext>
                    </c:extLst>
                    <c:strCache>
                      <c:ptCount val="1"/>
                      <c:pt idx="0">
                        <c:v>Q1</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extLst xmlns:c15="http://schemas.microsoft.com/office/drawing/2012/chart">
                      <c:ext xmlns:c15="http://schemas.microsoft.com/office/drawing/2012/chart" uri="{02D57815-91ED-43cb-92C2-25804820EDAC}">
                        <c15:formulaRef>
                          <c15:sqref>Part2_Q2!$D$27:$D$130</c15:sqref>
                        </c15:formulaRef>
                      </c:ext>
                    </c:extLst>
                    <c:numCache>
                      <c:formatCode>General</c:formatCode>
                      <c:ptCount val="104"/>
                      <c:pt idx="0">
                        <c:v>0</c:v>
                      </c:pt>
                      <c:pt idx="1">
                        <c:v>1</c:v>
                      </c:pt>
                      <c:pt idx="2">
                        <c:v>0</c:v>
                      </c:pt>
                      <c:pt idx="3">
                        <c:v>0</c:v>
                      </c:pt>
                      <c:pt idx="4">
                        <c:v>0</c:v>
                      </c:pt>
                      <c:pt idx="5">
                        <c:v>1</c:v>
                      </c:pt>
                      <c:pt idx="6">
                        <c:v>0</c:v>
                      </c:pt>
                      <c:pt idx="7">
                        <c:v>0</c:v>
                      </c:pt>
                      <c:pt idx="8">
                        <c:v>0</c:v>
                      </c:pt>
                      <c:pt idx="9">
                        <c:v>1</c:v>
                      </c:pt>
                      <c:pt idx="10">
                        <c:v>0</c:v>
                      </c:pt>
                      <c:pt idx="11">
                        <c:v>0</c:v>
                      </c:pt>
                      <c:pt idx="12">
                        <c:v>0</c:v>
                      </c:pt>
                      <c:pt idx="13">
                        <c:v>1</c:v>
                      </c:pt>
                      <c:pt idx="14">
                        <c:v>0</c:v>
                      </c:pt>
                      <c:pt idx="15">
                        <c:v>0</c:v>
                      </c:pt>
                      <c:pt idx="16">
                        <c:v>0</c:v>
                      </c:pt>
                      <c:pt idx="17">
                        <c:v>1</c:v>
                      </c:pt>
                      <c:pt idx="18">
                        <c:v>0</c:v>
                      </c:pt>
                      <c:pt idx="19">
                        <c:v>0</c:v>
                      </c:pt>
                      <c:pt idx="20">
                        <c:v>0</c:v>
                      </c:pt>
                      <c:pt idx="21">
                        <c:v>1</c:v>
                      </c:pt>
                      <c:pt idx="22">
                        <c:v>0</c:v>
                      </c:pt>
                      <c:pt idx="23">
                        <c:v>0</c:v>
                      </c:pt>
                      <c:pt idx="24">
                        <c:v>0</c:v>
                      </c:pt>
                      <c:pt idx="25">
                        <c:v>1</c:v>
                      </c:pt>
                      <c:pt idx="26">
                        <c:v>0</c:v>
                      </c:pt>
                      <c:pt idx="27">
                        <c:v>0</c:v>
                      </c:pt>
                      <c:pt idx="28">
                        <c:v>0</c:v>
                      </c:pt>
                      <c:pt idx="29">
                        <c:v>1</c:v>
                      </c:pt>
                      <c:pt idx="30">
                        <c:v>0</c:v>
                      </c:pt>
                      <c:pt idx="31">
                        <c:v>0</c:v>
                      </c:pt>
                      <c:pt idx="32">
                        <c:v>0</c:v>
                      </c:pt>
                      <c:pt idx="33">
                        <c:v>1</c:v>
                      </c:pt>
                      <c:pt idx="34">
                        <c:v>0</c:v>
                      </c:pt>
                      <c:pt idx="35">
                        <c:v>0</c:v>
                      </c:pt>
                      <c:pt idx="36">
                        <c:v>0</c:v>
                      </c:pt>
                      <c:pt idx="37">
                        <c:v>1</c:v>
                      </c:pt>
                      <c:pt idx="38">
                        <c:v>0</c:v>
                      </c:pt>
                      <c:pt idx="39">
                        <c:v>0</c:v>
                      </c:pt>
                      <c:pt idx="40">
                        <c:v>0</c:v>
                      </c:pt>
                      <c:pt idx="41">
                        <c:v>1</c:v>
                      </c:pt>
                      <c:pt idx="42">
                        <c:v>0</c:v>
                      </c:pt>
                      <c:pt idx="43">
                        <c:v>0</c:v>
                      </c:pt>
                      <c:pt idx="44">
                        <c:v>0</c:v>
                      </c:pt>
                      <c:pt idx="45">
                        <c:v>1</c:v>
                      </c:pt>
                      <c:pt idx="46">
                        <c:v>0</c:v>
                      </c:pt>
                      <c:pt idx="47">
                        <c:v>0</c:v>
                      </c:pt>
                      <c:pt idx="48">
                        <c:v>0</c:v>
                      </c:pt>
                      <c:pt idx="49">
                        <c:v>1</c:v>
                      </c:pt>
                      <c:pt idx="50">
                        <c:v>0</c:v>
                      </c:pt>
                      <c:pt idx="51">
                        <c:v>0</c:v>
                      </c:pt>
                      <c:pt idx="52">
                        <c:v>0</c:v>
                      </c:pt>
                      <c:pt idx="53">
                        <c:v>1</c:v>
                      </c:pt>
                      <c:pt idx="54">
                        <c:v>0</c:v>
                      </c:pt>
                      <c:pt idx="55">
                        <c:v>0</c:v>
                      </c:pt>
                      <c:pt idx="56">
                        <c:v>0</c:v>
                      </c:pt>
                      <c:pt idx="57">
                        <c:v>1</c:v>
                      </c:pt>
                      <c:pt idx="58">
                        <c:v>0</c:v>
                      </c:pt>
                      <c:pt idx="59">
                        <c:v>0</c:v>
                      </c:pt>
                      <c:pt idx="60">
                        <c:v>0</c:v>
                      </c:pt>
                      <c:pt idx="61">
                        <c:v>1</c:v>
                      </c:pt>
                      <c:pt idx="62">
                        <c:v>0</c:v>
                      </c:pt>
                      <c:pt idx="63">
                        <c:v>0</c:v>
                      </c:pt>
                      <c:pt idx="64">
                        <c:v>0</c:v>
                      </c:pt>
                      <c:pt idx="65">
                        <c:v>1</c:v>
                      </c:pt>
                      <c:pt idx="66">
                        <c:v>0</c:v>
                      </c:pt>
                      <c:pt idx="67">
                        <c:v>0</c:v>
                      </c:pt>
                      <c:pt idx="68">
                        <c:v>0</c:v>
                      </c:pt>
                      <c:pt idx="69">
                        <c:v>1</c:v>
                      </c:pt>
                      <c:pt idx="70">
                        <c:v>0</c:v>
                      </c:pt>
                      <c:pt idx="71">
                        <c:v>0</c:v>
                      </c:pt>
                      <c:pt idx="72">
                        <c:v>0</c:v>
                      </c:pt>
                      <c:pt idx="73">
                        <c:v>1</c:v>
                      </c:pt>
                      <c:pt idx="74">
                        <c:v>0</c:v>
                      </c:pt>
                      <c:pt idx="75">
                        <c:v>0</c:v>
                      </c:pt>
                      <c:pt idx="76">
                        <c:v>0</c:v>
                      </c:pt>
                      <c:pt idx="77">
                        <c:v>1</c:v>
                      </c:pt>
                      <c:pt idx="78">
                        <c:v>0</c:v>
                      </c:pt>
                      <c:pt idx="79">
                        <c:v>0</c:v>
                      </c:pt>
                      <c:pt idx="80">
                        <c:v>0</c:v>
                      </c:pt>
                      <c:pt idx="81">
                        <c:v>1</c:v>
                      </c:pt>
                      <c:pt idx="82">
                        <c:v>0</c:v>
                      </c:pt>
                      <c:pt idx="83">
                        <c:v>0</c:v>
                      </c:pt>
                      <c:pt idx="84">
                        <c:v>0</c:v>
                      </c:pt>
                      <c:pt idx="85">
                        <c:v>1</c:v>
                      </c:pt>
                      <c:pt idx="86">
                        <c:v>0</c:v>
                      </c:pt>
                      <c:pt idx="87">
                        <c:v>0</c:v>
                      </c:pt>
                      <c:pt idx="88">
                        <c:v>0</c:v>
                      </c:pt>
                      <c:pt idx="89">
                        <c:v>1</c:v>
                      </c:pt>
                      <c:pt idx="90">
                        <c:v>0</c:v>
                      </c:pt>
                      <c:pt idx="91">
                        <c:v>0</c:v>
                      </c:pt>
                      <c:pt idx="92">
                        <c:v>0</c:v>
                      </c:pt>
                      <c:pt idx="93">
                        <c:v>1</c:v>
                      </c:pt>
                      <c:pt idx="94">
                        <c:v>0</c:v>
                      </c:pt>
                      <c:pt idx="95">
                        <c:v>0</c:v>
                      </c:pt>
                      <c:pt idx="96">
                        <c:v>0</c:v>
                      </c:pt>
                      <c:pt idx="97">
                        <c:v>1</c:v>
                      </c:pt>
                      <c:pt idx="98">
                        <c:v>0</c:v>
                      </c:pt>
                      <c:pt idx="99">
                        <c:v>0</c:v>
                      </c:pt>
                      <c:pt idx="100">
                        <c:v>0</c:v>
                      </c:pt>
                      <c:pt idx="101">
                        <c:v>1</c:v>
                      </c:pt>
                      <c:pt idx="102">
                        <c:v>0</c:v>
                      </c:pt>
                      <c:pt idx="103">
                        <c:v>0</c:v>
                      </c:pt>
                    </c:numCache>
                  </c:numRef>
                </c:val>
                <c:smooth val="0"/>
                <c:extLst xmlns:c15="http://schemas.microsoft.com/office/drawing/2012/chart">
                  <c:ext xmlns:c16="http://schemas.microsoft.com/office/drawing/2014/chart" uri="{C3380CC4-5D6E-409C-BE32-E72D297353CC}">
                    <c16:uniqueId val="{00000003-2FDE-402C-B30C-FEB9131ACED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Part2_Q2!$E$26</c15:sqref>
                        </c15:formulaRef>
                      </c:ext>
                    </c:extLst>
                    <c:strCache>
                      <c:ptCount val="1"/>
                      <c:pt idx="0">
                        <c:v>Q2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extLst xmlns:c15="http://schemas.microsoft.com/office/drawing/2012/chart">
                      <c:ext xmlns:c15="http://schemas.microsoft.com/office/drawing/2012/chart" uri="{02D57815-91ED-43cb-92C2-25804820EDAC}">
                        <c15:formulaRef>
                          <c15:sqref>Part2_Q2!$E$27:$E$130</c15:sqref>
                        </c15:formulaRef>
                      </c:ext>
                    </c:extLst>
                    <c:numCache>
                      <c:formatCode>General</c:formatCode>
                      <c:ptCount val="104"/>
                      <c:pt idx="0">
                        <c:v>0</c:v>
                      </c:pt>
                      <c:pt idx="1">
                        <c:v>0</c:v>
                      </c:pt>
                      <c:pt idx="2">
                        <c:v>1</c:v>
                      </c:pt>
                      <c:pt idx="3">
                        <c:v>0</c:v>
                      </c:pt>
                      <c:pt idx="4">
                        <c:v>0</c:v>
                      </c:pt>
                      <c:pt idx="5">
                        <c:v>0</c:v>
                      </c:pt>
                      <c:pt idx="6">
                        <c:v>1</c:v>
                      </c:pt>
                      <c:pt idx="7">
                        <c:v>0</c:v>
                      </c:pt>
                      <c:pt idx="8">
                        <c:v>0</c:v>
                      </c:pt>
                      <c:pt idx="9">
                        <c:v>0</c:v>
                      </c:pt>
                      <c:pt idx="10">
                        <c:v>1</c:v>
                      </c:pt>
                      <c:pt idx="11">
                        <c:v>0</c:v>
                      </c:pt>
                      <c:pt idx="12">
                        <c:v>0</c:v>
                      </c:pt>
                      <c:pt idx="13">
                        <c:v>0</c:v>
                      </c:pt>
                      <c:pt idx="14">
                        <c:v>1</c:v>
                      </c:pt>
                      <c:pt idx="15">
                        <c:v>0</c:v>
                      </c:pt>
                      <c:pt idx="16">
                        <c:v>0</c:v>
                      </c:pt>
                      <c:pt idx="17">
                        <c:v>0</c:v>
                      </c:pt>
                      <c:pt idx="18">
                        <c:v>1</c:v>
                      </c:pt>
                      <c:pt idx="19">
                        <c:v>0</c:v>
                      </c:pt>
                      <c:pt idx="20">
                        <c:v>0</c:v>
                      </c:pt>
                      <c:pt idx="21">
                        <c:v>0</c:v>
                      </c:pt>
                      <c:pt idx="22">
                        <c:v>1</c:v>
                      </c:pt>
                      <c:pt idx="23">
                        <c:v>0</c:v>
                      </c:pt>
                      <c:pt idx="24">
                        <c:v>0</c:v>
                      </c:pt>
                      <c:pt idx="25">
                        <c:v>0</c:v>
                      </c:pt>
                      <c:pt idx="26">
                        <c:v>1</c:v>
                      </c:pt>
                      <c:pt idx="27">
                        <c:v>0</c:v>
                      </c:pt>
                      <c:pt idx="28">
                        <c:v>0</c:v>
                      </c:pt>
                      <c:pt idx="29">
                        <c:v>0</c:v>
                      </c:pt>
                      <c:pt idx="30">
                        <c:v>1</c:v>
                      </c:pt>
                      <c:pt idx="31">
                        <c:v>0</c:v>
                      </c:pt>
                      <c:pt idx="32">
                        <c:v>0</c:v>
                      </c:pt>
                      <c:pt idx="33">
                        <c:v>0</c:v>
                      </c:pt>
                      <c:pt idx="34">
                        <c:v>1</c:v>
                      </c:pt>
                      <c:pt idx="35">
                        <c:v>0</c:v>
                      </c:pt>
                      <c:pt idx="36">
                        <c:v>0</c:v>
                      </c:pt>
                      <c:pt idx="37">
                        <c:v>0</c:v>
                      </c:pt>
                      <c:pt idx="38">
                        <c:v>1</c:v>
                      </c:pt>
                      <c:pt idx="39">
                        <c:v>0</c:v>
                      </c:pt>
                      <c:pt idx="40">
                        <c:v>0</c:v>
                      </c:pt>
                      <c:pt idx="41">
                        <c:v>0</c:v>
                      </c:pt>
                      <c:pt idx="42">
                        <c:v>1</c:v>
                      </c:pt>
                      <c:pt idx="43">
                        <c:v>0</c:v>
                      </c:pt>
                      <c:pt idx="44">
                        <c:v>0</c:v>
                      </c:pt>
                      <c:pt idx="45">
                        <c:v>0</c:v>
                      </c:pt>
                      <c:pt idx="46">
                        <c:v>1</c:v>
                      </c:pt>
                      <c:pt idx="47">
                        <c:v>0</c:v>
                      </c:pt>
                      <c:pt idx="48">
                        <c:v>0</c:v>
                      </c:pt>
                      <c:pt idx="49">
                        <c:v>0</c:v>
                      </c:pt>
                      <c:pt idx="50">
                        <c:v>1</c:v>
                      </c:pt>
                      <c:pt idx="51">
                        <c:v>0</c:v>
                      </c:pt>
                      <c:pt idx="52">
                        <c:v>0</c:v>
                      </c:pt>
                      <c:pt idx="53">
                        <c:v>0</c:v>
                      </c:pt>
                      <c:pt idx="54">
                        <c:v>1</c:v>
                      </c:pt>
                      <c:pt idx="55">
                        <c:v>0</c:v>
                      </c:pt>
                      <c:pt idx="56">
                        <c:v>0</c:v>
                      </c:pt>
                      <c:pt idx="57">
                        <c:v>0</c:v>
                      </c:pt>
                      <c:pt idx="58">
                        <c:v>1</c:v>
                      </c:pt>
                      <c:pt idx="59">
                        <c:v>0</c:v>
                      </c:pt>
                      <c:pt idx="60">
                        <c:v>0</c:v>
                      </c:pt>
                      <c:pt idx="61">
                        <c:v>0</c:v>
                      </c:pt>
                      <c:pt idx="62">
                        <c:v>1</c:v>
                      </c:pt>
                      <c:pt idx="63">
                        <c:v>0</c:v>
                      </c:pt>
                      <c:pt idx="64">
                        <c:v>0</c:v>
                      </c:pt>
                      <c:pt idx="65">
                        <c:v>0</c:v>
                      </c:pt>
                      <c:pt idx="66">
                        <c:v>1</c:v>
                      </c:pt>
                      <c:pt idx="67">
                        <c:v>0</c:v>
                      </c:pt>
                      <c:pt idx="68">
                        <c:v>0</c:v>
                      </c:pt>
                      <c:pt idx="69">
                        <c:v>0</c:v>
                      </c:pt>
                      <c:pt idx="70">
                        <c:v>1</c:v>
                      </c:pt>
                      <c:pt idx="71">
                        <c:v>0</c:v>
                      </c:pt>
                      <c:pt idx="72">
                        <c:v>0</c:v>
                      </c:pt>
                      <c:pt idx="73">
                        <c:v>0</c:v>
                      </c:pt>
                      <c:pt idx="74">
                        <c:v>1</c:v>
                      </c:pt>
                      <c:pt idx="75">
                        <c:v>0</c:v>
                      </c:pt>
                      <c:pt idx="76">
                        <c:v>0</c:v>
                      </c:pt>
                      <c:pt idx="77">
                        <c:v>0</c:v>
                      </c:pt>
                      <c:pt idx="78">
                        <c:v>1</c:v>
                      </c:pt>
                      <c:pt idx="79">
                        <c:v>0</c:v>
                      </c:pt>
                      <c:pt idx="80">
                        <c:v>0</c:v>
                      </c:pt>
                      <c:pt idx="81">
                        <c:v>0</c:v>
                      </c:pt>
                      <c:pt idx="82">
                        <c:v>1</c:v>
                      </c:pt>
                      <c:pt idx="83">
                        <c:v>0</c:v>
                      </c:pt>
                      <c:pt idx="84">
                        <c:v>0</c:v>
                      </c:pt>
                      <c:pt idx="85">
                        <c:v>0</c:v>
                      </c:pt>
                      <c:pt idx="86">
                        <c:v>1</c:v>
                      </c:pt>
                      <c:pt idx="87">
                        <c:v>0</c:v>
                      </c:pt>
                      <c:pt idx="88">
                        <c:v>0</c:v>
                      </c:pt>
                      <c:pt idx="89">
                        <c:v>0</c:v>
                      </c:pt>
                      <c:pt idx="90">
                        <c:v>1</c:v>
                      </c:pt>
                      <c:pt idx="91">
                        <c:v>0</c:v>
                      </c:pt>
                      <c:pt idx="92">
                        <c:v>0</c:v>
                      </c:pt>
                      <c:pt idx="93">
                        <c:v>0</c:v>
                      </c:pt>
                      <c:pt idx="94">
                        <c:v>1</c:v>
                      </c:pt>
                      <c:pt idx="95">
                        <c:v>0</c:v>
                      </c:pt>
                      <c:pt idx="96">
                        <c:v>0</c:v>
                      </c:pt>
                      <c:pt idx="97">
                        <c:v>0</c:v>
                      </c:pt>
                      <c:pt idx="98">
                        <c:v>1</c:v>
                      </c:pt>
                      <c:pt idx="99">
                        <c:v>0</c:v>
                      </c:pt>
                      <c:pt idx="100">
                        <c:v>0</c:v>
                      </c:pt>
                      <c:pt idx="101">
                        <c:v>0</c:v>
                      </c:pt>
                      <c:pt idx="102">
                        <c:v>1</c:v>
                      </c:pt>
                      <c:pt idx="103">
                        <c:v>0</c:v>
                      </c:pt>
                    </c:numCache>
                  </c:numRef>
                </c:val>
                <c:smooth val="0"/>
                <c:extLst xmlns:c15="http://schemas.microsoft.com/office/drawing/2012/chart">
                  <c:ext xmlns:c16="http://schemas.microsoft.com/office/drawing/2014/chart" uri="{C3380CC4-5D6E-409C-BE32-E72D297353CC}">
                    <c16:uniqueId val="{00000004-2FDE-402C-B30C-FEB9131ACED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Part2_Q2!$F$26</c15:sqref>
                        </c15:formulaRef>
                      </c:ext>
                    </c:extLst>
                    <c:strCache>
                      <c:ptCount val="1"/>
                      <c:pt idx="0">
                        <c:v>Q3</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xmlns:c15="http://schemas.microsoft.com/office/drawing/2012/chart">
                      <c:ext xmlns:c15="http://schemas.microsoft.com/office/drawing/2012/chart" uri="{02D57815-91ED-43cb-92C2-25804820EDAC}">
                        <c15:formulaRef>
                          <c15:sqref>Part2_Q2!$F$27:$F$130</c15:sqref>
                        </c15:formulaRef>
                      </c:ext>
                    </c:extLst>
                    <c:numCache>
                      <c:formatCode>General</c:formatCode>
                      <c:ptCount val="104"/>
                      <c:pt idx="0">
                        <c:v>0</c:v>
                      </c:pt>
                      <c:pt idx="1">
                        <c:v>0</c:v>
                      </c:pt>
                      <c:pt idx="2">
                        <c:v>0</c:v>
                      </c:pt>
                      <c:pt idx="3">
                        <c:v>1</c:v>
                      </c:pt>
                      <c:pt idx="4">
                        <c:v>0</c:v>
                      </c:pt>
                      <c:pt idx="5">
                        <c:v>0</c:v>
                      </c:pt>
                      <c:pt idx="6">
                        <c:v>0</c:v>
                      </c:pt>
                      <c:pt idx="7">
                        <c:v>1</c:v>
                      </c:pt>
                      <c:pt idx="8">
                        <c:v>0</c:v>
                      </c:pt>
                      <c:pt idx="9">
                        <c:v>0</c:v>
                      </c:pt>
                      <c:pt idx="10">
                        <c:v>0</c:v>
                      </c:pt>
                      <c:pt idx="11">
                        <c:v>1</c:v>
                      </c:pt>
                      <c:pt idx="12">
                        <c:v>0</c:v>
                      </c:pt>
                      <c:pt idx="13">
                        <c:v>0</c:v>
                      </c:pt>
                      <c:pt idx="14">
                        <c:v>0</c:v>
                      </c:pt>
                      <c:pt idx="15">
                        <c:v>1</c:v>
                      </c:pt>
                      <c:pt idx="16">
                        <c:v>0</c:v>
                      </c:pt>
                      <c:pt idx="17">
                        <c:v>0</c:v>
                      </c:pt>
                      <c:pt idx="18">
                        <c:v>0</c:v>
                      </c:pt>
                      <c:pt idx="19">
                        <c:v>1</c:v>
                      </c:pt>
                      <c:pt idx="20">
                        <c:v>0</c:v>
                      </c:pt>
                      <c:pt idx="21">
                        <c:v>0</c:v>
                      </c:pt>
                      <c:pt idx="22">
                        <c:v>0</c:v>
                      </c:pt>
                      <c:pt idx="23">
                        <c:v>1</c:v>
                      </c:pt>
                      <c:pt idx="24">
                        <c:v>0</c:v>
                      </c:pt>
                      <c:pt idx="25">
                        <c:v>0</c:v>
                      </c:pt>
                      <c:pt idx="26">
                        <c:v>0</c:v>
                      </c:pt>
                      <c:pt idx="27">
                        <c:v>1</c:v>
                      </c:pt>
                      <c:pt idx="28">
                        <c:v>0</c:v>
                      </c:pt>
                      <c:pt idx="29">
                        <c:v>0</c:v>
                      </c:pt>
                      <c:pt idx="30">
                        <c:v>0</c:v>
                      </c:pt>
                      <c:pt idx="31">
                        <c:v>1</c:v>
                      </c:pt>
                      <c:pt idx="32">
                        <c:v>0</c:v>
                      </c:pt>
                      <c:pt idx="33">
                        <c:v>0</c:v>
                      </c:pt>
                      <c:pt idx="34">
                        <c:v>0</c:v>
                      </c:pt>
                      <c:pt idx="35">
                        <c:v>1</c:v>
                      </c:pt>
                      <c:pt idx="36">
                        <c:v>0</c:v>
                      </c:pt>
                      <c:pt idx="37">
                        <c:v>0</c:v>
                      </c:pt>
                      <c:pt idx="38">
                        <c:v>0</c:v>
                      </c:pt>
                      <c:pt idx="39">
                        <c:v>1</c:v>
                      </c:pt>
                      <c:pt idx="40">
                        <c:v>0</c:v>
                      </c:pt>
                      <c:pt idx="41">
                        <c:v>0</c:v>
                      </c:pt>
                      <c:pt idx="42">
                        <c:v>0</c:v>
                      </c:pt>
                      <c:pt idx="43">
                        <c:v>1</c:v>
                      </c:pt>
                      <c:pt idx="44">
                        <c:v>0</c:v>
                      </c:pt>
                      <c:pt idx="45">
                        <c:v>0</c:v>
                      </c:pt>
                      <c:pt idx="46">
                        <c:v>0</c:v>
                      </c:pt>
                      <c:pt idx="47">
                        <c:v>1</c:v>
                      </c:pt>
                      <c:pt idx="48">
                        <c:v>0</c:v>
                      </c:pt>
                      <c:pt idx="49">
                        <c:v>0</c:v>
                      </c:pt>
                      <c:pt idx="50">
                        <c:v>0</c:v>
                      </c:pt>
                      <c:pt idx="51">
                        <c:v>1</c:v>
                      </c:pt>
                      <c:pt idx="52">
                        <c:v>0</c:v>
                      </c:pt>
                      <c:pt idx="53">
                        <c:v>0</c:v>
                      </c:pt>
                      <c:pt idx="54">
                        <c:v>0</c:v>
                      </c:pt>
                      <c:pt idx="55">
                        <c:v>1</c:v>
                      </c:pt>
                      <c:pt idx="56">
                        <c:v>0</c:v>
                      </c:pt>
                      <c:pt idx="57">
                        <c:v>0</c:v>
                      </c:pt>
                      <c:pt idx="58">
                        <c:v>0</c:v>
                      </c:pt>
                      <c:pt idx="59">
                        <c:v>1</c:v>
                      </c:pt>
                      <c:pt idx="60">
                        <c:v>0</c:v>
                      </c:pt>
                      <c:pt idx="61">
                        <c:v>0</c:v>
                      </c:pt>
                      <c:pt idx="62">
                        <c:v>0</c:v>
                      </c:pt>
                      <c:pt idx="63">
                        <c:v>1</c:v>
                      </c:pt>
                      <c:pt idx="64">
                        <c:v>0</c:v>
                      </c:pt>
                      <c:pt idx="65">
                        <c:v>0</c:v>
                      </c:pt>
                      <c:pt idx="66">
                        <c:v>0</c:v>
                      </c:pt>
                      <c:pt idx="67">
                        <c:v>1</c:v>
                      </c:pt>
                      <c:pt idx="68">
                        <c:v>0</c:v>
                      </c:pt>
                      <c:pt idx="69">
                        <c:v>0</c:v>
                      </c:pt>
                      <c:pt idx="70">
                        <c:v>0</c:v>
                      </c:pt>
                      <c:pt idx="71">
                        <c:v>1</c:v>
                      </c:pt>
                      <c:pt idx="72">
                        <c:v>0</c:v>
                      </c:pt>
                      <c:pt idx="73">
                        <c:v>0</c:v>
                      </c:pt>
                      <c:pt idx="74">
                        <c:v>0</c:v>
                      </c:pt>
                      <c:pt idx="75">
                        <c:v>1</c:v>
                      </c:pt>
                      <c:pt idx="76">
                        <c:v>0</c:v>
                      </c:pt>
                      <c:pt idx="77">
                        <c:v>0</c:v>
                      </c:pt>
                      <c:pt idx="78">
                        <c:v>0</c:v>
                      </c:pt>
                      <c:pt idx="79">
                        <c:v>1</c:v>
                      </c:pt>
                      <c:pt idx="80">
                        <c:v>0</c:v>
                      </c:pt>
                      <c:pt idx="81">
                        <c:v>0</c:v>
                      </c:pt>
                      <c:pt idx="82">
                        <c:v>0</c:v>
                      </c:pt>
                      <c:pt idx="83">
                        <c:v>1</c:v>
                      </c:pt>
                      <c:pt idx="84">
                        <c:v>0</c:v>
                      </c:pt>
                      <c:pt idx="85">
                        <c:v>0</c:v>
                      </c:pt>
                      <c:pt idx="86">
                        <c:v>0</c:v>
                      </c:pt>
                      <c:pt idx="87">
                        <c:v>1</c:v>
                      </c:pt>
                      <c:pt idx="88">
                        <c:v>0</c:v>
                      </c:pt>
                      <c:pt idx="89">
                        <c:v>0</c:v>
                      </c:pt>
                      <c:pt idx="90">
                        <c:v>0</c:v>
                      </c:pt>
                      <c:pt idx="91">
                        <c:v>1</c:v>
                      </c:pt>
                      <c:pt idx="92">
                        <c:v>0</c:v>
                      </c:pt>
                      <c:pt idx="93">
                        <c:v>0</c:v>
                      </c:pt>
                      <c:pt idx="94">
                        <c:v>0</c:v>
                      </c:pt>
                      <c:pt idx="95">
                        <c:v>1</c:v>
                      </c:pt>
                      <c:pt idx="96">
                        <c:v>0</c:v>
                      </c:pt>
                      <c:pt idx="97">
                        <c:v>0</c:v>
                      </c:pt>
                      <c:pt idx="98">
                        <c:v>0</c:v>
                      </c:pt>
                      <c:pt idx="99">
                        <c:v>1</c:v>
                      </c:pt>
                      <c:pt idx="100">
                        <c:v>0</c:v>
                      </c:pt>
                      <c:pt idx="101">
                        <c:v>0</c:v>
                      </c:pt>
                      <c:pt idx="102">
                        <c:v>0</c:v>
                      </c:pt>
                      <c:pt idx="103">
                        <c:v>1</c:v>
                      </c:pt>
                    </c:numCache>
                  </c:numRef>
                </c:val>
                <c:smooth val="0"/>
                <c:extLst xmlns:c15="http://schemas.microsoft.com/office/drawing/2012/chart">
                  <c:ext xmlns:c16="http://schemas.microsoft.com/office/drawing/2014/chart" uri="{C3380CC4-5D6E-409C-BE32-E72D297353CC}">
                    <c16:uniqueId val="{00000005-2FDE-402C-B30C-FEB9131ACED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Part2_Q2!$G$26</c15:sqref>
                        </c15:formulaRef>
                      </c:ext>
                    </c:extLst>
                    <c:strCache>
                      <c:ptCount val="1"/>
                      <c:pt idx="0">
                        <c:v>Q4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Part2_Q2!$G$27:$G$130</c15:sqref>
                        </c15:formulaRef>
                      </c:ext>
                    </c:extLst>
                    <c:numCache>
                      <c:formatCode>General</c:formatCode>
                      <c:ptCount val="104"/>
                      <c:pt idx="0">
                        <c:v>1</c:v>
                      </c:pt>
                      <c:pt idx="1">
                        <c:v>0</c:v>
                      </c:pt>
                      <c:pt idx="2">
                        <c:v>0</c:v>
                      </c:pt>
                      <c:pt idx="3">
                        <c:v>0</c:v>
                      </c:pt>
                      <c:pt idx="4">
                        <c:v>1</c:v>
                      </c:pt>
                      <c:pt idx="5">
                        <c:v>0</c:v>
                      </c:pt>
                      <c:pt idx="6">
                        <c:v>0</c:v>
                      </c:pt>
                      <c:pt idx="7">
                        <c:v>0</c:v>
                      </c:pt>
                      <c:pt idx="8">
                        <c:v>1</c:v>
                      </c:pt>
                      <c:pt idx="9">
                        <c:v>0</c:v>
                      </c:pt>
                      <c:pt idx="10">
                        <c:v>0</c:v>
                      </c:pt>
                      <c:pt idx="11">
                        <c:v>0</c:v>
                      </c:pt>
                      <c:pt idx="12">
                        <c:v>1</c:v>
                      </c:pt>
                      <c:pt idx="13">
                        <c:v>0</c:v>
                      </c:pt>
                      <c:pt idx="14">
                        <c:v>0</c:v>
                      </c:pt>
                      <c:pt idx="15">
                        <c:v>0</c:v>
                      </c:pt>
                      <c:pt idx="16">
                        <c:v>1</c:v>
                      </c:pt>
                      <c:pt idx="17">
                        <c:v>0</c:v>
                      </c:pt>
                      <c:pt idx="18">
                        <c:v>0</c:v>
                      </c:pt>
                      <c:pt idx="19">
                        <c:v>0</c:v>
                      </c:pt>
                      <c:pt idx="20">
                        <c:v>1</c:v>
                      </c:pt>
                      <c:pt idx="21">
                        <c:v>0</c:v>
                      </c:pt>
                      <c:pt idx="22">
                        <c:v>0</c:v>
                      </c:pt>
                      <c:pt idx="23">
                        <c:v>0</c:v>
                      </c:pt>
                      <c:pt idx="24">
                        <c:v>1</c:v>
                      </c:pt>
                      <c:pt idx="25">
                        <c:v>0</c:v>
                      </c:pt>
                      <c:pt idx="26">
                        <c:v>0</c:v>
                      </c:pt>
                      <c:pt idx="27">
                        <c:v>0</c:v>
                      </c:pt>
                      <c:pt idx="28">
                        <c:v>1</c:v>
                      </c:pt>
                      <c:pt idx="29">
                        <c:v>0</c:v>
                      </c:pt>
                      <c:pt idx="30">
                        <c:v>0</c:v>
                      </c:pt>
                      <c:pt idx="31">
                        <c:v>0</c:v>
                      </c:pt>
                      <c:pt idx="32">
                        <c:v>1</c:v>
                      </c:pt>
                      <c:pt idx="33">
                        <c:v>0</c:v>
                      </c:pt>
                      <c:pt idx="34">
                        <c:v>0</c:v>
                      </c:pt>
                      <c:pt idx="35">
                        <c:v>0</c:v>
                      </c:pt>
                      <c:pt idx="36">
                        <c:v>1</c:v>
                      </c:pt>
                      <c:pt idx="37">
                        <c:v>0</c:v>
                      </c:pt>
                      <c:pt idx="38">
                        <c:v>0</c:v>
                      </c:pt>
                      <c:pt idx="39">
                        <c:v>0</c:v>
                      </c:pt>
                      <c:pt idx="40">
                        <c:v>1</c:v>
                      </c:pt>
                      <c:pt idx="41">
                        <c:v>0</c:v>
                      </c:pt>
                      <c:pt idx="42">
                        <c:v>0</c:v>
                      </c:pt>
                      <c:pt idx="43">
                        <c:v>0</c:v>
                      </c:pt>
                      <c:pt idx="44">
                        <c:v>1</c:v>
                      </c:pt>
                      <c:pt idx="45">
                        <c:v>0</c:v>
                      </c:pt>
                      <c:pt idx="46">
                        <c:v>0</c:v>
                      </c:pt>
                      <c:pt idx="47">
                        <c:v>0</c:v>
                      </c:pt>
                      <c:pt idx="48">
                        <c:v>1</c:v>
                      </c:pt>
                      <c:pt idx="49">
                        <c:v>0</c:v>
                      </c:pt>
                      <c:pt idx="50">
                        <c:v>0</c:v>
                      </c:pt>
                      <c:pt idx="51">
                        <c:v>0</c:v>
                      </c:pt>
                      <c:pt idx="52">
                        <c:v>1</c:v>
                      </c:pt>
                      <c:pt idx="53">
                        <c:v>0</c:v>
                      </c:pt>
                      <c:pt idx="54">
                        <c:v>0</c:v>
                      </c:pt>
                      <c:pt idx="55">
                        <c:v>0</c:v>
                      </c:pt>
                      <c:pt idx="56">
                        <c:v>1</c:v>
                      </c:pt>
                      <c:pt idx="57">
                        <c:v>0</c:v>
                      </c:pt>
                      <c:pt idx="58">
                        <c:v>0</c:v>
                      </c:pt>
                      <c:pt idx="59">
                        <c:v>0</c:v>
                      </c:pt>
                      <c:pt idx="60">
                        <c:v>1</c:v>
                      </c:pt>
                      <c:pt idx="61">
                        <c:v>0</c:v>
                      </c:pt>
                      <c:pt idx="62">
                        <c:v>0</c:v>
                      </c:pt>
                      <c:pt idx="63">
                        <c:v>0</c:v>
                      </c:pt>
                      <c:pt idx="64">
                        <c:v>1</c:v>
                      </c:pt>
                      <c:pt idx="65">
                        <c:v>0</c:v>
                      </c:pt>
                      <c:pt idx="66">
                        <c:v>0</c:v>
                      </c:pt>
                      <c:pt idx="67">
                        <c:v>0</c:v>
                      </c:pt>
                      <c:pt idx="68">
                        <c:v>1</c:v>
                      </c:pt>
                      <c:pt idx="69">
                        <c:v>0</c:v>
                      </c:pt>
                      <c:pt idx="70">
                        <c:v>0</c:v>
                      </c:pt>
                      <c:pt idx="71">
                        <c:v>0</c:v>
                      </c:pt>
                      <c:pt idx="72">
                        <c:v>1</c:v>
                      </c:pt>
                      <c:pt idx="73">
                        <c:v>0</c:v>
                      </c:pt>
                      <c:pt idx="74">
                        <c:v>0</c:v>
                      </c:pt>
                      <c:pt idx="75">
                        <c:v>0</c:v>
                      </c:pt>
                      <c:pt idx="76">
                        <c:v>1</c:v>
                      </c:pt>
                      <c:pt idx="77">
                        <c:v>0</c:v>
                      </c:pt>
                      <c:pt idx="78">
                        <c:v>0</c:v>
                      </c:pt>
                      <c:pt idx="79">
                        <c:v>0</c:v>
                      </c:pt>
                      <c:pt idx="80">
                        <c:v>1</c:v>
                      </c:pt>
                      <c:pt idx="81">
                        <c:v>0</c:v>
                      </c:pt>
                      <c:pt idx="82">
                        <c:v>0</c:v>
                      </c:pt>
                      <c:pt idx="83">
                        <c:v>0</c:v>
                      </c:pt>
                      <c:pt idx="84">
                        <c:v>1</c:v>
                      </c:pt>
                      <c:pt idx="85">
                        <c:v>0</c:v>
                      </c:pt>
                      <c:pt idx="86">
                        <c:v>0</c:v>
                      </c:pt>
                      <c:pt idx="87">
                        <c:v>0</c:v>
                      </c:pt>
                      <c:pt idx="88">
                        <c:v>1</c:v>
                      </c:pt>
                      <c:pt idx="89">
                        <c:v>0</c:v>
                      </c:pt>
                      <c:pt idx="90">
                        <c:v>0</c:v>
                      </c:pt>
                      <c:pt idx="91">
                        <c:v>0</c:v>
                      </c:pt>
                      <c:pt idx="92">
                        <c:v>1</c:v>
                      </c:pt>
                      <c:pt idx="93">
                        <c:v>0</c:v>
                      </c:pt>
                      <c:pt idx="94">
                        <c:v>0</c:v>
                      </c:pt>
                      <c:pt idx="95">
                        <c:v>0</c:v>
                      </c:pt>
                      <c:pt idx="96">
                        <c:v>1</c:v>
                      </c:pt>
                      <c:pt idx="97">
                        <c:v>0</c:v>
                      </c:pt>
                      <c:pt idx="98">
                        <c:v>0</c:v>
                      </c:pt>
                      <c:pt idx="99">
                        <c:v>0</c:v>
                      </c:pt>
                      <c:pt idx="100">
                        <c:v>1</c:v>
                      </c:pt>
                      <c:pt idx="101">
                        <c:v>0</c:v>
                      </c:pt>
                      <c:pt idx="102">
                        <c:v>0</c:v>
                      </c:pt>
                      <c:pt idx="103">
                        <c:v>0</c:v>
                      </c:pt>
                    </c:numCache>
                  </c:numRef>
                </c:val>
                <c:smooth val="0"/>
                <c:extLst xmlns:c15="http://schemas.microsoft.com/office/drawing/2012/chart">
                  <c:ext xmlns:c16="http://schemas.microsoft.com/office/drawing/2014/chart" uri="{C3380CC4-5D6E-409C-BE32-E72D297353CC}">
                    <c16:uniqueId val="{00000006-2FDE-402C-B30C-FEB9131ACED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Part2_Q2!$H$26</c15:sqref>
                        </c15:formulaRef>
                      </c:ext>
                    </c:extLst>
                    <c:strCache>
                      <c:ptCount val="1"/>
                      <c:pt idx="0">
                        <c:v>Level</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Part2_Q2!$H$27:$H$130</c15:sqref>
                        </c15:formulaRef>
                      </c:ext>
                    </c:extLst>
                    <c:numCache>
                      <c:formatCode>General</c:formatCode>
                      <c:ptCount val="104"/>
                      <c:pt idx="7">
                        <c:v>104.9993518710877</c:v>
                      </c:pt>
                      <c:pt idx="8">
                        <c:v>123.69654308178835</c:v>
                      </c:pt>
                      <c:pt idx="9">
                        <c:v>132.25717049470359</c:v>
                      </c:pt>
                      <c:pt idx="10">
                        <c:v>144.77499397447758</c:v>
                      </c:pt>
                      <c:pt idx="11">
                        <c:v>175.20805267188237</c:v>
                      </c:pt>
                      <c:pt idx="12">
                        <c:v>201.42510378526816</c:v>
                      </c:pt>
                      <c:pt idx="13">
                        <c:v>224.66927322659279</c:v>
                      </c:pt>
                      <c:pt idx="14">
                        <c:v>260.86972651298572</c:v>
                      </c:pt>
                      <c:pt idx="15">
                        <c:v>279.5554368218892</c:v>
                      </c:pt>
                      <c:pt idx="16">
                        <c:v>304.77162233416931</c:v>
                      </c:pt>
                      <c:pt idx="17">
                        <c:v>307.43083765772508</c:v>
                      </c:pt>
                      <c:pt idx="18">
                        <c:v>391.37421579486363</c:v>
                      </c:pt>
                      <c:pt idx="19">
                        <c:v>463.05712512640952</c:v>
                      </c:pt>
                      <c:pt idx="20">
                        <c:v>628.28108686582789</c:v>
                      </c:pt>
                      <c:pt idx="21">
                        <c:v>514.87908589190931</c:v>
                      </c:pt>
                      <c:pt idx="22">
                        <c:v>422.44420157499536</c:v>
                      </c:pt>
                      <c:pt idx="23">
                        <c:v>416.91710321602716</c:v>
                      </c:pt>
                      <c:pt idx="24">
                        <c:v>481.05621694842364</c:v>
                      </c:pt>
                      <c:pt idx="25">
                        <c:v>452.5868581544654</c:v>
                      </c:pt>
                      <c:pt idx="26">
                        <c:v>457.24840607672292</c:v>
                      </c:pt>
                      <c:pt idx="27">
                        <c:v>497.93986842707324</c:v>
                      </c:pt>
                      <c:pt idx="28">
                        <c:v>591.40651967416534</c:v>
                      </c:pt>
                      <c:pt idx="29">
                        <c:v>608.28575724404811</c:v>
                      </c:pt>
                      <c:pt idx="30">
                        <c:v>640.85733295195234</c:v>
                      </c:pt>
                      <c:pt idx="31">
                        <c:v>747.13757074285252</c:v>
                      </c:pt>
                      <c:pt idx="32">
                        <c:v>931.04292993165973</c:v>
                      </c:pt>
                      <c:pt idx="33">
                        <c:v>927.27426873057016</c:v>
                      </c:pt>
                      <c:pt idx="34">
                        <c:v>992.84204297030476</c:v>
                      </c:pt>
                      <c:pt idx="35">
                        <c:v>1121.5063749118137</c:v>
                      </c:pt>
                      <c:pt idx="36">
                        <c:v>1293.1411481717369</c:v>
                      </c:pt>
                      <c:pt idx="37">
                        <c:v>1313.6954121573467</c:v>
                      </c:pt>
                      <c:pt idx="38">
                        <c:v>1295.0002293834877</c:v>
                      </c:pt>
                      <c:pt idx="39">
                        <c:v>1358.9424162428586</c:v>
                      </c:pt>
                      <c:pt idx="40">
                        <c:v>1417.2459904883658</c:v>
                      </c:pt>
                      <c:pt idx="41">
                        <c:v>1418.8629079312632</c:v>
                      </c:pt>
                      <c:pt idx="42">
                        <c:v>1408.7826424173247</c:v>
                      </c:pt>
                      <c:pt idx="43">
                        <c:v>1368.5709772785558</c:v>
                      </c:pt>
                      <c:pt idx="44">
                        <c:v>1534.8926140493445</c:v>
                      </c:pt>
                      <c:pt idx="45">
                        <c:v>1630.0472591754392</c:v>
                      </c:pt>
                      <c:pt idx="46">
                        <c:v>1595.0669930118975</c:v>
                      </c:pt>
                      <c:pt idx="47">
                        <c:v>1539.7637054273166</c:v>
                      </c:pt>
                      <c:pt idx="48">
                        <c:v>1704.5292846777768</c:v>
                      </c:pt>
                      <c:pt idx="49">
                        <c:v>1760.3365959786893</c:v>
                      </c:pt>
                      <c:pt idx="50">
                        <c:v>1786.7495410183365</c:v>
                      </c:pt>
                      <c:pt idx="51">
                        <c:v>1788.3751995529174</c:v>
                      </c:pt>
                      <c:pt idx="52">
                        <c:v>1869.0795446044294</c:v>
                      </c:pt>
                      <c:pt idx="53">
                        <c:v>1987.0842615038168</c:v>
                      </c:pt>
                      <c:pt idx="54">
                        <c:v>1946.1413106813741</c:v>
                      </c:pt>
                      <c:pt idx="55">
                        <c:v>2096.2727378318086</c:v>
                      </c:pt>
                      <c:pt idx="56">
                        <c:v>2289.3561395562324</c:v>
                      </c:pt>
                      <c:pt idx="57">
                        <c:v>2194.9051484610231</c:v>
                      </c:pt>
                      <c:pt idx="58">
                        <c:v>2215.8405344631637</c:v>
                      </c:pt>
                      <c:pt idx="59">
                        <c:v>2414.8767841825193</c:v>
                      </c:pt>
                      <c:pt idx="60">
                        <c:v>2630.6091307980541</c:v>
                      </c:pt>
                      <c:pt idx="61">
                        <c:v>2715.9405440852029</c:v>
                      </c:pt>
                      <c:pt idx="62">
                        <c:v>2686.8592924087852</c:v>
                      </c:pt>
                      <c:pt idx="63">
                        <c:v>2907.2920603515772</c:v>
                      </c:pt>
                      <c:pt idx="64">
                        <c:v>2997.8088459766659</c:v>
                      </c:pt>
                      <c:pt idx="65">
                        <c:v>2514.2905186262178</c:v>
                      </c:pt>
                      <c:pt idx="66">
                        <c:v>2335.0362988359084</c:v>
                      </c:pt>
                      <c:pt idx="67">
                        <c:v>2285.7797897399423</c:v>
                      </c:pt>
                      <c:pt idx="68">
                        <c:v>2065.4792944145174</c:v>
                      </c:pt>
                      <c:pt idx="69">
                        <c:v>1821.9148416052512</c:v>
                      </c:pt>
                      <c:pt idx="70">
                        <c:v>1800.6560155088805</c:v>
                      </c:pt>
                      <c:pt idx="71">
                        <c:v>1618.8675991694474</c:v>
                      </c:pt>
                      <c:pt idx="72">
                        <c:v>1473.9198324826903</c:v>
                      </c:pt>
                      <c:pt idx="73">
                        <c:v>1503.2551110503593</c:v>
                      </c:pt>
                      <c:pt idx="74">
                        <c:v>1467.1163607764174</c:v>
                      </c:pt>
                      <c:pt idx="75">
                        <c:v>1483.8708342014088</c:v>
                      </c:pt>
                      <c:pt idx="76">
                        <c:v>1536.710862097601</c:v>
                      </c:pt>
                      <c:pt idx="77">
                        <c:v>1616.0451074549162</c:v>
                      </c:pt>
                      <c:pt idx="78">
                        <c:v>1623.99025777937</c:v>
                      </c:pt>
                      <c:pt idx="79">
                        <c:v>1392.9874246779941</c:v>
                      </c:pt>
                      <c:pt idx="80">
                        <c:v>1933.2502131468641</c:v>
                      </c:pt>
                      <c:pt idx="81">
                        <c:v>2041.1155786597637</c:v>
                      </c:pt>
                      <c:pt idx="82">
                        <c:v>1962.1255279401184</c:v>
                      </c:pt>
                      <c:pt idx="83">
                        <c:v>1899.3805074627744</c:v>
                      </c:pt>
                      <c:pt idx="84">
                        <c:v>1150.123293746934</c:v>
                      </c:pt>
                      <c:pt idx="85">
                        <c:v>1389.8034070839581</c:v>
                      </c:pt>
                      <c:pt idx="86">
                        <c:v>1495.8712650276359</c:v>
                      </c:pt>
                      <c:pt idx="87">
                        <c:v>1455.0016461540984</c:v>
                      </c:pt>
                      <c:pt idx="88">
                        <c:v>1314.1464081269323</c:v>
                      </c:pt>
                      <c:pt idx="89">
                        <c:v>1473.8419206642561</c:v>
                      </c:pt>
                      <c:pt idx="90">
                        <c:v>1488.9811360471745</c:v>
                      </c:pt>
                      <c:pt idx="91">
                        <c:v>1454.6604604508907</c:v>
                      </c:pt>
                      <c:pt idx="92">
                        <c:v>1395.0178571723145</c:v>
                      </c:pt>
                      <c:pt idx="93">
                        <c:v>1475.806265748701</c:v>
                      </c:pt>
                      <c:pt idx="94">
                        <c:v>1569.2368241482959</c:v>
                      </c:pt>
                      <c:pt idx="95">
                        <c:v>1674.522380114664</c:v>
                      </c:pt>
                      <c:pt idx="96">
                        <c:v>1845.9917050621664</c:v>
                      </c:pt>
                      <c:pt idx="97">
                        <c:v>1928.2344358684736</c:v>
                      </c:pt>
                      <c:pt idx="98">
                        <c:v>2042.9443523290829</c:v>
                      </c:pt>
                      <c:pt idx="99">
                        <c:v>2266.8670788354993</c:v>
                      </c:pt>
                      <c:pt idx="100">
                        <c:v>3054.927379216464</c:v>
                      </c:pt>
                      <c:pt idx="101">
                        <c:v>3267.3989625793411</c:v>
                      </c:pt>
                      <c:pt idx="102">
                        <c:v>3537.4762623649958</c:v>
                      </c:pt>
                      <c:pt idx="103">
                        <c:v>3680.5776795117736</c:v>
                      </c:pt>
                    </c:numCache>
                  </c:numRef>
                </c:val>
                <c:smooth val="0"/>
                <c:extLst xmlns:c15="http://schemas.microsoft.com/office/drawing/2012/chart">
                  <c:ext xmlns:c16="http://schemas.microsoft.com/office/drawing/2014/chart" uri="{C3380CC4-5D6E-409C-BE32-E72D297353CC}">
                    <c16:uniqueId val="{00000007-2FDE-402C-B30C-FEB9131ACED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Part2_Q2!$I$26</c15:sqref>
                        </c15:formulaRef>
                      </c:ext>
                    </c:extLst>
                    <c:strCache>
                      <c:ptCount val="1"/>
                      <c:pt idx="0">
                        <c:v>Trend</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Part2_Q2!$I$27:$I$130</c15:sqref>
                        </c15:formulaRef>
                      </c:ext>
                    </c:extLst>
                    <c:numCache>
                      <c:formatCode>General</c:formatCode>
                      <c:ptCount val="104"/>
                      <c:pt idx="7">
                        <c:v>13.603484657861266</c:v>
                      </c:pt>
                      <c:pt idx="8">
                        <c:v>14.408741223614125</c:v>
                      </c:pt>
                      <c:pt idx="9">
                        <c:v>13.484221525731218</c:v>
                      </c:pt>
                      <c:pt idx="10">
                        <c:v>13.331445082179716</c:v>
                      </c:pt>
                      <c:pt idx="11">
                        <c:v>16.035013987410817</c:v>
                      </c:pt>
                      <c:pt idx="12">
                        <c:v>17.644677238204146</c:v>
                      </c:pt>
                      <c:pt idx="13">
                        <c:v>18.529892712372213</c:v>
                      </c:pt>
                      <c:pt idx="14">
                        <c:v>21.32340560424305</c:v>
                      </c:pt>
                      <c:pt idx="15">
                        <c:v>20.90641624040865</c:v>
                      </c:pt>
                      <c:pt idx="16">
                        <c:v>21.587741316176874</c:v>
                      </c:pt>
                      <c:pt idx="17">
                        <c:v>18.595358524301034</c:v>
                      </c:pt>
                      <c:pt idx="18">
                        <c:v>28.926130685263256</c:v>
                      </c:pt>
                      <c:pt idx="19">
                        <c:v>35.68548683941161</c:v>
                      </c:pt>
                      <c:pt idx="20">
                        <c:v>56.164033522218809</c:v>
                      </c:pt>
                      <c:pt idx="21">
                        <c:v>29.357588904678668</c:v>
                      </c:pt>
                      <c:pt idx="22">
                        <c:v>10.103596217114616</c:v>
                      </c:pt>
                      <c:pt idx="23">
                        <c:v>7.6325627360727868</c:v>
                      </c:pt>
                      <c:pt idx="24">
                        <c:v>16.565600147203988</c:v>
                      </c:pt>
                      <c:pt idx="25">
                        <c:v>9.4460898260673609</c:v>
                      </c:pt>
                      <c:pt idx="26">
                        <c:v>8.6897086442705991</c:v>
                      </c:pt>
                      <c:pt idx="27">
                        <c:v>13.748818748102906</c:v>
                      </c:pt>
                      <c:pt idx="28">
                        <c:v>26.35129346106303</c:v>
                      </c:pt>
                      <c:pt idx="29">
                        <c:v>24.853870097854333</c:v>
                      </c:pt>
                      <c:pt idx="30">
                        <c:v>26.073950809330746</c:v>
                      </c:pt>
                      <c:pt idx="31">
                        <c:v>38.753644571933592</c:v>
                      </c:pt>
                      <c:pt idx="32">
                        <c:v>61.70046532280071</c:v>
                      </c:pt>
                      <c:pt idx="33">
                        <c:v>51.350547548664338</c:v>
                      </c:pt>
                      <c:pt idx="34">
                        <c:v>53.598127973845955</c:v>
                      </c:pt>
                      <c:pt idx="35">
                        <c:v>65.465233584279801</c:v>
                      </c:pt>
                      <c:pt idx="36">
                        <c:v>82.249419720623592</c:v>
                      </c:pt>
                      <c:pt idx="37">
                        <c:v>72.496123429326332</c:v>
                      </c:pt>
                      <c:pt idx="38">
                        <c:v>58.07982415924748</c:v>
                      </c:pt>
                      <c:pt idx="39">
                        <c:v>59.00659644307045</c:v>
                      </c:pt>
                      <c:pt idx="40">
                        <c:v>58.895456699430873</c:v>
                      </c:pt>
                      <c:pt idx="41">
                        <c:v>49.840376801405426</c:v>
                      </c:pt>
                      <c:pt idx="42">
                        <c:v>40.367610722711241</c:v>
                      </c:pt>
                      <c:pt idx="43">
                        <c:v>27.628951697507336</c:v>
                      </c:pt>
                      <c:pt idx="44">
                        <c:v>49.554673982175991</c:v>
                      </c:pt>
                      <c:pt idx="45">
                        <c:v>56.763506250166138</c:v>
                      </c:pt>
                      <c:pt idx="46">
                        <c:v>42.259868410665391</c:v>
                      </c:pt>
                      <c:pt idx="47">
                        <c:v>26.836252792889219</c:v>
                      </c:pt>
                      <c:pt idx="48">
                        <c:v>48.641296838450799</c:v>
                      </c:pt>
                      <c:pt idx="49">
                        <c:v>49.774161509062921</c:v>
                      </c:pt>
                      <c:pt idx="50">
                        <c:v>46.081021209199243</c:v>
                      </c:pt>
                      <c:pt idx="51">
                        <c:v>39.053138408077515</c:v>
                      </c:pt>
                      <c:pt idx="52">
                        <c:v>45.637716312836986</c:v>
                      </c:pt>
                      <c:pt idx="53">
                        <c:v>57.07810883675986</c:v>
                      </c:pt>
                      <c:pt idx="54">
                        <c:v>41.582103903254918</c:v>
                      </c:pt>
                      <c:pt idx="55">
                        <c:v>58.74250651892892</c:v>
                      </c:pt>
                      <c:pt idx="56">
                        <c:v>79.980260753718753</c:v>
                      </c:pt>
                      <c:pt idx="57">
                        <c:v>52.404681091489877</c:v>
                      </c:pt>
                      <c:pt idx="58">
                        <c:v>47.429746586048658</c:v>
                      </c:pt>
                      <c:pt idx="59">
                        <c:v>71.396995345377832</c:v>
                      </c:pt>
                      <c:pt idx="60">
                        <c:v>94.214758417290696</c:v>
                      </c:pt>
                      <c:pt idx="61">
                        <c:v>92.810403471105587</c:v>
                      </c:pt>
                      <c:pt idx="62">
                        <c:v>73.540731258969174</c:v>
                      </c:pt>
                      <c:pt idx="63">
                        <c:v>96.762676961852662</c:v>
                      </c:pt>
                      <c:pt idx="64">
                        <c:v>95.775273200812578</c:v>
                      </c:pt>
                      <c:pt idx="65">
                        <c:v>4.1956012068524444</c:v>
                      </c:pt>
                      <c:pt idx="66">
                        <c:v>-24.805710767392572</c:v>
                      </c:pt>
                      <c:pt idx="67">
                        <c:v>-28.671101458383099</c:v>
                      </c:pt>
                      <c:pt idx="68">
                        <c:v>-58.965510058866457</c:v>
                      </c:pt>
                      <c:pt idx="69">
                        <c:v>-88.148484998389364</c:v>
                      </c:pt>
                      <c:pt idx="70">
                        <c:v>-77.573997353082319</c:v>
                      </c:pt>
                      <c:pt idx="71">
                        <c:v>-94.049101339608413</c:v>
                      </c:pt>
                      <c:pt idx="72">
                        <c:v>-102.09559636904861</c:v>
                      </c:pt>
                      <c:pt idx="73">
                        <c:v>-81.3178829520009</c:v>
                      </c:pt>
                      <c:pt idx="74">
                        <c:v>-74.175580417170593</c:v>
                      </c:pt>
                      <c:pt idx="75">
                        <c:v>-59.800582148013198</c:v>
                      </c:pt>
                      <c:pt idx="76">
                        <c:v>-41.993394029187968</c:v>
                      </c:pt>
                      <c:pt idx="77">
                        <c:v>-22.812886237898745</c:v>
                      </c:pt>
                      <c:pt idx="78">
                        <c:v>-17.950393545284875</c:v>
                      </c:pt>
                      <c:pt idx="79">
                        <c:v>-51.631539881948605</c:v>
                      </c:pt>
                      <c:pt idx="80">
                        <c:v>41.940162608586256</c:v>
                      </c:pt>
                      <c:pt idx="81">
                        <c:v>52.362180825889254</c:v>
                      </c:pt>
                      <c:pt idx="82">
                        <c:v>31.596900026709573</c:v>
                      </c:pt>
                      <c:pt idx="83">
                        <c:v>16.68252478275766</c:v>
                      </c:pt>
                      <c:pt idx="84">
                        <c:v>-104.40376022382812</c:v>
                      </c:pt>
                      <c:pt idx="85">
                        <c:v>-50.008047498660993</c:v>
                      </c:pt>
                      <c:pt idx="86">
                        <c:v>-25.334237511863233</c:v>
                      </c:pt>
                      <c:pt idx="87">
                        <c:v>-27.790203067238501</c:v>
                      </c:pt>
                      <c:pt idx="88">
                        <c:v>-45.664487895799368</c:v>
                      </c:pt>
                      <c:pt idx="89">
                        <c:v>-13.199427928887566</c:v>
                      </c:pt>
                      <c:pt idx="90">
                        <c:v>-8.7194135514123765</c:v>
                      </c:pt>
                      <c:pt idx="91">
                        <c:v>-12.766679356644204</c:v>
                      </c:pt>
                      <c:pt idx="92">
                        <c:v>-20.177225119793007</c:v>
                      </c:pt>
                      <c:pt idx="93">
                        <c:v>-4.215716814230003</c:v>
                      </c:pt>
                      <c:pt idx="94">
                        <c:v>11.221038998374123</c:v>
                      </c:pt>
                      <c:pt idx="95">
                        <c:v>26.091559925934256</c:v>
                      </c:pt>
                      <c:pt idx="96">
                        <c:v>49.074116652300376</c:v>
                      </c:pt>
                      <c:pt idx="97">
                        <c:v>54.317694005524359</c:v>
                      </c:pt>
                      <c:pt idx="98">
                        <c:v>63.865011493858233</c:v>
                      </c:pt>
                      <c:pt idx="99">
                        <c:v>89.168299890284715</c:v>
                      </c:pt>
                      <c:pt idx="100">
                        <c:v>199.65510675856717</c:v>
                      </c:pt>
                      <c:pt idx="101">
                        <c:v>201.68124466588054</c:v>
                      </c:pt>
                      <c:pt idx="102">
                        <c:v>212.49387627028489</c:v>
                      </c:pt>
                      <c:pt idx="103">
                        <c:v>201.523724624664</c:v>
                      </c:pt>
                    </c:numCache>
                  </c:numRef>
                </c:val>
                <c:smooth val="0"/>
                <c:extLst xmlns:c15="http://schemas.microsoft.com/office/drawing/2012/chart">
                  <c:ext xmlns:c16="http://schemas.microsoft.com/office/drawing/2014/chart" uri="{C3380CC4-5D6E-409C-BE32-E72D297353CC}">
                    <c16:uniqueId val="{00000008-2FDE-402C-B30C-FEB9131ACED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Part2_Q2!$J$26</c15:sqref>
                        </c15:formulaRef>
                      </c:ext>
                    </c:extLst>
                    <c:strCache>
                      <c:ptCount val="1"/>
                      <c:pt idx="0">
                        <c:v>Seasonality</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Part2_Q2!$J$27:$J$130</c15:sqref>
                        </c15:formulaRef>
                      </c:ext>
                    </c:extLst>
                    <c:numCache>
                      <c:formatCode>General</c:formatCode>
                      <c:ptCount val="104"/>
                      <c:pt idx="3">
                        <c:v>-7.321351901087696</c:v>
                      </c:pt>
                      <c:pt idx="4">
                        <c:v>7.4971022595728369</c:v>
                      </c:pt>
                      <c:pt idx="5">
                        <c:v>1.4706177684028827</c:v>
                      </c:pt>
                      <c:pt idx="6">
                        <c:v>-1.6463681268880257</c:v>
                      </c:pt>
                      <c:pt idx="7">
                        <c:v>-7.321351901087696</c:v>
                      </c:pt>
                      <c:pt idx="8">
                        <c:v>8.151676698253608</c:v>
                      </c:pt>
                      <c:pt idx="9">
                        <c:v>0.71909708787886362</c:v>
                      </c:pt>
                      <c:pt idx="10">
                        <c:v>-1.7705565645046377</c:v>
                      </c:pt>
                      <c:pt idx="11">
                        <c:v>-5.1236832649780402</c:v>
                      </c:pt>
                      <c:pt idx="12">
                        <c:v>9.4601347272397032</c:v>
                      </c:pt>
                      <c:pt idx="13">
                        <c:v>1.4386682739558787</c:v>
                      </c:pt>
                      <c:pt idx="14">
                        <c:v>0.50022545815948427</c:v>
                      </c:pt>
                      <c:pt idx="15">
                        <c:v>-5.462644274892396</c:v>
                      </c:pt>
                      <c:pt idx="16">
                        <c:v>10.013968123944965</c:v>
                      </c:pt>
                      <c:pt idx="17">
                        <c:v>-0.99377049104671689</c:v>
                      </c:pt>
                      <c:pt idx="18">
                        <c:v>8.8978712222502505</c:v>
                      </c:pt>
                      <c:pt idx="19">
                        <c:v>3.188001539819485E-2</c:v>
                      </c:pt>
                      <c:pt idx="20">
                        <c:v>26.66050510357698</c:v>
                      </c:pt>
                      <c:pt idx="21">
                        <c:v>-22.784109352982501</c:v>
                      </c:pt>
                      <c:pt idx="22">
                        <c:v>-6.7532541355948972</c:v>
                      </c:pt>
                      <c:pt idx="23">
                        <c:v>-1.9767659523650205</c:v>
                      </c:pt>
                      <c:pt idx="24">
                        <c:v>33.92196461572469</c:v>
                      </c:pt>
                      <c:pt idx="25">
                        <c:v>-28.571394636130666</c:v>
                      </c:pt>
                      <c:pt idx="26">
                        <c:v>-7.3680989050261267</c:v>
                      </c:pt>
                      <c:pt idx="27">
                        <c:v>2.135667646166608</c:v>
                      </c:pt>
                      <c:pt idx="28">
                        <c:v>44.166224845396918</c:v>
                      </c:pt>
                      <c:pt idx="29">
                        <c:v>-29.788615456334007</c:v>
                      </c:pt>
                      <c:pt idx="30">
                        <c:v>-6.3763235121571062</c:v>
                      </c:pt>
                      <c:pt idx="31">
                        <c:v>12.44269745540517</c:v>
                      </c:pt>
                      <c:pt idx="32">
                        <c:v>62.819164729797606</c:v>
                      </c:pt>
                      <c:pt idx="33">
                        <c:v>-38.20182424658271</c:v>
                      </c:pt>
                      <c:pt idx="34">
                        <c:v>-4.5493173655786352</c:v>
                      </c:pt>
                      <c:pt idx="35">
                        <c:v>22.089193148926967</c:v>
                      </c:pt>
                      <c:pt idx="36">
                        <c:v>76.462641462755627</c:v>
                      </c:pt>
                      <c:pt idx="37">
                        <c:v>-46.130053231830708</c:v>
                      </c:pt>
                      <c:pt idx="38">
                        <c:v>-16.26799362839601</c:v>
                      </c:pt>
                      <c:pt idx="39">
                        <c:v>22.842544904464908</c:v>
                      </c:pt>
                      <c:pt idx="40">
                        <c:v>76.372298535542086</c:v>
                      </c:pt>
                      <c:pt idx="41">
                        <c:v>-53.490718259029876</c:v>
                      </c:pt>
                      <c:pt idx="42">
                        <c:v>-23.96818609179838</c:v>
                      </c:pt>
                      <c:pt idx="43">
                        <c:v>12.487583596980532</c:v>
                      </c:pt>
                      <c:pt idx="44">
                        <c:v>94.195211092286414</c:v>
                      </c:pt>
                      <c:pt idx="45">
                        <c:v>-47.630825231083101</c:v>
                      </c:pt>
                      <c:pt idx="46">
                        <c:v>-35.757857857770738</c:v>
                      </c:pt>
                      <c:pt idx="47">
                        <c:v>-4.9916828110420752E-2</c:v>
                      </c:pt>
                      <c:pt idx="48">
                        <c:v>111.92002709945389</c:v>
                      </c:pt>
                      <c:pt idx="49">
                        <c:v>-46.709945740738412</c:v>
                      </c:pt>
                      <c:pt idx="50">
                        <c:v>-38.759926194205164</c:v>
                      </c:pt>
                      <c:pt idx="51">
                        <c:v>-5.7627202193593909</c:v>
                      </c:pt>
                      <c:pt idx="52">
                        <c:v>117.27247819301067</c:v>
                      </c:pt>
                      <c:pt idx="53">
                        <c:v>-37.410315246408743</c:v>
                      </c:pt>
                      <c:pt idx="54">
                        <c:v>-51.356270219863802</c:v>
                      </c:pt>
                      <c:pt idx="55">
                        <c:v>8.186574188676925</c:v>
                      </c:pt>
                      <c:pt idx="56">
                        <c:v>134.53615743303087</c:v>
                      </c:pt>
                      <c:pt idx="57">
                        <c:v>-59.825866197954866</c:v>
                      </c:pt>
                      <c:pt idx="58">
                        <c:v>-55.40027942123956</c:v>
                      </c:pt>
                      <c:pt idx="59">
                        <c:v>27.668996401146149</c:v>
                      </c:pt>
                      <c:pt idx="60">
                        <c:v>153.08418931499881</c:v>
                      </c:pt>
                      <c:pt idx="61">
                        <c:v>-60.967433854405229</c:v>
                      </c:pt>
                      <c:pt idx="62">
                        <c:v>-71.064150301980561</c:v>
                      </c:pt>
                      <c:pt idx="63">
                        <c:v>46.545578996072152</c:v>
                      </c:pt>
                      <c:pt idx="64">
                        <c:v>152.28155163388917</c:v>
                      </c:pt>
                      <c:pt idx="65">
                        <c:v>-135.41043120391487</c:v>
                      </c:pt>
                      <c:pt idx="66">
                        <c:v>-94.638646076254815</c:v>
                      </c:pt>
                      <c:pt idx="67">
                        <c:v>43.40349230042191</c:v>
                      </c:pt>
                      <c:pt idx="68">
                        <c:v>127.65592751831588</c:v>
                      </c:pt>
                      <c:pt idx="69">
                        <c:v>-159.13259660124237</c:v>
                      </c:pt>
                      <c:pt idx="70">
                        <c:v>-86.042889631484783</c:v>
                      </c:pt>
                      <c:pt idx="71">
                        <c:v>30.011261298734674</c:v>
                      </c:pt>
                      <c:pt idx="72">
                        <c:v>121.11511780468237</c:v>
                      </c:pt>
                      <c:pt idx="73">
                        <c:v>-142.24287390234295</c:v>
                      </c:pt>
                      <c:pt idx="74">
                        <c:v>-80.237077084953313</c:v>
                      </c:pt>
                      <c:pt idx="75">
                        <c:v>41.696364933094401</c:v>
                      </c:pt>
                      <c:pt idx="76">
                        <c:v>135.59016918965958</c:v>
                      </c:pt>
                      <c:pt idx="77">
                        <c:v>-126.65148271715323</c:v>
                      </c:pt>
                      <c:pt idx="78">
                        <c:v>-76.284469232720198</c:v>
                      </c:pt>
                      <c:pt idx="79">
                        <c:v>14.317740038761183</c:v>
                      </c:pt>
                      <c:pt idx="80">
                        <c:v>211.65244205902974</c:v>
                      </c:pt>
                      <c:pt idx="81">
                        <c:v>-118.17966514416173</c:v>
                      </c:pt>
                      <c:pt idx="82">
                        <c:v>-93.164085744090897</c:v>
                      </c:pt>
                      <c:pt idx="83">
                        <c:v>2.194189336064575</c:v>
                      </c:pt>
                      <c:pt idx="84">
                        <c:v>113.22420140752644</c:v>
                      </c:pt>
                      <c:pt idx="85">
                        <c:v>-73.962648309996027</c:v>
                      </c:pt>
                      <c:pt idx="86">
                        <c:v>-73.107316250849806</c:v>
                      </c:pt>
                      <c:pt idx="87">
                        <c:v>0.19779173659131644</c:v>
                      </c:pt>
                      <c:pt idx="88">
                        <c:v>98.694608658988273</c:v>
                      </c:pt>
                      <c:pt idx="89">
                        <c:v>-47.572551900523351</c:v>
                      </c:pt>
                      <c:pt idx="90">
                        <c:v>-69.465616175202641</c:v>
                      </c:pt>
                      <c:pt idx="91">
                        <c:v>-3.0921370330978841</c:v>
                      </c:pt>
                      <c:pt idx="92">
                        <c:v>92.670747395968135</c:v>
                      </c:pt>
                      <c:pt idx="93">
                        <c:v>-34.597810949675996</c:v>
                      </c:pt>
                      <c:pt idx="94">
                        <c:v>-56.917434389636639</c:v>
                      </c:pt>
                      <c:pt idx="95">
                        <c:v>8.9957655100473044</c:v>
                      </c:pt>
                      <c:pt idx="96">
                        <c:v>111.35273622836608</c:v>
                      </c:pt>
                      <c:pt idx="97">
                        <c:v>-30.335428190391255</c:v>
                      </c:pt>
                      <c:pt idx="98">
                        <c:v>-49.156640809530273</c:v>
                      </c:pt>
                      <c:pt idx="99">
                        <c:v>29.564223444175926</c:v>
                      </c:pt>
                      <c:pt idx="100">
                        <c:v>201.16490624131183</c:v>
                      </c:pt>
                      <c:pt idx="101">
                        <c:v>-28.688427545162796</c:v>
                      </c:pt>
                      <c:pt idx="102">
                        <c:v>-40.367302648098665</c:v>
                      </c:pt>
                      <c:pt idx="103">
                        <c:v>20.646840884293763</c:v>
                      </c:pt>
                    </c:numCache>
                  </c:numRef>
                </c:val>
                <c:smooth val="0"/>
                <c:extLst xmlns:c15="http://schemas.microsoft.com/office/drawing/2012/chart">
                  <c:ext xmlns:c16="http://schemas.microsoft.com/office/drawing/2014/chart" uri="{C3380CC4-5D6E-409C-BE32-E72D297353CC}">
                    <c16:uniqueId val="{00000009-2FDE-402C-B30C-FEB9131ACED2}"/>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Part2_Q2!$L$26</c15:sqref>
                        </c15:formulaRef>
                      </c:ext>
                    </c:extLst>
                    <c:strCache>
                      <c:ptCount val="1"/>
                      <c:pt idx="0">
                        <c:v>Error</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extLst xmlns:c15="http://schemas.microsoft.com/office/drawing/2012/chart">
                      <c:ext xmlns:c15="http://schemas.microsoft.com/office/drawing/2012/chart" uri="{02D57815-91ED-43cb-92C2-25804820EDAC}">
                        <c15:formulaRef>
                          <c15:sqref>Part2_Q2!$L$27:$L$130</c15:sqref>
                        </c15:formulaRef>
                      </c:ext>
                    </c:extLst>
                    <c:numCache>
                      <c:formatCode>General</c:formatCode>
                      <c:ptCount val="104"/>
                      <c:pt idx="8">
                        <c:v>7.4530612114782002</c:v>
                      </c:pt>
                      <c:pt idx="9">
                        <c:v>-8.5569024738053656</c:v>
                      </c:pt>
                      <c:pt idx="10">
                        <c:v>-1.4140240935467716</c:v>
                      </c:pt>
                      <c:pt idx="11">
                        <c:v>25.022912444430375</c:v>
                      </c:pt>
                      <c:pt idx="12">
                        <c:v>14.898256342453209</c:v>
                      </c:pt>
                      <c:pt idx="13">
                        <c:v>8.1931217886488525</c:v>
                      </c:pt>
                      <c:pt idx="14">
                        <c:v>25.855390025539663</c:v>
                      </c:pt>
                      <c:pt idx="15">
                        <c:v>-3.8594497522507254</c:v>
                      </c:pt>
                      <c:pt idx="16">
                        <c:v>6.3060119104624732</c:v>
                      </c:pt>
                      <c:pt idx="17">
                        <c:v>-27.696032624302063</c:v>
                      </c:pt>
                      <c:pt idx="18">
                        <c:v>95.616578059814401</c:v>
                      </c:pt>
                      <c:pt idx="19">
                        <c:v>62.561296994765485</c:v>
                      </c:pt>
                      <c:pt idx="20">
                        <c:v>189.5394194102339</c:v>
                      </c:pt>
                      <c:pt idx="21">
                        <c:v>-248.10734999700003</c:v>
                      </c:pt>
                      <c:pt idx="22">
                        <c:v>-178.20554611883824</c:v>
                      </c:pt>
                      <c:pt idx="23">
                        <c:v>-22.870678207508149</c:v>
                      </c:pt>
                      <c:pt idx="24">
                        <c:v>82.679828344323028</c:v>
                      </c:pt>
                      <c:pt idx="25">
                        <c:v>-65.894707942645141</c:v>
                      </c:pt>
                      <c:pt idx="26">
                        <c:v>-7.0006945449378577</c:v>
                      </c:pt>
                      <c:pt idx="27">
                        <c:v>46.82465053137156</c:v>
                      </c:pt>
                      <c:pt idx="28">
                        <c:v>116.64234660909915</c:v>
                      </c:pt>
                      <c:pt idx="29">
                        <c:v>-13.859418799097739</c:v>
                      </c:pt>
                      <c:pt idx="30">
                        <c:v>11.292470763123674</c:v>
                      </c:pt>
                      <c:pt idx="31">
                        <c:v>117.35704839255038</c:v>
                      </c:pt>
                      <c:pt idx="32">
                        <c:v>212.38455783981703</c:v>
                      </c:pt>
                      <c:pt idx="33">
                        <c:v>-95.793780498126466</c:v>
                      </c:pt>
                      <c:pt idx="34">
                        <c:v>20.802505932922713</c:v>
                      </c:pt>
                      <c:pt idx="35">
                        <c:v>109.83612960044434</c:v>
                      </c:pt>
                      <c:pt idx="36">
                        <c:v>155.34622377410892</c:v>
                      </c:pt>
                      <c:pt idx="37">
                        <c:v>-90.27174364577786</c:v>
                      </c:pt>
                      <c:pt idx="38">
                        <c:v>-133.43022022109449</c:v>
                      </c:pt>
                      <c:pt idx="39">
                        <c:v>8.5777513083378381</c:v>
                      </c:pt>
                      <c:pt idx="40">
                        <c:v>-1.0286551486847202</c:v>
                      </c:pt>
                      <c:pt idx="41">
                        <c:v>-83.809393955966016</c:v>
                      </c:pt>
                      <c:pt idx="42">
                        <c:v>-87.675293104272669</c:v>
                      </c:pt>
                      <c:pt idx="43">
                        <c:v>-117.90280204450096</c:v>
                      </c:pt>
                      <c:pt idx="44">
                        <c:v>202.93376948839477</c:v>
                      </c:pt>
                      <c:pt idx="45">
                        <c:v>66.72142822750925</c:v>
                      </c:pt>
                      <c:pt idx="46">
                        <c:v>-134.2385833338069</c:v>
                      </c:pt>
                      <c:pt idx="47">
                        <c:v>-142.75344801954338</c:v>
                      </c:pt>
                      <c:pt idx="48">
                        <c:v>201.81683068750795</c:v>
                      </c:pt>
                      <c:pt idx="49">
                        <c:v>10.48524171485542</c:v>
                      </c:pt>
                      <c:pt idx="50">
                        <c:v>-34.181901629981439</c:v>
                      </c:pt>
                      <c:pt idx="51">
                        <c:v>-65.046648399425294</c:v>
                      </c:pt>
                      <c:pt idx="52">
                        <c:v>60.943634939551202</c:v>
                      </c:pt>
                      <c:pt idx="53">
                        <c:v>105.88668182347192</c:v>
                      </c:pt>
                      <c:pt idx="54">
                        <c:v>-143.42344814637136</c:v>
                      </c:pt>
                      <c:pt idx="55">
                        <c:v>158.82829963473046</c:v>
                      </c:pt>
                      <c:pt idx="56">
                        <c:v>196.56627345625157</c:v>
                      </c:pt>
                      <c:pt idx="57">
                        <c:v>-255.22608806354219</c:v>
                      </c:pt>
                      <c:pt idx="58">
                        <c:v>-46.045562332649297</c:v>
                      </c:pt>
                      <c:pt idx="59">
                        <c:v>221.82914076211091</c:v>
                      </c:pt>
                      <c:pt idx="60">
                        <c:v>211.1900630390719</c:v>
                      </c:pt>
                      <c:pt idx="61">
                        <c:v>-12.998023017390096</c:v>
                      </c:pt>
                      <c:pt idx="62">
                        <c:v>-178.35066813506864</c:v>
                      </c:pt>
                      <c:pt idx="63">
                        <c:v>214.9309799310995</c:v>
                      </c:pt>
                      <c:pt idx="64">
                        <c:v>-9.138926628428635</c:v>
                      </c:pt>
                      <c:pt idx="65">
                        <c:v>-847.6166853230734</c:v>
                      </c:pt>
                      <c:pt idx="66">
                        <c:v>-268.42196953108987</c:v>
                      </c:pt>
                      <c:pt idx="67">
                        <c:v>-35.776167064587753</c:v>
                      </c:pt>
                      <c:pt idx="68">
                        <c:v>-280.39023991544855</c:v>
                      </c:pt>
                      <c:pt idx="69">
                        <c:v>-270.1033531517362</c:v>
                      </c:pt>
                      <c:pt idx="70">
                        <c:v>97.872289469393081</c:v>
                      </c:pt>
                      <c:pt idx="71">
                        <c:v>-152.48551045622003</c:v>
                      </c:pt>
                      <c:pt idx="72">
                        <c:v>-74.474425348154909</c:v>
                      </c:pt>
                      <c:pt idx="73">
                        <c:v>192.30836048760057</c:v>
                      </c:pt>
                      <c:pt idx="74">
                        <c:v>66.105661533126295</c:v>
                      </c:pt>
                      <c:pt idx="75">
                        <c:v>133.04795834201832</c:v>
                      </c:pt>
                      <c:pt idx="76">
                        <c:v>164.81463014192218</c:v>
                      </c:pt>
                      <c:pt idx="77">
                        <c:v>177.52540583393011</c:v>
                      </c:pt>
                      <c:pt idx="78">
                        <c:v>45.00485586793593</c:v>
                      </c:pt>
                      <c:pt idx="79">
                        <c:v>-311.73622916717954</c:v>
                      </c:pt>
                      <c:pt idx="80">
                        <c:v>866.05394601429498</c:v>
                      </c:pt>
                      <c:pt idx="81">
                        <c:v>96.461106961702853</c:v>
                      </c:pt>
                      <c:pt idx="82">
                        <c:v>-192.19329025293291</c:v>
                      </c:pt>
                      <c:pt idx="83">
                        <c:v>-138.04016800558929</c:v>
                      </c:pt>
                      <c:pt idx="84">
                        <c:v>-1120.7154743045617</c:v>
                      </c:pt>
                      <c:pt idx="85">
                        <c:v>503.46013162105589</c:v>
                      </c:pt>
                      <c:pt idx="86">
                        <c:v>228.36872615879383</c:v>
                      </c:pt>
                      <c:pt idx="87">
                        <c:v>-22.731216851837189</c:v>
                      </c:pt>
                      <c:pt idx="88">
                        <c:v>-165.43564449438622</c:v>
                      </c:pt>
                      <c:pt idx="89">
                        <c:v>300.48072807886297</c:v>
                      </c:pt>
                      <c:pt idx="90">
                        <c:v>41.464823515481385</c:v>
                      </c:pt>
                      <c:pt idx="91">
                        <c:v>-37.459514232353513</c:v>
                      </c:pt>
                      <c:pt idx="92">
                        <c:v>-68.588389753234878</c:v>
                      </c:pt>
                      <c:pt idx="93">
                        <c:v>147.73191984800201</c:v>
                      </c:pt>
                      <c:pt idx="94">
                        <c:v>142.87506724073182</c:v>
                      </c:pt>
                      <c:pt idx="95">
                        <c:v>137.63427388642799</c:v>
                      </c:pt>
                      <c:pt idx="96">
                        <c:v>212.7153125634336</c:v>
                      </c:pt>
                      <c:pt idx="97">
                        <c:v>48.531989235209267</c:v>
                      </c:pt>
                      <c:pt idx="98">
                        <c:v>88.365304515638627</c:v>
                      </c:pt>
                      <c:pt idx="99">
                        <c:v>234.1948706670114</c:v>
                      </c:pt>
                      <c:pt idx="100">
                        <c:v>1022.6118850458497</c:v>
                      </c:pt>
                      <c:pt idx="101">
                        <c:v>18.752942215360235</c:v>
                      </c:pt>
                      <c:pt idx="102">
                        <c:v>100.0764335643089</c:v>
                      </c:pt>
                      <c:pt idx="103">
                        <c:v>-101.53436207945697</c:v>
                      </c:pt>
                    </c:numCache>
                  </c:numRef>
                </c:val>
                <c:smooth val="0"/>
                <c:extLst xmlns:c15="http://schemas.microsoft.com/office/drawing/2012/chart">
                  <c:ext xmlns:c16="http://schemas.microsoft.com/office/drawing/2014/chart" uri="{C3380CC4-5D6E-409C-BE32-E72D297353CC}">
                    <c16:uniqueId val="{0000000B-2FDE-402C-B30C-FEB9131ACED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Part2_Q2!$M$26</c15:sqref>
                        </c15:formulaRef>
                      </c:ext>
                    </c:extLst>
                    <c:strCache>
                      <c:ptCount val="1"/>
                      <c:pt idx="0">
                        <c:v>Error^2</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extLst xmlns:c15="http://schemas.microsoft.com/office/drawing/2012/chart">
                      <c:ext xmlns:c15="http://schemas.microsoft.com/office/drawing/2012/chart" uri="{02D57815-91ED-43cb-92C2-25804820EDAC}">
                        <c15:formulaRef>
                          <c15:sqref>Part2_Q2!$M$27:$M$130</c15:sqref>
                        </c15:formulaRef>
                      </c:ext>
                    </c:extLst>
                    <c:numCache>
                      <c:formatCode>General</c:formatCode>
                      <c:ptCount val="104"/>
                      <c:pt idx="8">
                        <c:v>55.5481214220409</c:v>
                      </c:pt>
                      <c:pt idx="9">
                        <c:v>73.22057994621639</c:v>
                      </c:pt>
                      <c:pt idx="10">
                        <c:v>1.9994641371307691</c:v>
                      </c:pt>
                      <c:pt idx="11">
                        <c:v>626.14614720162854</c:v>
                      </c:pt>
                      <c:pt idx="12">
                        <c:v>221.95804204544726</c:v>
                      </c:pt>
                      <c:pt idx="13">
                        <c:v>67.127244643632579</c:v>
                      </c:pt>
                      <c:pt idx="14">
                        <c:v>668.5011933727759</c:v>
                      </c:pt>
                      <c:pt idx="15">
                        <c:v>14.895352390148185</c:v>
                      </c:pt>
                      <c:pt idx="16">
                        <c:v>39.765786214894568</c:v>
                      </c:pt>
                      <c:pt idx="17">
                        <c:v>767.07022312640424</c:v>
                      </c:pt>
                      <c:pt idx="18">
                        <c:v>9142.5299998685805</c:v>
                      </c:pt>
                      <c:pt idx="19">
                        <c:v>3913.915881667253</c:v>
                      </c:pt>
                      <c:pt idx="20">
                        <c:v>35925.191510368553</c:v>
                      </c:pt>
                      <c:pt idx="21">
                        <c:v>61557.257122533869</c:v>
                      </c:pt>
                      <c:pt idx="22">
                        <c:v>31757.216667513385</c:v>
                      </c:pt>
                      <c:pt idx="23">
                        <c:v>523.06792167138815</c:v>
                      </c:pt>
                      <c:pt idx="24">
                        <c:v>6835.9540150467219</c:v>
                      </c:pt>
                      <c:pt idx="25">
                        <c:v>4342.1125348465002</c:v>
                      </c:pt>
                      <c:pt idx="26">
                        <c:v>49.009724111522679</c:v>
                      </c:pt>
                      <c:pt idx="27">
                        <c:v>2192.547897385075</c:v>
                      </c:pt>
                      <c:pt idx="28">
                        <c:v>13605.437022477225</c:v>
                      </c:pt>
                      <c:pt idx="29">
                        <c:v>192.08348944878381</c:v>
                      </c:pt>
                      <c:pt idx="30">
                        <c:v>127.51989593600298</c:v>
                      </c:pt>
                      <c:pt idx="31">
                        <c:v>13772.676807411412</c:v>
                      </c:pt>
                      <c:pt idx="32">
                        <c:v>45107.200408814584</c:v>
                      </c:pt>
                      <c:pt idx="33">
                        <c:v>9176.4483821232352</c:v>
                      </c:pt>
                      <c:pt idx="34">
                        <c:v>432.74425308928471</c:v>
                      </c:pt>
                      <c:pt idx="35">
                        <c:v>12063.975365605605</c:v>
                      </c:pt>
                      <c:pt idx="36">
                        <c:v>24132.449240875525</c:v>
                      </c:pt>
                      <c:pt idx="37">
                        <c:v>8148.9877008490357</c:v>
                      </c:pt>
                      <c:pt idx="38">
                        <c:v>17803.623668249773</c:v>
                      </c:pt>
                      <c:pt idx="39">
                        <c:v>73.577817507691492</c:v>
                      </c:pt>
                      <c:pt idx="40">
                        <c:v>1.0581314149155838</c:v>
                      </c:pt>
                      <c:pt idx="41">
                        <c:v>7024.0145152663126</c:v>
                      </c:pt>
                      <c:pt idx="42">
                        <c:v>7686.9570209201229</c:v>
                      </c:pt>
                      <c:pt idx="43">
                        <c:v>13901.070729944779</c:v>
                      </c:pt>
                      <c:pt idx="44">
                        <c:v>41182.114798768947</c:v>
                      </c:pt>
                      <c:pt idx="45">
                        <c:v>4451.748984718668</c:v>
                      </c:pt>
                      <c:pt idx="46">
                        <c:v>18019.99725546742</c:v>
                      </c:pt>
                      <c:pt idx="47">
                        <c:v>20378.546921468474</c:v>
                      </c:pt>
                      <c:pt idx="48">
                        <c:v>40730.033148750248</c:v>
                      </c:pt>
                      <c:pt idx="49">
                        <c:v>109.94029381894421</c:v>
                      </c:pt>
                      <c:pt idx="50">
                        <c:v>1168.4023990417277</c:v>
                      </c:pt>
                      <c:pt idx="51">
                        <c:v>4231.0664679984575</c:v>
                      </c:pt>
                      <c:pt idx="52">
                        <c:v>3714.1266396452861</c:v>
                      </c:pt>
                      <c:pt idx="53">
                        <c:v>11211.989387585178</c:v>
                      </c:pt>
                      <c:pt idx="54">
                        <c:v>20570.285478194874</c:v>
                      </c:pt>
                      <c:pt idx="55">
                        <c:v>25226.42876485972</c:v>
                      </c:pt>
                      <c:pt idx="56">
                        <c:v>38638.29986047787</c:v>
                      </c:pt>
                      <c:pt idx="57">
                        <c:v>65140.356028218994</c:v>
                      </c:pt>
                      <c:pt idx="58">
                        <c:v>2120.1938105298918</c:v>
                      </c:pt>
                      <c:pt idx="59">
                        <c:v>49208.167691256414</c:v>
                      </c:pt>
                      <c:pt idx="60">
                        <c:v>44601.242726447163</c:v>
                      </c:pt>
                      <c:pt idx="61">
                        <c:v>168.94860236060273</c:v>
                      </c:pt>
                      <c:pt idx="62">
                        <c:v>31808.960824225389</c:v>
                      </c:pt>
                      <c:pt idx="63">
                        <c:v>46195.326134142699</c:v>
                      </c:pt>
                      <c:pt idx="64">
                        <c:v>83.519979919801983</c:v>
                      </c:pt>
                      <c:pt idx="65">
                        <c:v>718454.04523807403</c:v>
                      </c:pt>
                      <c:pt idx="66">
                        <c:v>72050.353726949339</c:v>
                      </c:pt>
                      <c:pt idx="67">
                        <c:v>1279.9341298332936</c:v>
                      </c:pt>
                      <c:pt idx="68">
                        <c:v>78618.686639842796</c:v>
                      </c:pt>
                      <c:pt idx="69">
                        <c:v>72955.821383811519</c:v>
                      </c:pt>
                      <c:pt idx="70">
                        <c:v>9578.9850459806712</c:v>
                      </c:pt>
                      <c:pt idx="71">
                        <c:v>23251.830899093988</c:v>
                      </c:pt>
                      <c:pt idx="72">
                        <c:v>5546.4400309378989</c:v>
                      </c:pt>
                      <c:pt idx="73">
                        <c:v>36982.505513428929</c:v>
                      </c:pt>
                      <c:pt idx="74">
                        <c:v>4369.9584867322537</c:v>
                      </c:pt>
                      <c:pt idx="75">
                        <c:v>17701.759218979441</c:v>
                      </c:pt>
                      <c:pt idx="76">
                        <c:v>27163.862308818603</c:v>
                      </c:pt>
                      <c:pt idx="77">
                        <c:v>31515.269716501585</c:v>
                      </c:pt>
                      <c:pt idx="78">
                        <c:v>2025.4370516936872</c:v>
                      </c:pt>
                      <c:pt idx="79">
                        <c:v>97179.47657537229</c:v>
                      </c:pt>
                      <c:pt idx="80">
                        <c:v>750049.43740693131</c:v>
                      </c:pt>
                      <c:pt idx="81">
                        <c:v>9304.7451562770784</c:v>
                      </c:pt>
                      <c:pt idx="82">
                        <c:v>36938.26081824812</c:v>
                      </c:pt>
                      <c:pt idx="83">
                        <c:v>19055.087983011319</c:v>
                      </c:pt>
                      <c:pt idx="84">
                        <c:v>1256003.1743456987</c:v>
                      </c:pt>
                      <c:pt idx="85">
                        <c:v>253472.10413189093</c:v>
                      </c:pt>
                      <c:pt idx="86">
                        <c:v>52152.275087390168</c:v>
                      </c:pt>
                      <c:pt idx="87">
                        <c:v>516.70821956524696</c:v>
                      </c:pt>
                      <c:pt idx="88">
                        <c:v>27368.952469272943</c:v>
                      </c:pt>
                      <c:pt idx="89">
                        <c:v>90288.667946803587</c:v>
                      </c:pt>
                      <c:pt idx="90">
                        <c:v>1719.3315891700181</c:v>
                      </c:pt>
                      <c:pt idx="91">
                        <c:v>1403.2152065238954</c:v>
                      </c:pt>
                      <c:pt idx="92">
                        <c:v>4704.367208941655</c:v>
                      </c:pt>
                      <c:pt idx="93">
                        <c:v>21824.72014197649</c:v>
                      </c:pt>
                      <c:pt idx="94">
                        <c:v>20413.284839043641</c:v>
                      </c:pt>
                      <c:pt idx="95">
                        <c:v>18943.193348244273</c:v>
                      </c:pt>
                      <c:pt idx="96">
                        <c:v>45247.804198959253</c:v>
                      </c:pt>
                      <c:pt idx="97">
                        <c:v>2355.3539791264679</c:v>
                      </c:pt>
                      <c:pt idx="98">
                        <c:v>7808.427042141544</c:v>
                      </c:pt>
                      <c:pt idx="99">
                        <c:v>54847.237446738196</c:v>
                      </c:pt>
                      <c:pt idx="100">
                        <c:v>1045735.0674370262</c:v>
                      </c:pt>
                      <c:pt idx="101">
                        <c:v>351.67284173264005</c:v>
                      </c:pt>
                      <c:pt idx="102">
                        <c:v>10015.292554951533</c:v>
                      </c:pt>
                      <c:pt idx="103">
                        <c:v>10309.226682882269</c:v>
                      </c:pt>
                    </c:numCache>
                  </c:numRef>
                </c:val>
                <c:smooth val="0"/>
                <c:extLst xmlns:c15="http://schemas.microsoft.com/office/drawing/2012/chart">
                  <c:ext xmlns:c16="http://schemas.microsoft.com/office/drawing/2014/chart" uri="{C3380CC4-5D6E-409C-BE32-E72D297353CC}">
                    <c16:uniqueId val="{0000000C-2FDE-402C-B30C-FEB9131ACED2}"/>
                  </c:ext>
                </c:extLst>
              </c15:ser>
            </c15:filteredLineSeries>
          </c:ext>
        </c:extLst>
      </c:lineChart>
      <c:catAx>
        <c:axId val="5472713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78415"/>
        <c:crosses val="autoZero"/>
        <c:auto val="1"/>
        <c:lblAlgn val="ctr"/>
        <c:lblOffset val="100"/>
        <c:noMultiLvlLbl val="0"/>
      </c:catAx>
      <c:valAx>
        <c:axId val="54727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71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430530</xdr:colOff>
      <xdr:row>2</xdr:row>
      <xdr:rowOff>177800</xdr:rowOff>
    </xdr:from>
    <xdr:to>
      <xdr:col>15</xdr:col>
      <xdr:colOff>201930</xdr:colOff>
      <xdr:row>17</xdr:row>
      <xdr:rowOff>177800</xdr:rowOff>
    </xdr:to>
    <xdr:graphicFrame macro="">
      <xdr:nvGraphicFramePr>
        <xdr:cNvPr id="2" name="Chart 1">
          <a:extLst>
            <a:ext uri="{FF2B5EF4-FFF2-40B4-BE49-F238E27FC236}">
              <a16:creationId xmlns:a16="http://schemas.microsoft.com/office/drawing/2014/main" id="{3BC9E6BD-A9E5-8E14-8F8A-173BA1236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220980</xdr:colOff>
      <xdr:row>2</xdr:row>
      <xdr:rowOff>177800</xdr:rowOff>
    </xdr:from>
    <xdr:to>
      <xdr:col>14</xdr:col>
      <xdr:colOff>601980</xdr:colOff>
      <xdr:row>17</xdr:row>
      <xdr:rowOff>177800</xdr:rowOff>
    </xdr:to>
    <xdr:graphicFrame macro="">
      <xdr:nvGraphicFramePr>
        <xdr:cNvPr id="2" name="Chart 1">
          <a:extLst>
            <a:ext uri="{FF2B5EF4-FFF2-40B4-BE49-F238E27FC236}">
              <a16:creationId xmlns:a16="http://schemas.microsoft.com/office/drawing/2014/main" id="{18C555D3-055A-4A72-86AA-3C883D1B5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7</xdr:row>
      <xdr:rowOff>63500</xdr:rowOff>
    </xdr:from>
    <xdr:to>
      <xdr:col>19</xdr:col>
      <xdr:colOff>582083</xdr:colOff>
      <xdr:row>32</xdr:row>
      <xdr:rowOff>95251</xdr:rowOff>
    </xdr:to>
    <xdr:graphicFrame macro="">
      <xdr:nvGraphicFramePr>
        <xdr:cNvPr id="2" name="Chart 1">
          <a:extLst>
            <a:ext uri="{FF2B5EF4-FFF2-40B4-BE49-F238E27FC236}">
              <a16:creationId xmlns:a16="http://schemas.microsoft.com/office/drawing/2014/main" id="{F81154D2-7405-2826-385B-F956B9FBD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23838</xdr:colOff>
      <xdr:row>24</xdr:row>
      <xdr:rowOff>166559</xdr:rowOff>
    </xdr:from>
    <xdr:to>
      <xdr:col>23</xdr:col>
      <xdr:colOff>582951</xdr:colOff>
      <xdr:row>49</xdr:row>
      <xdr:rowOff>80782</xdr:rowOff>
    </xdr:to>
    <xdr:graphicFrame macro="">
      <xdr:nvGraphicFramePr>
        <xdr:cNvPr id="2" name="Chart 1">
          <a:extLst>
            <a:ext uri="{FF2B5EF4-FFF2-40B4-BE49-F238E27FC236}">
              <a16:creationId xmlns:a16="http://schemas.microsoft.com/office/drawing/2014/main" id="{B9F1DB46-4FB2-6600-65DA-75BBEB1E2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5"/>
  <sheetViews>
    <sheetView workbookViewId="0"/>
  </sheetViews>
  <sheetFormatPr defaultRowHeight="14.5" x14ac:dyDescent="0.35"/>
  <cols>
    <col min="1" max="1" width="7.81640625" bestFit="1" customWidth="1"/>
    <col min="2" max="2" width="11.81640625" bestFit="1" customWidth="1"/>
    <col min="3" max="3" width="5.90625" bestFit="1" customWidth="1"/>
  </cols>
  <sheetData>
    <row r="1" spans="1:3" x14ac:dyDescent="0.35">
      <c r="A1" s="2" t="s">
        <v>1</v>
      </c>
      <c r="B1" s="2" t="s">
        <v>2</v>
      </c>
      <c r="C1" s="1" t="s">
        <v>0</v>
      </c>
    </row>
    <row r="2" spans="1:3" x14ac:dyDescent="0.35">
      <c r="A2">
        <v>19794</v>
      </c>
      <c r="B2">
        <v>19.539999959999999</v>
      </c>
      <c r="C2">
        <v>1</v>
      </c>
    </row>
    <row r="3" spans="1:3" x14ac:dyDescent="0.35">
      <c r="A3">
        <v>19801</v>
      </c>
      <c r="B3">
        <v>23.54999995</v>
      </c>
      <c r="C3">
        <v>2</v>
      </c>
    </row>
    <row r="4" spans="1:3" x14ac:dyDescent="0.35">
      <c r="A4">
        <v>19802</v>
      </c>
      <c r="B4">
        <v>32.568999890000001</v>
      </c>
      <c r="C4">
        <v>3</v>
      </c>
    </row>
    <row r="5" spans="1:3" x14ac:dyDescent="0.35">
      <c r="A5">
        <v>19803</v>
      </c>
      <c r="B5">
        <v>41.466999889999997</v>
      </c>
      <c r="C5">
        <v>4</v>
      </c>
    </row>
    <row r="6" spans="1:3" x14ac:dyDescent="0.35">
      <c r="A6">
        <v>19804</v>
      </c>
      <c r="B6">
        <v>67.620999810000001</v>
      </c>
      <c r="C6">
        <v>5</v>
      </c>
    </row>
    <row r="7" spans="1:3" x14ac:dyDescent="0.35">
      <c r="A7">
        <v>19811</v>
      </c>
      <c r="B7">
        <v>78.764999869999997</v>
      </c>
      <c r="C7">
        <v>6</v>
      </c>
    </row>
    <row r="8" spans="1:3" x14ac:dyDescent="0.35">
      <c r="A8">
        <v>19812</v>
      </c>
      <c r="B8">
        <v>90.718999859999997</v>
      </c>
      <c r="C8">
        <v>7</v>
      </c>
    </row>
    <row r="9" spans="1:3" x14ac:dyDescent="0.35">
      <c r="A9">
        <v>19813</v>
      </c>
      <c r="B9">
        <v>97.677999970000002</v>
      </c>
      <c r="C9">
        <v>8</v>
      </c>
    </row>
    <row r="10" spans="1:3" x14ac:dyDescent="0.35">
      <c r="A10">
        <v>19814</v>
      </c>
      <c r="B10">
        <v>133.553</v>
      </c>
      <c r="C10">
        <v>9</v>
      </c>
    </row>
    <row r="11" spans="1:3" x14ac:dyDescent="0.35">
      <c r="A11">
        <v>19821</v>
      </c>
      <c r="B11">
        <v>131.0189996</v>
      </c>
      <c r="C11">
        <v>10</v>
      </c>
    </row>
    <row r="12" spans="1:3" x14ac:dyDescent="0.35">
      <c r="A12">
        <v>19822</v>
      </c>
      <c r="B12">
        <v>142.6809998</v>
      </c>
      <c r="C12">
        <v>11</v>
      </c>
    </row>
    <row r="13" spans="1:3" x14ac:dyDescent="0.35">
      <c r="A13">
        <v>19823</v>
      </c>
      <c r="B13">
        <v>175.80799959999999</v>
      </c>
      <c r="C13">
        <v>12</v>
      </c>
    </row>
    <row r="14" spans="1:3" x14ac:dyDescent="0.35">
      <c r="A14">
        <v>19824</v>
      </c>
      <c r="B14">
        <v>214.2929997</v>
      </c>
      <c r="C14">
        <v>13</v>
      </c>
    </row>
    <row r="15" spans="1:3" x14ac:dyDescent="0.35">
      <c r="A15">
        <v>19831</v>
      </c>
      <c r="B15">
        <v>227.98199990000001</v>
      </c>
      <c r="C15">
        <v>14</v>
      </c>
    </row>
    <row r="16" spans="1:3" x14ac:dyDescent="0.35">
      <c r="A16">
        <v>19832</v>
      </c>
      <c r="B16">
        <v>267.28399940000003</v>
      </c>
      <c r="C16">
        <v>15</v>
      </c>
    </row>
    <row r="17" spans="1:3" x14ac:dyDescent="0.35">
      <c r="A17">
        <v>19833</v>
      </c>
      <c r="B17">
        <v>273.2099991</v>
      </c>
      <c r="C17">
        <v>16</v>
      </c>
    </row>
    <row r="18" spans="1:3" x14ac:dyDescent="0.35">
      <c r="A18">
        <v>19834</v>
      </c>
      <c r="B18">
        <v>316.2279997</v>
      </c>
      <c r="C18">
        <v>17</v>
      </c>
    </row>
    <row r="19" spans="1:3" x14ac:dyDescent="0.35">
      <c r="A19">
        <v>19841</v>
      </c>
      <c r="B19">
        <v>300.10199929999999</v>
      </c>
      <c r="C19">
        <v>18</v>
      </c>
    </row>
    <row r="20" spans="1:3" x14ac:dyDescent="0.35">
      <c r="A20">
        <v>19842</v>
      </c>
      <c r="B20">
        <v>422.14299970000002</v>
      </c>
      <c r="C20">
        <v>19</v>
      </c>
    </row>
    <row r="21" spans="1:3" x14ac:dyDescent="0.35">
      <c r="A21">
        <v>19843</v>
      </c>
      <c r="B21">
        <v>477.39899919999999</v>
      </c>
      <c r="C21">
        <v>20</v>
      </c>
    </row>
    <row r="22" spans="1:3" x14ac:dyDescent="0.35">
      <c r="A22">
        <v>19844</v>
      </c>
      <c r="B22">
        <v>698.29599949999999</v>
      </c>
      <c r="C22">
        <v>21</v>
      </c>
    </row>
    <row r="23" spans="1:3" x14ac:dyDescent="0.35">
      <c r="A23">
        <v>19851</v>
      </c>
      <c r="B23">
        <v>435.34399989999997</v>
      </c>
      <c r="C23">
        <v>22</v>
      </c>
    </row>
    <row r="24" spans="1:3" x14ac:dyDescent="0.35">
      <c r="A24">
        <v>19852</v>
      </c>
      <c r="B24">
        <v>374.92899990000001</v>
      </c>
      <c r="C24">
        <v>23</v>
      </c>
    </row>
    <row r="25" spans="1:3" x14ac:dyDescent="0.35">
      <c r="A25">
        <v>19853</v>
      </c>
      <c r="B25">
        <v>409.70899960000003</v>
      </c>
      <c r="C25">
        <v>24</v>
      </c>
    </row>
    <row r="26" spans="1:3" x14ac:dyDescent="0.35">
      <c r="A26">
        <v>19854</v>
      </c>
      <c r="B26">
        <v>533.88999939999997</v>
      </c>
      <c r="C26">
        <v>25</v>
      </c>
    </row>
    <row r="27" spans="1:3" x14ac:dyDescent="0.35">
      <c r="A27">
        <v>19861</v>
      </c>
      <c r="B27">
        <v>408.9429998</v>
      </c>
      <c r="C27">
        <v>26</v>
      </c>
    </row>
    <row r="28" spans="1:3" x14ac:dyDescent="0.35">
      <c r="A28">
        <v>19862</v>
      </c>
      <c r="B28">
        <v>448.27899930000001</v>
      </c>
      <c r="C28">
        <v>27</v>
      </c>
    </row>
    <row r="29" spans="1:3" x14ac:dyDescent="0.35">
      <c r="A29">
        <v>19863</v>
      </c>
      <c r="B29">
        <v>510.78599930000001</v>
      </c>
      <c r="C29">
        <v>28</v>
      </c>
    </row>
    <row r="30" spans="1:3" x14ac:dyDescent="0.35">
      <c r="A30">
        <v>19864</v>
      </c>
      <c r="B30">
        <v>662.25299840000002</v>
      </c>
      <c r="C30">
        <v>29</v>
      </c>
    </row>
    <row r="31" spans="1:3" x14ac:dyDescent="0.35">
      <c r="A31">
        <v>19871</v>
      </c>
      <c r="B31">
        <v>575.32699969999999</v>
      </c>
      <c r="C31">
        <v>30</v>
      </c>
    </row>
    <row r="32" spans="1:3" x14ac:dyDescent="0.35">
      <c r="A32">
        <v>19872</v>
      </c>
      <c r="B32">
        <v>637.06399920000001</v>
      </c>
      <c r="C32">
        <v>31</v>
      </c>
    </row>
    <row r="33" spans="1:3" x14ac:dyDescent="0.35">
      <c r="A33">
        <v>19873</v>
      </c>
      <c r="B33">
        <v>786.42399980000005</v>
      </c>
      <c r="C33">
        <v>32</v>
      </c>
    </row>
    <row r="34" spans="1:3" x14ac:dyDescent="0.35">
      <c r="A34">
        <v>19874</v>
      </c>
      <c r="B34">
        <v>1042.441998</v>
      </c>
      <c r="C34">
        <v>33</v>
      </c>
    </row>
    <row r="35" spans="1:3" x14ac:dyDescent="0.35">
      <c r="A35">
        <v>19881</v>
      </c>
      <c r="B35">
        <v>867.16099929999996</v>
      </c>
      <c r="C35">
        <v>34</v>
      </c>
    </row>
    <row r="36" spans="1:3" x14ac:dyDescent="0.35">
      <c r="A36">
        <v>19882</v>
      </c>
      <c r="B36">
        <v>993.05099870000004</v>
      </c>
      <c r="C36">
        <v>35</v>
      </c>
    </row>
    <row r="37" spans="1:3" x14ac:dyDescent="0.35">
      <c r="A37">
        <v>19883</v>
      </c>
      <c r="B37">
        <v>1168.7189980000001</v>
      </c>
      <c r="C37">
        <v>36</v>
      </c>
    </row>
    <row r="38" spans="1:3" x14ac:dyDescent="0.35">
      <c r="A38">
        <v>19884</v>
      </c>
      <c r="B38">
        <v>1405.1369970000001</v>
      </c>
      <c r="C38">
        <v>37</v>
      </c>
    </row>
    <row r="39" spans="1:3" x14ac:dyDescent="0.35">
      <c r="A39">
        <v>19891</v>
      </c>
      <c r="B39">
        <v>1246.9169999999999</v>
      </c>
      <c r="C39">
        <v>38</v>
      </c>
    </row>
    <row r="40" spans="1:3" x14ac:dyDescent="0.35">
      <c r="A40">
        <v>19892</v>
      </c>
      <c r="B40">
        <v>1248.211998</v>
      </c>
      <c r="C40">
        <v>39</v>
      </c>
    </row>
    <row r="41" spans="1:3" x14ac:dyDescent="0.35">
      <c r="A41">
        <v>19893</v>
      </c>
      <c r="B41">
        <v>1383.7469980000001</v>
      </c>
      <c r="C41">
        <v>40</v>
      </c>
    </row>
    <row r="42" spans="1:3" x14ac:dyDescent="0.35">
      <c r="A42">
        <v>19894</v>
      </c>
      <c r="B42">
        <v>1493.3829989999999</v>
      </c>
      <c r="C42">
        <v>41</v>
      </c>
    </row>
    <row r="43" spans="1:3" x14ac:dyDescent="0.35">
      <c r="A43">
        <v>19901</v>
      </c>
      <c r="B43">
        <v>1346.202</v>
      </c>
      <c r="C43">
        <v>42</v>
      </c>
    </row>
    <row r="44" spans="1:3" x14ac:dyDescent="0.35">
      <c r="A44">
        <v>19902</v>
      </c>
      <c r="B44">
        <v>1364.759998</v>
      </c>
      <c r="C44">
        <v>43</v>
      </c>
    </row>
    <row r="45" spans="1:3" x14ac:dyDescent="0.35">
      <c r="A45">
        <v>19903</v>
      </c>
      <c r="B45">
        <v>1354.0899959999999</v>
      </c>
      <c r="C45">
        <v>44</v>
      </c>
    </row>
    <row r="46" spans="1:3" x14ac:dyDescent="0.35">
      <c r="A46">
        <v>19904</v>
      </c>
      <c r="B46">
        <v>1675.505997</v>
      </c>
      <c r="C46">
        <v>45</v>
      </c>
    </row>
    <row r="47" spans="1:3" x14ac:dyDescent="0.35">
      <c r="A47">
        <v>19911</v>
      </c>
      <c r="B47">
        <v>1597.6779979999999</v>
      </c>
      <c r="C47">
        <v>46</v>
      </c>
    </row>
    <row r="48" spans="1:3" x14ac:dyDescent="0.35">
      <c r="A48">
        <v>19912</v>
      </c>
      <c r="B48">
        <v>1528.6039960000001</v>
      </c>
      <c r="C48">
        <v>47</v>
      </c>
    </row>
    <row r="49" spans="1:3" x14ac:dyDescent="0.35">
      <c r="A49">
        <v>19913</v>
      </c>
      <c r="B49">
        <v>1507.060997</v>
      </c>
      <c r="C49">
        <v>48</v>
      </c>
    </row>
    <row r="50" spans="1:3" x14ac:dyDescent="0.35">
      <c r="A50">
        <v>19914</v>
      </c>
      <c r="B50">
        <v>1862.6120000000001</v>
      </c>
      <c r="C50">
        <v>49</v>
      </c>
    </row>
    <row r="51" spans="1:3" x14ac:dyDescent="0.35">
      <c r="A51">
        <v>19921</v>
      </c>
      <c r="B51">
        <v>1716.0249980000001</v>
      </c>
      <c r="C51">
        <v>50</v>
      </c>
    </row>
    <row r="52" spans="1:3" x14ac:dyDescent="0.35">
      <c r="A52">
        <v>19922</v>
      </c>
      <c r="B52">
        <v>1740.1709980000001</v>
      </c>
      <c r="C52">
        <v>51</v>
      </c>
    </row>
    <row r="53" spans="1:3" x14ac:dyDescent="0.35">
      <c r="A53">
        <v>19923</v>
      </c>
      <c r="B53">
        <v>1767.733997</v>
      </c>
      <c r="C53">
        <v>52</v>
      </c>
    </row>
    <row r="54" spans="1:3" x14ac:dyDescent="0.35">
      <c r="A54">
        <v>19924</v>
      </c>
      <c r="B54">
        <v>2000.2919999999999</v>
      </c>
      <c r="C54">
        <v>53</v>
      </c>
    </row>
    <row r="55" spans="1:3" x14ac:dyDescent="0.35">
      <c r="A55">
        <v>19931</v>
      </c>
      <c r="B55">
        <v>1973.8939969999999</v>
      </c>
      <c r="C55">
        <v>54</v>
      </c>
    </row>
    <row r="56" spans="1:3" x14ac:dyDescent="0.35">
      <c r="A56">
        <v>19932</v>
      </c>
      <c r="B56">
        <v>1861.9789960000001</v>
      </c>
      <c r="C56">
        <v>55</v>
      </c>
    </row>
    <row r="57" spans="1:3" x14ac:dyDescent="0.35">
      <c r="A57">
        <v>19933</v>
      </c>
      <c r="B57">
        <v>2140.788994</v>
      </c>
      <c r="C57">
        <v>56</v>
      </c>
    </row>
    <row r="58" spans="1:3" x14ac:dyDescent="0.35">
      <c r="A58">
        <v>19934</v>
      </c>
      <c r="B58">
        <v>2468.8539959999998</v>
      </c>
      <c r="C58">
        <v>57</v>
      </c>
    </row>
    <row r="59" spans="1:3" x14ac:dyDescent="0.35">
      <c r="A59">
        <v>19941</v>
      </c>
      <c r="B59">
        <v>2076.6999970000002</v>
      </c>
      <c r="C59">
        <v>58</v>
      </c>
    </row>
    <row r="60" spans="1:3" x14ac:dyDescent="0.35">
      <c r="A60">
        <v>19942</v>
      </c>
      <c r="B60">
        <v>2149.9079969999998</v>
      </c>
      <c r="C60">
        <v>59</v>
      </c>
    </row>
    <row r="61" spans="1:3" x14ac:dyDescent="0.35">
      <c r="A61">
        <v>19943</v>
      </c>
      <c r="B61">
        <v>2493.2859960000001</v>
      </c>
      <c r="C61">
        <v>60</v>
      </c>
    </row>
    <row r="62" spans="1:3" x14ac:dyDescent="0.35">
      <c r="A62">
        <v>19944</v>
      </c>
      <c r="B62">
        <v>2832</v>
      </c>
      <c r="C62">
        <v>61</v>
      </c>
    </row>
    <row r="63" spans="1:3" x14ac:dyDescent="0.35">
      <c r="A63">
        <v>19951</v>
      </c>
      <c r="B63">
        <v>2652</v>
      </c>
      <c r="C63">
        <v>62</v>
      </c>
    </row>
    <row r="64" spans="1:3" x14ac:dyDescent="0.35">
      <c r="A64">
        <v>19952</v>
      </c>
      <c r="B64">
        <v>2575</v>
      </c>
      <c r="C64">
        <v>63</v>
      </c>
    </row>
    <row r="65" spans="1:3" x14ac:dyDescent="0.35">
      <c r="A65">
        <v>19953</v>
      </c>
      <c r="B65">
        <v>3003</v>
      </c>
      <c r="C65">
        <v>64</v>
      </c>
    </row>
    <row r="66" spans="1:3" x14ac:dyDescent="0.35">
      <c r="A66">
        <v>19954</v>
      </c>
      <c r="B66">
        <v>3148</v>
      </c>
      <c r="C66">
        <v>65</v>
      </c>
    </row>
    <row r="67" spans="1:3" x14ac:dyDescent="0.35">
      <c r="A67">
        <v>19961</v>
      </c>
      <c r="B67">
        <v>2185</v>
      </c>
      <c r="C67">
        <v>66</v>
      </c>
    </row>
    <row r="68" spans="1:3" x14ac:dyDescent="0.35">
      <c r="A68">
        <v>19962</v>
      </c>
      <c r="B68">
        <v>2179</v>
      </c>
      <c r="C68">
        <v>67</v>
      </c>
    </row>
    <row r="69" spans="1:3" x14ac:dyDescent="0.35">
      <c r="A69">
        <v>19963</v>
      </c>
      <c r="B69">
        <v>2321</v>
      </c>
      <c r="C69">
        <v>68</v>
      </c>
    </row>
    <row r="70" spans="1:3" x14ac:dyDescent="0.35">
      <c r="A70">
        <v>19964</v>
      </c>
      <c r="B70">
        <v>2129</v>
      </c>
      <c r="C70">
        <v>69</v>
      </c>
    </row>
    <row r="71" spans="1:3" x14ac:dyDescent="0.35">
      <c r="A71">
        <v>19971</v>
      </c>
      <c r="B71">
        <v>1601</v>
      </c>
      <c r="C71">
        <v>70</v>
      </c>
    </row>
    <row r="72" spans="1:3" x14ac:dyDescent="0.35">
      <c r="A72">
        <v>19972</v>
      </c>
      <c r="B72">
        <v>1737</v>
      </c>
      <c r="C72">
        <v>71</v>
      </c>
    </row>
    <row r="73" spans="1:3" x14ac:dyDescent="0.35">
      <c r="A73">
        <v>19973</v>
      </c>
      <c r="B73">
        <v>1614</v>
      </c>
      <c r="C73">
        <v>72</v>
      </c>
    </row>
    <row r="74" spans="1:3" x14ac:dyDescent="0.35">
      <c r="A74">
        <v>19974</v>
      </c>
      <c r="B74">
        <v>1578</v>
      </c>
      <c r="C74">
        <v>73</v>
      </c>
    </row>
    <row r="75" spans="1:3" x14ac:dyDescent="0.35">
      <c r="A75">
        <v>19981</v>
      </c>
      <c r="B75">
        <v>1405</v>
      </c>
      <c r="C75">
        <v>74</v>
      </c>
    </row>
    <row r="76" spans="1:3" x14ac:dyDescent="0.35">
      <c r="A76">
        <v>19982</v>
      </c>
      <c r="B76">
        <v>1402</v>
      </c>
      <c r="C76">
        <v>75</v>
      </c>
    </row>
    <row r="77" spans="1:3" x14ac:dyDescent="0.35">
      <c r="A77">
        <v>19983</v>
      </c>
      <c r="B77">
        <v>1556</v>
      </c>
      <c r="C77">
        <v>76</v>
      </c>
    </row>
    <row r="78" spans="1:3" x14ac:dyDescent="0.35">
      <c r="A78">
        <v>19984</v>
      </c>
      <c r="B78">
        <v>1710</v>
      </c>
      <c r="C78">
        <v>77</v>
      </c>
    </row>
    <row r="79" spans="1:3" x14ac:dyDescent="0.35">
      <c r="A79">
        <v>19991</v>
      </c>
      <c r="B79">
        <v>1530</v>
      </c>
      <c r="C79">
        <v>78</v>
      </c>
    </row>
    <row r="80" spans="1:3" x14ac:dyDescent="0.35">
      <c r="A80">
        <v>19992</v>
      </c>
      <c r="B80">
        <v>1558</v>
      </c>
      <c r="C80">
        <v>79</v>
      </c>
    </row>
    <row r="81" spans="1:3" x14ac:dyDescent="0.35">
      <c r="A81">
        <v>19993</v>
      </c>
      <c r="B81">
        <v>1336</v>
      </c>
      <c r="C81">
        <v>80</v>
      </c>
    </row>
    <row r="82" spans="1:3" x14ac:dyDescent="0.35">
      <c r="A82">
        <v>19994</v>
      </c>
      <c r="B82">
        <v>2343</v>
      </c>
      <c r="C82">
        <v>81</v>
      </c>
    </row>
    <row r="83" spans="1:3" x14ac:dyDescent="0.35">
      <c r="A83">
        <v>20001</v>
      </c>
      <c r="B83">
        <v>1945</v>
      </c>
      <c r="C83">
        <v>82</v>
      </c>
    </row>
    <row r="84" spans="1:3" x14ac:dyDescent="0.35">
      <c r="A84">
        <v>20002</v>
      </c>
      <c r="B84">
        <v>1825</v>
      </c>
      <c r="C84">
        <v>83</v>
      </c>
    </row>
    <row r="85" spans="1:3" x14ac:dyDescent="0.35">
      <c r="A85">
        <v>20003</v>
      </c>
      <c r="B85">
        <v>1870</v>
      </c>
      <c r="C85">
        <v>84</v>
      </c>
    </row>
    <row r="86" spans="1:3" x14ac:dyDescent="0.35">
      <c r="A86">
        <v>20004</v>
      </c>
      <c r="B86">
        <v>1007</v>
      </c>
      <c r="C86">
        <v>85</v>
      </c>
    </row>
    <row r="87" spans="1:3" x14ac:dyDescent="0.35">
      <c r="A87">
        <v>20011</v>
      </c>
      <c r="B87">
        <v>1431</v>
      </c>
      <c r="C87">
        <v>86</v>
      </c>
    </row>
    <row r="88" spans="1:3" x14ac:dyDescent="0.35">
      <c r="A88">
        <v>20012</v>
      </c>
      <c r="B88">
        <v>1475</v>
      </c>
      <c r="C88">
        <v>87</v>
      </c>
    </row>
    <row r="89" spans="1:3" x14ac:dyDescent="0.35">
      <c r="A89">
        <v>20013</v>
      </c>
      <c r="B89">
        <v>1450</v>
      </c>
      <c r="C89">
        <v>88</v>
      </c>
    </row>
    <row r="90" spans="1:3" x14ac:dyDescent="0.35">
      <c r="A90">
        <v>20014</v>
      </c>
      <c r="B90">
        <v>1375</v>
      </c>
      <c r="C90">
        <v>89</v>
      </c>
    </row>
    <row r="91" spans="1:3" x14ac:dyDescent="0.35">
      <c r="A91">
        <v>20021</v>
      </c>
      <c r="B91">
        <v>1495</v>
      </c>
      <c r="C91">
        <v>90</v>
      </c>
    </row>
    <row r="92" spans="1:3" x14ac:dyDescent="0.35">
      <c r="A92">
        <v>20022</v>
      </c>
      <c r="B92">
        <v>1429</v>
      </c>
      <c r="C92">
        <v>91</v>
      </c>
    </row>
    <row r="93" spans="1:3" x14ac:dyDescent="0.35">
      <c r="A93">
        <v>20023</v>
      </c>
      <c r="B93">
        <v>1443</v>
      </c>
      <c r="C93">
        <v>92</v>
      </c>
    </row>
    <row r="94" spans="1:3" x14ac:dyDescent="0.35">
      <c r="A94">
        <v>20024</v>
      </c>
      <c r="B94">
        <v>1472</v>
      </c>
      <c r="C94">
        <v>93</v>
      </c>
    </row>
    <row r="95" spans="1:3" x14ac:dyDescent="0.35">
      <c r="A95">
        <v>20031</v>
      </c>
      <c r="B95">
        <v>1475</v>
      </c>
      <c r="C95">
        <v>94</v>
      </c>
    </row>
    <row r="96" spans="1:3" x14ac:dyDescent="0.35">
      <c r="A96">
        <v>20032</v>
      </c>
      <c r="B96">
        <v>1545</v>
      </c>
      <c r="C96">
        <v>95</v>
      </c>
    </row>
    <row r="97" spans="1:3" x14ac:dyDescent="0.35">
      <c r="A97">
        <v>20033</v>
      </c>
      <c r="B97">
        <v>1715</v>
      </c>
      <c r="C97">
        <v>96</v>
      </c>
    </row>
    <row r="98" spans="1:3" x14ac:dyDescent="0.35">
      <c r="A98">
        <v>20034</v>
      </c>
      <c r="B98">
        <v>2006</v>
      </c>
      <c r="C98">
        <v>97</v>
      </c>
    </row>
    <row r="99" spans="1:3" x14ac:dyDescent="0.35">
      <c r="A99">
        <v>20041</v>
      </c>
      <c r="B99">
        <v>1909</v>
      </c>
      <c r="C99">
        <v>98</v>
      </c>
    </row>
    <row r="100" spans="1:3" x14ac:dyDescent="0.35">
      <c r="A100">
        <v>20042</v>
      </c>
      <c r="B100">
        <v>2014</v>
      </c>
      <c r="C100">
        <v>99</v>
      </c>
    </row>
    <row r="101" spans="1:3" x14ac:dyDescent="0.35">
      <c r="A101">
        <v>20043</v>
      </c>
      <c r="B101">
        <v>2350</v>
      </c>
      <c r="C101">
        <v>100</v>
      </c>
    </row>
    <row r="102" spans="1:3" x14ac:dyDescent="0.35">
      <c r="A102">
        <v>20044</v>
      </c>
      <c r="B102">
        <v>3490</v>
      </c>
      <c r="C102">
        <v>101</v>
      </c>
    </row>
    <row r="103" spans="1:3" x14ac:dyDescent="0.35">
      <c r="A103">
        <v>20051</v>
      </c>
      <c r="B103">
        <v>3243</v>
      </c>
      <c r="C103">
        <v>102</v>
      </c>
    </row>
    <row r="104" spans="1:3" x14ac:dyDescent="0.35">
      <c r="A104">
        <v>20052</v>
      </c>
      <c r="B104">
        <v>3520</v>
      </c>
      <c r="C104">
        <v>103</v>
      </c>
    </row>
    <row r="105" spans="1:3" x14ac:dyDescent="0.35">
      <c r="A105">
        <v>20053</v>
      </c>
      <c r="B105">
        <v>3678</v>
      </c>
      <c r="C105">
        <v>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A35CD-59FB-40DC-A7C4-0605FC0E29F2}">
  <dimension ref="A1:H24"/>
  <sheetViews>
    <sheetView showGridLines="0" tabSelected="1" zoomScale="90" zoomScaleNormal="90" workbookViewId="0"/>
  </sheetViews>
  <sheetFormatPr defaultRowHeight="14.5" x14ac:dyDescent="0.35"/>
  <cols>
    <col min="1" max="1" width="11" bestFit="1" customWidth="1"/>
    <col min="2" max="2" width="10.36328125" bestFit="1" customWidth="1"/>
    <col min="4" max="4" width="13.6328125" bestFit="1" customWidth="1"/>
    <col min="5" max="5" width="18.453125" customWidth="1"/>
    <col min="6" max="6" width="19.81640625" customWidth="1"/>
    <col min="7" max="7" width="19.1796875" customWidth="1"/>
    <col min="8" max="8" width="15.1796875" customWidth="1"/>
    <col min="9" max="9" width="16.36328125" customWidth="1"/>
  </cols>
  <sheetData>
    <row r="1" spans="1:8" ht="15.5" x14ac:dyDescent="0.35">
      <c r="A1" s="18" t="s">
        <v>31</v>
      </c>
    </row>
    <row r="2" spans="1:8" x14ac:dyDescent="0.35">
      <c r="A2" s="19" t="s">
        <v>32</v>
      </c>
    </row>
    <row r="3" spans="1:8" x14ac:dyDescent="0.35">
      <c r="A3" s="19"/>
    </row>
    <row r="4" spans="1:8" x14ac:dyDescent="0.35">
      <c r="A4" s="21" t="s">
        <v>10</v>
      </c>
      <c r="B4" s="21" t="s">
        <v>11</v>
      </c>
      <c r="C4" s="21" t="s">
        <v>3</v>
      </c>
      <c r="D4" s="21" t="s">
        <v>35</v>
      </c>
      <c r="E4" s="21" t="s">
        <v>36</v>
      </c>
      <c r="F4" s="22" t="s">
        <v>4</v>
      </c>
      <c r="G4" s="21" t="s">
        <v>5</v>
      </c>
      <c r="H4" s="21" t="s">
        <v>6</v>
      </c>
    </row>
    <row r="5" spans="1:8" x14ac:dyDescent="0.35">
      <c r="A5" s="4" t="s">
        <v>7</v>
      </c>
      <c r="B5" s="5">
        <v>0.03</v>
      </c>
      <c r="C5" s="3">
        <v>1</v>
      </c>
      <c r="D5" s="7">
        <f>$B$7*$B$5</f>
        <v>750000</v>
      </c>
      <c r="E5" s="8">
        <f>D5</f>
        <v>750000</v>
      </c>
      <c r="F5" s="9">
        <f t="shared" ref="F5:F24" si="0">E5/$B$7</f>
        <v>0.03</v>
      </c>
      <c r="G5" s="10">
        <f>E5</f>
        <v>750000</v>
      </c>
      <c r="H5" s="8">
        <f>$B$6*(0/$B$7)*($B$7-0)</f>
        <v>0</v>
      </c>
    </row>
    <row r="6" spans="1:8" x14ac:dyDescent="0.35">
      <c r="A6" s="4" t="s">
        <v>8</v>
      </c>
      <c r="B6" s="5">
        <v>0.4</v>
      </c>
      <c r="C6" s="3">
        <v>2</v>
      </c>
      <c r="D6" s="10">
        <f t="shared" ref="D6:D24" si="1">($B$5*$B$7) + (($B$6-$B$5)*E5) - (($B$6/$B$7)*E5^2)</f>
        <v>1018500</v>
      </c>
      <c r="E6" s="10">
        <f>E5+D6</f>
        <v>1768500</v>
      </c>
      <c r="F6" s="9">
        <f t="shared" si="0"/>
        <v>7.0739999999999997E-2</v>
      </c>
      <c r="G6" s="10">
        <f t="shared" ref="G6:G24" si="2">$B$5*($B$7-E5)</f>
        <v>727500</v>
      </c>
      <c r="H6" s="8">
        <f t="shared" ref="H6:H24" si="3">$B$6*(E5/$B$7)*($B$7-E5)</f>
        <v>291000</v>
      </c>
    </row>
    <row r="7" spans="1:8" x14ac:dyDescent="0.35">
      <c r="A7" s="4" t="s">
        <v>9</v>
      </c>
      <c r="B7" s="6">
        <v>25000000</v>
      </c>
      <c r="C7" s="3">
        <v>3</v>
      </c>
      <c r="D7" s="10">
        <f t="shared" si="1"/>
        <v>1354303.524</v>
      </c>
      <c r="E7" s="8">
        <f t="shared" ref="E7:E24" si="4">E6+D7</f>
        <v>3122803.5240000002</v>
      </c>
      <c r="F7" s="9">
        <f t="shared" si="0"/>
        <v>0.12491214096000001</v>
      </c>
      <c r="G7" s="10">
        <f t="shared" si="2"/>
        <v>696945</v>
      </c>
      <c r="H7" s="8">
        <f t="shared" si="3"/>
        <v>657358.52400000009</v>
      </c>
    </row>
    <row r="8" spans="1:8" x14ac:dyDescent="0.35">
      <c r="C8" s="3">
        <v>4</v>
      </c>
      <c r="D8" s="10">
        <f t="shared" si="1"/>
        <v>1749406.874287891</v>
      </c>
      <c r="E8" s="8">
        <f t="shared" si="4"/>
        <v>4872210.3982878914</v>
      </c>
      <c r="F8" s="9">
        <f t="shared" si="0"/>
        <v>0.19488841593151565</v>
      </c>
      <c r="G8" s="10">
        <f t="shared" si="2"/>
        <v>656315.89428000001</v>
      </c>
      <c r="H8" s="8">
        <f t="shared" si="3"/>
        <v>1093090.9800078911</v>
      </c>
    </row>
    <row r="9" spans="1:8" x14ac:dyDescent="0.35">
      <c r="C9" s="3">
        <v>5</v>
      </c>
      <c r="D9" s="10">
        <f t="shared" si="1"/>
        <v>2172902.9007235654</v>
      </c>
      <c r="E9" s="8">
        <f t="shared" si="4"/>
        <v>7045113.2990114568</v>
      </c>
      <c r="F9" s="9">
        <f t="shared" si="0"/>
        <v>0.28180453196045829</v>
      </c>
      <c r="G9" s="10">
        <f t="shared" si="2"/>
        <v>603833.68805136322</v>
      </c>
      <c r="H9" s="8">
        <f t="shared" si="3"/>
        <v>1569069.2126722021</v>
      </c>
    </row>
    <row r="10" spans="1:8" x14ac:dyDescent="0.35">
      <c r="C10" s="3">
        <v>6</v>
      </c>
      <c r="D10" s="10">
        <f t="shared" si="1"/>
        <v>2562553.9782997095</v>
      </c>
      <c r="E10" s="8">
        <f t="shared" si="4"/>
        <v>9607667.2773111667</v>
      </c>
      <c r="F10" s="9">
        <f t="shared" si="0"/>
        <v>0.3843066910924467</v>
      </c>
      <c r="G10" s="10">
        <f t="shared" si="2"/>
        <v>538646.60102965625</v>
      </c>
      <c r="H10" s="8">
        <f t="shared" si="3"/>
        <v>2023907.3772700534</v>
      </c>
    </row>
    <row r="11" spans="1:8" x14ac:dyDescent="0.35">
      <c r="C11" s="3">
        <v>7</v>
      </c>
      <c r="D11" s="10">
        <f t="shared" si="1"/>
        <v>2827920.5644208789</v>
      </c>
      <c r="E11" s="8">
        <f t="shared" si="4"/>
        <v>12435587.841732046</v>
      </c>
      <c r="F11" s="9">
        <f t="shared" si="0"/>
        <v>0.49742351366928184</v>
      </c>
      <c r="G11" s="10">
        <f t="shared" si="2"/>
        <v>461769.98168066499</v>
      </c>
      <c r="H11" s="8">
        <f t="shared" si="3"/>
        <v>2366150.5827402147</v>
      </c>
    </row>
    <row r="12" spans="1:8" x14ac:dyDescent="0.35">
      <c r="C12" s="3">
        <v>8</v>
      </c>
      <c r="D12" s="10">
        <f t="shared" si="1"/>
        <v>2876865.9819299146</v>
      </c>
      <c r="E12" s="8">
        <f t="shared" si="4"/>
        <v>15312453.823661961</v>
      </c>
      <c r="F12" s="9">
        <f t="shared" si="0"/>
        <v>0.61249815294647847</v>
      </c>
      <c r="G12" s="10">
        <f t="shared" si="2"/>
        <v>376932.36474803864</v>
      </c>
      <c r="H12" s="8">
        <f t="shared" si="3"/>
        <v>2499933.6171818762</v>
      </c>
    </row>
    <row r="13" spans="1:8" x14ac:dyDescent="0.35">
      <c r="C13" s="3">
        <v>9</v>
      </c>
      <c r="D13" s="10">
        <f t="shared" si="1"/>
        <v>2664068.0411264482</v>
      </c>
      <c r="E13" s="8">
        <f t="shared" si="4"/>
        <v>17976521.864788409</v>
      </c>
      <c r="F13" s="9">
        <f t="shared" si="0"/>
        <v>0.71906087459153634</v>
      </c>
      <c r="G13" s="10">
        <f t="shared" si="2"/>
        <v>290626.38529014116</v>
      </c>
      <c r="H13" s="8">
        <f t="shared" si="3"/>
        <v>2373441.6558363074</v>
      </c>
    </row>
    <row r="14" spans="1:8" x14ac:dyDescent="0.35">
      <c r="C14" s="3">
        <v>10</v>
      </c>
      <c r="D14" s="10">
        <f t="shared" si="1"/>
        <v>2230827.6762882583</v>
      </c>
      <c r="E14" s="8">
        <f t="shared" si="4"/>
        <v>20207349.541076668</v>
      </c>
      <c r="F14" s="9">
        <f t="shared" si="0"/>
        <v>0.80829398164306665</v>
      </c>
      <c r="G14" s="10">
        <f t="shared" si="2"/>
        <v>210704.34405634771</v>
      </c>
      <c r="H14" s="8">
        <f t="shared" si="3"/>
        <v>2020123.3322319118</v>
      </c>
    </row>
    <row r="15" spans="1:8" x14ac:dyDescent="0.35">
      <c r="C15" s="3">
        <v>11</v>
      </c>
      <c r="D15" s="10">
        <f t="shared" si="1"/>
        <v>1693327.7225943441</v>
      </c>
      <c r="E15" s="8">
        <f t="shared" si="4"/>
        <v>21900677.263671011</v>
      </c>
      <c r="F15" s="9">
        <f t="shared" si="0"/>
        <v>0.87602709054684047</v>
      </c>
      <c r="G15" s="10">
        <f t="shared" si="2"/>
        <v>143779.51376769997</v>
      </c>
      <c r="H15" s="8">
        <f t="shared" si="3"/>
        <v>1549548.2088266446</v>
      </c>
    </row>
    <row r="16" spans="1:8" x14ac:dyDescent="0.35">
      <c r="C16" s="3">
        <v>12</v>
      </c>
      <c r="D16" s="10">
        <f t="shared" si="1"/>
        <v>1179015.9538386511</v>
      </c>
      <c r="E16" s="8">
        <f t="shared" si="4"/>
        <v>23079693.217509661</v>
      </c>
      <c r="F16" s="9">
        <f t="shared" si="0"/>
        <v>0.92318772870038646</v>
      </c>
      <c r="G16" s="10">
        <f t="shared" si="2"/>
        <v>92979.682089869675</v>
      </c>
      <c r="H16" s="8">
        <f t="shared" si="3"/>
        <v>1086036.2717487828</v>
      </c>
    </row>
    <row r="17" spans="3:8" x14ac:dyDescent="0.35">
      <c r="C17" s="3">
        <v>13</v>
      </c>
      <c r="D17" s="10">
        <f t="shared" si="1"/>
        <v>766730.66624879092</v>
      </c>
      <c r="E17" s="8">
        <f t="shared" si="4"/>
        <v>23846423.883758452</v>
      </c>
      <c r="F17" s="9">
        <f t="shared" si="0"/>
        <v>0.9538569553503381</v>
      </c>
      <c r="G17" s="10">
        <f t="shared" si="2"/>
        <v>57609.203474710172</v>
      </c>
      <c r="H17" s="8">
        <f t="shared" si="3"/>
        <v>709121.46277408127</v>
      </c>
    </row>
    <row r="18" spans="3:8" x14ac:dyDescent="0.35">
      <c r="C18" s="3">
        <v>14</v>
      </c>
      <c r="D18" s="10">
        <f t="shared" si="1"/>
        <v>474745.92428845726</v>
      </c>
      <c r="E18" s="8">
        <f t="shared" si="4"/>
        <v>24321169.808046907</v>
      </c>
      <c r="F18" s="9">
        <f t="shared" si="0"/>
        <v>0.97284679232187632</v>
      </c>
      <c r="G18" s="10">
        <f t="shared" si="2"/>
        <v>34607.283487246445</v>
      </c>
      <c r="H18" s="8">
        <f t="shared" si="3"/>
        <v>440138.6408012124</v>
      </c>
    </row>
    <row r="19" spans="3:8" x14ac:dyDescent="0.35">
      <c r="C19" s="3">
        <v>15</v>
      </c>
      <c r="D19" s="10">
        <f t="shared" si="1"/>
        <v>284524.0156677179</v>
      </c>
      <c r="E19" s="8">
        <f t="shared" si="4"/>
        <v>24605693.823714625</v>
      </c>
      <c r="F19" s="9">
        <f t="shared" si="0"/>
        <v>0.984227752948585</v>
      </c>
      <c r="G19" s="10">
        <f t="shared" si="2"/>
        <v>20364.905758592784</v>
      </c>
      <c r="H19" s="8">
        <f t="shared" si="3"/>
        <v>264159.10990912397</v>
      </c>
    </row>
    <row r="20" spans="3:8" x14ac:dyDescent="0.35">
      <c r="C20" s="3">
        <v>16</v>
      </c>
      <c r="D20" s="10">
        <f t="shared" si="1"/>
        <v>167064.0180322025</v>
      </c>
      <c r="E20" s="8">
        <f t="shared" si="4"/>
        <v>24772757.841746829</v>
      </c>
      <c r="F20" s="9">
        <f t="shared" si="0"/>
        <v>0.99091031366987314</v>
      </c>
      <c r="G20" s="10">
        <f t="shared" si="2"/>
        <v>11829.185288561246</v>
      </c>
      <c r="H20" s="8">
        <f t="shared" si="3"/>
        <v>155234.83274364128</v>
      </c>
    </row>
    <row r="21" spans="3:8" x14ac:dyDescent="0.35">
      <c r="C21" s="3">
        <v>17</v>
      </c>
      <c r="D21" s="10">
        <f t="shared" si="1"/>
        <v>96887.904073063284</v>
      </c>
      <c r="E21" s="8">
        <f t="shared" si="4"/>
        <v>24869645.745819893</v>
      </c>
      <c r="F21" s="9">
        <f t="shared" si="0"/>
        <v>0.99478582983279573</v>
      </c>
      <c r="G21" s="10">
        <f t="shared" si="2"/>
        <v>6817.2647475951162</v>
      </c>
      <c r="H21" s="8">
        <f t="shared" si="3"/>
        <v>90070.639325467288</v>
      </c>
    </row>
    <row r="22" spans="3:8" x14ac:dyDescent="0.35">
      <c r="C22" s="3">
        <v>18</v>
      </c>
      <c r="D22" s="10">
        <f t="shared" si="1"/>
        <v>55780.453592119738</v>
      </c>
      <c r="E22" s="8">
        <f t="shared" si="4"/>
        <v>24925426.199412011</v>
      </c>
      <c r="F22" s="9">
        <f t="shared" si="0"/>
        <v>0.99701704797648039</v>
      </c>
      <c r="G22" s="10">
        <f t="shared" si="2"/>
        <v>3910.6276254032177</v>
      </c>
      <c r="H22" s="8">
        <f t="shared" si="3"/>
        <v>51869.825966717275</v>
      </c>
    </row>
    <row r="23" spans="3:8" x14ac:dyDescent="0.35">
      <c r="C23" s="3">
        <v>19</v>
      </c>
      <c r="D23" s="10">
        <f t="shared" si="1"/>
        <v>31977.754225088283</v>
      </c>
      <c r="E23" s="8">
        <f t="shared" si="4"/>
        <v>24957403.953637101</v>
      </c>
      <c r="F23" s="9">
        <f t="shared" si="0"/>
        <v>0.998296158145484</v>
      </c>
      <c r="G23" s="10">
        <f t="shared" si="2"/>
        <v>2237.2140176396815</v>
      </c>
      <c r="H23" s="8">
        <f t="shared" si="3"/>
        <v>29740.540207449561</v>
      </c>
    </row>
    <row r="24" spans="3:8" x14ac:dyDescent="0.35">
      <c r="C24" s="3">
        <v>20</v>
      </c>
      <c r="D24" s="10">
        <f t="shared" si="1"/>
        <v>18287.269165394828</v>
      </c>
      <c r="E24" s="8">
        <f t="shared" si="4"/>
        <v>24975691.222802497</v>
      </c>
      <c r="F24" s="9">
        <f t="shared" si="0"/>
        <v>0.99902764891209994</v>
      </c>
      <c r="G24" s="10">
        <f t="shared" si="2"/>
        <v>1277.8813908869772</v>
      </c>
      <c r="H24" s="8">
        <f t="shared" si="3"/>
        <v>17009.387774507693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8385-7B40-4CDA-8135-964E0EAFBE04}">
  <dimension ref="A1:H24"/>
  <sheetViews>
    <sheetView showGridLines="0" zoomScale="90" zoomScaleNormal="90" workbookViewId="0">
      <selection activeCell="M23" sqref="M23"/>
    </sheetView>
  </sheetViews>
  <sheetFormatPr defaultRowHeight="14.5" x14ac:dyDescent="0.35"/>
  <cols>
    <col min="1" max="1" width="11" bestFit="1" customWidth="1"/>
    <col min="2" max="2" width="10.36328125" bestFit="1" customWidth="1"/>
    <col min="4" max="4" width="13.6328125" bestFit="1" customWidth="1"/>
    <col min="5" max="5" width="18.453125" customWidth="1"/>
    <col min="6" max="6" width="19.81640625" customWidth="1"/>
    <col min="7" max="7" width="19.1796875" customWidth="1"/>
    <col min="8" max="8" width="15.1796875" customWidth="1"/>
    <col min="9" max="9" width="16.36328125" customWidth="1"/>
  </cols>
  <sheetData>
    <row r="1" spans="1:8" ht="15.5" x14ac:dyDescent="0.35">
      <c r="A1" s="18" t="s">
        <v>31</v>
      </c>
    </row>
    <row r="2" spans="1:8" x14ac:dyDescent="0.35">
      <c r="A2" t="s">
        <v>33</v>
      </c>
    </row>
    <row r="4" spans="1:8" x14ac:dyDescent="0.35">
      <c r="A4" s="21" t="s">
        <v>10</v>
      </c>
      <c r="B4" s="21" t="s">
        <v>11</v>
      </c>
      <c r="C4" s="21" t="s">
        <v>3</v>
      </c>
      <c r="D4" s="21" t="s">
        <v>35</v>
      </c>
      <c r="E4" s="21" t="s">
        <v>36</v>
      </c>
      <c r="F4" s="22" t="s">
        <v>4</v>
      </c>
      <c r="G4" s="21" t="s">
        <v>5</v>
      </c>
      <c r="H4" s="21" t="s">
        <v>6</v>
      </c>
    </row>
    <row r="5" spans="1:8" x14ac:dyDescent="0.35">
      <c r="A5" s="4" t="s">
        <v>7</v>
      </c>
      <c r="B5" s="5">
        <v>0.4</v>
      </c>
      <c r="C5" s="3">
        <v>1</v>
      </c>
      <c r="D5" s="7">
        <f>$B$7*$B$5</f>
        <v>10000000</v>
      </c>
      <c r="E5" s="8">
        <f>D5</f>
        <v>10000000</v>
      </c>
      <c r="F5" s="9">
        <f t="shared" ref="F5:F24" si="0">E5/$B$7</f>
        <v>0.4</v>
      </c>
      <c r="G5" s="10">
        <f>E5</f>
        <v>10000000</v>
      </c>
      <c r="H5" s="8">
        <f>$B$6*(0/$B$7)*($B$7-0)</f>
        <v>0</v>
      </c>
    </row>
    <row r="6" spans="1:8" x14ac:dyDescent="0.35">
      <c r="A6" s="4" t="s">
        <v>8</v>
      </c>
      <c r="B6" s="5">
        <v>0.03</v>
      </c>
      <c r="C6" s="3">
        <v>2</v>
      </c>
      <c r="D6" s="10">
        <f t="shared" ref="D6:D24" si="1">($B$5*$B$7) + (($B$6-$B$5)*E5) - (($B$6/$B$7)*E5^2)</f>
        <v>6180000</v>
      </c>
      <c r="E6" s="10">
        <f>E5+D6</f>
        <v>16180000</v>
      </c>
      <c r="F6" s="9">
        <f t="shared" si="0"/>
        <v>0.6472</v>
      </c>
      <c r="G6" s="10">
        <f t="shared" ref="G6:G24" si="2">$B$5*($B$7-E5)</f>
        <v>6000000</v>
      </c>
      <c r="H6" s="8">
        <f t="shared" ref="H6:H24" si="3">$B$6*(E5/$B$7)*($B$7-E5)</f>
        <v>180000</v>
      </c>
    </row>
    <row r="7" spans="1:8" x14ac:dyDescent="0.35">
      <c r="A7" s="4" t="s">
        <v>9</v>
      </c>
      <c r="B7" s="6">
        <v>25000000</v>
      </c>
      <c r="C7" s="3">
        <v>3</v>
      </c>
      <c r="D7" s="10">
        <f t="shared" si="1"/>
        <v>3699249.12</v>
      </c>
      <c r="E7" s="8">
        <f t="shared" ref="E7:E24" si="4">E6+D7</f>
        <v>19879249.120000001</v>
      </c>
      <c r="F7" s="9">
        <f t="shared" si="0"/>
        <v>0.79516996480000002</v>
      </c>
      <c r="G7" s="10">
        <f t="shared" si="2"/>
        <v>3528000</v>
      </c>
      <c r="H7" s="8">
        <f t="shared" si="3"/>
        <v>171249.12</v>
      </c>
    </row>
    <row r="8" spans="1:8" x14ac:dyDescent="0.35">
      <c r="C8" s="3">
        <v>4</v>
      </c>
      <c r="D8" s="10">
        <f t="shared" si="1"/>
        <v>2170456.3709099749</v>
      </c>
      <c r="E8" s="8">
        <f t="shared" si="4"/>
        <v>22049705.490909975</v>
      </c>
      <c r="F8" s="9">
        <f t="shared" si="0"/>
        <v>0.88198821963639895</v>
      </c>
      <c r="G8" s="10">
        <f t="shared" si="2"/>
        <v>2048300.3519999997</v>
      </c>
      <c r="H8" s="8">
        <f t="shared" si="3"/>
        <v>122156.01890997506</v>
      </c>
    </row>
    <row r="9" spans="1:8" x14ac:dyDescent="0.35">
      <c r="C9" s="3">
        <v>5</v>
      </c>
      <c r="D9" s="10">
        <f t="shared" si="1"/>
        <v>1258181.5536802707</v>
      </c>
      <c r="E9" s="8">
        <f t="shared" si="4"/>
        <v>23307887.044590246</v>
      </c>
      <c r="F9" s="9">
        <f t="shared" si="0"/>
        <v>0.93231548178360979</v>
      </c>
      <c r="G9" s="10">
        <f t="shared" si="2"/>
        <v>1180117.80363601</v>
      </c>
      <c r="H9" s="8">
        <f t="shared" si="3"/>
        <v>78063.75004426064</v>
      </c>
    </row>
    <row r="10" spans="1:8" x14ac:dyDescent="0.35">
      <c r="C10" s="3">
        <v>6</v>
      </c>
      <c r="D10" s="10">
        <f t="shared" si="1"/>
        <v>724172.67532155651</v>
      </c>
      <c r="E10" s="8">
        <f t="shared" si="4"/>
        <v>24032059.719911803</v>
      </c>
      <c r="F10" s="9">
        <f t="shared" si="0"/>
        <v>0.9612823887964721</v>
      </c>
      <c r="G10" s="10">
        <f t="shared" si="2"/>
        <v>676845.18216390163</v>
      </c>
      <c r="H10" s="8">
        <f t="shared" si="3"/>
        <v>47327.493157653982</v>
      </c>
    </row>
    <row r="11" spans="1:8" x14ac:dyDescent="0.35">
      <c r="C11" s="3">
        <v>7</v>
      </c>
      <c r="D11" s="10">
        <f t="shared" si="1"/>
        <v>415090.03037494456</v>
      </c>
      <c r="E11" s="8">
        <f t="shared" si="4"/>
        <v>24447149.750286747</v>
      </c>
      <c r="F11" s="9">
        <f t="shared" si="0"/>
        <v>0.97788599001146992</v>
      </c>
      <c r="G11" s="10">
        <f t="shared" si="2"/>
        <v>387176.11203527899</v>
      </c>
      <c r="H11" s="8">
        <f t="shared" si="3"/>
        <v>27913.918339665262</v>
      </c>
    </row>
    <row r="12" spans="1:8" x14ac:dyDescent="0.35">
      <c r="C12" s="3">
        <v>8</v>
      </c>
      <c r="D12" s="10">
        <f t="shared" si="1"/>
        <v>237358.83529836859</v>
      </c>
      <c r="E12" s="8">
        <f t="shared" si="4"/>
        <v>24684508.585585114</v>
      </c>
      <c r="F12" s="9">
        <f t="shared" si="0"/>
        <v>0.98738034342340453</v>
      </c>
      <c r="G12" s="10">
        <f t="shared" si="2"/>
        <v>221140.09988530132</v>
      </c>
      <c r="H12" s="8">
        <f t="shared" si="3"/>
        <v>16218.735413067989</v>
      </c>
    </row>
    <row r="13" spans="1:8" x14ac:dyDescent="0.35">
      <c r="C13" s="3">
        <v>9</v>
      </c>
      <c r="D13" s="10">
        <f t="shared" si="1"/>
        <v>135541.86639931728</v>
      </c>
      <c r="E13" s="8">
        <f t="shared" si="4"/>
        <v>24820050.451984432</v>
      </c>
      <c r="F13" s="9">
        <f t="shared" si="0"/>
        <v>0.99280201807937729</v>
      </c>
      <c r="G13" s="10">
        <f t="shared" si="2"/>
        <v>126196.56576595455</v>
      </c>
      <c r="H13" s="8">
        <f t="shared" si="3"/>
        <v>9345.3006333631838</v>
      </c>
    </row>
    <row r="14" spans="1:8" x14ac:dyDescent="0.35">
      <c r="C14" s="3">
        <v>10</v>
      </c>
      <c r="D14" s="10">
        <f t="shared" si="1"/>
        <v>77339.44743889675</v>
      </c>
      <c r="E14" s="8">
        <f t="shared" si="4"/>
        <v>24897389.899423327</v>
      </c>
      <c r="F14" s="9">
        <f t="shared" si="0"/>
        <v>0.99589559597693311</v>
      </c>
      <c r="G14" s="10">
        <f t="shared" si="2"/>
        <v>71979.819206227359</v>
      </c>
      <c r="H14" s="8">
        <f t="shared" si="3"/>
        <v>5359.6282326698438</v>
      </c>
    </row>
    <row r="15" spans="1:8" x14ac:dyDescent="0.35">
      <c r="C15" s="3">
        <v>11</v>
      </c>
      <c r="D15" s="10">
        <f t="shared" si="1"/>
        <v>44109.708648681408</v>
      </c>
      <c r="E15" s="8">
        <f t="shared" si="4"/>
        <v>24941499.608072009</v>
      </c>
      <c r="F15" s="9">
        <f t="shared" si="0"/>
        <v>0.99765998432288039</v>
      </c>
      <c r="G15" s="10">
        <f t="shared" si="2"/>
        <v>41044.040230669081</v>
      </c>
      <c r="H15" s="8">
        <f t="shared" si="3"/>
        <v>3065.668418011755</v>
      </c>
    </row>
    <row r="16" spans="1:8" x14ac:dyDescent="0.35">
      <c r="C16" s="3">
        <v>12</v>
      </c>
      <c r="D16" s="10">
        <f t="shared" si="1"/>
        <v>25151.061774009257</v>
      </c>
      <c r="E16" s="8">
        <f t="shared" si="4"/>
        <v>24966650.669846017</v>
      </c>
      <c r="F16" s="9">
        <f t="shared" si="0"/>
        <v>0.99866602679384064</v>
      </c>
      <c r="G16" s="10">
        <f t="shared" si="2"/>
        <v>23400.156771196427</v>
      </c>
      <c r="H16" s="8">
        <f t="shared" si="3"/>
        <v>1750.9050028128574</v>
      </c>
    </row>
    <row r="17" spans="3:8" x14ac:dyDescent="0.35">
      <c r="C17" s="3">
        <v>13</v>
      </c>
      <c r="D17" s="10">
        <f t="shared" si="1"/>
        <v>14338.877352827578</v>
      </c>
      <c r="E17" s="8">
        <f t="shared" si="4"/>
        <v>24980989.547198843</v>
      </c>
      <c r="F17" s="9">
        <f t="shared" si="0"/>
        <v>0.9992395818879537</v>
      </c>
      <c r="G17" s="10">
        <f t="shared" si="2"/>
        <v>13339.732061593235</v>
      </c>
      <c r="H17" s="8">
        <f t="shared" si="3"/>
        <v>999.14529123342936</v>
      </c>
    </row>
    <row r="18" spans="3:8" x14ac:dyDescent="0.35">
      <c r="C18" s="3">
        <v>14</v>
      </c>
      <c r="D18" s="10">
        <f t="shared" si="1"/>
        <v>8174.0610277180094</v>
      </c>
      <c r="E18" s="8">
        <f t="shared" si="4"/>
        <v>24989163.60822656</v>
      </c>
      <c r="F18" s="9">
        <f t="shared" si="0"/>
        <v>0.99956654432906245</v>
      </c>
      <c r="G18" s="10">
        <f t="shared" si="2"/>
        <v>7604.1811204627156</v>
      </c>
      <c r="H18" s="8">
        <f t="shared" si="3"/>
        <v>569.87990725585769</v>
      </c>
    </row>
    <row r="19" spans="3:8" x14ac:dyDescent="0.35">
      <c r="C19" s="3">
        <v>15</v>
      </c>
      <c r="D19" s="10">
        <f t="shared" si="1"/>
        <v>4659.5075497161597</v>
      </c>
      <c r="E19" s="8">
        <f t="shared" si="4"/>
        <v>24993823.115776278</v>
      </c>
      <c r="F19" s="9">
        <f t="shared" si="0"/>
        <v>0.99975292463105114</v>
      </c>
      <c r="G19" s="10">
        <f t="shared" si="2"/>
        <v>4334.5567093759773</v>
      </c>
      <c r="H19" s="8">
        <f t="shared" si="3"/>
        <v>324.95084033919733</v>
      </c>
    </row>
    <row r="20" spans="3:8" x14ac:dyDescent="0.35">
      <c r="C20" s="3">
        <v>16</v>
      </c>
      <c r="D20" s="10">
        <f t="shared" si="1"/>
        <v>2656.014431521995</v>
      </c>
      <c r="E20" s="8">
        <f t="shared" si="4"/>
        <v>24996479.130207799</v>
      </c>
      <c r="F20" s="9">
        <f t="shared" si="0"/>
        <v>0.99985916520831197</v>
      </c>
      <c r="G20" s="10">
        <f t="shared" si="2"/>
        <v>2470.7536894887689</v>
      </c>
      <c r="H20" s="8">
        <f t="shared" si="3"/>
        <v>185.26074203320172</v>
      </c>
    </row>
    <row r="21" spans="3:8" x14ac:dyDescent="0.35">
      <c r="C21" s="3">
        <v>17</v>
      </c>
      <c r="D21" s="10">
        <f t="shared" si="1"/>
        <v>1513.9591348180547</v>
      </c>
      <c r="E21" s="8">
        <f t="shared" si="4"/>
        <v>24997993.089342616</v>
      </c>
      <c r="F21" s="9">
        <f t="shared" si="0"/>
        <v>0.99991972357370462</v>
      </c>
      <c r="G21" s="10">
        <f t="shared" si="2"/>
        <v>1408.3479168802501</v>
      </c>
      <c r="H21" s="8">
        <f t="shared" si="3"/>
        <v>105.61121793710639</v>
      </c>
    </row>
    <row r="22" spans="3:8" x14ac:dyDescent="0.35">
      <c r="C22" s="3">
        <v>18</v>
      </c>
      <c r="D22" s="10">
        <f t="shared" si="1"/>
        <v>862.9667494466994</v>
      </c>
      <c r="E22" s="8">
        <f t="shared" si="4"/>
        <v>24998856.056092065</v>
      </c>
      <c r="F22" s="9">
        <f t="shared" si="0"/>
        <v>0.99995424224368257</v>
      </c>
      <c r="G22" s="10">
        <f t="shared" si="2"/>
        <v>802.7642629534007</v>
      </c>
      <c r="H22" s="8">
        <f t="shared" si="3"/>
        <v>60.202486493040979</v>
      </c>
    </row>
    <row r="23" spans="3:8" x14ac:dyDescent="0.35">
      <c r="C23" s="3">
        <v>19</v>
      </c>
      <c r="D23" s="10">
        <f t="shared" si="1"/>
        <v>491.89431008277461</v>
      </c>
      <c r="E23" s="8">
        <f t="shared" si="4"/>
        <v>24999347.950402148</v>
      </c>
      <c r="F23" s="9">
        <f t="shared" si="0"/>
        <v>0.99997391801608593</v>
      </c>
      <c r="G23" s="10">
        <f t="shared" si="2"/>
        <v>457.57756317406893</v>
      </c>
      <c r="H23" s="8">
        <f t="shared" si="3"/>
        <v>34.316746908857766</v>
      </c>
    </row>
    <row r="24" spans="3:8" x14ac:dyDescent="0.35">
      <c r="C24" s="3">
        <v>20</v>
      </c>
      <c r="D24" s="10">
        <f t="shared" si="1"/>
        <v>280.38081687362865</v>
      </c>
      <c r="E24" s="8">
        <f t="shared" si="4"/>
        <v>24999628.331219021</v>
      </c>
      <c r="F24" s="9">
        <f t="shared" si="0"/>
        <v>0.99998513324876082</v>
      </c>
      <c r="G24" s="10">
        <f t="shared" si="2"/>
        <v>260.81983914077284</v>
      </c>
      <c r="H24" s="8">
        <f t="shared" si="3"/>
        <v>19.560977733144291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6D5F6-8D54-4BCB-9216-8CB74DAAB3AA}">
  <dimension ref="A1:M26"/>
  <sheetViews>
    <sheetView showGridLines="0" zoomScale="80" zoomScaleNormal="80" workbookViewId="0"/>
  </sheetViews>
  <sheetFormatPr defaultRowHeight="14.5" x14ac:dyDescent="0.35"/>
  <cols>
    <col min="2" max="2" width="11.36328125" bestFit="1" customWidth="1"/>
    <col min="3" max="3" width="10.08984375" bestFit="1" customWidth="1"/>
    <col min="4" max="4" width="9.08984375" bestFit="1" customWidth="1"/>
    <col min="5" max="5" width="15.453125" bestFit="1" customWidth="1"/>
    <col min="6" max="6" width="13.90625" bestFit="1" customWidth="1"/>
    <col min="9" max="9" width="11.36328125" bestFit="1" customWidth="1"/>
    <col min="10" max="10" width="10.36328125" bestFit="1" customWidth="1"/>
    <col min="12" max="12" width="15.453125" bestFit="1" customWidth="1"/>
    <col min="13" max="13" width="13.90625" bestFit="1" customWidth="1"/>
  </cols>
  <sheetData>
    <row r="1" spans="1:13" ht="15.5" x14ac:dyDescent="0.35">
      <c r="A1" s="18" t="s">
        <v>31</v>
      </c>
    </row>
    <row r="2" spans="1:13" x14ac:dyDescent="0.35">
      <c r="A2" s="20" t="s">
        <v>34</v>
      </c>
    </row>
    <row r="4" spans="1:13" ht="15.5" x14ac:dyDescent="0.35">
      <c r="A4" s="18" t="s">
        <v>15</v>
      </c>
      <c r="H4" s="18" t="s">
        <v>14</v>
      </c>
    </row>
    <row r="6" spans="1:13" x14ac:dyDescent="0.35">
      <c r="A6" s="21" t="s">
        <v>3</v>
      </c>
      <c r="B6" s="21" t="s">
        <v>35</v>
      </c>
      <c r="C6" s="21" t="s">
        <v>5</v>
      </c>
      <c r="D6" s="21" t="s">
        <v>6</v>
      </c>
      <c r="E6" s="21" t="s">
        <v>13</v>
      </c>
      <c r="F6" s="21" t="s">
        <v>12</v>
      </c>
      <c r="H6" s="21" t="s">
        <v>3</v>
      </c>
      <c r="I6" s="21" t="s">
        <v>35</v>
      </c>
      <c r="J6" s="21" t="s">
        <v>5</v>
      </c>
      <c r="K6" s="21" t="s">
        <v>6</v>
      </c>
      <c r="L6" s="21" t="s">
        <v>13</v>
      </c>
      <c r="M6" s="21" t="s">
        <v>12</v>
      </c>
    </row>
    <row r="7" spans="1:13" x14ac:dyDescent="0.35">
      <c r="A7" s="3">
        <v>1</v>
      </c>
      <c r="B7" s="13">
        <f>Part1_Q1!D5</f>
        <v>750000</v>
      </c>
      <c r="C7" s="23">
        <f>Part1_Q1!G5</f>
        <v>750000</v>
      </c>
      <c r="D7" s="23">
        <f>Part1_Q1!H5</f>
        <v>0</v>
      </c>
      <c r="E7" s="24">
        <f>C7/$B7</f>
        <v>1</v>
      </c>
      <c r="F7" s="24">
        <f t="shared" ref="F7:F26" si="0">D7/$B7</f>
        <v>0</v>
      </c>
      <c r="H7" s="3">
        <v>1</v>
      </c>
      <c r="I7" s="13">
        <f>Part1_Q2!D5</f>
        <v>10000000</v>
      </c>
      <c r="J7" s="25">
        <f>Part1_Q2!G5</f>
        <v>10000000</v>
      </c>
      <c r="K7" s="25">
        <f>Part1_Q2!H5</f>
        <v>0</v>
      </c>
      <c r="L7" s="24">
        <f>J7/$I7</f>
        <v>1</v>
      </c>
      <c r="M7" s="24">
        <f>K7/$I7</f>
        <v>0</v>
      </c>
    </row>
    <row r="8" spans="1:13" x14ac:dyDescent="0.35">
      <c r="A8" s="3">
        <v>2</v>
      </c>
      <c r="B8" s="13">
        <f>Part1_Q1!D6</f>
        <v>1018500</v>
      </c>
      <c r="C8" s="23">
        <f>Part1_Q1!G6</f>
        <v>727500</v>
      </c>
      <c r="D8" s="23">
        <f>Part1_Q1!H6</f>
        <v>291000</v>
      </c>
      <c r="E8" s="24">
        <f t="shared" ref="E8:E26" si="1">C8/$B8</f>
        <v>0.7142857142857143</v>
      </c>
      <c r="F8" s="24">
        <f t="shared" si="0"/>
        <v>0.2857142857142857</v>
      </c>
      <c r="H8" s="3">
        <v>2</v>
      </c>
      <c r="I8" s="13">
        <f>Part1_Q2!D6</f>
        <v>6180000</v>
      </c>
      <c r="J8" s="25">
        <f>Part1_Q2!G6</f>
        <v>6000000</v>
      </c>
      <c r="K8" s="25">
        <f>Part1_Q2!H6</f>
        <v>180000</v>
      </c>
      <c r="L8" s="24">
        <f t="shared" ref="L8:L26" si="2">J8/$I8</f>
        <v>0.970873786407767</v>
      </c>
      <c r="M8" s="24">
        <f t="shared" ref="M8:M26" si="3">K8/$I8</f>
        <v>2.9126213592233011E-2</v>
      </c>
    </row>
    <row r="9" spans="1:13" x14ac:dyDescent="0.35">
      <c r="A9" s="3">
        <v>3</v>
      </c>
      <c r="B9" s="13">
        <f>Part1_Q1!D7</f>
        <v>1354303.524</v>
      </c>
      <c r="C9" s="23">
        <f>Part1_Q1!G7</f>
        <v>696945</v>
      </c>
      <c r="D9" s="23">
        <f>Part1_Q1!H7</f>
        <v>657358.52400000009</v>
      </c>
      <c r="E9" s="24">
        <f t="shared" si="1"/>
        <v>0.51461506792918899</v>
      </c>
      <c r="F9" s="24">
        <f t="shared" si="0"/>
        <v>0.48538493207081113</v>
      </c>
      <c r="H9" s="3">
        <v>3</v>
      </c>
      <c r="I9" s="13">
        <f>Part1_Q2!D7</f>
        <v>3699249.12</v>
      </c>
      <c r="J9" s="25">
        <f>Part1_Q2!G7</f>
        <v>3528000</v>
      </c>
      <c r="K9" s="25">
        <f>Part1_Q2!H7</f>
        <v>171249.12</v>
      </c>
      <c r="L9" s="24">
        <f t="shared" si="2"/>
        <v>0.95370705933965316</v>
      </c>
      <c r="M9" s="24">
        <f t="shared" si="3"/>
        <v>4.6292940660346768E-2</v>
      </c>
    </row>
    <row r="10" spans="1:13" x14ac:dyDescent="0.35">
      <c r="A10" s="3">
        <v>4</v>
      </c>
      <c r="B10" s="13">
        <f>Part1_Q1!D8</f>
        <v>1749406.874287891</v>
      </c>
      <c r="C10" s="23">
        <f>Part1_Q1!G8</f>
        <v>656315.89428000001</v>
      </c>
      <c r="D10" s="23">
        <f>Part1_Q1!H8</f>
        <v>1093090.9800078911</v>
      </c>
      <c r="E10" s="24">
        <f t="shared" si="1"/>
        <v>0.375164808099407</v>
      </c>
      <c r="F10" s="24">
        <f t="shared" si="0"/>
        <v>0.62483519190059311</v>
      </c>
      <c r="H10" s="3">
        <v>4</v>
      </c>
      <c r="I10" s="13">
        <f>Part1_Q2!D8</f>
        <v>2170456.3709099749</v>
      </c>
      <c r="J10" s="25">
        <f>Part1_Q2!G8</f>
        <v>2048300.3519999997</v>
      </c>
      <c r="K10" s="25">
        <f>Part1_Q2!H8</f>
        <v>122156.01890997506</v>
      </c>
      <c r="L10" s="24">
        <f t="shared" si="2"/>
        <v>0.9437187401934457</v>
      </c>
      <c r="M10" s="24">
        <f t="shared" si="3"/>
        <v>5.6281259806554199E-2</v>
      </c>
    </row>
    <row r="11" spans="1:13" x14ac:dyDescent="0.35">
      <c r="A11" s="3">
        <v>5</v>
      </c>
      <c r="B11" s="13">
        <f>Part1_Q1!D9</f>
        <v>2172902.9007235654</v>
      </c>
      <c r="C11" s="23">
        <f>Part1_Q1!G9</f>
        <v>603833.68805136322</v>
      </c>
      <c r="D11" s="23">
        <f>Part1_Q1!H9</f>
        <v>1569069.2126722021</v>
      </c>
      <c r="E11" s="24">
        <f t="shared" si="1"/>
        <v>0.27789262366500123</v>
      </c>
      <c r="F11" s="24">
        <f t="shared" si="0"/>
        <v>0.72210737633499877</v>
      </c>
      <c r="H11" s="3">
        <v>5</v>
      </c>
      <c r="I11" s="13">
        <f>Part1_Q2!D9</f>
        <v>1258181.5536802707</v>
      </c>
      <c r="J11" s="25">
        <f>Part1_Q2!G9</f>
        <v>1180117.80363601</v>
      </c>
      <c r="K11" s="25">
        <f>Part1_Q2!H9</f>
        <v>78063.75004426064</v>
      </c>
      <c r="L11" s="24">
        <f t="shared" si="2"/>
        <v>0.93795509891563855</v>
      </c>
      <c r="M11" s="24">
        <f t="shared" si="3"/>
        <v>6.2044901084361483E-2</v>
      </c>
    </row>
    <row r="12" spans="1:13" x14ac:dyDescent="0.35">
      <c r="A12" s="3">
        <v>6</v>
      </c>
      <c r="B12" s="13">
        <f>Part1_Q1!D10</f>
        <v>2562553.9782997095</v>
      </c>
      <c r="C12" s="23">
        <f>Part1_Q1!G10</f>
        <v>538646.60102965625</v>
      </c>
      <c r="D12" s="23">
        <f>Part1_Q1!H10</f>
        <v>2023907.3772700534</v>
      </c>
      <c r="E12" s="24">
        <f t="shared" si="1"/>
        <v>0.21019912383935649</v>
      </c>
      <c r="F12" s="24">
        <f t="shared" si="0"/>
        <v>0.78980087616064354</v>
      </c>
      <c r="H12" s="3">
        <v>6</v>
      </c>
      <c r="I12" s="13">
        <f>Part1_Q2!D10</f>
        <v>724172.67532155651</v>
      </c>
      <c r="J12" s="25">
        <f>Part1_Q2!G10</f>
        <v>676845.18216390163</v>
      </c>
      <c r="K12" s="25">
        <f>Part1_Q2!H10</f>
        <v>47327.493157653982</v>
      </c>
      <c r="L12" s="24">
        <f t="shared" si="2"/>
        <v>0.93464612133198766</v>
      </c>
      <c r="M12" s="24">
        <f t="shared" si="3"/>
        <v>6.5353878668011081E-2</v>
      </c>
    </row>
    <row r="13" spans="1:13" x14ac:dyDescent="0.35">
      <c r="A13" s="3">
        <v>7</v>
      </c>
      <c r="B13" s="13">
        <f>Part1_Q1!D11</f>
        <v>2827920.5644208789</v>
      </c>
      <c r="C13" s="23">
        <f>Part1_Q1!G11</f>
        <v>461769.98168066499</v>
      </c>
      <c r="D13" s="23">
        <f>Part1_Q1!H11</f>
        <v>2366150.5827402147</v>
      </c>
      <c r="E13" s="24">
        <f t="shared" si="1"/>
        <v>0.16328958722899256</v>
      </c>
      <c r="F13" s="24">
        <f t="shared" si="0"/>
        <v>0.83671041277100766</v>
      </c>
      <c r="H13" s="3">
        <v>7</v>
      </c>
      <c r="I13" s="13">
        <f>Part1_Q2!D11</f>
        <v>415090.03037494456</v>
      </c>
      <c r="J13" s="25">
        <f>Part1_Q2!G11</f>
        <v>387176.11203527899</v>
      </c>
      <c r="K13" s="25">
        <f>Part1_Q2!H11</f>
        <v>27913.918339665262</v>
      </c>
      <c r="L13" s="24">
        <f t="shared" si="2"/>
        <v>0.93275213496587395</v>
      </c>
      <c r="M13" s="24">
        <f t="shared" si="3"/>
        <v>6.7247865034125345E-2</v>
      </c>
    </row>
    <row r="14" spans="1:13" x14ac:dyDescent="0.35">
      <c r="A14" s="3">
        <v>8</v>
      </c>
      <c r="B14" s="13">
        <f>Part1_Q1!D12</f>
        <v>2876865.9819299146</v>
      </c>
      <c r="C14" s="23">
        <f>Part1_Q1!G12</f>
        <v>376932.36474803864</v>
      </c>
      <c r="D14" s="23">
        <f>Part1_Q1!H12</f>
        <v>2499933.6171818762</v>
      </c>
      <c r="E14" s="24">
        <f t="shared" si="1"/>
        <v>0.13102187140993535</v>
      </c>
      <c r="F14" s="24">
        <f t="shared" si="0"/>
        <v>0.86897812859006474</v>
      </c>
      <c r="H14" s="3">
        <v>8</v>
      </c>
      <c r="I14" s="13">
        <f>Part1_Q2!D12</f>
        <v>237358.83529836859</v>
      </c>
      <c r="J14" s="25">
        <f>Part1_Q2!G12</f>
        <v>221140.09988530132</v>
      </c>
      <c r="K14" s="25">
        <f>Part1_Q2!H12</f>
        <v>16218.735413067989</v>
      </c>
      <c r="L14" s="24">
        <f t="shared" si="2"/>
        <v>0.93166997389130368</v>
      </c>
      <c r="M14" s="24">
        <f t="shared" si="3"/>
        <v>6.8330026108699329E-2</v>
      </c>
    </row>
    <row r="15" spans="1:13" x14ac:dyDescent="0.35">
      <c r="A15" s="3">
        <v>9</v>
      </c>
      <c r="B15" s="13">
        <f>Part1_Q1!D13</f>
        <v>2664068.0411264482</v>
      </c>
      <c r="C15" s="23">
        <f>Part1_Q1!G13</f>
        <v>290626.38529014116</v>
      </c>
      <c r="D15" s="23">
        <f>Part1_Q1!H13</f>
        <v>2373441.6558363074</v>
      </c>
      <c r="E15" s="24">
        <f t="shared" si="1"/>
        <v>0.10909120217787514</v>
      </c>
      <c r="F15" s="24">
        <f t="shared" si="0"/>
        <v>0.89090879782212495</v>
      </c>
      <c r="H15" s="3">
        <v>9</v>
      </c>
      <c r="I15" s="13">
        <f>Part1_Q2!D13</f>
        <v>135541.86639931728</v>
      </c>
      <c r="J15" s="25">
        <f>Part1_Q2!G13</f>
        <v>126196.56576595455</v>
      </c>
      <c r="K15" s="25">
        <f>Part1_Q2!H13</f>
        <v>9345.3006333631838</v>
      </c>
      <c r="L15" s="24">
        <f t="shared" si="2"/>
        <v>0.9310522948988269</v>
      </c>
      <c r="M15" s="24">
        <f t="shared" si="3"/>
        <v>6.894770510117644E-2</v>
      </c>
    </row>
    <row r="16" spans="1:13" x14ac:dyDescent="0.35">
      <c r="A16" s="3">
        <v>10</v>
      </c>
      <c r="B16" s="13">
        <f>Part1_Q1!D14</f>
        <v>2230827.6762882583</v>
      </c>
      <c r="C16" s="23">
        <f>Part1_Q1!G14</f>
        <v>210704.34405634771</v>
      </c>
      <c r="D16" s="23">
        <f>Part1_Q1!H14</f>
        <v>2020123.3322319118</v>
      </c>
      <c r="E16" s="24">
        <f t="shared" si="1"/>
        <v>9.4451196879055288E-2</v>
      </c>
      <c r="F16" s="24">
        <f t="shared" si="0"/>
        <v>0.90554880312094532</v>
      </c>
      <c r="H16" s="3">
        <v>10</v>
      </c>
      <c r="I16" s="13">
        <f>Part1_Q2!D14</f>
        <v>77339.44743889675</v>
      </c>
      <c r="J16" s="25">
        <f>Part1_Q2!G14</f>
        <v>71979.819206227359</v>
      </c>
      <c r="K16" s="25">
        <f>Part1_Q2!H14</f>
        <v>5359.6282326698438</v>
      </c>
      <c r="L16" s="24">
        <f t="shared" si="2"/>
        <v>0.93069994148970547</v>
      </c>
      <c r="M16" s="24">
        <f t="shared" si="3"/>
        <v>6.9300058510300355E-2</v>
      </c>
    </row>
    <row r="17" spans="1:13" x14ac:dyDescent="0.35">
      <c r="A17" s="3">
        <v>11</v>
      </c>
      <c r="B17" s="13">
        <f>Part1_Q1!D15</f>
        <v>1693327.7225943441</v>
      </c>
      <c r="C17" s="23">
        <f>Part1_Q1!G15</f>
        <v>143779.51376769997</v>
      </c>
      <c r="D17" s="23">
        <f>Part1_Q1!H15</f>
        <v>1549548.2088266446</v>
      </c>
      <c r="E17" s="24">
        <f t="shared" si="1"/>
        <v>8.4909443015210112E-2</v>
      </c>
      <c r="F17" s="24">
        <f t="shared" si="0"/>
        <v>0.91509055698479014</v>
      </c>
      <c r="H17" s="3">
        <v>11</v>
      </c>
      <c r="I17" s="13">
        <f>Part1_Q2!D15</f>
        <v>44109.708648681408</v>
      </c>
      <c r="J17" s="25">
        <f>Part1_Q2!G15</f>
        <v>41044.040230669081</v>
      </c>
      <c r="K17" s="25">
        <f>Part1_Q2!H15</f>
        <v>3065.668418011755</v>
      </c>
      <c r="L17" s="24">
        <f t="shared" si="2"/>
        <v>0.93049901003814561</v>
      </c>
      <c r="M17" s="24">
        <f t="shared" si="3"/>
        <v>6.9500989961841397E-2</v>
      </c>
    </row>
    <row r="18" spans="1:13" x14ac:dyDescent="0.35">
      <c r="A18" s="3">
        <v>12</v>
      </c>
      <c r="B18" s="13">
        <f>Part1_Q1!D16</f>
        <v>1179015.9538386511</v>
      </c>
      <c r="C18" s="23">
        <f>Part1_Q1!G16</f>
        <v>92979.682089869675</v>
      </c>
      <c r="D18" s="23">
        <f>Part1_Q1!H16</f>
        <v>1086036.2717487828</v>
      </c>
      <c r="E18" s="24">
        <f t="shared" si="1"/>
        <v>7.8862106816405292E-2</v>
      </c>
      <c r="F18" s="24">
        <f t="shared" si="0"/>
        <v>0.92113789318359596</v>
      </c>
      <c r="H18" s="3">
        <v>12</v>
      </c>
      <c r="I18" s="13">
        <f>Part1_Q2!D16</f>
        <v>25151.061774009257</v>
      </c>
      <c r="J18" s="25">
        <f>Part1_Q2!G16</f>
        <v>23400.156771196427</v>
      </c>
      <c r="K18" s="25">
        <f>Part1_Q2!H16</f>
        <v>1750.9050028128574</v>
      </c>
      <c r="L18" s="24">
        <f t="shared" si="2"/>
        <v>0.93038444982779256</v>
      </c>
      <c r="M18" s="24">
        <f t="shared" si="3"/>
        <v>6.9615550172208523E-2</v>
      </c>
    </row>
    <row r="19" spans="1:13" x14ac:dyDescent="0.35">
      <c r="A19" s="3">
        <v>13</v>
      </c>
      <c r="B19" s="13">
        <f>Part1_Q1!D17</f>
        <v>766730.66624879092</v>
      </c>
      <c r="C19" s="23">
        <f>Part1_Q1!G17</f>
        <v>57609.203474710172</v>
      </c>
      <c r="D19" s="23">
        <f>Part1_Q1!H17</f>
        <v>709121.46277408127</v>
      </c>
      <c r="E19" s="24">
        <f t="shared" si="1"/>
        <v>7.5136167119233196E-2</v>
      </c>
      <c r="F19" s="24">
        <f t="shared" si="0"/>
        <v>0.92486383288076746</v>
      </c>
      <c r="H19" s="3">
        <v>13</v>
      </c>
      <c r="I19" s="13">
        <f>Part1_Q2!D17</f>
        <v>14338.877352827578</v>
      </c>
      <c r="J19" s="25">
        <f>Part1_Q2!G17</f>
        <v>13339.732061593235</v>
      </c>
      <c r="K19" s="25">
        <f>Part1_Q2!H17</f>
        <v>999.14529123342936</v>
      </c>
      <c r="L19" s="24">
        <f t="shared" si="2"/>
        <v>0.93031914098649326</v>
      </c>
      <c r="M19" s="24">
        <f t="shared" si="3"/>
        <v>6.9680859013443008E-2</v>
      </c>
    </row>
    <row r="20" spans="1:13" x14ac:dyDescent="0.35">
      <c r="A20" s="3">
        <v>14</v>
      </c>
      <c r="B20" s="13">
        <f>Part1_Q1!D18</f>
        <v>474745.92428845726</v>
      </c>
      <c r="C20" s="23">
        <f>Part1_Q1!G18</f>
        <v>34607.283487246445</v>
      </c>
      <c r="D20" s="23">
        <f>Part1_Q1!H18</f>
        <v>440138.6408012124</v>
      </c>
      <c r="E20" s="24">
        <f t="shared" si="1"/>
        <v>7.2896430946964672E-2</v>
      </c>
      <c r="F20" s="24">
        <f t="shared" si="0"/>
        <v>0.9271035690530387</v>
      </c>
      <c r="H20" s="3">
        <v>14</v>
      </c>
      <c r="I20" s="13">
        <f>Part1_Q2!D18</f>
        <v>8174.0610277180094</v>
      </c>
      <c r="J20" s="25">
        <f>Part1_Q2!G18</f>
        <v>7604.1811204627156</v>
      </c>
      <c r="K20" s="25">
        <f>Part1_Q2!H18</f>
        <v>569.87990725585769</v>
      </c>
      <c r="L20" s="24">
        <f t="shared" si="2"/>
        <v>0.93028191185227915</v>
      </c>
      <c r="M20" s="24">
        <f t="shared" si="3"/>
        <v>6.9718088147789833E-2</v>
      </c>
    </row>
    <row r="21" spans="1:13" x14ac:dyDescent="0.35">
      <c r="A21" s="3">
        <v>15</v>
      </c>
      <c r="B21" s="13">
        <f>Part1_Q1!D19</f>
        <v>284524.0156677179</v>
      </c>
      <c r="C21" s="23">
        <f>Part1_Q1!G19</f>
        <v>20364.905758592784</v>
      </c>
      <c r="D21" s="23">
        <f>Part1_Q1!H19</f>
        <v>264159.10990912397</v>
      </c>
      <c r="E21" s="24">
        <f t="shared" si="1"/>
        <v>7.1575349134591126E-2</v>
      </c>
      <c r="F21" s="24">
        <f t="shared" si="0"/>
        <v>0.92842465086540482</v>
      </c>
      <c r="H21" s="3">
        <v>15</v>
      </c>
      <c r="I21" s="13">
        <f>Part1_Q2!D19</f>
        <v>4659.5075497161597</v>
      </c>
      <c r="J21" s="25">
        <f>Part1_Q2!G19</f>
        <v>4334.5567093759773</v>
      </c>
      <c r="K21" s="25">
        <f>Part1_Q2!H19</f>
        <v>324.95084033919733</v>
      </c>
      <c r="L21" s="24">
        <f t="shared" si="2"/>
        <v>0.93026069023968483</v>
      </c>
      <c r="M21" s="24">
        <f t="shared" si="3"/>
        <v>6.9739309760103757E-2</v>
      </c>
    </row>
    <row r="22" spans="1:13" x14ac:dyDescent="0.35">
      <c r="A22" s="3">
        <v>16</v>
      </c>
      <c r="B22" s="13">
        <f>Part1_Q1!D20</f>
        <v>167064.0180322025</v>
      </c>
      <c r="C22" s="23">
        <f>Part1_Q1!G20</f>
        <v>11829.185288561246</v>
      </c>
      <c r="D22" s="23">
        <f>Part1_Q1!H20</f>
        <v>155234.83274364128</v>
      </c>
      <c r="E22" s="24">
        <f t="shared" si="1"/>
        <v>7.0806301847002789E-2</v>
      </c>
      <c r="F22" s="24">
        <f t="shared" si="0"/>
        <v>0.92919369815299735</v>
      </c>
      <c r="H22" s="3">
        <v>16</v>
      </c>
      <c r="I22" s="13">
        <f>Part1_Q2!D20</f>
        <v>2656.014431521995</v>
      </c>
      <c r="J22" s="25">
        <f>Part1_Q2!G20</f>
        <v>2470.7536894887689</v>
      </c>
      <c r="K22" s="25">
        <f>Part1_Q2!H20</f>
        <v>185.26074203320172</v>
      </c>
      <c r="L22" s="24">
        <f t="shared" si="2"/>
        <v>0.93024859359402468</v>
      </c>
      <c r="M22" s="24">
        <f t="shared" si="3"/>
        <v>6.975140640596611E-2</v>
      </c>
    </row>
    <row r="23" spans="1:13" x14ac:dyDescent="0.35">
      <c r="A23" s="3">
        <v>17</v>
      </c>
      <c r="B23" s="13">
        <f>Part1_Q1!D21</f>
        <v>96887.904073063284</v>
      </c>
      <c r="C23" s="23">
        <f>Part1_Q1!G21</f>
        <v>6817.2647475951162</v>
      </c>
      <c r="D23" s="23">
        <f>Part1_Q1!H21</f>
        <v>90070.639325467288</v>
      </c>
      <c r="E23" s="24">
        <f t="shared" si="1"/>
        <v>7.0362392631119444E-2</v>
      </c>
      <c r="F23" s="24">
        <f t="shared" si="0"/>
        <v>0.92963760736887147</v>
      </c>
      <c r="H23" s="3">
        <v>17</v>
      </c>
      <c r="I23" s="13">
        <f>Part1_Q2!D21</f>
        <v>1513.9591348180547</v>
      </c>
      <c r="J23" s="25">
        <f>Part1_Q2!G21</f>
        <v>1408.3479168802501</v>
      </c>
      <c r="K23" s="25">
        <f>Part1_Q2!H21</f>
        <v>105.61121793710639</v>
      </c>
      <c r="L23" s="24">
        <f t="shared" si="2"/>
        <v>0.93024169839927884</v>
      </c>
      <c r="M23" s="24">
        <f t="shared" si="3"/>
        <v>6.9758301600259892E-2</v>
      </c>
    </row>
    <row r="24" spans="1:13" x14ac:dyDescent="0.35">
      <c r="A24" s="3">
        <v>18</v>
      </c>
      <c r="B24" s="13">
        <f>Part1_Q1!D22</f>
        <v>55780.453592119738</v>
      </c>
      <c r="C24" s="23">
        <f>Part1_Q1!G22</f>
        <v>3910.6276254032177</v>
      </c>
      <c r="D24" s="23">
        <f>Part1_Q1!H22</f>
        <v>51869.825966717275</v>
      </c>
      <c r="E24" s="24">
        <f t="shared" si="1"/>
        <v>7.010749059157316E-2</v>
      </c>
      <c r="F24" s="24">
        <f t="shared" si="0"/>
        <v>0.92989250940844037</v>
      </c>
      <c r="H24" s="3">
        <v>18</v>
      </c>
      <c r="I24" s="13">
        <f>Part1_Q2!D22</f>
        <v>862.9667494466994</v>
      </c>
      <c r="J24" s="25">
        <f>Part1_Q2!G22</f>
        <v>802.7642629534007</v>
      </c>
      <c r="K24" s="25">
        <f>Part1_Q2!H22</f>
        <v>60.202486493040979</v>
      </c>
      <c r="L24" s="24">
        <f t="shared" si="2"/>
        <v>0.93023776810416137</v>
      </c>
      <c r="M24" s="24">
        <f t="shared" si="3"/>
        <v>6.976223189553997E-2</v>
      </c>
    </row>
    <row r="25" spans="1:13" x14ac:dyDescent="0.35">
      <c r="A25" s="3">
        <v>19</v>
      </c>
      <c r="B25" s="13">
        <f>Part1_Q1!D23</f>
        <v>31977.754225088283</v>
      </c>
      <c r="C25" s="23">
        <f>Part1_Q1!G23</f>
        <v>2237.2140176396815</v>
      </c>
      <c r="D25" s="23">
        <f>Part1_Q1!H23</f>
        <v>29740.540207449561</v>
      </c>
      <c r="E25" s="24">
        <f t="shared" si="1"/>
        <v>6.9961573970834565E-2</v>
      </c>
      <c r="F25" s="24">
        <f t="shared" si="0"/>
        <v>0.9300384260291954</v>
      </c>
      <c r="H25" s="3">
        <v>19</v>
      </c>
      <c r="I25" s="13">
        <f>Part1_Q2!D23</f>
        <v>491.89431008277461</v>
      </c>
      <c r="J25" s="25">
        <f>Part1_Q2!G23</f>
        <v>457.57756317406893</v>
      </c>
      <c r="K25" s="25">
        <f>Part1_Q2!H23</f>
        <v>34.316746908857766</v>
      </c>
      <c r="L25" s="24">
        <f t="shared" si="2"/>
        <v>0.93023552782521324</v>
      </c>
      <c r="M25" s="24">
        <f t="shared" si="3"/>
        <v>6.9764472175095987E-2</v>
      </c>
    </row>
    <row r="26" spans="1:13" x14ac:dyDescent="0.35">
      <c r="A26" s="3">
        <v>20</v>
      </c>
      <c r="B26" s="13">
        <f>Part1_Q1!D24</f>
        <v>18287.269165394828</v>
      </c>
      <c r="C26" s="23">
        <f>Part1_Q1!G24</f>
        <v>1277.8813908869772</v>
      </c>
      <c r="D26" s="23">
        <f>Part1_Q1!H24</f>
        <v>17009.387774507693</v>
      </c>
      <c r="E26" s="24">
        <f t="shared" si="1"/>
        <v>6.9878196647595925E-2</v>
      </c>
      <c r="F26" s="24">
        <f t="shared" si="0"/>
        <v>0.93012180335239547</v>
      </c>
      <c r="H26" s="3">
        <v>20</v>
      </c>
      <c r="I26" s="13">
        <f>Part1_Q2!D24</f>
        <v>280.38081687362865</v>
      </c>
      <c r="J26" s="25">
        <f>Part1_Q2!G24</f>
        <v>260.81983914077284</v>
      </c>
      <c r="K26" s="25">
        <f>Part1_Q2!H24</f>
        <v>19.560977733144291</v>
      </c>
      <c r="L26" s="24">
        <f t="shared" si="2"/>
        <v>0.93023425086291767</v>
      </c>
      <c r="M26" s="24">
        <f t="shared" si="3"/>
        <v>6.9765749138111274E-2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F1912-C167-4F42-8A92-15421AE935C0}">
  <dimension ref="A1:K108"/>
  <sheetViews>
    <sheetView showGridLines="0" zoomScale="60" workbookViewId="0">
      <selection activeCell="A2" sqref="A2"/>
    </sheetView>
  </sheetViews>
  <sheetFormatPr defaultRowHeight="14.5" x14ac:dyDescent="0.35"/>
  <cols>
    <col min="4" max="4" width="15.36328125" customWidth="1"/>
    <col min="5" max="5" width="19.08984375" customWidth="1"/>
    <col min="6" max="6" width="22.08984375" customWidth="1"/>
    <col min="7" max="7" width="10.6328125" bestFit="1" customWidth="1"/>
    <col min="8" max="8" width="11.54296875" bestFit="1" customWidth="1"/>
    <col min="10" max="10" width="10.453125" bestFit="1" customWidth="1"/>
    <col min="11" max="11" width="11.81640625" bestFit="1" customWidth="1"/>
  </cols>
  <sheetData>
    <row r="1" spans="1:11" ht="15.5" x14ac:dyDescent="0.35">
      <c r="A1" s="18" t="s">
        <v>37</v>
      </c>
    </row>
    <row r="2" spans="1:11" x14ac:dyDescent="0.35">
      <c r="A2" t="s">
        <v>38</v>
      </c>
    </row>
    <row r="4" spans="1:11" s="16" customFormat="1" ht="33" customHeight="1" x14ac:dyDescent="0.35">
      <c r="A4" s="26" t="s">
        <v>1</v>
      </c>
      <c r="B4" s="26" t="s">
        <v>2</v>
      </c>
      <c r="C4" s="26" t="s">
        <v>0</v>
      </c>
      <c r="D4" s="26" t="s">
        <v>17</v>
      </c>
      <c r="E4" s="26" t="s">
        <v>16</v>
      </c>
      <c r="F4" s="26" t="s">
        <v>18</v>
      </c>
      <c r="G4" s="26" t="s">
        <v>19</v>
      </c>
      <c r="H4" s="26" t="s">
        <v>20</v>
      </c>
      <c r="J4" s="26" t="s">
        <v>39</v>
      </c>
      <c r="K4" s="27">
        <v>0.81240525813455877</v>
      </c>
    </row>
    <row r="5" spans="1:11" x14ac:dyDescent="0.35">
      <c r="A5" s="3">
        <v>19794</v>
      </c>
      <c r="B5" s="3">
        <v>19.539999959999999</v>
      </c>
      <c r="C5" s="3">
        <v>1</v>
      </c>
      <c r="D5" s="3"/>
      <c r="E5" s="3"/>
      <c r="F5" s="3"/>
      <c r="G5" s="3"/>
      <c r="H5" s="3"/>
      <c r="J5" s="26" t="s">
        <v>40</v>
      </c>
      <c r="K5" s="28">
        <f>SUM(H5:H108)</f>
        <v>6768526.1407380356</v>
      </c>
    </row>
    <row r="6" spans="1:11" x14ac:dyDescent="0.35">
      <c r="A6" s="3">
        <v>19801</v>
      </c>
      <c r="B6" s="3">
        <v>23.54999995</v>
      </c>
      <c r="C6" s="3">
        <v>2</v>
      </c>
      <c r="D6" s="15">
        <f>AVERAGE(B5:B6)</f>
        <v>21.544999955000002</v>
      </c>
      <c r="E6" s="15"/>
      <c r="F6" s="15"/>
      <c r="G6" s="15"/>
      <c r="H6" s="15"/>
    </row>
    <row r="7" spans="1:11" x14ac:dyDescent="0.35">
      <c r="A7" s="3">
        <v>19802</v>
      </c>
      <c r="B7" s="3">
        <v>32.568999890000001</v>
      </c>
      <c r="C7" s="3">
        <v>3</v>
      </c>
      <c r="D7" s="15">
        <f t="shared" ref="D7:D70" si="0">AVERAGE(B6:B7)</f>
        <v>28.05949992</v>
      </c>
      <c r="E7" s="15">
        <f>D6</f>
        <v>21.544999955000002</v>
      </c>
      <c r="F7" s="15">
        <f>E7</f>
        <v>21.544999955000002</v>
      </c>
      <c r="G7" s="15">
        <f>B7-F7</f>
        <v>11.023999934999999</v>
      </c>
      <c r="H7" s="15">
        <f t="shared" ref="H7" si="1">G7^2</f>
        <v>121.52857456687998</v>
      </c>
    </row>
    <row r="8" spans="1:11" x14ac:dyDescent="0.35">
      <c r="A8" s="3">
        <v>19803</v>
      </c>
      <c r="B8" s="3">
        <v>41.466999889999997</v>
      </c>
      <c r="C8" s="3">
        <v>4</v>
      </c>
      <c r="D8" s="15">
        <f t="shared" si="0"/>
        <v>37.017999889999999</v>
      </c>
      <c r="E8" s="15">
        <f t="shared" ref="E8:E71" si="2">D7</f>
        <v>28.05949992</v>
      </c>
      <c r="F8" s="15">
        <f t="shared" ref="F8:F39" si="3">B7*$K$4+(1-$K$4)*F7</f>
        <v>30.500955467869034</v>
      </c>
      <c r="G8" s="15">
        <f t="shared" ref="G8:G71" si="4">B8-F8</f>
        <v>10.966044422130963</v>
      </c>
      <c r="H8" s="15">
        <f t="shared" ref="H8:H71" si="5">G8^2</f>
        <v>120.25413026814961</v>
      </c>
    </row>
    <row r="9" spans="1:11" x14ac:dyDescent="0.35">
      <c r="A9" s="3">
        <v>19804</v>
      </c>
      <c r="B9" s="3">
        <v>67.620999810000001</v>
      </c>
      <c r="C9" s="3">
        <v>5</v>
      </c>
      <c r="D9" s="15">
        <f t="shared" si="0"/>
        <v>54.543999849999999</v>
      </c>
      <c r="E9" s="15">
        <f t="shared" si="2"/>
        <v>37.017999889999999</v>
      </c>
      <c r="F9" s="15">
        <f t="shared" si="3"/>
        <v>39.409827617345378</v>
      </c>
      <c r="G9" s="15">
        <f t="shared" si="4"/>
        <v>28.211172192654622</v>
      </c>
      <c r="H9" s="15">
        <f t="shared" si="5"/>
        <v>795.87023648360946</v>
      </c>
    </row>
    <row r="10" spans="1:11" x14ac:dyDescent="0.35">
      <c r="A10" s="3">
        <v>19811</v>
      </c>
      <c r="B10" s="3">
        <v>78.764999869999997</v>
      </c>
      <c r="C10" s="3">
        <v>6</v>
      </c>
      <c r="D10" s="15">
        <f t="shared" si="0"/>
        <v>73.192999839999999</v>
      </c>
      <c r="E10" s="15">
        <f t="shared" si="2"/>
        <v>54.543999849999999</v>
      </c>
      <c r="F10" s="15">
        <f t="shared" si="3"/>
        <v>62.328732244797443</v>
      </c>
      <c r="G10" s="15">
        <f t="shared" si="4"/>
        <v>16.436267625202554</v>
      </c>
      <c r="H10" s="15">
        <f t="shared" si="5"/>
        <v>270.15089344728159</v>
      </c>
    </row>
    <row r="11" spans="1:11" x14ac:dyDescent="0.35">
      <c r="A11" s="3">
        <v>19812</v>
      </c>
      <c r="B11" s="3">
        <v>90.718999859999997</v>
      </c>
      <c r="C11" s="3">
        <v>7</v>
      </c>
      <c r="D11" s="15">
        <f t="shared" si="0"/>
        <v>84.741999864999997</v>
      </c>
      <c r="E11" s="15">
        <f t="shared" si="2"/>
        <v>73.192999839999999</v>
      </c>
      <c r="F11" s="15">
        <f t="shared" si="3"/>
        <v>75.681642487618817</v>
      </c>
      <c r="G11" s="15">
        <f t="shared" si="4"/>
        <v>15.03735737238118</v>
      </c>
      <c r="H11" s="15">
        <f t="shared" si="5"/>
        <v>226.12211674470663</v>
      </c>
    </row>
    <row r="12" spans="1:11" x14ac:dyDescent="0.35">
      <c r="A12" s="3">
        <v>19813</v>
      </c>
      <c r="B12" s="3">
        <v>97.677999970000002</v>
      </c>
      <c r="C12" s="3">
        <v>8</v>
      </c>
      <c r="D12" s="15">
        <f t="shared" si="0"/>
        <v>94.198499914999999</v>
      </c>
      <c r="E12" s="15">
        <f t="shared" si="2"/>
        <v>84.741999864999997</v>
      </c>
      <c r="F12" s="15">
        <f t="shared" si="3"/>
        <v>87.898070685389754</v>
      </c>
      <c r="G12" s="15">
        <f t="shared" si="4"/>
        <v>9.7799292846102475</v>
      </c>
      <c r="H12" s="15">
        <f t="shared" si="5"/>
        <v>95.64701681197711</v>
      </c>
    </row>
    <row r="13" spans="1:11" x14ac:dyDescent="0.35">
      <c r="A13" s="3">
        <v>19814</v>
      </c>
      <c r="B13" s="3">
        <v>133.553</v>
      </c>
      <c r="C13" s="3">
        <v>9</v>
      </c>
      <c r="D13" s="15">
        <f t="shared" si="0"/>
        <v>115.615499985</v>
      </c>
      <c r="E13" s="15">
        <f t="shared" si="2"/>
        <v>94.198499914999999</v>
      </c>
      <c r="F13" s="15">
        <f t="shared" si="3"/>
        <v>95.843336660391273</v>
      </c>
      <c r="G13" s="15">
        <f t="shared" si="4"/>
        <v>37.709663339608724</v>
      </c>
      <c r="H13" s="15">
        <f t="shared" si="5"/>
        <v>1422.0187091866303</v>
      </c>
    </row>
    <row r="14" spans="1:11" x14ac:dyDescent="0.35">
      <c r="A14" s="3">
        <v>19821</v>
      </c>
      <c r="B14" s="3">
        <v>131.0189996</v>
      </c>
      <c r="C14" s="3">
        <v>10</v>
      </c>
      <c r="D14" s="15">
        <f t="shared" si="0"/>
        <v>132.28599980000001</v>
      </c>
      <c r="E14" s="15">
        <f t="shared" si="2"/>
        <v>115.615499985</v>
      </c>
      <c r="F14" s="15">
        <f t="shared" si="3"/>
        <v>126.4788654399734</v>
      </c>
      <c r="G14" s="15">
        <f t="shared" si="4"/>
        <v>4.5401341600265965</v>
      </c>
      <c r="H14" s="15">
        <f t="shared" si="5"/>
        <v>20.612818191040411</v>
      </c>
    </row>
    <row r="15" spans="1:11" x14ac:dyDescent="0.35">
      <c r="A15" s="3">
        <v>19822</v>
      </c>
      <c r="B15" s="3">
        <v>142.6809998</v>
      </c>
      <c r="C15" s="3">
        <v>11</v>
      </c>
      <c r="D15" s="15">
        <f t="shared" si="0"/>
        <v>136.84999970000001</v>
      </c>
      <c r="E15" s="15">
        <f t="shared" si="2"/>
        <v>132.28599980000001</v>
      </c>
      <c r="F15" s="15">
        <f t="shared" si="3"/>
        <v>130.16729430421532</v>
      </c>
      <c r="G15" s="15">
        <f t="shared" si="4"/>
        <v>12.513705495784677</v>
      </c>
      <c r="H15" s="15">
        <f t="shared" si="5"/>
        <v>156.59282523523163</v>
      </c>
    </row>
    <row r="16" spans="1:11" x14ac:dyDescent="0.35">
      <c r="A16" s="3">
        <v>19823</v>
      </c>
      <c r="B16" s="3">
        <v>175.80799959999999</v>
      </c>
      <c r="C16" s="3">
        <v>12</v>
      </c>
      <c r="D16" s="15">
        <f t="shared" si="0"/>
        <v>159.24449970000001</v>
      </c>
      <c r="E16" s="15">
        <f t="shared" si="2"/>
        <v>136.84999970000001</v>
      </c>
      <c r="F16" s="15">
        <f t="shared" si="3"/>
        <v>140.3334944477381</v>
      </c>
      <c r="G16" s="15">
        <f t="shared" si="4"/>
        <v>35.474505152261884</v>
      </c>
      <c r="H16" s="15">
        <f t="shared" si="5"/>
        <v>1258.4405157978549</v>
      </c>
    </row>
    <row r="17" spans="1:8" x14ac:dyDescent="0.35">
      <c r="A17" s="3">
        <v>19824</v>
      </c>
      <c r="B17" s="3">
        <v>214.2929997</v>
      </c>
      <c r="C17" s="3">
        <v>13</v>
      </c>
      <c r="D17" s="15">
        <f t="shared" si="0"/>
        <v>195.05049965000001</v>
      </c>
      <c r="E17" s="15">
        <f t="shared" si="2"/>
        <v>159.24449970000001</v>
      </c>
      <c r="F17" s="15">
        <f t="shared" si="3"/>
        <v>169.15316896315716</v>
      </c>
      <c r="G17" s="15">
        <f t="shared" si="4"/>
        <v>45.139830736842839</v>
      </c>
      <c r="H17" s="15">
        <f t="shared" si="5"/>
        <v>2037.6043189508216</v>
      </c>
    </row>
    <row r="18" spans="1:8" x14ac:dyDescent="0.35">
      <c r="A18" s="3">
        <v>19831</v>
      </c>
      <c r="B18" s="3">
        <v>227.98199990000001</v>
      </c>
      <c r="C18" s="3">
        <v>14</v>
      </c>
      <c r="D18" s="15">
        <f t="shared" si="0"/>
        <v>221.1374998</v>
      </c>
      <c r="E18" s="15">
        <f t="shared" si="2"/>
        <v>195.05049965000001</v>
      </c>
      <c r="F18" s="15">
        <f t="shared" si="3"/>
        <v>205.82500480507224</v>
      </c>
      <c r="G18" s="15">
        <f t="shared" si="4"/>
        <v>22.156995094927765</v>
      </c>
      <c r="H18" s="15">
        <f t="shared" si="5"/>
        <v>490.93243163665306</v>
      </c>
    </row>
    <row r="19" spans="1:8" x14ac:dyDescent="0.35">
      <c r="A19" s="3">
        <v>19832</v>
      </c>
      <c r="B19" s="3">
        <v>267.28399940000003</v>
      </c>
      <c r="C19" s="3">
        <v>15</v>
      </c>
      <c r="D19" s="15">
        <f t="shared" si="0"/>
        <v>247.63299965000002</v>
      </c>
      <c r="E19" s="15">
        <f t="shared" si="2"/>
        <v>221.1374998</v>
      </c>
      <c r="F19" s="15">
        <f t="shared" si="3"/>
        <v>223.82546412465319</v>
      </c>
      <c r="G19" s="15">
        <f t="shared" si="4"/>
        <v>43.458535275346833</v>
      </c>
      <c r="H19" s="15">
        <f t="shared" si="5"/>
        <v>1888.644288278565</v>
      </c>
    </row>
    <row r="20" spans="1:8" x14ac:dyDescent="0.35">
      <c r="A20" s="3">
        <v>19833</v>
      </c>
      <c r="B20" s="3">
        <v>273.2099991</v>
      </c>
      <c r="C20" s="3">
        <v>16</v>
      </c>
      <c r="D20" s="15">
        <f t="shared" si="0"/>
        <v>270.24699925000004</v>
      </c>
      <c r="E20" s="15">
        <f t="shared" si="2"/>
        <v>247.63299965000002</v>
      </c>
      <c r="F20" s="15">
        <f t="shared" si="3"/>
        <v>259.13140669317119</v>
      </c>
      <c r="G20" s="15">
        <f t="shared" si="4"/>
        <v>14.078592406828818</v>
      </c>
      <c r="H20" s="15">
        <f t="shared" si="5"/>
        <v>198.20676415761807</v>
      </c>
    </row>
    <row r="21" spans="1:8" x14ac:dyDescent="0.35">
      <c r="A21" s="3">
        <v>19834</v>
      </c>
      <c r="B21" s="3">
        <v>316.2279997</v>
      </c>
      <c r="C21" s="3">
        <v>17</v>
      </c>
      <c r="D21" s="15">
        <f t="shared" si="0"/>
        <v>294.71899940000003</v>
      </c>
      <c r="E21" s="15">
        <f t="shared" si="2"/>
        <v>270.24699925000004</v>
      </c>
      <c r="F21" s="15">
        <f t="shared" si="3"/>
        <v>270.5689291916122</v>
      </c>
      <c r="G21" s="15">
        <f t="shared" si="4"/>
        <v>45.659070508387799</v>
      </c>
      <c r="H21" s="15">
        <f t="shared" si="5"/>
        <v>2084.7507196899287</v>
      </c>
    </row>
    <row r="22" spans="1:8" x14ac:dyDescent="0.35">
      <c r="A22" s="3">
        <v>19841</v>
      </c>
      <c r="B22" s="3">
        <v>300.10199929999999</v>
      </c>
      <c r="C22" s="3">
        <v>18</v>
      </c>
      <c r="D22" s="15">
        <f t="shared" si="0"/>
        <v>308.16499950000002</v>
      </c>
      <c r="E22" s="15">
        <f t="shared" si="2"/>
        <v>294.71899940000003</v>
      </c>
      <c r="F22" s="15">
        <f t="shared" si="3"/>
        <v>307.66259815416299</v>
      </c>
      <c r="G22" s="15">
        <f t="shared" si="4"/>
        <v>-7.560598854163004</v>
      </c>
      <c r="H22" s="15">
        <f t="shared" si="5"/>
        <v>57.162655033570928</v>
      </c>
    </row>
    <row r="23" spans="1:8" x14ac:dyDescent="0.35">
      <c r="A23" s="3">
        <v>19842</v>
      </c>
      <c r="B23" s="3">
        <v>422.14299970000002</v>
      </c>
      <c r="C23" s="3">
        <v>19</v>
      </c>
      <c r="D23" s="15">
        <f t="shared" si="0"/>
        <v>361.1224995</v>
      </c>
      <c r="E23" s="15">
        <f t="shared" si="2"/>
        <v>308.16499950000002</v>
      </c>
      <c r="F23" s="15">
        <f t="shared" si="3"/>
        <v>301.52032789039481</v>
      </c>
      <c r="G23" s="15">
        <f t="shared" si="4"/>
        <v>120.62267180960521</v>
      </c>
      <c r="H23" s="15">
        <f t="shared" si="5"/>
        <v>14549.828954487726</v>
      </c>
    </row>
    <row r="24" spans="1:8" x14ac:dyDescent="0.35">
      <c r="A24" s="3">
        <v>19843</v>
      </c>
      <c r="B24" s="3">
        <v>477.39899919999999</v>
      </c>
      <c r="C24" s="3">
        <v>20</v>
      </c>
      <c r="D24" s="15">
        <f t="shared" si="0"/>
        <v>449.77099944999998</v>
      </c>
      <c r="E24" s="15">
        <f t="shared" si="2"/>
        <v>361.1224995</v>
      </c>
      <c r="F24" s="15">
        <f t="shared" si="3"/>
        <v>399.51482071875728</v>
      </c>
      <c r="G24" s="15">
        <f t="shared" si="4"/>
        <v>77.884178481242714</v>
      </c>
      <c r="H24" s="15">
        <f t="shared" si="5"/>
        <v>6065.9452576980702</v>
      </c>
    </row>
    <row r="25" spans="1:8" x14ac:dyDescent="0.35">
      <c r="A25" s="3">
        <v>19844</v>
      </c>
      <c r="B25" s="3">
        <v>698.29599949999999</v>
      </c>
      <c r="C25" s="3">
        <v>21</v>
      </c>
      <c r="D25" s="15">
        <f t="shared" si="0"/>
        <v>587.84749935000002</v>
      </c>
      <c r="E25" s="15">
        <f t="shared" si="2"/>
        <v>449.77099944999998</v>
      </c>
      <c r="F25" s="15">
        <f t="shared" si="3"/>
        <v>462.78833684240931</v>
      </c>
      <c r="G25" s="15">
        <f t="shared" si="4"/>
        <v>235.50766265759069</v>
      </c>
      <c r="H25" s="15">
        <f t="shared" si="5"/>
        <v>55463.859170441538</v>
      </c>
    </row>
    <row r="26" spans="1:8" x14ac:dyDescent="0.35">
      <c r="A26" s="3">
        <v>19851</v>
      </c>
      <c r="B26" s="3">
        <v>435.34399989999997</v>
      </c>
      <c r="C26" s="3">
        <v>22</v>
      </c>
      <c r="D26" s="15">
        <f t="shared" si="0"/>
        <v>566.81999969999993</v>
      </c>
      <c r="E26" s="15">
        <f t="shared" si="2"/>
        <v>587.84749935000002</v>
      </c>
      <c r="F26" s="15">
        <f t="shared" si="3"/>
        <v>654.11600031641592</v>
      </c>
      <c r="G26" s="15">
        <f t="shared" si="4"/>
        <v>-218.77200041641595</v>
      </c>
      <c r="H26" s="15">
        <f t="shared" si="5"/>
        <v>47861.1881662003</v>
      </c>
    </row>
    <row r="27" spans="1:8" x14ac:dyDescent="0.35">
      <c r="A27" s="3">
        <v>19852</v>
      </c>
      <c r="B27" s="3">
        <v>374.92899990000001</v>
      </c>
      <c r="C27" s="3">
        <v>23</v>
      </c>
      <c r="D27" s="15">
        <f t="shared" si="0"/>
        <v>405.13649989999999</v>
      </c>
      <c r="E27" s="15">
        <f t="shared" si="2"/>
        <v>566.81999969999993</v>
      </c>
      <c r="F27" s="15">
        <f t="shared" si="3"/>
        <v>476.38447684550368</v>
      </c>
      <c r="G27" s="15">
        <f t="shared" si="4"/>
        <v>-101.45547694550368</v>
      </c>
      <c r="H27" s="15">
        <f t="shared" si="5"/>
        <v>10293.213802239628</v>
      </c>
    </row>
    <row r="28" spans="1:8" x14ac:dyDescent="0.35">
      <c r="A28" s="3">
        <v>19853</v>
      </c>
      <c r="B28" s="3">
        <v>409.70899960000003</v>
      </c>
      <c r="C28" s="3">
        <v>24</v>
      </c>
      <c r="D28" s="15">
        <f t="shared" si="0"/>
        <v>392.31899974999999</v>
      </c>
      <c r="E28" s="15">
        <f t="shared" si="2"/>
        <v>405.13649989999999</v>
      </c>
      <c r="F28" s="15">
        <f t="shared" si="3"/>
        <v>393.96151390842704</v>
      </c>
      <c r="G28" s="15">
        <f t="shared" si="4"/>
        <v>15.74748569157299</v>
      </c>
      <c r="H28" s="15">
        <f t="shared" si="5"/>
        <v>247.98330560629606</v>
      </c>
    </row>
    <row r="29" spans="1:8" x14ac:dyDescent="0.35">
      <c r="A29" s="3">
        <v>19854</v>
      </c>
      <c r="B29" s="3">
        <v>533.88999939999997</v>
      </c>
      <c r="C29" s="3">
        <v>25</v>
      </c>
      <c r="D29" s="15">
        <f t="shared" si="0"/>
        <v>471.79949950000002</v>
      </c>
      <c r="E29" s="15">
        <f t="shared" si="2"/>
        <v>392.31899974999999</v>
      </c>
      <c r="F29" s="15">
        <f t="shared" si="3"/>
        <v>406.75485408665963</v>
      </c>
      <c r="G29" s="15">
        <f t="shared" si="4"/>
        <v>127.13514531334033</v>
      </c>
      <c r="H29" s="15">
        <f t="shared" si="5"/>
        <v>16163.345173844162</v>
      </c>
    </row>
    <row r="30" spans="1:8" x14ac:dyDescent="0.35">
      <c r="A30" s="3">
        <v>19861</v>
      </c>
      <c r="B30" s="3">
        <v>408.9429998</v>
      </c>
      <c r="C30" s="3">
        <v>26</v>
      </c>
      <c r="D30" s="15">
        <f t="shared" si="0"/>
        <v>471.41649959999995</v>
      </c>
      <c r="E30" s="15">
        <f t="shared" si="2"/>
        <v>471.79949950000002</v>
      </c>
      <c r="F30" s="15">
        <f t="shared" si="3"/>
        <v>510.04011463291852</v>
      </c>
      <c r="G30" s="15">
        <f t="shared" si="4"/>
        <v>-101.09711483291852</v>
      </c>
      <c r="H30" s="15">
        <f t="shared" si="5"/>
        <v>10220.626627540314</v>
      </c>
    </row>
    <row r="31" spans="1:8" x14ac:dyDescent="0.35">
      <c r="A31" s="3">
        <v>19862</v>
      </c>
      <c r="B31" s="3">
        <v>448.27899930000001</v>
      </c>
      <c r="C31" s="3">
        <v>27</v>
      </c>
      <c r="D31" s="15">
        <f t="shared" si="0"/>
        <v>428.61099954999997</v>
      </c>
      <c r="E31" s="15">
        <f t="shared" si="2"/>
        <v>471.41649959999995</v>
      </c>
      <c r="F31" s="15">
        <f t="shared" si="3"/>
        <v>427.90828696042223</v>
      </c>
      <c r="G31" s="15">
        <f t="shared" si="4"/>
        <v>20.370712339577778</v>
      </c>
      <c r="H31" s="15">
        <f t="shared" si="5"/>
        <v>414.96592122182636</v>
      </c>
    </row>
    <row r="32" spans="1:8" x14ac:dyDescent="0.35">
      <c r="A32" s="3">
        <v>19863</v>
      </c>
      <c r="B32" s="3">
        <v>510.78599930000001</v>
      </c>
      <c r="C32" s="3">
        <v>28</v>
      </c>
      <c r="D32" s="15">
        <f t="shared" si="0"/>
        <v>479.53249930000004</v>
      </c>
      <c r="E32" s="15">
        <f t="shared" si="2"/>
        <v>428.61099954999997</v>
      </c>
      <c r="F32" s="15">
        <f t="shared" si="3"/>
        <v>444.45756077704175</v>
      </c>
      <c r="G32" s="15">
        <f t="shared" si="4"/>
        <v>66.328438522958265</v>
      </c>
      <c r="H32" s="15">
        <f t="shared" si="5"/>
        <v>4399.4617568938538</v>
      </c>
    </row>
    <row r="33" spans="1:8" x14ac:dyDescent="0.35">
      <c r="A33" s="3">
        <v>19864</v>
      </c>
      <c r="B33" s="3">
        <v>662.25299840000002</v>
      </c>
      <c r="C33" s="3">
        <v>29</v>
      </c>
      <c r="D33" s="15">
        <f t="shared" si="0"/>
        <v>586.51949884999999</v>
      </c>
      <c r="E33" s="15">
        <f t="shared" si="2"/>
        <v>479.53249930000004</v>
      </c>
      <c r="F33" s="15">
        <f t="shared" si="3"/>
        <v>498.34313299694787</v>
      </c>
      <c r="G33" s="15">
        <f t="shared" si="4"/>
        <v>163.90986540305215</v>
      </c>
      <c r="H33" s="15">
        <f t="shared" si="5"/>
        <v>26866.443976446673</v>
      </c>
    </row>
    <row r="34" spans="1:8" x14ac:dyDescent="0.35">
      <c r="A34" s="3">
        <v>19871</v>
      </c>
      <c r="B34" s="3">
        <v>575.32699969999999</v>
      </c>
      <c r="C34" s="3">
        <v>30</v>
      </c>
      <c r="D34" s="15">
        <f t="shared" si="0"/>
        <v>618.78999905000001</v>
      </c>
      <c r="E34" s="15">
        <f t="shared" si="2"/>
        <v>586.51949884999999</v>
      </c>
      <c r="F34" s="15">
        <f t="shared" si="3"/>
        <v>631.50436951051529</v>
      </c>
      <c r="G34" s="15">
        <f t="shared" si="4"/>
        <v>-56.177369810515302</v>
      </c>
      <c r="H34" s="15">
        <f t="shared" si="5"/>
        <v>3155.896878827396</v>
      </c>
    </row>
    <row r="35" spans="1:8" x14ac:dyDescent="0.35">
      <c r="A35" s="3">
        <v>19872</v>
      </c>
      <c r="B35" s="3">
        <v>637.06399920000001</v>
      </c>
      <c r="C35" s="3">
        <v>31</v>
      </c>
      <c r="D35" s="15">
        <f t="shared" si="0"/>
        <v>606.19549944999994</v>
      </c>
      <c r="E35" s="15">
        <f t="shared" si="2"/>
        <v>618.78999905000001</v>
      </c>
      <c r="F35" s="15">
        <f t="shared" si="3"/>
        <v>585.86557888828304</v>
      </c>
      <c r="G35" s="15">
        <f t="shared" si="4"/>
        <v>51.198420311716973</v>
      </c>
      <c r="H35" s="15">
        <f t="shared" si="5"/>
        <v>2621.2782424152329</v>
      </c>
    </row>
    <row r="36" spans="1:8" x14ac:dyDescent="0.35">
      <c r="A36" s="3">
        <v>19873</v>
      </c>
      <c r="B36" s="3">
        <v>786.42399980000005</v>
      </c>
      <c r="C36" s="3">
        <v>32</v>
      </c>
      <c r="D36" s="15">
        <f t="shared" si="0"/>
        <v>711.74399949999997</v>
      </c>
      <c r="E36" s="15">
        <f t="shared" si="2"/>
        <v>606.19549944999994</v>
      </c>
      <c r="F36" s="15">
        <f t="shared" si="3"/>
        <v>627.45944475770511</v>
      </c>
      <c r="G36" s="15">
        <f t="shared" si="4"/>
        <v>158.96455504229493</v>
      </c>
      <c r="H36" s="15">
        <f t="shared" si="5"/>
        <v>25269.729759794816</v>
      </c>
    </row>
    <row r="37" spans="1:8" x14ac:dyDescent="0.35">
      <c r="A37" s="3">
        <v>19874</v>
      </c>
      <c r="B37" s="3">
        <v>1042.441998</v>
      </c>
      <c r="C37" s="3">
        <v>33</v>
      </c>
      <c r="D37" s="15">
        <f t="shared" si="0"/>
        <v>914.43299890000003</v>
      </c>
      <c r="E37" s="15">
        <f t="shared" si="2"/>
        <v>711.74399949999997</v>
      </c>
      <c r="F37" s="15">
        <f t="shared" si="3"/>
        <v>756.603085131086</v>
      </c>
      <c r="G37" s="15">
        <f t="shared" si="4"/>
        <v>285.83891286891401</v>
      </c>
      <c r="H37" s="15">
        <f t="shared" si="5"/>
        <v>81703.88411008261</v>
      </c>
    </row>
    <row r="38" spans="1:8" x14ac:dyDescent="0.35">
      <c r="A38" s="3">
        <v>19881</v>
      </c>
      <c r="B38" s="3">
        <v>867.16099929999996</v>
      </c>
      <c r="C38" s="3">
        <v>34</v>
      </c>
      <c r="D38" s="15">
        <f t="shared" si="0"/>
        <v>954.80149864999998</v>
      </c>
      <c r="E38" s="15">
        <f t="shared" si="2"/>
        <v>914.43299890000003</v>
      </c>
      <c r="F38" s="15">
        <f t="shared" si="3"/>
        <v>988.8201209252577</v>
      </c>
      <c r="G38" s="15">
        <f t="shared" si="4"/>
        <v>-121.65912162525774</v>
      </c>
      <c r="H38" s="15">
        <f t="shared" si="5"/>
        <v>14800.941874629256</v>
      </c>
    </row>
    <row r="39" spans="1:8" x14ac:dyDescent="0.35">
      <c r="A39" s="3">
        <v>19882</v>
      </c>
      <c r="B39" s="3">
        <v>993.05099870000004</v>
      </c>
      <c r="C39" s="3">
        <v>35</v>
      </c>
      <c r="D39" s="15">
        <f t="shared" si="0"/>
        <v>930.105999</v>
      </c>
      <c r="E39" s="15">
        <f t="shared" si="2"/>
        <v>954.80149864999998</v>
      </c>
      <c r="F39" s="15">
        <f t="shared" si="3"/>
        <v>889.98361081686653</v>
      </c>
      <c r="G39" s="15">
        <f t="shared" si="4"/>
        <v>103.06738788313351</v>
      </c>
      <c r="H39" s="15">
        <f t="shared" si="5"/>
        <v>10622.886445052296</v>
      </c>
    </row>
    <row r="40" spans="1:8" x14ac:dyDescent="0.35">
      <c r="A40" s="3">
        <v>19883</v>
      </c>
      <c r="B40" s="3">
        <v>1168.7189980000001</v>
      </c>
      <c r="C40" s="3">
        <v>36</v>
      </c>
      <c r="D40" s="15">
        <f t="shared" si="0"/>
        <v>1080.8849983499999</v>
      </c>
      <c r="E40" s="15">
        <f t="shared" si="2"/>
        <v>930.105999</v>
      </c>
      <c r="F40" s="15">
        <f t="shared" ref="F40:F71" si="6">B39*$K$4+(1-$K$4)*F39</f>
        <v>973.71609867531834</v>
      </c>
      <c r="G40" s="15">
        <f t="shared" si="4"/>
        <v>195.00289932468172</v>
      </c>
      <c r="H40" s="15">
        <f t="shared" si="5"/>
        <v>38026.130745031958</v>
      </c>
    </row>
    <row r="41" spans="1:8" x14ac:dyDescent="0.35">
      <c r="A41" s="3">
        <v>19884</v>
      </c>
      <c r="B41" s="3">
        <v>1405.1369970000001</v>
      </c>
      <c r="C41" s="3">
        <v>37</v>
      </c>
      <c r="D41" s="15">
        <f t="shared" si="0"/>
        <v>1286.9279974999999</v>
      </c>
      <c r="E41" s="15">
        <f t="shared" si="2"/>
        <v>1080.8849983499999</v>
      </c>
      <c r="F41" s="15">
        <f t="shared" si="6"/>
        <v>1132.1374794381736</v>
      </c>
      <c r="G41" s="15">
        <f t="shared" si="4"/>
        <v>272.99951756182645</v>
      </c>
      <c r="H41" s="15">
        <f t="shared" si="5"/>
        <v>74528.736588989996</v>
      </c>
    </row>
    <row r="42" spans="1:8" x14ac:dyDescent="0.35">
      <c r="A42" s="3">
        <v>19891</v>
      </c>
      <c r="B42" s="3">
        <v>1246.9169999999999</v>
      </c>
      <c r="C42" s="3">
        <v>38</v>
      </c>
      <c r="D42" s="15">
        <f t="shared" si="0"/>
        <v>1326.0269985</v>
      </c>
      <c r="E42" s="15">
        <f t="shared" si="2"/>
        <v>1286.9279974999999</v>
      </c>
      <c r="F42" s="15">
        <f t="shared" si="6"/>
        <v>1353.9237229735991</v>
      </c>
      <c r="G42" s="15">
        <f t="shared" si="4"/>
        <v>-107.00672297359915</v>
      </c>
      <c r="H42" s="15">
        <f t="shared" si="5"/>
        <v>11450.438761548592</v>
      </c>
    </row>
    <row r="43" spans="1:8" x14ac:dyDescent="0.35">
      <c r="A43" s="3">
        <v>19892</v>
      </c>
      <c r="B43" s="3">
        <v>1248.211998</v>
      </c>
      <c r="C43" s="3">
        <v>39</v>
      </c>
      <c r="D43" s="15">
        <f t="shared" si="0"/>
        <v>1247.5644990000001</v>
      </c>
      <c r="E43" s="15">
        <f t="shared" si="2"/>
        <v>1326.0269985</v>
      </c>
      <c r="F43" s="15">
        <f t="shared" si="6"/>
        <v>1266.990898574099</v>
      </c>
      <c r="G43" s="15">
        <f t="shared" si="4"/>
        <v>-18.778900574098998</v>
      </c>
      <c r="H43" s="15">
        <f t="shared" si="5"/>
        <v>352.64710677189566</v>
      </c>
    </row>
    <row r="44" spans="1:8" x14ac:dyDescent="0.35">
      <c r="A44" s="3">
        <v>19893</v>
      </c>
      <c r="B44" s="3">
        <v>1383.7469980000001</v>
      </c>
      <c r="C44" s="3">
        <v>40</v>
      </c>
      <c r="D44" s="15">
        <f t="shared" si="0"/>
        <v>1315.9794980000001</v>
      </c>
      <c r="E44" s="15">
        <f t="shared" si="2"/>
        <v>1247.5644990000001</v>
      </c>
      <c r="F44" s="15">
        <f t="shared" si="6"/>
        <v>1251.7348210057148</v>
      </c>
      <c r="G44" s="15">
        <f t="shared" si="4"/>
        <v>132.01217699428526</v>
      </c>
      <c r="H44" s="15">
        <f t="shared" si="5"/>
        <v>17427.214874770496</v>
      </c>
    </row>
    <row r="45" spans="1:8" x14ac:dyDescent="0.35">
      <c r="A45" s="3">
        <v>19894</v>
      </c>
      <c r="B45" s="3">
        <v>1493.3829989999999</v>
      </c>
      <c r="C45" s="3">
        <v>41</v>
      </c>
      <c r="D45" s="15">
        <f t="shared" si="0"/>
        <v>1438.5649985</v>
      </c>
      <c r="E45" s="15">
        <f t="shared" si="2"/>
        <v>1315.9794980000001</v>
      </c>
      <c r="F45" s="15">
        <f t="shared" si="6"/>
        <v>1358.9822077336621</v>
      </c>
      <c r="G45" s="15">
        <f t="shared" si="4"/>
        <v>134.40079126633782</v>
      </c>
      <c r="H45" s="15">
        <f t="shared" si="5"/>
        <v>18063.572693017708</v>
      </c>
    </row>
    <row r="46" spans="1:8" x14ac:dyDescent="0.35">
      <c r="A46" s="3">
        <v>19901</v>
      </c>
      <c r="B46" s="3">
        <v>1346.202</v>
      </c>
      <c r="C46" s="3">
        <v>42</v>
      </c>
      <c r="D46" s="15">
        <f t="shared" si="0"/>
        <v>1419.7924994999998</v>
      </c>
      <c r="E46" s="15">
        <f t="shared" si="2"/>
        <v>1438.5649985</v>
      </c>
      <c r="F46" s="15">
        <f t="shared" si="6"/>
        <v>1468.1701172558801</v>
      </c>
      <c r="G46" s="15">
        <f t="shared" si="4"/>
        <v>-121.96811725588009</v>
      </c>
      <c r="H46" s="15">
        <f t="shared" si="5"/>
        <v>14876.221626944114</v>
      </c>
    </row>
    <row r="47" spans="1:8" x14ac:dyDescent="0.35">
      <c r="A47" s="3">
        <v>19902</v>
      </c>
      <c r="B47" s="3">
        <v>1364.759998</v>
      </c>
      <c r="C47" s="3">
        <v>43</v>
      </c>
      <c r="D47" s="15">
        <f t="shared" si="0"/>
        <v>1355.4809989999999</v>
      </c>
      <c r="E47" s="15">
        <f t="shared" si="2"/>
        <v>1419.7924994999998</v>
      </c>
      <c r="F47" s="15">
        <f t="shared" si="6"/>
        <v>1369.0825774724308</v>
      </c>
      <c r="G47" s="15">
        <f t="shared" si="4"/>
        <v>-4.3225794724307889</v>
      </c>
      <c r="H47" s="15">
        <f t="shared" si="5"/>
        <v>18.684693295480038</v>
      </c>
    </row>
    <row r="48" spans="1:8" x14ac:dyDescent="0.35">
      <c r="A48" s="3">
        <v>19903</v>
      </c>
      <c r="B48" s="3">
        <v>1354.0899959999999</v>
      </c>
      <c r="C48" s="3">
        <v>44</v>
      </c>
      <c r="D48" s="15">
        <f t="shared" si="0"/>
        <v>1359.4249970000001</v>
      </c>
      <c r="E48" s="15">
        <f t="shared" si="2"/>
        <v>1355.4809989999999</v>
      </c>
      <c r="F48" s="15">
        <f t="shared" si="6"/>
        <v>1365.5708911803235</v>
      </c>
      <c r="G48" s="15">
        <f t="shared" si="4"/>
        <v>-11.480895180323614</v>
      </c>
      <c r="H48" s="15">
        <f t="shared" si="5"/>
        <v>131.81095414157798</v>
      </c>
    </row>
    <row r="49" spans="1:8" x14ac:dyDescent="0.35">
      <c r="A49" s="3">
        <v>19904</v>
      </c>
      <c r="B49" s="3">
        <v>1675.505997</v>
      </c>
      <c r="C49" s="3">
        <v>45</v>
      </c>
      <c r="D49" s="15">
        <f t="shared" si="0"/>
        <v>1514.7979965</v>
      </c>
      <c r="E49" s="15">
        <f t="shared" si="2"/>
        <v>1359.4249970000001</v>
      </c>
      <c r="F49" s="15">
        <f t="shared" si="6"/>
        <v>1356.243751567737</v>
      </c>
      <c r="G49" s="15">
        <f t="shared" si="4"/>
        <v>319.26224543226294</v>
      </c>
      <c r="H49" s="15">
        <f t="shared" si="5"/>
        <v>101928.3813584505</v>
      </c>
    </row>
    <row r="50" spans="1:8" x14ac:dyDescent="0.35">
      <c r="A50" s="3">
        <v>19911</v>
      </c>
      <c r="B50" s="3">
        <v>1597.6779979999999</v>
      </c>
      <c r="C50" s="3">
        <v>46</v>
      </c>
      <c r="D50" s="15">
        <f t="shared" si="0"/>
        <v>1636.5919974999999</v>
      </c>
      <c r="E50" s="15">
        <f t="shared" si="2"/>
        <v>1514.7979965</v>
      </c>
      <c r="F50" s="15">
        <f t="shared" si="6"/>
        <v>1615.6140784807535</v>
      </c>
      <c r="G50" s="15">
        <f t="shared" si="4"/>
        <v>-17.936080480753617</v>
      </c>
      <c r="H50" s="15">
        <f t="shared" si="5"/>
        <v>321.70298301207089</v>
      </c>
    </row>
    <row r="51" spans="1:8" x14ac:dyDescent="0.35">
      <c r="A51" s="3">
        <v>19912</v>
      </c>
      <c r="B51" s="3">
        <v>1528.6039960000001</v>
      </c>
      <c r="C51" s="3">
        <v>47</v>
      </c>
      <c r="D51" s="15">
        <f t="shared" si="0"/>
        <v>1563.140997</v>
      </c>
      <c r="E51" s="15">
        <f t="shared" si="2"/>
        <v>1636.5919974999999</v>
      </c>
      <c r="F51" s="15">
        <f t="shared" si="6"/>
        <v>1601.0427123878649</v>
      </c>
      <c r="G51" s="15">
        <f t="shared" si="4"/>
        <v>-72.438716387864815</v>
      </c>
      <c r="H51" s="15">
        <f t="shared" si="5"/>
        <v>5247.3676319215147</v>
      </c>
    </row>
    <row r="52" spans="1:8" x14ac:dyDescent="0.35">
      <c r="A52" s="3">
        <v>19913</v>
      </c>
      <c r="B52" s="3">
        <v>1507.060997</v>
      </c>
      <c r="C52" s="3">
        <v>48</v>
      </c>
      <c r="D52" s="15">
        <f t="shared" si="0"/>
        <v>1517.8324965000002</v>
      </c>
      <c r="E52" s="15">
        <f t="shared" si="2"/>
        <v>1563.140997</v>
      </c>
      <c r="F52" s="15">
        <f t="shared" si="6"/>
        <v>1542.1931183018455</v>
      </c>
      <c r="G52" s="15">
        <f t="shared" si="4"/>
        <v>-35.132121301845473</v>
      </c>
      <c r="H52" s="15">
        <f t="shared" si="5"/>
        <v>1234.2659471675845</v>
      </c>
    </row>
    <row r="53" spans="1:8" x14ac:dyDescent="0.35">
      <c r="A53" s="3">
        <v>19914</v>
      </c>
      <c r="B53" s="3">
        <v>1862.6120000000001</v>
      </c>
      <c r="C53" s="3">
        <v>49</v>
      </c>
      <c r="D53" s="15">
        <f t="shared" si="0"/>
        <v>1684.8364985000001</v>
      </c>
      <c r="E53" s="15">
        <f t="shared" si="2"/>
        <v>1517.8324965000002</v>
      </c>
      <c r="F53" s="15">
        <f t="shared" si="6"/>
        <v>1513.6515982268052</v>
      </c>
      <c r="G53" s="15">
        <f t="shared" si="4"/>
        <v>348.96040177319492</v>
      </c>
      <c r="H53" s="15">
        <f t="shared" si="5"/>
        <v>121773.36200570961</v>
      </c>
    </row>
    <row r="54" spans="1:8" x14ac:dyDescent="0.35">
      <c r="A54" s="3">
        <v>19921</v>
      </c>
      <c r="B54" s="3">
        <v>1716.0249980000001</v>
      </c>
      <c r="C54" s="3">
        <v>50</v>
      </c>
      <c r="D54" s="15">
        <f t="shared" si="0"/>
        <v>1789.318499</v>
      </c>
      <c r="E54" s="15">
        <f t="shared" si="2"/>
        <v>1684.8364985000001</v>
      </c>
      <c r="F54" s="15">
        <f t="shared" si="6"/>
        <v>1797.1488635080968</v>
      </c>
      <c r="G54" s="15">
        <f t="shared" si="4"/>
        <v>-81.123865508096742</v>
      </c>
      <c r="H54" s="15">
        <f t="shared" si="5"/>
        <v>6581.0815549757681</v>
      </c>
    </row>
    <row r="55" spans="1:8" x14ac:dyDescent="0.35">
      <c r="A55" s="3">
        <v>19922</v>
      </c>
      <c r="B55" s="3">
        <v>1740.1709980000001</v>
      </c>
      <c r="C55" s="3">
        <v>51</v>
      </c>
      <c r="D55" s="15">
        <f t="shared" si="0"/>
        <v>1728.0979980000002</v>
      </c>
      <c r="E55" s="15">
        <f t="shared" si="2"/>
        <v>1789.318499</v>
      </c>
      <c r="F55" s="15">
        <f t="shared" si="6"/>
        <v>1731.2434086091184</v>
      </c>
      <c r="G55" s="15">
        <f t="shared" si="4"/>
        <v>8.9275893908816215</v>
      </c>
      <c r="H55" s="15">
        <f t="shared" si="5"/>
        <v>79.701852332182085</v>
      </c>
    </row>
    <row r="56" spans="1:8" x14ac:dyDescent="0.35">
      <c r="A56" s="3">
        <v>19923</v>
      </c>
      <c r="B56" s="3">
        <v>1767.733997</v>
      </c>
      <c r="C56" s="3">
        <v>52</v>
      </c>
      <c r="D56" s="15">
        <f t="shared" si="0"/>
        <v>1753.9524974999999</v>
      </c>
      <c r="E56" s="15">
        <f t="shared" si="2"/>
        <v>1728.0979980000002</v>
      </c>
      <c r="F56" s="15">
        <f t="shared" si="6"/>
        <v>1738.496229172737</v>
      </c>
      <c r="G56" s="15">
        <f t="shared" si="4"/>
        <v>29.237767827263042</v>
      </c>
      <c r="H56" s="15">
        <f t="shared" si="5"/>
        <v>854.8470675209378</v>
      </c>
    </row>
    <row r="57" spans="1:8" x14ac:dyDescent="0.35">
      <c r="A57" s="3">
        <v>19924</v>
      </c>
      <c r="B57" s="3">
        <v>2000.2919999999999</v>
      </c>
      <c r="C57" s="3">
        <v>53</v>
      </c>
      <c r="D57" s="15">
        <f t="shared" si="0"/>
        <v>1884.0129984999999</v>
      </c>
      <c r="E57" s="15">
        <f t="shared" si="2"/>
        <v>1753.9524974999999</v>
      </c>
      <c r="F57" s="15">
        <f t="shared" si="6"/>
        <v>1762.2491454917231</v>
      </c>
      <c r="G57" s="15">
        <f t="shared" si="4"/>
        <v>238.04285450827683</v>
      </c>
      <c r="H57" s="15">
        <f t="shared" si="5"/>
        <v>56664.400582448652</v>
      </c>
    </row>
    <row r="58" spans="1:8" x14ac:dyDescent="0.35">
      <c r="A58" s="3">
        <v>19931</v>
      </c>
      <c r="B58" s="3">
        <v>1973.8939969999999</v>
      </c>
      <c r="C58" s="3">
        <v>54</v>
      </c>
      <c r="D58" s="15">
        <f t="shared" si="0"/>
        <v>1987.0929984999998</v>
      </c>
      <c r="E58" s="15">
        <f t="shared" si="2"/>
        <v>1884.0129984999999</v>
      </c>
      <c r="F58" s="15">
        <f t="shared" si="6"/>
        <v>1955.6364121556069</v>
      </c>
      <c r="G58" s="15">
        <f t="shared" si="4"/>
        <v>18.257584844393023</v>
      </c>
      <c r="H58" s="15">
        <f t="shared" si="5"/>
        <v>333.3394043502098</v>
      </c>
    </row>
    <row r="59" spans="1:8" x14ac:dyDescent="0.35">
      <c r="A59" s="3">
        <v>19932</v>
      </c>
      <c r="B59" s="3">
        <v>1861.9789960000001</v>
      </c>
      <c r="C59" s="3">
        <v>55</v>
      </c>
      <c r="D59" s="15">
        <f t="shared" si="0"/>
        <v>1917.9364965</v>
      </c>
      <c r="E59" s="15">
        <f t="shared" si="2"/>
        <v>1987.0929984999998</v>
      </c>
      <c r="F59" s="15">
        <f t="shared" si="6"/>
        <v>1970.4689700840297</v>
      </c>
      <c r="G59" s="15">
        <f t="shared" si="4"/>
        <v>-108.48997408402965</v>
      </c>
      <c r="H59" s="15">
        <f t="shared" si="5"/>
        <v>11770.074476753425</v>
      </c>
    </row>
    <row r="60" spans="1:8" x14ac:dyDescent="0.35">
      <c r="A60" s="3">
        <v>19933</v>
      </c>
      <c r="B60" s="3">
        <v>2140.788994</v>
      </c>
      <c r="C60" s="3">
        <v>56</v>
      </c>
      <c r="D60" s="15">
        <f t="shared" si="0"/>
        <v>2001.3839950000001</v>
      </c>
      <c r="E60" s="15">
        <f t="shared" si="2"/>
        <v>1917.9364965</v>
      </c>
      <c r="F60" s="15">
        <f t="shared" si="6"/>
        <v>1882.331144683282</v>
      </c>
      <c r="G60" s="15">
        <f t="shared" si="4"/>
        <v>258.45784931671801</v>
      </c>
      <c r="H60" s="15">
        <f t="shared" si="5"/>
        <v>66800.459873423315</v>
      </c>
    </row>
    <row r="61" spans="1:8" x14ac:dyDescent="0.35">
      <c r="A61" s="3">
        <v>19934</v>
      </c>
      <c r="B61" s="3">
        <v>2468.8539959999998</v>
      </c>
      <c r="C61" s="3">
        <v>57</v>
      </c>
      <c r="D61" s="15">
        <f t="shared" si="0"/>
        <v>2304.8214950000001</v>
      </c>
      <c r="E61" s="15">
        <f t="shared" si="2"/>
        <v>2001.3839950000001</v>
      </c>
      <c r="F61" s="15">
        <f t="shared" si="6"/>
        <v>2092.3036604743334</v>
      </c>
      <c r="G61" s="15">
        <f t="shared" si="4"/>
        <v>376.55033552566647</v>
      </c>
      <c r="H61" s="15">
        <f t="shared" si="5"/>
        <v>141790.155184492</v>
      </c>
    </row>
    <row r="62" spans="1:8" x14ac:dyDescent="0.35">
      <c r="A62" s="3">
        <v>19941</v>
      </c>
      <c r="B62" s="3">
        <v>2076.6999970000002</v>
      </c>
      <c r="C62" s="3">
        <v>58</v>
      </c>
      <c r="D62" s="15">
        <f t="shared" si="0"/>
        <v>2272.7769964999998</v>
      </c>
      <c r="E62" s="15">
        <f t="shared" si="2"/>
        <v>2304.8214950000001</v>
      </c>
      <c r="F62" s="15">
        <f t="shared" si="6"/>
        <v>2398.2151330077172</v>
      </c>
      <c r="G62" s="15">
        <f t="shared" si="4"/>
        <v>-321.51513600771705</v>
      </c>
      <c r="H62" s="15">
        <f t="shared" si="5"/>
        <v>103371.98268206079</v>
      </c>
    </row>
    <row r="63" spans="1:8" x14ac:dyDescent="0.35">
      <c r="A63" s="3">
        <v>19942</v>
      </c>
      <c r="B63" s="3">
        <v>2149.9079969999998</v>
      </c>
      <c r="C63" s="3">
        <v>59</v>
      </c>
      <c r="D63" s="15">
        <f t="shared" si="0"/>
        <v>2113.303997</v>
      </c>
      <c r="E63" s="15">
        <f t="shared" si="2"/>
        <v>2272.7769964999998</v>
      </c>
      <c r="F63" s="15">
        <f t="shared" si="6"/>
        <v>2137.0145459452001</v>
      </c>
      <c r="G63" s="15">
        <f t="shared" si="4"/>
        <v>12.893451054799698</v>
      </c>
      <c r="H63" s="15">
        <f t="shared" si="5"/>
        <v>166.24108010251544</v>
      </c>
    </row>
    <row r="64" spans="1:8" x14ac:dyDescent="0.35">
      <c r="A64" s="3">
        <v>19943</v>
      </c>
      <c r="B64" s="3">
        <v>2493.2859960000001</v>
      </c>
      <c r="C64" s="3">
        <v>60</v>
      </c>
      <c r="D64" s="15">
        <f t="shared" si="0"/>
        <v>2321.5969964999999</v>
      </c>
      <c r="E64" s="15">
        <f t="shared" si="2"/>
        <v>2113.303997</v>
      </c>
      <c r="F64" s="15">
        <f t="shared" si="6"/>
        <v>2147.4892533776197</v>
      </c>
      <c r="G64" s="15">
        <f t="shared" si="4"/>
        <v>345.79674262238041</v>
      </c>
      <c r="H64" s="15">
        <f t="shared" si="5"/>
        <v>119575.38720824879</v>
      </c>
    </row>
    <row r="65" spans="1:8" x14ac:dyDescent="0.35">
      <c r="A65" s="3">
        <v>19944</v>
      </c>
      <c r="B65" s="3">
        <v>2832</v>
      </c>
      <c r="C65" s="3">
        <v>61</v>
      </c>
      <c r="D65" s="15">
        <f t="shared" si="0"/>
        <v>2662.6429980000003</v>
      </c>
      <c r="E65" s="15">
        <f t="shared" si="2"/>
        <v>2321.5969964999999</v>
      </c>
      <c r="F65" s="15">
        <f t="shared" si="6"/>
        <v>2428.4163453298443</v>
      </c>
      <c r="G65" s="15">
        <f t="shared" si="4"/>
        <v>403.58365467015574</v>
      </c>
      <c r="H65" s="15">
        <f t="shared" si="5"/>
        <v>162879.76631691953</v>
      </c>
    </row>
    <row r="66" spans="1:8" x14ac:dyDescent="0.35">
      <c r="A66" s="3">
        <v>19951</v>
      </c>
      <c r="B66" s="3">
        <v>2652</v>
      </c>
      <c r="C66" s="3">
        <v>62</v>
      </c>
      <c r="D66" s="15">
        <f t="shared" si="0"/>
        <v>2742</v>
      </c>
      <c r="E66" s="15">
        <f t="shared" si="2"/>
        <v>2662.6429980000003</v>
      </c>
      <c r="F66" s="15">
        <f t="shared" si="6"/>
        <v>2756.2898284810408</v>
      </c>
      <c r="G66" s="15">
        <f t="shared" si="4"/>
        <v>-104.28982848104079</v>
      </c>
      <c r="H66" s="15">
        <f t="shared" si="5"/>
        <v>10876.368324604906</v>
      </c>
    </row>
    <row r="67" spans="1:8" x14ac:dyDescent="0.35">
      <c r="A67" s="3">
        <v>19952</v>
      </c>
      <c r="B67" s="3">
        <v>2575</v>
      </c>
      <c r="C67" s="3">
        <v>63</v>
      </c>
      <c r="D67" s="15">
        <f t="shared" si="0"/>
        <v>2613.5</v>
      </c>
      <c r="E67" s="15">
        <f t="shared" si="2"/>
        <v>2742</v>
      </c>
      <c r="F67" s="15">
        <f t="shared" si="6"/>
        <v>2671.5642234530919</v>
      </c>
      <c r="G67" s="15">
        <f t="shared" si="4"/>
        <v>-96.564223453091927</v>
      </c>
      <c r="H67" s="15">
        <f t="shared" si="5"/>
        <v>9324.6492510986682</v>
      </c>
    </row>
    <row r="68" spans="1:8" x14ac:dyDescent="0.35">
      <c r="A68" s="3">
        <v>19953</v>
      </c>
      <c r="B68" s="3">
        <v>3003</v>
      </c>
      <c r="C68" s="3">
        <v>64</v>
      </c>
      <c r="D68" s="15">
        <f t="shared" si="0"/>
        <v>2789</v>
      </c>
      <c r="E68" s="15">
        <f t="shared" si="2"/>
        <v>2613.5</v>
      </c>
      <c r="F68" s="15">
        <f t="shared" si="6"/>
        <v>2593.1149405721194</v>
      </c>
      <c r="G68" s="15">
        <f t="shared" si="4"/>
        <v>409.88505942788061</v>
      </c>
      <c r="H68" s="15">
        <f t="shared" si="5"/>
        <v>168005.76194219722</v>
      </c>
    </row>
    <row r="69" spans="1:8" x14ac:dyDescent="0.35">
      <c r="A69" s="3">
        <v>19954</v>
      </c>
      <c r="B69" s="3">
        <v>3148</v>
      </c>
      <c r="C69" s="3">
        <v>65</v>
      </c>
      <c r="D69" s="15">
        <f t="shared" si="0"/>
        <v>3075.5</v>
      </c>
      <c r="E69" s="15">
        <f t="shared" si="2"/>
        <v>2789</v>
      </c>
      <c r="F69" s="15">
        <f t="shared" si="6"/>
        <v>2926.1077180821258</v>
      </c>
      <c r="G69" s="15">
        <f t="shared" si="4"/>
        <v>221.89228191787424</v>
      </c>
      <c r="H69" s="15">
        <f t="shared" si="5"/>
        <v>49236.184774721383</v>
      </c>
    </row>
    <row r="70" spans="1:8" x14ac:dyDescent="0.35">
      <c r="A70" s="3">
        <v>19961</v>
      </c>
      <c r="B70" s="3">
        <v>2185</v>
      </c>
      <c r="C70" s="3">
        <v>66</v>
      </c>
      <c r="D70" s="15">
        <f t="shared" si="0"/>
        <v>2666.5</v>
      </c>
      <c r="E70" s="15">
        <f t="shared" si="2"/>
        <v>3075.5</v>
      </c>
      <c r="F70" s="15">
        <f t="shared" si="6"/>
        <v>3106.3741746516826</v>
      </c>
      <c r="G70" s="15">
        <f t="shared" si="4"/>
        <v>-921.37417465168255</v>
      </c>
      <c r="H70" s="15">
        <f t="shared" si="5"/>
        <v>848930.36971506919</v>
      </c>
    </row>
    <row r="71" spans="1:8" x14ac:dyDescent="0.35">
      <c r="A71" s="3">
        <v>19962</v>
      </c>
      <c r="B71" s="3">
        <v>2179</v>
      </c>
      <c r="C71" s="3">
        <v>67</v>
      </c>
      <c r="D71" s="15">
        <f t="shared" ref="D71:D108" si="7">AVERAGE(B70:B71)</f>
        <v>2182</v>
      </c>
      <c r="E71" s="15">
        <f t="shared" si="2"/>
        <v>2666.5</v>
      </c>
      <c r="F71" s="15">
        <f t="shared" si="6"/>
        <v>2357.8449504552664</v>
      </c>
      <c r="G71" s="15">
        <f t="shared" si="4"/>
        <v>-178.84495045526637</v>
      </c>
      <c r="H71" s="15">
        <f t="shared" si="5"/>
        <v>31985.516303346682</v>
      </c>
    </row>
    <row r="72" spans="1:8" x14ac:dyDescent="0.35">
      <c r="A72" s="3">
        <v>19963</v>
      </c>
      <c r="B72" s="3">
        <v>2321</v>
      </c>
      <c r="C72" s="3">
        <v>68</v>
      </c>
      <c r="D72" s="15">
        <f t="shared" si="7"/>
        <v>2250</v>
      </c>
      <c r="E72" s="15">
        <f t="shared" ref="E72:E108" si="8">D71</f>
        <v>2182</v>
      </c>
      <c r="F72" s="15">
        <f t="shared" ref="F72:F108" si="9">B71*$K$4+(1-$K$4)*F71</f>
        <v>2212.5503723145935</v>
      </c>
      <c r="G72" s="15">
        <f t="shared" ref="G72:G108" si="10">B72-F72</f>
        <v>108.44962768540654</v>
      </c>
      <c r="H72" s="15">
        <f t="shared" ref="H72:H108" si="11">G72^2</f>
        <v>11761.321745103296</v>
      </c>
    </row>
    <row r="73" spans="1:8" x14ac:dyDescent="0.35">
      <c r="A73" s="3">
        <v>19964</v>
      </c>
      <c r="B73" s="3">
        <v>2129</v>
      </c>
      <c r="C73" s="3">
        <v>69</v>
      </c>
      <c r="D73" s="15">
        <f t="shared" si="7"/>
        <v>2225</v>
      </c>
      <c r="E73" s="15">
        <f t="shared" si="8"/>
        <v>2250</v>
      </c>
      <c r="F73" s="15">
        <f t="shared" si="9"/>
        <v>2300.6554200889532</v>
      </c>
      <c r="G73" s="15">
        <f t="shared" si="10"/>
        <v>-171.65542008895318</v>
      </c>
      <c r="H73" s="15">
        <f t="shared" si="11"/>
        <v>29465.58324591499</v>
      </c>
    </row>
    <row r="74" spans="1:8" x14ac:dyDescent="0.35">
      <c r="A74" s="3">
        <v>19971</v>
      </c>
      <c r="B74" s="3">
        <v>1601</v>
      </c>
      <c r="C74" s="3">
        <v>70</v>
      </c>
      <c r="D74" s="15">
        <f t="shared" si="7"/>
        <v>1865</v>
      </c>
      <c r="E74" s="15">
        <f t="shared" si="8"/>
        <v>2225</v>
      </c>
      <c r="F74" s="15">
        <f t="shared" si="9"/>
        <v>2161.201654221391</v>
      </c>
      <c r="G74" s="15">
        <f t="shared" si="10"/>
        <v>-560.20165422139098</v>
      </c>
      <c r="H74" s="15">
        <f t="shared" si="11"/>
        <v>313825.89339238289</v>
      </c>
    </row>
    <row r="75" spans="1:8" x14ac:dyDescent="0.35">
      <c r="A75" s="3">
        <v>19972</v>
      </c>
      <c r="B75" s="3">
        <v>1737</v>
      </c>
      <c r="C75" s="3">
        <v>71</v>
      </c>
      <c r="D75" s="15">
        <f t="shared" si="7"/>
        <v>1669</v>
      </c>
      <c r="E75" s="15">
        <f t="shared" si="8"/>
        <v>1865</v>
      </c>
      <c r="F75" s="15">
        <f t="shared" si="9"/>
        <v>1706.090884716255</v>
      </c>
      <c r="G75" s="15">
        <f t="shared" si="10"/>
        <v>30.909115283744995</v>
      </c>
      <c r="H75" s="15">
        <f t="shared" si="11"/>
        <v>955.37340762383849</v>
      </c>
    </row>
    <row r="76" spans="1:8" x14ac:dyDescent="0.35">
      <c r="A76" s="3">
        <v>19973</v>
      </c>
      <c r="B76" s="3">
        <v>1614</v>
      </c>
      <c r="C76" s="3">
        <v>72</v>
      </c>
      <c r="D76" s="15">
        <f t="shared" si="7"/>
        <v>1675.5</v>
      </c>
      <c r="E76" s="15">
        <f t="shared" si="8"/>
        <v>1669</v>
      </c>
      <c r="F76" s="15">
        <f t="shared" si="9"/>
        <v>1731.2016124970567</v>
      </c>
      <c r="G76" s="15">
        <f t="shared" si="10"/>
        <v>-117.20161249705666</v>
      </c>
      <c r="H76" s="15">
        <f t="shared" si="11"/>
        <v>13736.217971910228</v>
      </c>
    </row>
    <row r="77" spans="1:8" x14ac:dyDescent="0.35">
      <c r="A77" s="3">
        <v>19974</v>
      </c>
      <c r="B77" s="3">
        <v>1578</v>
      </c>
      <c r="C77" s="3">
        <v>73</v>
      </c>
      <c r="D77" s="15">
        <f t="shared" si="7"/>
        <v>1596</v>
      </c>
      <c r="E77" s="15">
        <f t="shared" si="8"/>
        <v>1675.5</v>
      </c>
      <c r="F77" s="15">
        <f t="shared" si="9"/>
        <v>1635.9864062425991</v>
      </c>
      <c r="G77" s="15">
        <f t="shared" si="10"/>
        <v>-57.98640624259906</v>
      </c>
      <c r="H77" s="15">
        <f t="shared" si="11"/>
        <v>3362.4233089317313</v>
      </c>
    </row>
    <row r="78" spans="1:8" x14ac:dyDescent="0.35">
      <c r="A78" s="3">
        <v>19981</v>
      </c>
      <c r="B78" s="3">
        <v>1405</v>
      </c>
      <c r="C78" s="3">
        <v>74</v>
      </c>
      <c r="D78" s="15">
        <f t="shared" si="7"/>
        <v>1491.5</v>
      </c>
      <c r="E78" s="15">
        <f t="shared" si="8"/>
        <v>1596</v>
      </c>
      <c r="F78" s="15">
        <f t="shared" si="9"/>
        <v>1588.8779449107851</v>
      </c>
      <c r="G78" s="15">
        <f t="shared" si="10"/>
        <v>-183.87794491078512</v>
      </c>
      <c r="H78" s="15">
        <f t="shared" si="11"/>
        <v>33811.098624613725</v>
      </c>
    </row>
    <row r="79" spans="1:8" x14ac:dyDescent="0.35">
      <c r="A79" s="3">
        <v>19982</v>
      </c>
      <c r="B79" s="3">
        <v>1402</v>
      </c>
      <c r="C79" s="3">
        <v>75</v>
      </c>
      <c r="D79" s="15">
        <f t="shared" si="7"/>
        <v>1403.5</v>
      </c>
      <c r="E79" s="15">
        <f t="shared" si="8"/>
        <v>1491.5</v>
      </c>
      <c r="F79" s="15">
        <f t="shared" si="9"/>
        <v>1439.4945356102864</v>
      </c>
      <c r="G79" s="15">
        <f t="shared" si="10"/>
        <v>-37.494535610286448</v>
      </c>
      <c r="H79" s="15">
        <f t="shared" si="11"/>
        <v>1405.8402006310384</v>
      </c>
    </row>
    <row r="80" spans="1:8" x14ac:dyDescent="0.35">
      <c r="A80" s="3">
        <v>19983</v>
      </c>
      <c r="B80" s="3">
        <v>1556</v>
      </c>
      <c r="C80" s="3">
        <v>76</v>
      </c>
      <c r="D80" s="15">
        <f t="shared" si="7"/>
        <v>1479</v>
      </c>
      <c r="E80" s="15">
        <f t="shared" si="8"/>
        <v>1403.5</v>
      </c>
      <c r="F80" s="15">
        <f t="shared" si="9"/>
        <v>1409.0337777291761</v>
      </c>
      <c r="G80" s="15">
        <f t="shared" si="10"/>
        <v>146.96622227082389</v>
      </c>
      <c r="H80" s="15">
        <f t="shared" si="11"/>
        <v>21599.070488557212</v>
      </c>
    </row>
    <row r="81" spans="1:8" x14ac:dyDescent="0.35">
      <c r="A81" s="3">
        <v>19984</v>
      </c>
      <c r="B81" s="3">
        <v>1710</v>
      </c>
      <c r="C81" s="3">
        <v>77</v>
      </c>
      <c r="D81" s="15">
        <f t="shared" si="7"/>
        <v>1633</v>
      </c>
      <c r="E81" s="15">
        <f t="shared" si="8"/>
        <v>1479</v>
      </c>
      <c r="F81" s="15">
        <f t="shared" si="9"/>
        <v>1528.429909470166</v>
      </c>
      <c r="G81" s="15">
        <f t="shared" si="10"/>
        <v>181.57009052983403</v>
      </c>
      <c r="H81" s="15">
        <f t="shared" si="11"/>
        <v>32967.69777501213</v>
      </c>
    </row>
    <row r="82" spans="1:8" x14ac:dyDescent="0.35">
      <c r="A82" s="3">
        <v>19991</v>
      </c>
      <c r="B82" s="3">
        <v>1530</v>
      </c>
      <c r="C82" s="3">
        <v>78</v>
      </c>
      <c r="D82" s="15">
        <f t="shared" si="7"/>
        <v>1620</v>
      </c>
      <c r="E82" s="15">
        <f t="shared" si="8"/>
        <v>1633</v>
      </c>
      <c r="F82" s="15">
        <f t="shared" si="9"/>
        <v>1675.938405736571</v>
      </c>
      <c r="G82" s="15">
        <f t="shared" si="10"/>
        <v>-145.93840573657099</v>
      </c>
      <c r="H82" s="15">
        <f t="shared" si="11"/>
        <v>21298.018268932014</v>
      </c>
    </row>
    <row r="83" spans="1:8" x14ac:dyDescent="0.35">
      <c r="A83" s="3">
        <v>19992</v>
      </c>
      <c r="B83" s="3">
        <v>1558</v>
      </c>
      <c r="C83" s="3">
        <v>79</v>
      </c>
      <c r="D83" s="15">
        <f t="shared" si="7"/>
        <v>1544</v>
      </c>
      <c r="E83" s="15">
        <f t="shared" si="8"/>
        <v>1620</v>
      </c>
      <c r="F83" s="15">
        <f t="shared" si="9"/>
        <v>1557.377277552406</v>
      </c>
      <c r="G83" s="15">
        <f t="shared" si="10"/>
        <v>0.62272244759401474</v>
      </c>
      <c r="H83" s="15">
        <f t="shared" si="11"/>
        <v>0.38778324673748044</v>
      </c>
    </row>
    <row r="84" spans="1:8" x14ac:dyDescent="0.35">
      <c r="A84" s="3">
        <v>19993</v>
      </c>
      <c r="B84" s="3">
        <v>1336</v>
      </c>
      <c r="C84" s="3">
        <v>80</v>
      </c>
      <c r="D84" s="15">
        <f t="shared" si="7"/>
        <v>1447</v>
      </c>
      <c r="E84" s="15">
        <f t="shared" si="8"/>
        <v>1544</v>
      </c>
      <c r="F84" s="15">
        <f t="shared" si="9"/>
        <v>1557.8831805431898</v>
      </c>
      <c r="G84" s="15">
        <f t="shared" si="10"/>
        <v>-221.88318054318984</v>
      </c>
      <c r="H84" s="15">
        <f t="shared" si="11"/>
        <v>49232.145807961781</v>
      </c>
    </row>
    <row r="85" spans="1:8" x14ac:dyDescent="0.35">
      <c r="A85" s="3">
        <v>19994</v>
      </c>
      <c r="B85" s="3">
        <v>2343</v>
      </c>
      <c r="C85" s="3">
        <v>81</v>
      </c>
      <c r="D85" s="15">
        <f t="shared" si="7"/>
        <v>1839.5</v>
      </c>
      <c r="E85" s="15">
        <f t="shared" si="8"/>
        <v>1447</v>
      </c>
      <c r="F85" s="15">
        <f t="shared" si="9"/>
        <v>1377.6241179782828</v>
      </c>
      <c r="G85" s="15">
        <f t="shared" si="10"/>
        <v>965.37588202171719</v>
      </c>
      <c r="H85" s="15">
        <f t="shared" si="11"/>
        <v>931950.59358920844</v>
      </c>
    </row>
    <row r="86" spans="1:8" x14ac:dyDescent="0.35">
      <c r="A86" s="3">
        <v>20001</v>
      </c>
      <c r="B86" s="3">
        <v>1945</v>
      </c>
      <c r="C86" s="3">
        <v>82</v>
      </c>
      <c r="D86" s="15">
        <f t="shared" si="7"/>
        <v>2144</v>
      </c>
      <c r="E86" s="15">
        <f t="shared" si="8"/>
        <v>1839.5</v>
      </c>
      <c r="F86" s="15">
        <f t="shared" si="9"/>
        <v>2161.9005606090132</v>
      </c>
      <c r="G86" s="15">
        <f t="shared" si="10"/>
        <v>-216.90056060901316</v>
      </c>
      <c r="H86" s="15">
        <f t="shared" si="11"/>
        <v>47045.85319250419</v>
      </c>
    </row>
    <row r="87" spans="1:8" x14ac:dyDescent="0.35">
      <c r="A87" s="3">
        <v>20002</v>
      </c>
      <c r="B87" s="3">
        <v>1825</v>
      </c>
      <c r="C87" s="3">
        <v>83</v>
      </c>
      <c r="D87" s="15">
        <f t="shared" si="7"/>
        <v>1885</v>
      </c>
      <c r="E87" s="15">
        <f t="shared" si="8"/>
        <v>2144</v>
      </c>
      <c r="F87" s="15">
        <f t="shared" si="9"/>
        <v>1985.6894046779173</v>
      </c>
      <c r="G87" s="15">
        <f t="shared" si="10"/>
        <v>-160.68940467791731</v>
      </c>
      <c r="H87" s="15">
        <f t="shared" si="11"/>
        <v>25821.084775743475</v>
      </c>
    </row>
    <row r="88" spans="1:8" x14ac:dyDescent="0.35">
      <c r="A88" s="3">
        <v>20003</v>
      </c>
      <c r="B88" s="3">
        <v>1870</v>
      </c>
      <c r="C88" s="3">
        <v>84</v>
      </c>
      <c r="D88" s="15">
        <f t="shared" si="7"/>
        <v>1847.5</v>
      </c>
      <c r="E88" s="15">
        <f t="shared" si="8"/>
        <v>1885</v>
      </c>
      <c r="F88" s="15">
        <f t="shared" si="9"/>
        <v>1855.1444873910652</v>
      </c>
      <c r="G88" s="15">
        <f t="shared" si="10"/>
        <v>14.85551260893476</v>
      </c>
      <c r="H88" s="15">
        <f t="shared" si="11"/>
        <v>220.68625487421963</v>
      </c>
    </row>
    <row r="89" spans="1:8" x14ac:dyDescent="0.35">
      <c r="A89" s="3">
        <v>20004</v>
      </c>
      <c r="B89" s="3">
        <v>1007</v>
      </c>
      <c r="C89" s="3">
        <v>85</v>
      </c>
      <c r="D89" s="15">
        <f t="shared" si="7"/>
        <v>1438.5</v>
      </c>
      <c r="E89" s="15">
        <f t="shared" si="8"/>
        <v>1847.5</v>
      </c>
      <c r="F89" s="15">
        <f t="shared" si="9"/>
        <v>1867.2131839468479</v>
      </c>
      <c r="G89" s="15">
        <f t="shared" si="10"/>
        <v>-860.21318394684795</v>
      </c>
      <c r="H89" s="15">
        <f t="shared" si="11"/>
        <v>739966.72183597367</v>
      </c>
    </row>
    <row r="90" spans="1:8" x14ac:dyDescent="0.35">
      <c r="A90" s="3">
        <v>20011</v>
      </c>
      <c r="B90" s="3">
        <v>1431</v>
      </c>
      <c r="C90" s="3">
        <v>86</v>
      </c>
      <c r="D90" s="15">
        <f t="shared" si="7"/>
        <v>1219</v>
      </c>
      <c r="E90" s="15">
        <f t="shared" si="8"/>
        <v>1438.5</v>
      </c>
      <c r="F90" s="15">
        <f t="shared" si="9"/>
        <v>1168.3714701917584</v>
      </c>
      <c r="G90" s="15">
        <f t="shared" si="10"/>
        <v>262.62852980824164</v>
      </c>
      <c r="H90" s="15">
        <f t="shared" si="11"/>
        <v>68973.744669238469</v>
      </c>
    </row>
    <row r="91" spans="1:8" x14ac:dyDescent="0.35">
      <c r="A91" s="3">
        <v>20012</v>
      </c>
      <c r="B91" s="3">
        <v>1475</v>
      </c>
      <c r="C91" s="3">
        <v>87</v>
      </c>
      <c r="D91" s="15">
        <f t="shared" si="7"/>
        <v>1453</v>
      </c>
      <c r="E91" s="15">
        <f t="shared" si="8"/>
        <v>1219</v>
      </c>
      <c r="F91" s="15">
        <f t="shared" si="9"/>
        <v>1381.7322687441224</v>
      </c>
      <c r="G91" s="15">
        <f t="shared" si="10"/>
        <v>93.267731255877607</v>
      </c>
      <c r="H91" s="15">
        <f t="shared" si="11"/>
        <v>8698.8696936186079</v>
      </c>
    </row>
    <row r="92" spans="1:8" x14ac:dyDescent="0.35">
      <c r="A92" s="3">
        <v>20013</v>
      </c>
      <c r="B92" s="3">
        <v>1450</v>
      </c>
      <c r="C92" s="3">
        <v>88</v>
      </c>
      <c r="D92" s="15">
        <f t="shared" si="7"/>
        <v>1462.5</v>
      </c>
      <c r="E92" s="15">
        <f t="shared" si="8"/>
        <v>1453</v>
      </c>
      <c r="F92" s="15">
        <f t="shared" si="9"/>
        <v>1457.5034640306783</v>
      </c>
      <c r="G92" s="15">
        <f t="shared" si="10"/>
        <v>-7.5034640306782876</v>
      </c>
      <c r="H92" s="15">
        <f t="shared" si="11"/>
        <v>56.301972459682851</v>
      </c>
    </row>
    <row r="93" spans="1:8" x14ac:dyDescent="0.35">
      <c r="A93" s="3">
        <v>20014</v>
      </c>
      <c r="B93" s="3">
        <v>1375</v>
      </c>
      <c r="C93" s="3">
        <v>89</v>
      </c>
      <c r="D93" s="15">
        <f t="shared" si="7"/>
        <v>1412.5</v>
      </c>
      <c r="E93" s="15">
        <f t="shared" si="8"/>
        <v>1462.5</v>
      </c>
      <c r="F93" s="15">
        <f t="shared" si="9"/>
        <v>1451.4076103979316</v>
      </c>
      <c r="G93" s="15">
        <f t="shared" si="10"/>
        <v>-76.407610397931649</v>
      </c>
      <c r="H93" s="15">
        <f t="shared" si="11"/>
        <v>5838.1229267221124</v>
      </c>
    </row>
    <row r="94" spans="1:8" x14ac:dyDescent="0.35">
      <c r="A94" s="3">
        <v>20021</v>
      </c>
      <c r="B94" s="3">
        <v>1495</v>
      </c>
      <c r="C94" s="3">
        <v>90</v>
      </c>
      <c r="D94" s="15">
        <f t="shared" si="7"/>
        <v>1435</v>
      </c>
      <c r="E94" s="15">
        <f t="shared" si="8"/>
        <v>1412.5</v>
      </c>
      <c r="F94" s="15">
        <f t="shared" si="9"/>
        <v>1389.3336659491551</v>
      </c>
      <c r="G94" s="15">
        <f t="shared" si="10"/>
        <v>105.66633405084485</v>
      </c>
      <c r="H94" s="15">
        <f t="shared" si="11"/>
        <v>11165.374151744734</v>
      </c>
    </row>
    <row r="95" spans="1:8" x14ac:dyDescent="0.35">
      <c r="A95" s="3">
        <v>20022</v>
      </c>
      <c r="B95" s="3">
        <v>1429</v>
      </c>
      <c r="C95" s="3">
        <v>91</v>
      </c>
      <c r="D95" s="15">
        <f t="shared" si="7"/>
        <v>1462</v>
      </c>
      <c r="E95" s="15">
        <f t="shared" si="8"/>
        <v>1435</v>
      </c>
      <c r="F95" s="15">
        <f t="shared" si="9"/>
        <v>1475.1775513398643</v>
      </c>
      <c r="G95" s="15">
        <f t="shared" si="10"/>
        <v>-46.177551339864294</v>
      </c>
      <c r="H95" s="15">
        <f t="shared" si="11"/>
        <v>2132.3662477458029</v>
      </c>
    </row>
    <row r="96" spans="1:8" x14ac:dyDescent="0.35">
      <c r="A96" s="3">
        <v>20023</v>
      </c>
      <c r="B96" s="3">
        <v>1443</v>
      </c>
      <c r="C96" s="3">
        <v>92</v>
      </c>
      <c r="D96" s="15">
        <f t="shared" si="7"/>
        <v>1436</v>
      </c>
      <c r="E96" s="15">
        <f t="shared" si="8"/>
        <v>1462</v>
      </c>
      <c r="F96" s="15">
        <f t="shared" si="9"/>
        <v>1437.66266582358</v>
      </c>
      <c r="G96" s="15">
        <f t="shared" si="10"/>
        <v>5.3373341764199722</v>
      </c>
      <c r="H96" s="15">
        <f t="shared" si="11"/>
        <v>28.487136110780664</v>
      </c>
    </row>
    <row r="97" spans="1:8" x14ac:dyDescent="0.35">
      <c r="A97" s="3">
        <v>20024</v>
      </c>
      <c r="B97" s="3">
        <v>1472</v>
      </c>
      <c r="C97" s="3">
        <v>93</v>
      </c>
      <c r="D97" s="15">
        <f t="shared" si="7"/>
        <v>1457.5</v>
      </c>
      <c r="E97" s="15">
        <f t="shared" si="8"/>
        <v>1436</v>
      </c>
      <c r="F97" s="15">
        <f t="shared" si="9"/>
        <v>1441.9987441729249</v>
      </c>
      <c r="G97" s="15">
        <f t="shared" si="10"/>
        <v>30.001255827075056</v>
      </c>
      <c r="H97" s="15">
        <f t="shared" si="11"/>
        <v>900.07535120160503</v>
      </c>
    </row>
    <row r="98" spans="1:8" x14ac:dyDescent="0.35">
      <c r="A98" s="3">
        <v>20031</v>
      </c>
      <c r="B98" s="3">
        <v>1475</v>
      </c>
      <c r="C98" s="3">
        <v>94</v>
      </c>
      <c r="D98" s="15">
        <f t="shared" si="7"/>
        <v>1473.5</v>
      </c>
      <c r="E98" s="15">
        <f t="shared" si="8"/>
        <v>1457.5</v>
      </c>
      <c r="F98" s="15">
        <f t="shared" si="9"/>
        <v>1466.3719221574806</v>
      </c>
      <c r="G98" s="15">
        <f t="shared" si="10"/>
        <v>8.6280778425193603</v>
      </c>
      <c r="H98" s="15">
        <f t="shared" si="11"/>
        <v>74.443727256573538</v>
      </c>
    </row>
    <row r="99" spans="1:8" x14ac:dyDescent="0.35">
      <c r="A99" s="3">
        <v>20032</v>
      </c>
      <c r="B99" s="3">
        <v>1545</v>
      </c>
      <c r="C99" s="3">
        <v>95</v>
      </c>
      <c r="D99" s="15">
        <f t="shared" si="7"/>
        <v>1510</v>
      </c>
      <c r="E99" s="15">
        <f t="shared" si="8"/>
        <v>1473.5</v>
      </c>
      <c r="F99" s="15">
        <f t="shared" si="9"/>
        <v>1473.3814179643377</v>
      </c>
      <c r="G99" s="15">
        <f t="shared" si="10"/>
        <v>71.618582035662257</v>
      </c>
      <c r="H99" s="15">
        <f t="shared" si="11"/>
        <v>5129.2212927988849</v>
      </c>
    </row>
    <row r="100" spans="1:8" x14ac:dyDescent="0.35">
      <c r="A100" s="3">
        <v>20033</v>
      </c>
      <c r="B100" s="3">
        <v>1715</v>
      </c>
      <c r="C100" s="3">
        <v>96</v>
      </c>
      <c r="D100" s="15">
        <f t="shared" si="7"/>
        <v>1630</v>
      </c>
      <c r="E100" s="15">
        <f t="shared" si="8"/>
        <v>1510</v>
      </c>
      <c r="F100" s="15">
        <f t="shared" si="9"/>
        <v>1531.564730590251</v>
      </c>
      <c r="G100" s="15">
        <f t="shared" si="10"/>
        <v>183.43526940974903</v>
      </c>
      <c r="H100" s="15">
        <f t="shared" si="11"/>
        <v>33648.498063427207</v>
      </c>
    </row>
    <row r="101" spans="1:8" x14ac:dyDescent="0.35">
      <c r="A101" s="3">
        <v>20034</v>
      </c>
      <c r="B101" s="3">
        <v>2006</v>
      </c>
      <c r="C101" s="3">
        <v>97</v>
      </c>
      <c r="D101" s="15">
        <f t="shared" si="7"/>
        <v>1860.5</v>
      </c>
      <c r="E101" s="15">
        <f t="shared" si="8"/>
        <v>1630</v>
      </c>
      <c r="F101" s="15">
        <f t="shared" si="9"/>
        <v>1680.5885079860604</v>
      </c>
      <c r="G101" s="15">
        <f t="shared" si="10"/>
        <v>325.41149201393955</v>
      </c>
      <c r="H101" s="15">
        <f t="shared" si="11"/>
        <v>105892.63913473825</v>
      </c>
    </row>
    <row r="102" spans="1:8" x14ac:dyDescent="0.35">
      <c r="A102" s="3">
        <v>20041</v>
      </c>
      <c r="B102" s="3">
        <v>1909</v>
      </c>
      <c r="C102" s="3">
        <v>98</v>
      </c>
      <c r="D102" s="15">
        <f t="shared" si="7"/>
        <v>1957.5</v>
      </c>
      <c r="E102" s="15">
        <f t="shared" si="8"/>
        <v>1860.5</v>
      </c>
      <c r="F102" s="15">
        <f t="shared" si="9"/>
        <v>1944.9545151555969</v>
      </c>
      <c r="G102" s="15">
        <f t="shared" si="10"/>
        <v>-35.954515155596937</v>
      </c>
      <c r="H102" s="15">
        <f t="shared" si="11"/>
        <v>1292.7271600740498</v>
      </c>
    </row>
    <row r="103" spans="1:8" x14ac:dyDescent="0.35">
      <c r="A103" s="3">
        <v>20042</v>
      </c>
      <c r="B103" s="3">
        <v>2014</v>
      </c>
      <c r="C103" s="3">
        <v>99</v>
      </c>
      <c r="D103" s="15">
        <f t="shared" si="7"/>
        <v>1961.5</v>
      </c>
      <c r="E103" s="15">
        <f t="shared" si="8"/>
        <v>1957.5</v>
      </c>
      <c r="F103" s="15">
        <f t="shared" si="9"/>
        <v>1915.7448779895115</v>
      </c>
      <c r="G103" s="15">
        <f t="shared" si="10"/>
        <v>98.255122010488549</v>
      </c>
      <c r="H103" s="15">
        <f t="shared" si="11"/>
        <v>9654.0690012959913</v>
      </c>
    </row>
    <row r="104" spans="1:8" x14ac:dyDescent="0.35">
      <c r="A104" s="3">
        <v>20043</v>
      </c>
      <c r="B104" s="3">
        <v>2350</v>
      </c>
      <c r="C104" s="3">
        <v>100</v>
      </c>
      <c r="D104" s="15">
        <f t="shared" si="7"/>
        <v>2182</v>
      </c>
      <c r="E104" s="15">
        <f t="shared" si="8"/>
        <v>1961.5</v>
      </c>
      <c r="F104" s="15">
        <f t="shared" si="9"/>
        <v>1995.567855749485</v>
      </c>
      <c r="G104" s="15">
        <f t="shared" si="10"/>
        <v>354.43214425051497</v>
      </c>
      <c r="H104" s="15">
        <f t="shared" si="11"/>
        <v>125622.14487801785</v>
      </c>
    </row>
    <row r="105" spans="1:8" x14ac:dyDescent="0.35">
      <c r="A105" s="3">
        <v>20044</v>
      </c>
      <c r="B105" s="3">
        <v>3490</v>
      </c>
      <c r="C105" s="3">
        <v>101</v>
      </c>
      <c r="D105" s="15">
        <f t="shared" si="7"/>
        <v>2920</v>
      </c>
      <c r="E105" s="15">
        <f t="shared" si="8"/>
        <v>2182</v>
      </c>
      <c r="F105" s="15">
        <f t="shared" si="9"/>
        <v>2283.5103933905098</v>
      </c>
      <c r="G105" s="15">
        <f t="shared" si="10"/>
        <v>1206.4896066094902</v>
      </c>
      <c r="H105" s="15">
        <f t="shared" si="11"/>
        <v>1455617.1708567224</v>
      </c>
    </row>
    <row r="106" spans="1:8" x14ac:dyDescent="0.35">
      <c r="A106" s="3">
        <v>20051</v>
      </c>
      <c r="B106" s="3">
        <v>3243</v>
      </c>
      <c r="C106" s="3">
        <v>102</v>
      </c>
      <c r="D106" s="15">
        <f t="shared" si="7"/>
        <v>3366.5</v>
      </c>
      <c r="E106" s="15">
        <f t="shared" si="8"/>
        <v>2920</v>
      </c>
      <c r="F106" s="15">
        <f t="shared" si="9"/>
        <v>3263.6688936847549</v>
      </c>
      <c r="G106" s="15">
        <f t="shared" si="10"/>
        <v>-20.668893684754948</v>
      </c>
      <c r="H106" s="15">
        <f t="shared" si="11"/>
        <v>427.20316615170299</v>
      </c>
    </row>
    <row r="107" spans="1:8" x14ac:dyDescent="0.35">
      <c r="A107" s="3">
        <v>20052</v>
      </c>
      <c r="B107" s="3">
        <v>3520</v>
      </c>
      <c r="C107" s="3">
        <v>103</v>
      </c>
      <c r="D107" s="15">
        <f t="shared" si="7"/>
        <v>3381.5</v>
      </c>
      <c r="E107" s="15">
        <f t="shared" si="8"/>
        <v>3366.5</v>
      </c>
      <c r="F107" s="15">
        <f t="shared" si="9"/>
        <v>3246.8773757754361</v>
      </c>
      <c r="G107" s="15">
        <f t="shared" si="10"/>
        <v>273.12262422456388</v>
      </c>
      <c r="H107" s="15">
        <f t="shared" si="11"/>
        <v>74595.967863312326</v>
      </c>
    </row>
    <row r="108" spans="1:8" x14ac:dyDescent="0.35">
      <c r="A108" s="3">
        <v>20053</v>
      </c>
      <c r="B108" s="3">
        <v>3678</v>
      </c>
      <c r="C108" s="3">
        <v>104</v>
      </c>
      <c r="D108" s="15">
        <f t="shared" si="7"/>
        <v>3599</v>
      </c>
      <c r="E108" s="15">
        <f t="shared" si="8"/>
        <v>3381.5</v>
      </c>
      <c r="F108" s="15">
        <f t="shared" si="9"/>
        <v>3468.7636318109812</v>
      </c>
      <c r="G108" s="15">
        <f t="shared" si="10"/>
        <v>209.23636818901878</v>
      </c>
      <c r="H108" s="15">
        <f t="shared" si="11"/>
        <v>43779.857772930627</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B46ED-F0D9-41D2-B17C-DB4A744D314C}">
  <dimension ref="A1:N130"/>
  <sheetViews>
    <sheetView showGridLines="0" zoomScale="61" workbookViewId="0">
      <selection activeCell="A5" sqref="A5"/>
    </sheetView>
  </sheetViews>
  <sheetFormatPr defaultRowHeight="14.5" x14ac:dyDescent="0.35"/>
  <cols>
    <col min="8" max="8" width="12.6328125" bestFit="1" customWidth="1"/>
    <col min="9" max="9" width="12" bestFit="1" customWidth="1"/>
    <col min="10" max="10" width="12.6328125" bestFit="1" customWidth="1"/>
  </cols>
  <sheetData>
    <row r="1" spans="1:11" ht="15.5" x14ac:dyDescent="0.35">
      <c r="A1" s="18" t="s">
        <v>37</v>
      </c>
    </row>
    <row r="2" spans="1:11" s="30" customFormat="1" x14ac:dyDescent="0.35">
      <c r="A2" s="30" t="s">
        <v>42</v>
      </c>
    </row>
    <row r="3" spans="1:11" s="30" customFormat="1" x14ac:dyDescent="0.35">
      <c r="A3" s="30" t="s">
        <v>48</v>
      </c>
    </row>
    <row r="5" spans="1:11" x14ac:dyDescent="0.35">
      <c r="A5" s="26" t="s">
        <v>21</v>
      </c>
      <c r="B5" s="26" t="s">
        <v>0</v>
      </c>
      <c r="C5" s="26" t="s">
        <v>22</v>
      </c>
      <c r="D5" s="26" t="s">
        <v>23</v>
      </c>
      <c r="E5" s="26" t="s">
        <v>24</v>
      </c>
      <c r="F5" s="26" t="s">
        <v>25</v>
      </c>
      <c r="G5" s="26" t="s">
        <v>27</v>
      </c>
      <c r="I5" s="26" t="s">
        <v>41</v>
      </c>
      <c r="J5" s="4">
        <f>SUM(K9:K16)</f>
        <v>28.967698493042803</v>
      </c>
    </row>
    <row r="6" spans="1:11" x14ac:dyDescent="0.35">
      <c r="A6" s="29">
        <v>-4.7270847863614991</v>
      </c>
      <c r="B6" s="29">
        <v>13.603484657861266</v>
      </c>
      <c r="C6" s="29">
        <v>1.4706177684028827</v>
      </c>
      <c r="D6" s="29">
        <v>-1.6463681268880257</v>
      </c>
      <c r="E6" s="29">
        <v>-7.321351901087696</v>
      </c>
      <c r="F6" s="29">
        <v>7.4971022595728369</v>
      </c>
      <c r="G6" s="29">
        <f>SUM(C6:F6)</f>
        <v>0</v>
      </c>
    </row>
    <row r="8" spans="1:11" x14ac:dyDescent="0.35">
      <c r="A8" s="26" t="s">
        <v>1</v>
      </c>
      <c r="B8" s="26" t="s">
        <v>2</v>
      </c>
      <c r="C8" s="26" t="s">
        <v>0</v>
      </c>
      <c r="D8" s="26" t="s">
        <v>22</v>
      </c>
      <c r="E8" s="26" t="s">
        <v>23</v>
      </c>
      <c r="F8" s="26" t="s">
        <v>24</v>
      </c>
      <c r="G8" s="26" t="s">
        <v>25</v>
      </c>
      <c r="I8" s="26" t="s">
        <v>26</v>
      </c>
      <c r="J8" s="26" t="s">
        <v>19</v>
      </c>
      <c r="K8" s="26" t="s">
        <v>20</v>
      </c>
    </row>
    <row r="9" spans="1:11" x14ac:dyDescent="0.35">
      <c r="A9" s="3">
        <v>19794</v>
      </c>
      <c r="B9" s="3">
        <v>19.539999959999999</v>
      </c>
      <c r="C9" s="3">
        <v>1</v>
      </c>
      <c r="D9" s="3">
        <v>0</v>
      </c>
      <c r="E9" s="3">
        <v>0</v>
      </c>
      <c r="F9" s="3">
        <v>0</v>
      </c>
      <c r="G9" s="3">
        <v>1</v>
      </c>
      <c r="I9" s="14">
        <f>$A$6+$B$6*C9+SUMPRODUCT($C$6:$F$6,D9:G9)</f>
        <v>16.373502131072605</v>
      </c>
      <c r="J9" s="14">
        <f>B9-I9</f>
        <v>3.166497828927394</v>
      </c>
      <c r="K9" s="14">
        <f>J9^2</f>
        <v>10.026708500601899</v>
      </c>
    </row>
    <row r="10" spans="1:11" x14ac:dyDescent="0.35">
      <c r="A10" s="3">
        <v>19801</v>
      </c>
      <c r="B10" s="3">
        <v>23.54999995</v>
      </c>
      <c r="C10" s="3">
        <v>2</v>
      </c>
      <c r="D10" s="3">
        <v>1</v>
      </c>
      <c r="E10" s="3">
        <v>0</v>
      </c>
      <c r="F10" s="3">
        <v>0</v>
      </c>
      <c r="G10" s="3">
        <v>0</v>
      </c>
      <c r="I10" s="14">
        <f t="shared" ref="I10:I16" si="0">$A$6+$B$6*C10+SUMPRODUCT($C$6:$F$6,D10:G10)</f>
        <v>23.950502297763915</v>
      </c>
      <c r="J10" s="14">
        <f t="shared" ref="J10:J16" si="1">B10-I10</f>
        <v>-0.40050234776391491</v>
      </c>
      <c r="K10" s="14">
        <f t="shared" ref="K10:K16" si="2">J10^2</f>
        <v>0.16040213056440783</v>
      </c>
    </row>
    <row r="11" spans="1:11" x14ac:dyDescent="0.35">
      <c r="A11" s="3">
        <v>19802</v>
      </c>
      <c r="B11" s="3">
        <v>32.568999890000001</v>
      </c>
      <c r="C11" s="3">
        <v>3</v>
      </c>
      <c r="D11" s="3">
        <v>0</v>
      </c>
      <c r="E11" s="3">
        <v>1</v>
      </c>
      <c r="F11" s="3">
        <v>0</v>
      </c>
      <c r="G11" s="3">
        <v>0</v>
      </c>
      <c r="I11" s="14">
        <f t="shared" si="0"/>
        <v>34.437001060334268</v>
      </c>
      <c r="J11" s="14">
        <f t="shared" si="1"/>
        <v>-1.8680011703342672</v>
      </c>
      <c r="K11" s="14">
        <f t="shared" si="2"/>
        <v>3.4894283723701918</v>
      </c>
    </row>
    <row r="12" spans="1:11" x14ac:dyDescent="0.35">
      <c r="A12" s="3">
        <v>19803</v>
      </c>
      <c r="B12" s="3">
        <v>41.466999889999997</v>
      </c>
      <c r="C12" s="3">
        <v>4</v>
      </c>
      <c r="D12" s="3">
        <v>0</v>
      </c>
      <c r="E12" s="3">
        <v>0</v>
      </c>
      <c r="F12" s="3">
        <v>1</v>
      </c>
      <c r="G12" s="3">
        <v>0</v>
      </c>
      <c r="I12" s="14">
        <f t="shared" si="0"/>
        <v>42.365501943995866</v>
      </c>
      <c r="J12" s="14">
        <f t="shared" si="1"/>
        <v>-0.89850205399586969</v>
      </c>
      <c r="K12" s="14">
        <f t="shared" si="2"/>
        <v>0.80730594103479669</v>
      </c>
    </row>
    <row r="13" spans="1:11" x14ac:dyDescent="0.35">
      <c r="A13" s="3">
        <v>19804</v>
      </c>
      <c r="B13" s="3">
        <v>67.620999810000001</v>
      </c>
      <c r="C13" s="3">
        <v>5</v>
      </c>
      <c r="D13" s="3">
        <v>0</v>
      </c>
      <c r="E13" s="3">
        <v>0</v>
      </c>
      <c r="F13" s="3">
        <v>0</v>
      </c>
      <c r="G13" s="3">
        <v>1</v>
      </c>
      <c r="I13" s="14">
        <f t="shared" si="0"/>
        <v>70.787440762517662</v>
      </c>
      <c r="J13" s="14">
        <f t="shared" si="1"/>
        <v>-3.1664409525176609</v>
      </c>
      <c r="K13" s="14">
        <f t="shared" si="2"/>
        <v>10.026348305780951</v>
      </c>
    </row>
    <row r="14" spans="1:11" x14ac:dyDescent="0.35">
      <c r="A14" s="3">
        <v>19811</v>
      </c>
      <c r="B14" s="3">
        <v>78.764999869999997</v>
      </c>
      <c r="C14" s="3">
        <v>6</v>
      </c>
      <c r="D14" s="3">
        <v>1</v>
      </c>
      <c r="E14" s="3">
        <v>0</v>
      </c>
      <c r="F14" s="3">
        <v>0</v>
      </c>
      <c r="G14" s="3">
        <v>0</v>
      </c>
      <c r="I14" s="14">
        <f t="shared" si="0"/>
        <v>78.364440929208982</v>
      </c>
      <c r="J14" s="14">
        <f t="shared" si="1"/>
        <v>0.40055894079101506</v>
      </c>
      <c r="K14" s="14">
        <f t="shared" si="2"/>
        <v>0.16044746504761992</v>
      </c>
    </row>
    <row r="15" spans="1:11" x14ac:dyDescent="0.35">
      <c r="A15" s="3">
        <v>19812</v>
      </c>
      <c r="B15" s="3">
        <v>90.718999859999997</v>
      </c>
      <c r="C15" s="3">
        <v>7</v>
      </c>
      <c r="D15" s="3">
        <v>0</v>
      </c>
      <c r="E15" s="3">
        <v>1</v>
      </c>
      <c r="F15" s="3">
        <v>0</v>
      </c>
      <c r="G15" s="3">
        <v>0</v>
      </c>
      <c r="I15" s="14">
        <f t="shared" si="0"/>
        <v>88.850939691779345</v>
      </c>
      <c r="J15" s="14">
        <f t="shared" si="1"/>
        <v>1.8680601682206515</v>
      </c>
      <c r="K15" s="14">
        <f t="shared" si="2"/>
        <v>3.4896487920925687</v>
      </c>
    </row>
    <row r="16" spans="1:11" x14ac:dyDescent="0.35">
      <c r="A16" s="3">
        <v>19813</v>
      </c>
      <c r="B16" s="3">
        <v>97.677999970000002</v>
      </c>
      <c r="C16" s="3">
        <v>8</v>
      </c>
      <c r="D16" s="3">
        <v>0</v>
      </c>
      <c r="E16" s="3">
        <v>0</v>
      </c>
      <c r="F16" s="3">
        <v>1</v>
      </c>
      <c r="G16" s="3">
        <v>0</v>
      </c>
      <c r="I16" s="14">
        <f t="shared" si="0"/>
        <v>96.77944057544093</v>
      </c>
      <c r="J16" s="14">
        <f t="shared" si="1"/>
        <v>0.89855939455907219</v>
      </c>
      <c r="K16" s="14">
        <f t="shared" si="2"/>
        <v>0.80740898555036633</v>
      </c>
    </row>
    <row r="18" spans="1:14" s="30" customFormat="1" x14ac:dyDescent="0.35">
      <c r="A18" s="30" t="s">
        <v>46</v>
      </c>
    </row>
    <row r="19" spans="1:14" s="30" customFormat="1" x14ac:dyDescent="0.35">
      <c r="A19" s="30" t="s">
        <v>47</v>
      </c>
      <c r="H19" s="11"/>
    </row>
    <row r="21" spans="1:14" x14ac:dyDescent="0.35">
      <c r="A21" s="26" t="s">
        <v>45</v>
      </c>
      <c r="B21" s="3">
        <v>0.68343817504071402</v>
      </c>
    </row>
    <row r="22" spans="1:14" x14ac:dyDescent="0.35">
      <c r="A22" s="26" t="s">
        <v>44</v>
      </c>
      <c r="B22" s="3">
        <v>0.15808852696941955</v>
      </c>
    </row>
    <row r="23" spans="1:14" x14ac:dyDescent="0.35">
      <c r="A23" s="26" t="s">
        <v>43</v>
      </c>
      <c r="B23" s="3">
        <v>0.27743791561138875</v>
      </c>
    </row>
    <row r="24" spans="1:14" x14ac:dyDescent="0.35">
      <c r="A24" s="26" t="s">
        <v>41</v>
      </c>
      <c r="B24" s="3">
        <f>SUM(M35:M130)</f>
        <v>5740486.5301259393</v>
      </c>
    </row>
    <row r="26" spans="1:14" x14ac:dyDescent="0.35">
      <c r="A26" s="26" t="s">
        <v>1</v>
      </c>
      <c r="B26" s="26" t="s">
        <v>2</v>
      </c>
      <c r="C26" s="26" t="s">
        <v>0</v>
      </c>
      <c r="D26" s="26" t="s">
        <v>22</v>
      </c>
      <c r="E26" s="26" t="s">
        <v>23</v>
      </c>
      <c r="F26" s="26" t="s">
        <v>24</v>
      </c>
      <c r="G26" s="26" t="s">
        <v>25</v>
      </c>
      <c r="H26" s="26" t="s">
        <v>28</v>
      </c>
      <c r="I26" s="26" t="s">
        <v>0</v>
      </c>
      <c r="J26" s="26" t="s">
        <v>29</v>
      </c>
      <c r="K26" s="26" t="s">
        <v>26</v>
      </c>
      <c r="L26" s="26" t="s">
        <v>19</v>
      </c>
      <c r="M26" s="26" t="s">
        <v>20</v>
      </c>
      <c r="N26" s="12"/>
    </row>
    <row r="27" spans="1:14" x14ac:dyDescent="0.35">
      <c r="A27" s="3">
        <v>19794</v>
      </c>
      <c r="B27" s="3">
        <v>19.539999959999999</v>
      </c>
      <c r="C27" s="3">
        <v>1</v>
      </c>
      <c r="D27" s="3">
        <v>0</v>
      </c>
      <c r="E27" s="3">
        <v>0</v>
      </c>
      <c r="F27" s="3">
        <v>0</v>
      </c>
      <c r="G27" s="3">
        <v>1</v>
      </c>
      <c r="H27" s="3"/>
      <c r="I27" s="3"/>
      <c r="J27" s="3"/>
      <c r="K27" s="3"/>
      <c r="L27" s="3"/>
      <c r="M27" s="3"/>
      <c r="N27" s="12"/>
    </row>
    <row r="28" spans="1:14" x14ac:dyDescent="0.35">
      <c r="A28" s="3">
        <v>19801</v>
      </c>
      <c r="B28" s="3">
        <v>23.54999995</v>
      </c>
      <c r="C28" s="3">
        <v>2</v>
      </c>
      <c r="D28" s="3">
        <v>1</v>
      </c>
      <c r="E28" s="3">
        <v>0</v>
      </c>
      <c r="F28" s="3">
        <v>0</v>
      </c>
      <c r="G28" s="3">
        <v>0</v>
      </c>
      <c r="H28" s="3"/>
      <c r="I28" s="3"/>
      <c r="J28" s="3"/>
      <c r="K28" s="3"/>
      <c r="L28" s="3"/>
      <c r="M28" s="3"/>
      <c r="N28" s="12"/>
    </row>
    <row r="29" spans="1:14" x14ac:dyDescent="0.35">
      <c r="A29" s="3">
        <v>19802</v>
      </c>
      <c r="B29" s="3">
        <v>32.568999890000001</v>
      </c>
      <c r="C29" s="3">
        <v>3</v>
      </c>
      <c r="D29" s="3">
        <v>0</v>
      </c>
      <c r="E29" s="3">
        <v>1</v>
      </c>
      <c r="F29" s="3">
        <v>0</v>
      </c>
      <c r="G29" s="3">
        <v>0</v>
      </c>
      <c r="H29" s="3"/>
      <c r="I29" s="3"/>
      <c r="J29" s="3"/>
      <c r="K29" s="3"/>
      <c r="L29" s="3"/>
      <c r="M29" s="3"/>
      <c r="N29" s="12"/>
    </row>
    <row r="30" spans="1:14" x14ac:dyDescent="0.35">
      <c r="A30" s="3">
        <v>19803</v>
      </c>
      <c r="B30" s="3">
        <v>41.466999889999997</v>
      </c>
      <c r="C30" s="3">
        <v>4</v>
      </c>
      <c r="D30" s="3">
        <v>0</v>
      </c>
      <c r="E30" s="3">
        <v>0</v>
      </c>
      <c r="F30" s="3">
        <v>1</v>
      </c>
      <c r="G30" s="3">
        <v>0</v>
      </c>
      <c r="H30" s="3"/>
      <c r="I30" s="3"/>
      <c r="J30" s="3">
        <f>E6</f>
        <v>-7.321351901087696</v>
      </c>
      <c r="K30" s="3"/>
      <c r="L30" s="3"/>
      <c r="M30" s="3"/>
      <c r="N30" s="12"/>
    </row>
    <row r="31" spans="1:14" x14ac:dyDescent="0.35">
      <c r="A31" s="3">
        <v>19804</v>
      </c>
      <c r="B31" s="3">
        <v>67.620999810000001</v>
      </c>
      <c r="C31" s="3">
        <v>5</v>
      </c>
      <c r="D31" s="3">
        <v>0</v>
      </c>
      <c r="E31" s="3">
        <v>0</v>
      </c>
      <c r="F31" s="3">
        <v>0</v>
      </c>
      <c r="G31" s="3">
        <v>1</v>
      </c>
      <c r="H31" s="3"/>
      <c r="I31" s="3"/>
      <c r="J31" s="3">
        <f>F6</f>
        <v>7.4971022595728369</v>
      </c>
      <c r="K31" s="14"/>
      <c r="L31" s="3"/>
      <c r="M31" s="3"/>
      <c r="N31" s="12"/>
    </row>
    <row r="32" spans="1:14" x14ac:dyDescent="0.35">
      <c r="A32" s="3">
        <v>19811</v>
      </c>
      <c r="B32" s="3">
        <v>78.764999869999997</v>
      </c>
      <c r="C32" s="3">
        <v>6</v>
      </c>
      <c r="D32" s="3">
        <v>1</v>
      </c>
      <c r="E32" s="3">
        <v>0</v>
      </c>
      <c r="F32" s="3">
        <v>0</v>
      </c>
      <c r="G32" s="3">
        <v>0</v>
      </c>
      <c r="H32" s="3"/>
      <c r="I32" s="3"/>
      <c r="J32" s="3">
        <f>C6</f>
        <v>1.4706177684028827</v>
      </c>
      <c r="K32" s="3"/>
      <c r="L32" s="3"/>
      <c r="M32" s="3"/>
      <c r="N32" s="12"/>
    </row>
    <row r="33" spans="1:14" x14ac:dyDescent="0.35">
      <c r="A33" s="3">
        <v>19812</v>
      </c>
      <c r="B33" s="3">
        <v>90.718999859999997</v>
      </c>
      <c r="C33" s="3">
        <v>7</v>
      </c>
      <c r="D33" s="3">
        <v>0</v>
      </c>
      <c r="E33" s="3">
        <v>1</v>
      </c>
      <c r="F33" s="3">
        <v>0</v>
      </c>
      <c r="G33" s="3">
        <v>0</v>
      </c>
      <c r="H33" s="3"/>
      <c r="I33" s="3"/>
      <c r="J33" s="3">
        <f>D6</f>
        <v>-1.6463681268880257</v>
      </c>
      <c r="K33" s="3"/>
      <c r="L33" s="3"/>
      <c r="M33" s="3"/>
      <c r="N33" s="12"/>
    </row>
    <row r="34" spans="1:14" x14ac:dyDescent="0.35">
      <c r="A34" s="3">
        <v>19813</v>
      </c>
      <c r="B34" s="3">
        <v>97.677999970000002</v>
      </c>
      <c r="C34" s="3">
        <v>8</v>
      </c>
      <c r="D34" s="3">
        <v>0</v>
      </c>
      <c r="E34" s="3">
        <v>0</v>
      </c>
      <c r="F34" s="3">
        <v>1</v>
      </c>
      <c r="G34" s="3">
        <v>0</v>
      </c>
      <c r="H34" s="3">
        <f>B34-J30</f>
        <v>104.9993518710877</v>
      </c>
      <c r="I34" s="3">
        <f>B6</f>
        <v>13.603484657861266</v>
      </c>
      <c r="J34" s="3">
        <f>E6</f>
        <v>-7.321351901087696</v>
      </c>
      <c r="K34" s="3"/>
      <c r="L34" s="3"/>
      <c r="M34" s="3"/>
      <c r="N34" s="12"/>
    </row>
    <row r="35" spans="1:14" x14ac:dyDescent="0.35">
      <c r="A35" s="3">
        <v>19814</v>
      </c>
      <c r="B35" s="3">
        <v>133.553</v>
      </c>
      <c r="C35" s="3">
        <v>9</v>
      </c>
      <c r="D35" s="3">
        <v>0</v>
      </c>
      <c r="E35" s="3">
        <v>0</v>
      </c>
      <c r="F35" s="3">
        <v>0</v>
      </c>
      <c r="G35" s="3">
        <v>1</v>
      </c>
      <c r="H35" s="3">
        <f t="shared" ref="H35:H66" si="3">$B$21*(B35-J31)+(1-$B$21)*(H34+I34)</f>
        <v>123.69654308178835</v>
      </c>
      <c r="I35" s="3">
        <f t="shared" ref="I35:I66" si="4">$B$22*(H35-H34)+(1-$B$22)*I34</f>
        <v>14.408741223614125</v>
      </c>
      <c r="J35" s="3">
        <f t="shared" ref="J35:J66" si="5">$B$23*(B35-H35)+(1-$B$23)*J31</f>
        <v>8.151676698253608</v>
      </c>
      <c r="K35" s="3">
        <f>H34+I34+J31</f>
        <v>126.0999387885218</v>
      </c>
      <c r="L35" s="3">
        <f>B35-K35</f>
        <v>7.4530612114782002</v>
      </c>
      <c r="M35" s="3">
        <f>L35^2</f>
        <v>55.5481214220409</v>
      </c>
      <c r="N35" s="12"/>
    </row>
    <row r="36" spans="1:14" x14ac:dyDescent="0.35">
      <c r="A36" s="3">
        <v>19821</v>
      </c>
      <c r="B36" s="3">
        <v>131.0189996</v>
      </c>
      <c r="C36" s="3">
        <v>10</v>
      </c>
      <c r="D36" s="3">
        <v>1</v>
      </c>
      <c r="E36" s="3">
        <v>0</v>
      </c>
      <c r="F36" s="3">
        <v>0</v>
      </c>
      <c r="G36" s="3">
        <v>0</v>
      </c>
      <c r="H36" s="3">
        <f t="shared" si="3"/>
        <v>132.25717049470359</v>
      </c>
      <c r="I36" s="3">
        <f t="shared" si="4"/>
        <v>13.484221525731218</v>
      </c>
      <c r="J36" s="3">
        <f t="shared" si="5"/>
        <v>0.71909708787886362</v>
      </c>
      <c r="K36" s="3">
        <f t="shared" ref="K36:K99" si="6">H35+I35+J32</f>
        <v>139.57590207380537</v>
      </c>
      <c r="L36" s="3">
        <f t="shared" ref="L36:L99" si="7">B36-K36</f>
        <v>-8.5569024738053656</v>
      </c>
      <c r="M36" s="3">
        <f t="shared" ref="M36:M99" si="8">L36^2</f>
        <v>73.22057994621639</v>
      </c>
      <c r="N36" s="12"/>
    </row>
    <row r="37" spans="1:14" x14ac:dyDescent="0.35">
      <c r="A37" s="3">
        <v>19822</v>
      </c>
      <c r="B37" s="3">
        <v>142.6809998</v>
      </c>
      <c r="C37" s="3">
        <v>11</v>
      </c>
      <c r="D37" s="3">
        <v>0</v>
      </c>
      <c r="E37" s="3">
        <v>1</v>
      </c>
      <c r="F37" s="3">
        <v>0</v>
      </c>
      <c r="G37" s="3">
        <v>0</v>
      </c>
      <c r="H37" s="3">
        <f t="shared" si="3"/>
        <v>144.77499397447758</v>
      </c>
      <c r="I37" s="3">
        <f t="shared" si="4"/>
        <v>13.331445082179716</v>
      </c>
      <c r="J37" s="3">
        <f t="shared" si="5"/>
        <v>-1.7705565645046377</v>
      </c>
      <c r="K37" s="3">
        <f t="shared" si="6"/>
        <v>144.09502389354677</v>
      </c>
      <c r="L37" s="3">
        <f t="shared" si="7"/>
        <v>-1.4140240935467716</v>
      </c>
      <c r="M37" s="3">
        <f t="shared" si="8"/>
        <v>1.9994641371307691</v>
      </c>
      <c r="N37" s="12"/>
    </row>
    <row r="38" spans="1:14" x14ac:dyDescent="0.35">
      <c r="A38" s="3">
        <v>19823</v>
      </c>
      <c r="B38" s="3">
        <v>175.80799959999999</v>
      </c>
      <c r="C38" s="3">
        <v>12</v>
      </c>
      <c r="D38" s="3">
        <v>0</v>
      </c>
      <c r="E38" s="3">
        <v>0</v>
      </c>
      <c r="F38" s="3">
        <v>1</v>
      </c>
      <c r="G38" s="3">
        <v>0</v>
      </c>
      <c r="H38" s="3">
        <f t="shared" si="3"/>
        <v>175.20805267188237</v>
      </c>
      <c r="I38" s="3">
        <f t="shared" si="4"/>
        <v>16.035013987410817</v>
      </c>
      <c r="J38" s="3">
        <f t="shared" si="5"/>
        <v>-5.1236832649780402</v>
      </c>
      <c r="K38" s="3">
        <f t="shared" si="6"/>
        <v>150.78508715556961</v>
      </c>
      <c r="L38" s="3">
        <f t="shared" si="7"/>
        <v>25.022912444430375</v>
      </c>
      <c r="M38" s="3">
        <f t="shared" si="8"/>
        <v>626.14614720162854</v>
      </c>
      <c r="N38" s="12"/>
    </row>
    <row r="39" spans="1:14" x14ac:dyDescent="0.35">
      <c r="A39" s="3">
        <v>19824</v>
      </c>
      <c r="B39" s="3">
        <v>214.2929997</v>
      </c>
      <c r="C39" s="3">
        <v>13</v>
      </c>
      <c r="D39" s="3">
        <v>0</v>
      </c>
      <c r="E39" s="3">
        <v>0</v>
      </c>
      <c r="F39" s="3">
        <v>0</v>
      </c>
      <c r="G39" s="3">
        <v>1</v>
      </c>
      <c r="H39" s="3">
        <f t="shared" si="3"/>
        <v>201.42510378526816</v>
      </c>
      <c r="I39" s="3">
        <f t="shared" si="4"/>
        <v>17.644677238204146</v>
      </c>
      <c r="J39" s="3">
        <f t="shared" si="5"/>
        <v>9.4601347272397032</v>
      </c>
      <c r="K39" s="3">
        <f t="shared" si="6"/>
        <v>199.39474335754679</v>
      </c>
      <c r="L39" s="3">
        <f t="shared" si="7"/>
        <v>14.898256342453209</v>
      </c>
      <c r="M39" s="3">
        <f t="shared" si="8"/>
        <v>221.95804204544726</v>
      </c>
      <c r="N39" s="12"/>
    </row>
    <row r="40" spans="1:14" x14ac:dyDescent="0.35">
      <c r="A40" s="3">
        <v>19831</v>
      </c>
      <c r="B40" s="3">
        <v>227.98199990000001</v>
      </c>
      <c r="C40" s="3">
        <v>14</v>
      </c>
      <c r="D40" s="3">
        <v>1</v>
      </c>
      <c r="E40" s="3">
        <v>0</v>
      </c>
      <c r="F40" s="3">
        <v>0</v>
      </c>
      <c r="G40" s="3">
        <v>0</v>
      </c>
      <c r="H40" s="3">
        <f t="shared" si="3"/>
        <v>224.66927322659279</v>
      </c>
      <c r="I40" s="3">
        <f t="shared" si="4"/>
        <v>18.529892712372213</v>
      </c>
      <c r="J40" s="3">
        <f t="shared" si="5"/>
        <v>1.4386682739558787</v>
      </c>
      <c r="K40" s="3">
        <f t="shared" si="6"/>
        <v>219.78887811135115</v>
      </c>
      <c r="L40" s="3">
        <f t="shared" si="7"/>
        <v>8.1931217886488525</v>
      </c>
      <c r="M40" s="3">
        <f t="shared" si="8"/>
        <v>67.127244643632579</v>
      </c>
      <c r="N40" s="12"/>
    </row>
    <row r="41" spans="1:14" x14ac:dyDescent="0.35">
      <c r="A41" s="3">
        <v>19832</v>
      </c>
      <c r="B41" s="3">
        <v>267.28399940000003</v>
      </c>
      <c r="C41" s="3">
        <v>15</v>
      </c>
      <c r="D41" s="3">
        <v>0</v>
      </c>
      <c r="E41" s="3">
        <v>1</v>
      </c>
      <c r="F41" s="3">
        <v>0</v>
      </c>
      <c r="G41" s="3">
        <v>0</v>
      </c>
      <c r="H41" s="3">
        <f t="shared" si="3"/>
        <v>260.86972651298572</v>
      </c>
      <c r="I41" s="3">
        <f t="shared" si="4"/>
        <v>21.32340560424305</v>
      </c>
      <c r="J41" s="3">
        <f t="shared" si="5"/>
        <v>0.50022545815948427</v>
      </c>
      <c r="K41" s="3">
        <f t="shared" si="6"/>
        <v>241.42860937446036</v>
      </c>
      <c r="L41" s="3">
        <f t="shared" si="7"/>
        <v>25.855390025539663</v>
      </c>
      <c r="M41" s="3">
        <f t="shared" si="8"/>
        <v>668.5011933727759</v>
      </c>
      <c r="N41" s="12"/>
    </row>
    <row r="42" spans="1:14" x14ac:dyDescent="0.35">
      <c r="A42" s="3">
        <v>19833</v>
      </c>
      <c r="B42" s="3">
        <v>273.2099991</v>
      </c>
      <c r="C42" s="3">
        <v>16</v>
      </c>
      <c r="D42" s="3">
        <v>0</v>
      </c>
      <c r="E42" s="3">
        <v>0</v>
      </c>
      <c r="F42" s="3">
        <v>1</v>
      </c>
      <c r="G42" s="3">
        <v>0</v>
      </c>
      <c r="H42" s="3">
        <f t="shared" si="3"/>
        <v>279.5554368218892</v>
      </c>
      <c r="I42" s="3">
        <f t="shared" si="4"/>
        <v>20.90641624040865</v>
      </c>
      <c r="J42" s="3">
        <f t="shared" si="5"/>
        <v>-5.462644274892396</v>
      </c>
      <c r="K42" s="3">
        <f t="shared" si="6"/>
        <v>277.06944885225073</v>
      </c>
      <c r="L42" s="3">
        <f t="shared" si="7"/>
        <v>-3.8594497522507254</v>
      </c>
      <c r="M42" s="3">
        <f t="shared" si="8"/>
        <v>14.895352390148185</v>
      </c>
      <c r="N42" s="12"/>
    </row>
    <row r="43" spans="1:14" x14ac:dyDescent="0.35">
      <c r="A43" s="3">
        <v>19834</v>
      </c>
      <c r="B43" s="3">
        <v>316.2279997</v>
      </c>
      <c r="C43" s="3">
        <v>17</v>
      </c>
      <c r="D43" s="3">
        <v>0</v>
      </c>
      <c r="E43" s="3">
        <v>0</v>
      </c>
      <c r="F43" s="3">
        <v>0</v>
      </c>
      <c r="G43" s="3">
        <v>1</v>
      </c>
      <c r="H43" s="3">
        <f t="shared" si="3"/>
        <v>304.77162233416931</v>
      </c>
      <c r="I43" s="3">
        <f t="shared" si="4"/>
        <v>21.587741316176874</v>
      </c>
      <c r="J43" s="3">
        <f t="shared" si="5"/>
        <v>10.013968123944965</v>
      </c>
      <c r="K43" s="3">
        <f t="shared" si="6"/>
        <v>309.92198778953752</v>
      </c>
      <c r="L43" s="3">
        <f t="shared" si="7"/>
        <v>6.3060119104624732</v>
      </c>
      <c r="M43" s="3">
        <f t="shared" si="8"/>
        <v>39.765786214894568</v>
      </c>
      <c r="N43" s="12"/>
    </row>
    <row r="44" spans="1:14" x14ac:dyDescent="0.35">
      <c r="A44" s="3">
        <v>19841</v>
      </c>
      <c r="B44" s="3">
        <v>300.10199929999999</v>
      </c>
      <c r="C44" s="3">
        <v>18</v>
      </c>
      <c r="D44" s="3">
        <v>1</v>
      </c>
      <c r="E44" s="3">
        <v>0</v>
      </c>
      <c r="F44" s="3">
        <v>0</v>
      </c>
      <c r="G44" s="3">
        <v>0</v>
      </c>
      <c r="H44" s="3">
        <f t="shared" si="3"/>
        <v>307.43083765772508</v>
      </c>
      <c r="I44" s="3">
        <f t="shared" si="4"/>
        <v>18.595358524301034</v>
      </c>
      <c r="J44" s="3">
        <f t="shared" si="5"/>
        <v>-0.99377049104671689</v>
      </c>
      <c r="K44" s="3">
        <f t="shared" si="6"/>
        <v>327.79803192430205</v>
      </c>
      <c r="L44" s="3">
        <f t="shared" si="7"/>
        <v>-27.696032624302063</v>
      </c>
      <c r="M44" s="3">
        <f t="shared" si="8"/>
        <v>767.07022312640424</v>
      </c>
      <c r="N44" s="12"/>
    </row>
    <row r="45" spans="1:14" x14ac:dyDescent="0.35">
      <c r="A45" s="3">
        <v>19842</v>
      </c>
      <c r="B45" s="3">
        <v>422.14299970000002</v>
      </c>
      <c r="C45" s="3">
        <v>19</v>
      </c>
      <c r="D45" s="3">
        <v>0</v>
      </c>
      <c r="E45" s="3">
        <v>1</v>
      </c>
      <c r="F45" s="3">
        <v>0</v>
      </c>
      <c r="G45" s="3">
        <v>0</v>
      </c>
      <c r="H45" s="3">
        <f t="shared" si="3"/>
        <v>391.37421579486363</v>
      </c>
      <c r="I45" s="3">
        <f t="shared" si="4"/>
        <v>28.926130685263256</v>
      </c>
      <c r="J45" s="3">
        <f t="shared" si="5"/>
        <v>8.8978712222502505</v>
      </c>
      <c r="K45" s="3">
        <f t="shared" si="6"/>
        <v>326.52642164018562</v>
      </c>
      <c r="L45" s="3">
        <f t="shared" si="7"/>
        <v>95.616578059814401</v>
      </c>
      <c r="M45" s="3">
        <f t="shared" si="8"/>
        <v>9142.5299998685805</v>
      </c>
      <c r="N45" s="12"/>
    </row>
    <row r="46" spans="1:14" x14ac:dyDescent="0.35">
      <c r="A46" s="3">
        <v>19843</v>
      </c>
      <c r="B46" s="3">
        <v>477.39899919999999</v>
      </c>
      <c r="C46" s="3">
        <v>20</v>
      </c>
      <c r="D46" s="3">
        <v>0</v>
      </c>
      <c r="E46" s="3">
        <v>0</v>
      </c>
      <c r="F46" s="3">
        <v>1</v>
      </c>
      <c r="G46" s="3">
        <v>0</v>
      </c>
      <c r="H46" s="3">
        <f t="shared" si="3"/>
        <v>463.05712512640952</v>
      </c>
      <c r="I46" s="3">
        <f t="shared" si="4"/>
        <v>35.68548683941161</v>
      </c>
      <c r="J46" s="3">
        <f t="shared" si="5"/>
        <v>3.188001539819485E-2</v>
      </c>
      <c r="K46" s="3">
        <f t="shared" si="6"/>
        <v>414.83770220523451</v>
      </c>
      <c r="L46" s="3">
        <f t="shared" si="7"/>
        <v>62.561296994765485</v>
      </c>
      <c r="M46" s="3">
        <f t="shared" si="8"/>
        <v>3913.915881667253</v>
      </c>
      <c r="N46" s="12"/>
    </row>
    <row r="47" spans="1:14" x14ac:dyDescent="0.35">
      <c r="A47" s="3">
        <v>19844</v>
      </c>
      <c r="B47" s="3">
        <v>698.29599949999999</v>
      </c>
      <c r="C47" s="3">
        <v>21</v>
      </c>
      <c r="D47" s="3">
        <v>0</v>
      </c>
      <c r="E47" s="3">
        <v>0</v>
      </c>
      <c r="F47" s="3">
        <v>0</v>
      </c>
      <c r="G47" s="3">
        <v>1</v>
      </c>
      <c r="H47" s="3">
        <f t="shared" si="3"/>
        <v>628.28108686582789</v>
      </c>
      <c r="I47" s="3">
        <f t="shared" si="4"/>
        <v>56.164033522218809</v>
      </c>
      <c r="J47" s="3">
        <f t="shared" si="5"/>
        <v>26.66050510357698</v>
      </c>
      <c r="K47" s="3">
        <f t="shared" si="6"/>
        <v>508.75658008976609</v>
      </c>
      <c r="L47" s="3">
        <f t="shared" si="7"/>
        <v>189.5394194102339</v>
      </c>
      <c r="M47" s="3">
        <f t="shared" si="8"/>
        <v>35925.191510368553</v>
      </c>
      <c r="N47" s="12"/>
    </row>
    <row r="48" spans="1:14" x14ac:dyDescent="0.35">
      <c r="A48" s="3">
        <v>19851</v>
      </c>
      <c r="B48" s="3">
        <v>435.34399989999997</v>
      </c>
      <c r="C48" s="3">
        <v>22</v>
      </c>
      <c r="D48" s="3">
        <v>1</v>
      </c>
      <c r="E48" s="3">
        <v>0</v>
      </c>
      <c r="F48" s="3">
        <v>0</v>
      </c>
      <c r="G48" s="3">
        <v>0</v>
      </c>
      <c r="H48" s="3">
        <f t="shared" si="3"/>
        <v>514.87908589190931</v>
      </c>
      <c r="I48" s="3">
        <f t="shared" si="4"/>
        <v>29.357588904678668</v>
      </c>
      <c r="J48" s="3">
        <f t="shared" si="5"/>
        <v>-22.784109352982501</v>
      </c>
      <c r="K48" s="3">
        <f t="shared" si="6"/>
        <v>683.451349897</v>
      </c>
      <c r="L48" s="3">
        <f t="shared" si="7"/>
        <v>-248.10734999700003</v>
      </c>
      <c r="M48" s="3">
        <f t="shared" si="8"/>
        <v>61557.257122533869</v>
      </c>
      <c r="N48" s="12"/>
    </row>
    <row r="49" spans="1:14" x14ac:dyDescent="0.35">
      <c r="A49" s="3">
        <v>19852</v>
      </c>
      <c r="B49" s="3">
        <v>374.92899990000001</v>
      </c>
      <c r="C49" s="3">
        <v>23</v>
      </c>
      <c r="D49" s="3">
        <v>0</v>
      </c>
      <c r="E49" s="3">
        <v>1</v>
      </c>
      <c r="F49" s="3">
        <v>0</v>
      </c>
      <c r="G49" s="3">
        <v>0</v>
      </c>
      <c r="H49" s="3">
        <f t="shared" si="3"/>
        <v>422.44420157499536</v>
      </c>
      <c r="I49" s="3">
        <f t="shared" si="4"/>
        <v>10.103596217114616</v>
      </c>
      <c r="J49" s="3">
        <f t="shared" si="5"/>
        <v>-6.7532541355948972</v>
      </c>
      <c r="K49" s="3">
        <f t="shared" si="6"/>
        <v>553.13454601883825</v>
      </c>
      <c r="L49" s="3">
        <f t="shared" si="7"/>
        <v>-178.20554611883824</v>
      </c>
      <c r="M49" s="3">
        <f t="shared" si="8"/>
        <v>31757.216667513385</v>
      </c>
      <c r="N49" s="12"/>
    </row>
    <row r="50" spans="1:14" x14ac:dyDescent="0.35">
      <c r="A50" s="3">
        <v>19853</v>
      </c>
      <c r="B50" s="3">
        <v>409.70899960000003</v>
      </c>
      <c r="C50" s="3">
        <v>24</v>
      </c>
      <c r="D50" s="3">
        <v>0</v>
      </c>
      <c r="E50" s="3">
        <v>0</v>
      </c>
      <c r="F50" s="3">
        <v>1</v>
      </c>
      <c r="G50" s="3">
        <v>0</v>
      </c>
      <c r="H50" s="3">
        <f t="shared" si="3"/>
        <v>416.91710321602716</v>
      </c>
      <c r="I50" s="3">
        <f t="shared" si="4"/>
        <v>7.6325627360727868</v>
      </c>
      <c r="J50" s="3">
        <f t="shared" si="5"/>
        <v>-1.9767659523650205</v>
      </c>
      <c r="K50" s="3">
        <f t="shared" si="6"/>
        <v>432.57967780750818</v>
      </c>
      <c r="L50" s="3">
        <f t="shared" si="7"/>
        <v>-22.870678207508149</v>
      </c>
      <c r="M50" s="3">
        <f t="shared" si="8"/>
        <v>523.06792167138815</v>
      </c>
      <c r="N50" s="12"/>
    </row>
    <row r="51" spans="1:14" x14ac:dyDescent="0.35">
      <c r="A51" s="3">
        <v>19854</v>
      </c>
      <c r="B51" s="3">
        <v>533.88999939999997</v>
      </c>
      <c r="C51" s="3">
        <v>25</v>
      </c>
      <c r="D51" s="3">
        <v>0</v>
      </c>
      <c r="E51" s="3">
        <v>0</v>
      </c>
      <c r="F51" s="3">
        <v>0</v>
      </c>
      <c r="G51" s="3">
        <v>1</v>
      </c>
      <c r="H51" s="3">
        <f t="shared" si="3"/>
        <v>481.05621694842364</v>
      </c>
      <c r="I51" s="3">
        <f t="shared" si="4"/>
        <v>16.565600147203988</v>
      </c>
      <c r="J51" s="3">
        <f t="shared" si="5"/>
        <v>33.92196461572469</v>
      </c>
      <c r="K51" s="3">
        <f t="shared" si="6"/>
        <v>451.21017105567694</v>
      </c>
      <c r="L51" s="3">
        <f t="shared" si="7"/>
        <v>82.679828344323028</v>
      </c>
      <c r="M51" s="3">
        <f t="shared" si="8"/>
        <v>6835.9540150467219</v>
      </c>
      <c r="N51" s="12"/>
    </row>
    <row r="52" spans="1:14" x14ac:dyDescent="0.35">
      <c r="A52" s="3">
        <v>19861</v>
      </c>
      <c r="B52" s="3">
        <v>408.9429998</v>
      </c>
      <c r="C52" s="3">
        <v>26</v>
      </c>
      <c r="D52" s="3">
        <v>1</v>
      </c>
      <c r="E52" s="3">
        <v>0</v>
      </c>
      <c r="F52" s="3">
        <v>0</v>
      </c>
      <c r="G52" s="3">
        <v>0</v>
      </c>
      <c r="H52" s="3">
        <f t="shared" si="3"/>
        <v>452.5868581544654</v>
      </c>
      <c r="I52" s="3">
        <f t="shared" si="4"/>
        <v>9.4460898260673609</v>
      </c>
      <c r="J52" s="3">
        <f t="shared" si="5"/>
        <v>-28.571394636130666</v>
      </c>
      <c r="K52" s="3">
        <f t="shared" si="6"/>
        <v>474.83770774264514</v>
      </c>
      <c r="L52" s="3">
        <f t="shared" si="7"/>
        <v>-65.894707942645141</v>
      </c>
      <c r="M52" s="3">
        <f t="shared" si="8"/>
        <v>4342.1125348465002</v>
      </c>
      <c r="N52" s="12"/>
    </row>
    <row r="53" spans="1:14" x14ac:dyDescent="0.35">
      <c r="A53" s="3">
        <v>19862</v>
      </c>
      <c r="B53" s="3">
        <v>448.27899930000001</v>
      </c>
      <c r="C53" s="3">
        <v>27</v>
      </c>
      <c r="D53" s="3">
        <v>0</v>
      </c>
      <c r="E53" s="3">
        <v>1</v>
      </c>
      <c r="F53" s="3">
        <v>0</v>
      </c>
      <c r="G53" s="3">
        <v>0</v>
      </c>
      <c r="H53" s="3">
        <f t="shared" si="3"/>
        <v>457.24840607672292</v>
      </c>
      <c r="I53" s="3">
        <f t="shared" si="4"/>
        <v>8.6897086442705991</v>
      </c>
      <c r="J53" s="3">
        <f t="shared" si="5"/>
        <v>-7.3680989050261267</v>
      </c>
      <c r="K53" s="3">
        <f t="shared" si="6"/>
        <v>455.27969384493787</v>
      </c>
      <c r="L53" s="3">
        <f t="shared" si="7"/>
        <v>-7.0006945449378577</v>
      </c>
      <c r="M53" s="3">
        <f t="shared" si="8"/>
        <v>49.009724111522679</v>
      </c>
      <c r="N53" s="12"/>
    </row>
    <row r="54" spans="1:14" x14ac:dyDescent="0.35">
      <c r="A54" s="3">
        <v>19863</v>
      </c>
      <c r="B54" s="3">
        <v>510.78599930000001</v>
      </c>
      <c r="C54" s="3">
        <v>28</v>
      </c>
      <c r="D54" s="3">
        <v>0</v>
      </c>
      <c r="E54" s="3">
        <v>0</v>
      </c>
      <c r="F54" s="3">
        <v>1</v>
      </c>
      <c r="G54" s="3">
        <v>0</v>
      </c>
      <c r="H54" s="3">
        <f t="shared" si="3"/>
        <v>497.93986842707324</v>
      </c>
      <c r="I54" s="3">
        <f t="shared" si="4"/>
        <v>13.748818748102906</v>
      </c>
      <c r="J54" s="3">
        <f t="shared" si="5"/>
        <v>2.135667646166608</v>
      </c>
      <c r="K54" s="3">
        <f t="shared" si="6"/>
        <v>463.96134876862845</v>
      </c>
      <c r="L54" s="3">
        <f t="shared" si="7"/>
        <v>46.82465053137156</v>
      </c>
      <c r="M54" s="3">
        <f t="shared" si="8"/>
        <v>2192.547897385075</v>
      </c>
      <c r="N54" s="12"/>
    </row>
    <row r="55" spans="1:14" x14ac:dyDescent="0.35">
      <c r="A55" s="3">
        <v>19864</v>
      </c>
      <c r="B55" s="3">
        <v>662.25299840000002</v>
      </c>
      <c r="C55" s="3">
        <v>29</v>
      </c>
      <c r="D55" s="3">
        <v>0</v>
      </c>
      <c r="E55" s="3">
        <v>0</v>
      </c>
      <c r="F55" s="3">
        <v>0</v>
      </c>
      <c r="G55" s="3">
        <v>1</v>
      </c>
      <c r="H55" s="3">
        <f t="shared" si="3"/>
        <v>591.40651967416534</v>
      </c>
      <c r="I55" s="3">
        <f t="shared" si="4"/>
        <v>26.35129346106303</v>
      </c>
      <c r="J55" s="3">
        <f t="shared" si="5"/>
        <v>44.166224845396918</v>
      </c>
      <c r="K55" s="3">
        <f t="shared" si="6"/>
        <v>545.61065179090087</v>
      </c>
      <c r="L55" s="3">
        <f t="shared" si="7"/>
        <v>116.64234660909915</v>
      </c>
      <c r="M55" s="3">
        <f t="shared" si="8"/>
        <v>13605.437022477225</v>
      </c>
      <c r="N55" s="12"/>
    </row>
    <row r="56" spans="1:14" x14ac:dyDescent="0.35">
      <c r="A56" s="3">
        <v>19871</v>
      </c>
      <c r="B56" s="3">
        <v>575.32699969999999</v>
      </c>
      <c r="C56" s="3">
        <v>30</v>
      </c>
      <c r="D56" s="3">
        <v>1</v>
      </c>
      <c r="E56" s="3">
        <v>0</v>
      </c>
      <c r="F56" s="3">
        <v>0</v>
      </c>
      <c r="G56" s="3">
        <v>0</v>
      </c>
      <c r="H56" s="3">
        <f t="shared" si="3"/>
        <v>608.28575724404811</v>
      </c>
      <c r="I56" s="3">
        <f t="shared" si="4"/>
        <v>24.853870097854333</v>
      </c>
      <c r="J56" s="3">
        <f t="shared" si="5"/>
        <v>-29.788615456334007</v>
      </c>
      <c r="K56" s="3">
        <f t="shared" si="6"/>
        <v>589.18641849909773</v>
      </c>
      <c r="L56" s="3">
        <f t="shared" si="7"/>
        <v>-13.859418799097739</v>
      </c>
      <c r="M56" s="3">
        <f t="shared" si="8"/>
        <v>192.08348944878381</v>
      </c>
      <c r="N56" s="12"/>
    </row>
    <row r="57" spans="1:14" x14ac:dyDescent="0.35">
      <c r="A57" s="3">
        <v>19872</v>
      </c>
      <c r="B57" s="3">
        <v>637.06399920000001</v>
      </c>
      <c r="C57" s="3">
        <v>31</v>
      </c>
      <c r="D57" s="3">
        <v>0</v>
      </c>
      <c r="E57" s="3">
        <v>1</v>
      </c>
      <c r="F57" s="3">
        <v>0</v>
      </c>
      <c r="G57" s="3">
        <v>0</v>
      </c>
      <c r="H57" s="3">
        <f t="shared" si="3"/>
        <v>640.85733295195234</v>
      </c>
      <c r="I57" s="3">
        <f t="shared" si="4"/>
        <v>26.073950809330746</v>
      </c>
      <c r="J57" s="3">
        <f t="shared" si="5"/>
        <v>-6.3763235121571062</v>
      </c>
      <c r="K57" s="3">
        <f t="shared" si="6"/>
        <v>625.77152843687634</v>
      </c>
      <c r="L57" s="3">
        <f t="shared" si="7"/>
        <v>11.292470763123674</v>
      </c>
      <c r="M57" s="3">
        <f t="shared" si="8"/>
        <v>127.51989593600298</v>
      </c>
      <c r="N57" s="12"/>
    </row>
    <row r="58" spans="1:14" x14ac:dyDescent="0.35">
      <c r="A58" s="3">
        <v>19873</v>
      </c>
      <c r="B58" s="3">
        <v>786.42399980000005</v>
      </c>
      <c r="C58" s="3">
        <v>32</v>
      </c>
      <c r="D58" s="3">
        <v>0</v>
      </c>
      <c r="E58" s="3">
        <v>0</v>
      </c>
      <c r="F58" s="3">
        <v>1</v>
      </c>
      <c r="G58" s="3">
        <v>0</v>
      </c>
      <c r="H58" s="3">
        <f t="shared" si="3"/>
        <v>747.13757074285252</v>
      </c>
      <c r="I58" s="3">
        <f t="shared" si="4"/>
        <v>38.753644571933592</v>
      </c>
      <c r="J58" s="3">
        <f t="shared" si="5"/>
        <v>12.44269745540517</v>
      </c>
      <c r="K58" s="3">
        <f t="shared" si="6"/>
        <v>669.06695140744966</v>
      </c>
      <c r="L58" s="3">
        <f t="shared" si="7"/>
        <v>117.35704839255038</v>
      </c>
      <c r="M58" s="3">
        <f t="shared" si="8"/>
        <v>13772.676807411412</v>
      </c>
      <c r="N58" s="12"/>
    </row>
    <row r="59" spans="1:14" x14ac:dyDescent="0.35">
      <c r="A59" s="3">
        <v>19874</v>
      </c>
      <c r="B59" s="3">
        <v>1042.441998</v>
      </c>
      <c r="C59" s="3">
        <v>33</v>
      </c>
      <c r="D59" s="3">
        <v>0</v>
      </c>
      <c r="E59" s="3">
        <v>0</v>
      </c>
      <c r="F59" s="3">
        <v>0</v>
      </c>
      <c r="G59" s="3">
        <v>1</v>
      </c>
      <c r="H59" s="3">
        <f t="shared" si="3"/>
        <v>931.04292993165973</v>
      </c>
      <c r="I59" s="3">
        <f t="shared" si="4"/>
        <v>61.70046532280071</v>
      </c>
      <c r="J59" s="3">
        <f t="shared" si="5"/>
        <v>62.819164729797606</v>
      </c>
      <c r="K59" s="3">
        <f t="shared" si="6"/>
        <v>830.05744016018298</v>
      </c>
      <c r="L59" s="3">
        <f t="shared" si="7"/>
        <v>212.38455783981703</v>
      </c>
      <c r="M59" s="3">
        <f t="shared" si="8"/>
        <v>45107.200408814584</v>
      </c>
      <c r="N59" s="12"/>
    </row>
    <row r="60" spans="1:14" x14ac:dyDescent="0.35">
      <c r="A60" s="3">
        <v>19881</v>
      </c>
      <c r="B60" s="3">
        <v>867.16099929999996</v>
      </c>
      <c r="C60" s="3">
        <v>34</v>
      </c>
      <c r="D60" s="3">
        <v>1</v>
      </c>
      <c r="E60" s="3">
        <v>0</v>
      </c>
      <c r="F60" s="3">
        <v>0</v>
      </c>
      <c r="G60" s="3">
        <v>0</v>
      </c>
      <c r="H60" s="3">
        <f t="shared" si="3"/>
        <v>927.27426873057016</v>
      </c>
      <c r="I60" s="3">
        <f t="shared" si="4"/>
        <v>51.350547548664338</v>
      </c>
      <c r="J60" s="3">
        <f t="shared" si="5"/>
        <v>-38.20182424658271</v>
      </c>
      <c r="K60" s="3">
        <f t="shared" si="6"/>
        <v>962.95477979812642</v>
      </c>
      <c r="L60" s="3">
        <f t="shared" si="7"/>
        <v>-95.793780498126466</v>
      </c>
      <c r="M60" s="3">
        <f t="shared" si="8"/>
        <v>9176.4483821232352</v>
      </c>
      <c r="N60" s="12"/>
    </row>
    <row r="61" spans="1:14" x14ac:dyDescent="0.35">
      <c r="A61" s="3">
        <v>19882</v>
      </c>
      <c r="B61" s="3">
        <v>993.05099870000004</v>
      </c>
      <c r="C61" s="3">
        <v>35</v>
      </c>
      <c r="D61" s="3">
        <v>0</v>
      </c>
      <c r="E61" s="3">
        <v>1</v>
      </c>
      <c r="F61" s="3">
        <v>0</v>
      </c>
      <c r="G61" s="3">
        <v>0</v>
      </c>
      <c r="H61" s="3">
        <f t="shared" si="3"/>
        <v>992.84204297030476</v>
      </c>
      <c r="I61" s="3">
        <f t="shared" si="4"/>
        <v>53.598127973845955</v>
      </c>
      <c r="J61" s="3">
        <f t="shared" si="5"/>
        <v>-4.5493173655786352</v>
      </c>
      <c r="K61" s="3">
        <f t="shared" si="6"/>
        <v>972.24849276707732</v>
      </c>
      <c r="L61" s="3">
        <f t="shared" si="7"/>
        <v>20.802505932922713</v>
      </c>
      <c r="M61" s="3">
        <f t="shared" si="8"/>
        <v>432.74425308928471</v>
      </c>
      <c r="N61" s="12"/>
    </row>
    <row r="62" spans="1:14" x14ac:dyDescent="0.35">
      <c r="A62" s="3">
        <v>19883</v>
      </c>
      <c r="B62" s="3">
        <v>1168.7189980000001</v>
      </c>
      <c r="C62" s="3">
        <v>36</v>
      </c>
      <c r="D62" s="3">
        <v>0</v>
      </c>
      <c r="E62" s="3">
        <v>0</v>
      </c>
      <c r="F62" s="3">
        <v>1</v>
      </c>
      <c r="G62" s="3">
        <v>0</v>
      </c>
      <c r="H62" s="3">
        <f t="shared" si="3"/>
        <v>1121.5063749118137</v>
      </c>
      <c r="I62" s="3">
        <f t="shared" si="4"/>
        <v>65.465233584279801</v>
      </c>
      <c r="J62" s="3">
        <f t="shared" si="5"/>
        <v>22.089193148926967</v>
      </c>
      <c r="K62" s="3">
        <f t="shared" si="6"/>
        <v>1058.8828683995557</v>
      </c>
      <c r="L62" s="3">
        <f t="shared" si="7"/>
        <v>109.83612960044434</v>
      </c>
      <c r="M62" s="3">
        <f t="shared" si="8"/>
        <v>12063.975365605605</v>
      </c>
      <c r="N62" s="12"/>
    </row>
    <row r="63" spans="1:14" x14ac:dyDescent="0.35">
      <c r="A63" s="3">
        <v>19884</v>
      </c>
      <c r="B63" s="3">
        <v>1405.1369970000001</v>
      </c>
      <c r="C63" s="3">
        <v>37</v>
      </c>
      <c r="D63" s="3">
        <v>0</v>
      </c>
      <c r="E63" s="3">
        <v>0</v>
      </c>
      <c r="F63" s="3">
        <v>0</v>
      </c>
      <c r="G63" s="3">
        <v>1</v>
      </c>
      <c r="H63" s="3">
        <f t="shared" si="3"/>
        <v>1293.1411481717369</v>
      </c>
      <c r="I63" s="3">
        <f t="shared" si="4"/>
        <v>82.249419720623592</v>
      </c>
      <c r="J63" s="3">
        <f t="shared" si="5"/>
        <v>76.462641462755627</v>
      </c>
      <c r="K63" s="3">
        <f t="shared" si="6"/>
        <v>1249.7907732258911</v>
      </c>
      <c r="L63" s="3">
        <f t="shared" si="7"/>
        <v>155.34622377410892</v>
      </c>
      <c r="M63" s="3">
        <f t="shared" si="8"/>
        <v>24132.449240875525</v>
      </c>
      <c r="N63" s="12"/>
    </row>
    <row r="64" spans="1:14" x14ac:dyDescent="0.35">
      <c r="A64" s="3">
        <v>19891</v>
      </c>
      <c r="B64" s="3">
        <v>1246.9169999999999</v>
      </c>
      <c r="C64" s="3">
        <v>38</v>
      </c>
      <c r="D64" s="3">
        <v>1</v>
      </c>
      <c r="E64" s="3">
        <v>0</v>
      </c>
      <c r="F64" s="3">
        <v>0</v>
      </c>
      <c r="G64" s="3">
        <v>0</v>
      </c>
      <c r="H64" s="3">
        <f t="shared" si="3"/>
        <v>1313.6954121573467</v>
      </c>
      <c r="I64" s="3">
        <f t="shared" si="4"/>
        <v>72.496123429326332</v>
      </c>
      <c r="J64" s="3">
        <f t="shared" si="5"/>
        <v>-46.130053231830708</v>
      </c>
      <c r="K64" s="3">
        <f t="shared" si="6"/>
        <v>1337.1887436457778</v>
      </c>
      <c r="L64" s="3">
        <f t="shared" si="7"/>
        <v>-90.27174364577786</v>
      </c>
      <c r="M64" s="3">
        <f t="shared" si="8"/>
        <v>8148.9877008490357</v>
      </c>
      <c r="N64" s="12"/>
    </row>
    <row r="65" spans="1:14" x14ac:dyDescent="0.35">
      <c r="A65" s="3">
        <v>19892</v>
      </c>
      <c r="B65" s="3">
        <v>1248.211998</v>
      </c>
      <c r="C65" s="3">
        <v>39</v>
      </c>
      <c r="D65" s="3">
        <v>0</v>
      </c>
      <c r="E65" s="3">
        <v>1</v>
      </c>
      <c r="F65" s="3">
        <v>0</v>
      </c>
      <c r="G65" s="3">
        <v>0</v>
      </c>
      <c r="H65" s="3">
        <f t="shared" si="3"/>
        <v>1295.0002293834877</v>
      </c>
      <c r="I65" s="3">
        <f t="shared" si="4"/>
        <v>58.07982415924748</v>
      </c>
      <c r="J65" s="3">
        <f t="shared" si="5"/>
        <v>-16.26799362839601</v>
      </c>
      <c r="K65" s="3">
        <f t="shared" si="6"/>
        <v>1381.6422182210945</v>
      </c>
      <c r="L65" s="3">
        <f t="shared" si="7"/>
        <v>-133.43022022109449</v>
      </c>
      <c r="M65" s="3">
        <f t="shared" si="8"/>
        <v>17803.623668249773</v>
      </c>
      <c r="N65" s="12"/>
    </row>
    <row r="66" spans="1:14" x14ac:dyDescent="0.35">
      <c r="A66" s="3">
        <v>19893</v>
      </c>
      <c r="B66" s="3">
        <v>1383.7469980000001</v>
      </c>
      <c r="C66" s="3">
        <v>40</v>
      </c>
      <c r="D66" s="3">
        <v>0</v>
      </c>
      <c r="E66" s="3">
        <v>0</v>
      </c>
      <c r="F66" s="3">
        <v>1</v>
      </c>
      <c r="G66" s="3">
        <v>0</v>
      </c>
      <c r="H66" s="3">
        <f t="shared" si="3"/>
        <v>1358.9424162428586</v>
      </c>
      <c r="I66" s="3">
        <f t="shared" si="4"/>
        <v>59.00659644307045</v>
      </c>
      <c r="J66" s="3">
        <f t="shared" si="5"/>
        <v>22.842544904464908</v>
      </c>
      <c r="K66" s="3">
        <f t="shared" si="6"/>
        <v>1375.1692466916622</v>
      </c>
      <c r="L66" s="3">
        <f t="shared" si="7"/>
        <v>8.5777513083378381</v>
      </c>
      <c r="M66" s="3">
        <f t="shared" si="8"/>
        <v>73.577817507691492</v>
      </c>
      <c r="N66" s="12"/>
    </row>
    <row r="67" spans="1:14" x14ac:dyDescent="0.35">
      <c r="A67" s="3">
        <v>19894</v>
      </c>
      <c r="B67" s="3">
        <v>1493.3829989999999</v>
      </c>
      <c r="C67" s="3">
        <v>41</v>
      </c>
      <c r="D67" s="3">
        <v>0</v>
      </c>
      <c r="E67" s="3">
        <v>0</v>
      </c>
      <c r="F67" s="3">
        <v>0</v>
      </c>
      <c r="G67" s="3">
        <v>1</v>
      </c>
      <c r="H67" s="3">
        <f t="shared" ref="H67:H98" si="9">$B$21*(B67-J63)+(1-$B$21)*(H66+I66)</f>
        <v>1417.2459904883658</v>
      </c>
      <c r="I67" s="3">
        <f t="shared" ref="I67:I98" si="10">$B$22*(H67-H66)+(1-$B$22)*I66</f>
        <v>58.895456699430873</v>
      </c>
      <c r="J67" s="3">
        <f t="shared" ref="J67:J98" si="11">$B$23*(B67-H67)+(1-$B$23)*J63</f>
        <v>76.372298535542086</v>
      </c>
      <c r="K67" s="3">
        <f t="shared" si="6"/>
        <v>1494.4116541486846</v>
      </c>
      <c r="L67" s="3">
        <f t="shared" si="7"/>
        <v>-1.0286551486847202</v>
      </c>
      <c r="M67" s="3">
        <f t="shared" si="8"/>
        <v>1.0581314149155838</v>
      </c>
      <c r="N67" s="12"/>
    </row>
    <row r="68" spans="1:14" x14ac:dyDescent="0.35">
      <c r="A68" s="3">
        <v>19901</v>
      </c>
      <c r="B68" s="3">
        <v>1346.202</v>
      </c>
      <c r="C68" s="3">
        <v>42</v>
      </c>
      <c r="D68" s="3">
        <v>1</v>
      </c>
      <c r="E68" s="3">
        <v>0</v>
      </c>
      <c r="F68" s="3">
        <v>0</v>
      </c>
      <c r="G68" s="3">
        <v>0</v>
      </c>
      <c r="H68" s="3">
        <f t="shared" si="9"/>
        <v>1418.8629079312632</v>
      </c>
      <c r="I68" s="3">
        <f t="shared" si="10"/>
        <v>49.840376801405426</v>
      </c>
      <c r="J68" s="3">
        <f t="shared" si="11"/>
        <v>-53.490718259029876</v>
      </c>
      <c r="K68" s="3">
        <f t="shared" si="6"/>
        <v>1430.011393955966</v>
      </c>
      <c r="L68" s="3">
        <f t="shared" si="7"/>
        <v>-83.809393955966016</v>
      </c>
      <c r="M68" s="3">
        <f t="shared" si="8"/>
        <v>7024.0145152663126</v>
      </c>
      <c r="N68" s="12"/>
    </row>
    <row r="69" spans="1:14" x14ac:dyDescent="0.35">
      <c r="A69" s="3">
        <v>19902</v>
      </c>
      <c r="B69" s="3">
        <v>1364.759998</v>
      </c>
      <c r="C69" s="3">
        <v>43</v>
      </c>
      <c r="D69" s="3">
        <v>0</v>
      </c>
      <c r="E69" s="3">
        <v>1</v>
      </c>
      <c r="F69" s="3">
        <v>0</v>
      </c>
      <c r="G69" s="3">
        <v>0</v>
      </c>
      <c r="H69" s="3">
        <f t="shared" si="9"/>
        <v>1408.7826424173247</v>
      </c>
      <c r="I69" s="3">
        <f t="shared" si="10"/>
        <v>40.367610722711241</v>
      </c>
      <c r="J69" s="3">
        <f t="shared" si="11"/>
        <v>-23.96818609179838</v>
      </c>
      <c r="K69" s="3">
        <f t="shared" si="6"/>
        <v>1452.4352911042727</v>
      </c>
      <c r="L69" s="3">
        <f t="shared" si="7"/>
        <v>-87.675293104272669</v>
      </c>
      <c r="M69" s="3">
        <f t="shared" si="8"/>
        <v>7686.9570209201229</v>
      </c>
      <c r="N69" s="12"/>
    </row>
    <row r="70" spans="1:14" x14ac:dyDescent="0.35">
      <c r="A70" s="3">
        <v>19903</v>
      </c>
      <c r="B70" s="3">
        <v>1354.0899959999999</v>
      </c>
      <c r="C70" s="3">
        <v>44</v>
      </c>
      <c r="D70" s="3">
        <v>0</v>
      </c>
      <c r="E70" s="3">
        <v>0</v>
      </c>
      <c r="F70" s="3">
        <v>1</v>
      </c>
      <c r="G70" s="3">
        <v>0</v>
      </c>
      <c r="H70" s="3">
        <f t="shared" si="9"/>
        <v>1368.5709772785558</v>
      </c>
      <c r="I70" s="3">
        <f t="shared" si="10"/>
        <v>27.628951697507336</v>
      </c>
      <c r="J70" s="3">
        <f t="shared" si="11"/>
        <v>12.487583596980532</v>
      </c>
      <c r="K70" s="3">
        <f t="shared" si="6"/>
        <v>1471.9927980445009</v>
      </c>
      <c r="L70" s="3">
        <f t="shared" si="7"/>
        <v>-117.90280204450096</v>
      </c>
      <c r="M70" s="3">
        <f t="shared" si="8"/>
        <v>13901.070729944779</v>
      </c>
      <c r="N70" s="12"/>
    </row>
    <row r="71" spans="1:14" x14ac:dyDescent="0.35">
      <c r="A71" s="3">
        <v>19904</v>
      </c>
      <c r="B71" s="3">
        <v>1675.505997</v>
      </c>
      <c r="C71" s="3">
        <v>45</v>
      </c>
      <c r="D71" s="3">
        <v>0</v>
      </c>
      <c r="E71" s="3">
        <v>0</v>
      </c>
      <c r="F71" s="3">
        <v>0</v>
      </c>
      <c r="G71" s="3">
        <v>1</v>
      </c>
      <c r="H71" s="3">
        <f t="shared" si="9"/>
        <v>1534.8926140493445</v>
      </c>
      <c r="I71" s="3">
        <f t="shared" si="10"/>
        <v>49.554673982175991</v>
      </c>
      <c r="J71" s="3">
        <f t="shared" si="11"/>
        <v>94.195211092286414</v>
      </c>
      <c r="K71" s="3">
        <f t="shared" si="6"/>
        <v>1472.5722275116052</v>
      </c>
      <c r="L71" s="3">
        <f t="shared" si="7"/>
        <v>202.93376948839477</v>
      </c>
      <c r="M71" s="3">
        <f t="shared" si="8"/>
        <v>41182.114798768947</v>
      </c>
      <c r="N71" s="12"/>
    </row>
    <row r="72" spans="1:14" x14ac:dyDescent="0.35">
      <c r="A72" s="3">
        <v>19911</v>
      </c>
      <c r="B72" s="3">
        <v>1597.6779979999999</v>
      </c>
      <c r="C72" s="3">
        <v>46</v>
      </c>
      <c r="D72" s="3">
        <v>1</v>
      </c>
      <c r="E72" s="3">
        <v>0</v>
      </c>
      <c r="F72" s="3">
        <v>0</v>
      </c>
      <c r="G72" s="3">
        <v>0</v>
      </c>
      <c r="H72" s="3">
        <f t="shared" si="9"/>
        <v>1630.0472591754392</v>
      </c>
      <c r="I72" s="3">
        <f t="shared" si="10"/>
        <v>56.763506250166138</v>
      </c>
      <c r="J72" s="3">
        <f t="shared" si="11"/>
        <v>-47.630825231083101</v>
      </c>
      <c r="K72" s="3">
        <f t="shared" si="6"/>
        <v>1530.9565697724906</v>
      </c>
      <c r="L72" s="3">
        <f t="shared" si="7"/>
        <v>66.72142822750925</v>
      </c>
      <c r="M72" s="3">
        <f t="shared" si="8"/>
        <v>4451.748984718668</v>
      </c>
      <c r="N72" s="12"/>
    </row>
    <row r="73" spans="1:14" x14ac:dyDescent="0.35">
      <c r="A73" s="3">
        <v>19912</v>
      </c>
      <c r="B73" s="3">
        <v>1528.6039960000001</v>
      </c>
      <c r="C73" s="3">
        <v>47</v>
      </c>
      <c r="D73" s="3">
        <v>0</v>
      </c>
      <c r="E73" s="3">
        <v>1</v>
      </c>
      <c r="F73" s="3">
        <v>0</v>
      </c>
      <c r="G73" s="3">
        <v>0</v>
      </c>
      <c r="H73" s="3">
        <f t="shared" si="9"/>
        <v>1595.0669930118975</v>
      </c>
      <c r="I73" s="3">
        <f t="shared" si="10"/>
        <v>42.259868410665391</v>
      </c>
      <c r="J73" s="3">
        <f t="shared" si="11"/>
        <v>-35.757857857770738</v>
      </c>
      <c r="K73" s="3">
        <f t="shared" si="6"/>
        <v>1662.842579333807</v>
      </c>
      <c r="L73" s="3">
        <f t="shared" si="7"/>
        <v>-134.2385833338069</v>
      </c>
      <c r="M73" s="3">
        <f t="shared" si="8"/>
        <v>18019.99725546742</v>
      </c>
      <c r="N73" s="12"/>
    </row>
    <row r="74" spans="1:14" x14ac:dyDescent="0.35">
      <c r="A74" s="3">
        <v>19913</v>
      </c>
      <c r="B74" s="3">
        <v>1507.060997</v>
      </c>
      <c r="C74" s="3">
        <v>48</v>
      </c>
      <c r="D74" s="3">
        <v>0</v>
      </c>
      <c r="E74" s="3">
        <v>0</v>
      </c>
      <c r="F74" s="3">
        <v>1</v>
      </c>
      <c r="G74" s="3">
        <v>0</v>
      </c>
      <c r="H74" s="3">
        <f t="shared" si="9"/>
        <v>1539.7637054273166</v>
      </c>
      <c r="I74" s="3">
        <f t="shared" si="10"/>
        <v>26.836252792889219</v>
      </c>
      <c r="J74" s="3">
        <f t="shared" si="11"/>
        <v>-4.9916828110420752E-2</v>
      </c>
      <c r="K74" s="3">
        <f t="shared" si="6"/>
        <v>1649.8144450195434</v>
      </c>
      <c r="L74" s="3">
        <f t="shared" si="7"/>
        <v>-142.75344801954338</v>
      </c>
      <c r="M74" s="3">
        <f t="shared" si="8"/>
        <v>20378.546921468474</v>
      </c>
      <c r="N74" s="12"/>
    </row>
    <row r="75" spans="1:14" x14ac:dyDescent="0.35">
      <c r="A75" s="3">
        <v>19914</v>
      </c>
      <c r="B75" s="3">
        <v>1862.6120000000001</v>
      </c>
      <c r="C75" s="3">
        <v>49</v>
      </c>
      <c r="D75" s="3">
        <v>0</v>
      </c>
      <c r="E75" s="3">
        <v>0</v>
      </c>
      <c r="F75" s="3">
        <v>0</v>
      </c>
      <c r="G75" s="3">
        <v>1</v>
      </c>
      <c r="H75" s="3">
        <f t="shared" si="9"/>
        <v>1704.5292846777768</v>
      </c>
      <c r="I75" s="3">
        <f t="shared" si="10"/>
        <v>48.641296838450799</v>
      </c>
      <c r="J75" s="3">
        <f t="shared" si="11"/>
        <v>111.92002709945389</v>
      </c>
      <c r="K75" s="3">
        <f t="shared" si="6"/>
        <v>1660.7951693124921</v>
      </c>
      <c r="L75" s="3">
        <f t="shared" si="7"/>
        <v>201.81683068750795</v>
      </c>
      <c r="M75" s="3">
        <f t="shared" si="8"/>
        <v>40730.033148750248</v>
      </c>
      <c r="N75" s="12"/>
    </row>
    <row r="76" spans="1:14" x14ac:dyDescent="0.35">
      <c r="A76" s="3">
        <v>19921</v>
      </c>
      <c r="B76" s="3">
        <v>1716.0249980000001</v>
      </c>
      <c r="C76" s="3">
        <v>50</v>
      </c>
      <c r="D76" s="3">
        <v>1</v>
      </c>
      <c r="E76" s="3">
        <v>0</v>
      </c>
      <c r="F76" s="3">
        <v>0</v>
      </c>
      <c r="G76" s="3">
        <v>0</v>
      </c>
      <c r="H76" s="3">
        <f t="shared" si="9"/>
        <v>1760.3365959786893</v>
      </c>
      <c r="I76" s="3">
        <f t="shared" si="10"/>
        <v>49.774161509062921</v>
      </c>
      <c r="J76" s="3">
        <f t="shared" si="11"/>
        <v>-46.709945740738412</v>
      </c>
      <c r="K76" s="3">
        <f t="shared" si="6"/>
        <v>1705.5397562851447</v>
      </c>
      <c r="L76" s="3">
        <f t="shared" si="7"/>
        <v>10.48524171485542</v>
      </c>
      <c r="M76" s="3">
        <f t="shared" si="8"/>
        <v>109.94029381894421</v>
      </c>
      <c r="N76" s="12"/>
    </row>
    <row r="77" spans="1:14" x14ac:dyDescent="0.35">
      <c r="A77" s="3">
        <v>19922</v>
      </c>
      <c r="B77" s="3">
        <v>1740.1709980000001</v>
      </c>
      <c r="C77" s="3">
        <v>51</v>
      </c>
      <c r="D77" s="3">
        <v>0</v>
      </c>
      <c r="E77" s="3">
        <v>1</v>
      </c>
      <c r="F77" s="3">
        <v>0</v>
      </c>
      <c r="G77" s="3">
        <v>0</v>
      </c>
      <c r="H77" s="3">
        <f t="shared" si="9"/>
        <v>1786.7495410183365</v>
      </c>
      <c r="I77" s="3">
        <f t="shared" si="10"/>
        <v>46.081021209199243</v>
      </c>
      <c r="J77" s="3">
        <f t="shared" si="11"/>
        <v>-38.759926194205164</v>
      </c>
      <c r="K77" s="3">
        <f t="shared" si="6"/>
        <v>1774.3528996299815</v>
      </c>
      <c r="L77" s="3">
        <f t="shared" si="7"/>
        <v>-34.181901629981439</v>
      </c>
      <c r="M77" s="3">
        <f t="shared" si="8"/>
        <v>1168.4023990417277</v>
      </c>
      <c r="N77" s="12"/>
    </row>
    <row r="78" spans="1:14" x14ac:dyDescent="0.35">
      <c r="A78" s="3">
        <v>19923</v>
      </c>
      <c r="B78" s="3">
        <v>1767.733997</v>
      </c>
      <c r="C78" s="3">
        <v>52</v>
      </c>
      <c r="D78" s="3">
        <v>0</v>
      </c>
      <c r="E78" s="3">
        <v>0</v>
      </c>
      <c r="F78" s="3">
        <v>1</v>
      </c>
      <c r="G78" s="3">
        <v>0</v>
      </c>
      <c r="H78" s="3">
        <f t="shared" si="9"/>
        <v>1788.3751995529174</v>
      </c>
      <c r="I78" s="3">
        <f t="shared" si="10"/>
        <v>39.053138408077515</v>
      </c>
      <c r="J78" s="3">
        <f t="shared" si="11"/>
        <v>-5.7627202193593909</v>
      </c>
      <c r="K78" s="3">
        <f t="shared" si="6"/>
        <v>1832.7806453994253</v>
      </c>
      <c r="L78" s="3">
        <f t="shared" si="7"/>
        <v>-65.046648399425294</v>
      </c>
      <c r="M78" s="3">
        <f t="shared" si="8"/>
        <v>4231.0664679984575</v>
      </c>
      <c r="N78" s="12"/>
    </row>
    <row r="79" spans="1:14" x14ac:dyDescent="0.35">
      <c r="A79" s="3">
        <v>19924</v>
      </c>
      <c r="B79" s="3">
        <v>2000.2919999999999</v>
      </c>
      <c r="C79" s="3">
        <v>53</v>
      </c>
      <c r="D79" s="3">
        <v>0</v>
      </c>
      <c r="E79" s="3">
        <v>0</v>
      </c>
      <c r="F79" s="3">
        <v>0</v>
      </c>
      <c r="G79" s="3">
        <v>1</v>
      </c>
      <c r="H79" s="3">
        <f t="shared" si="9"/>
        <v>1869.0795446044294</v>
      </c>
      <c r="I79" s="3">
        <f t="shared" si="10"/>
        <v>45.637716312836986</v>
      </c>
      <c r="J79" s="3">
        <f t="shared" si="11"/>
        <v>117.27247819301067</v>
      </c>
      <c r="K79" s="3">
        <f t="shared" si="6"/>
        <v>1939.3483650604487</v>
      </c>
      <c r="L79" s="3">
        <f t="shared" si="7"/>
        <v>60.943634939551202</v>
      </c>
      <c r="M79" s="3">
        <f t="shared" si="8"/>
        <v>3714.1266396452861</v>
      </c>
      <c r="N79" s="12"/>
    </row>
    <row r="80" spans="1:14" x14ac:dyDescent="0.35">
      <c r="A80" s="3">
        <v>19931</v>
      </c>
      <c r="B80" s="3">
        <v>1973.8939969999999</v>
      </c>
      <c r="C80" s="3">
        <v>54</v>
      </c>
      <c r="D80" s="3">
        <v>1</v>
      </c>
      <c r="E80" s="3">
        <v>0</v>
      </c>
      <c r="F80" s="3">
        <v>0</v>
      </c>
      <c r="G80" s="3">
        <v>0</v>
      </c>
      <c r="H80" s="3">
        <f t="shared" si="9"/>
        <v>1987.0842615038168</v>
      </c>
      <c r="I80" s="3">
        <f t="shared" si="10"/>
        <v>57.07810883675986</v>
      </c>
      <c r="J80" s="3">
        <f t="shared" si="11"/>
        <v>-37.410315246408743</v>
      </c>
      <c r="K80" s="3">
        <f t="shared" si="6"/>
        <v>1868.007315176528</v>
      </c>
      <c r="L80" s="3">
        <f t="shared" si="7"/>
        <v>105.88668182347192</v>
      </c>
      <c r="M80" s="3">
        <f t="shared" si="8"/>
        <v>11211.989387585178</v>
      </c>
      <c r="N80" s="12"/>
    </row>
    <row r="81" spans="1:14" x14ac:dyDescent="0.35">
      <c r="A81" s="3">
        <v>19932</v>
      </c>
      <c r="B81" s="3">
        <v>1861.9789960000001</v>
      </c>
      <c r="C81" s="3">
        <v>55</v>
      </c>
      <c r="D81" s="3">
        <v>0</v>
      </c>
      <c r="E81" s="3">
        <v>1</v>
      </c>
      <c r="F81" s="3">
        <v>0</v>
      </c>
      <c r="G81" s="3">
        <v>0</v>
      </c>
      <c r="H81" s="3">
        <f t="shared" si="9"/>
        <v>1946.1413106813741</v>
      </c>
      <c r="I81" s="3">
        <f t="shared" si="10"/>
        <v>41.582103903254918</v>
      </c>
      <c r="J81" s="3">
        <f t="shared" si="11"/>
        <v>-51.356270219863802</v>
      </c>
      <c r="K81" s="3">
        <f t="shared" si="6"/>
        <v>2005.4024441463714</v>
      </c>
      <c r="L81" s="3">
        <f t="shared" si="7"/>
        <v>-143.42344814637136</v>
      </c>
      <c r="M81" s="3">
        <f t="shared" si="8"/>
        <v>20570.285478194874</v>
      </c>
      <c r="N81" s="12"/>
    </row>
    <row r="82" spans="1:14" x14ac:dyDescent="0.35">
      <c r="A82" s="3">
        <v>19933</v>
      </c>
      <c r="B82" s="3">
        <v>2140.788994</v>
      </c>
      <c r="C82" s="3">
        <v>56</v>
      </c>
      <c r="D82" s="3">
        <v>0</v>
      </c>
      <c r="E82" s="3">
        <v>0</v>
      </c>
      <c r="F82" s="3">
        <v>1</v>
      </c>
      <c r="G82" s="3">
        <v>0</v>
      </c>
      <c r="H82" s="3">
        <f t="shared" si="9"/>
        <v>2096.2727378318086</v>
      </c>
      <c r="I82" s="3">
        <f t="shared" si="10"/>
        <v>58.74250651892892</v>
      </c>
      <c r="J82" s="3">
        <f t="shared" si="11"/>
        <v>8.186574188676925</v>
      </c>
      <c r="K82" s="3">
        <f t="shared" si="6"/>
        <v>1981.9606943652695</v>
      </c>
      <c r="L82" s="3">
        <f t="shared" si="7"/>
        <v>158.82829963473046</v>
      </c>
      <c r="M82" s="3">
        <f t="shared" si="8"/>
        <v>25226.42876485972</v>
      </c>
      <c r="N82" s="12"/>
    </row>
    <row r="83" spans="1:14" x14ac:dyDescent="0.35">
      <c r="A83" s="3">
        <v>19934</v>
      </c>
      <c r="B83" s="3">
        <v>2468.8539959999998</v>
      </c>
      <c r="C83" s="3">
        <v>57</v>
      </c>
      <c r="D83" s="3">
        <v>0</v>
      </c>
      <c r="E83" s="3">
        <v>0</v>
      </c>
      <c r="F83" s="3">
        <v>0</v>
      </c>
      <c r="G83" s="3">
        <v>1</v>
      </c>
      <c r="H83" s="3">
        <f t="shared" si="9"/>
        <v>2289.3561395562324</v>
      </c>
      <c r="I83" s="3">
        <f t="shared" si="10"/>
        <v>79.980260753718753</v>
      </c>
      <c r="J83" s="3">
        <f t="shared" si="11"/>
        <v>134.53615743303087</v>
      </c>
      <c r="K83" s="3">
        <f t="shared" si="6"/>
        <v>2272.2877225437483</v>
      </c>
      <c r="L83" s="3">
        <f t="shared" si="7"/>
        <v>196.56627345625157</v>
      </c>
      <c r="M83" s="3">
        <f t="shared" si="8"/>
        <v>38638.29986047787</v>
      </c>
      <c r="N83" s="12"/>
    </row>
    <row r="84" spans="1:14" x14ac:dyDescent="0.35">
      <c r="A84" s="3">
        <v>19941</v>
      </c>
      <c r="B84" s="3">
        <v>2076.6999970000002</v>
      </c>
      <c r="C84" s="3">
        <v>58</v>
      </c>
      <c r="D84" s="3">
        <v>1</v>
      </c>
      <c r="E84" s="3">
        <v>0</v>
      </c>
      <c r="F84" s="3">
        <v>0</v>
      </c>
      <c r="G84" s="3">
        <v>0</v>
      </c>
      <c r="H84" s="3">
        <f t="shared" si="9"/>
        <v>2194.9051484610231</v>
      </c>
      <c r="I84" s="3">
        <f t="shared" si="10"/>
        <v>52.404681091489877</v>
      </c>
      <c r="J84" s="3">
        <f t="shared" si="11"/>
        <v>-59.825866197954866</v>
      </c>
      <c r="K84" s="3">
        <f t="shared" si="6"/>
        <v>2331.9260850635424</v>
      </c>
      <c r="L84" s="3">
        <f t="shared" si="7"/>
        <v>-255.22608806354219</v>
      </c>
      <c r="M84" s="3">
        <f t="shared" si="8"/>
        <v>65140.356028218994</v>
      </c>
      <c r="N84" s="12"/>
    </row>
    <row r="85" spans="1:14" x14ac:dyDescent="0.35">
      <c r="A85" s="3">
        <v>19942</v>
      </c>
      <c r="B85" s="3">
        <v>2149.9079969999998</v>
      </c>
      <c r="C85" s="3">
        <v>59</v>
      </c>
      <c r="D85" s="3">
        <v>0</v>
      </c>
      <c r="E85" s="3">
        <v>1</v>
      </c>
      <c r="F85" s="3">
        <v>0</v>
      </c>
      <c r="G85" s="3">
        <v>0</v>
      </c>
      <c r="H85" s="3">
        <f t="shared" si="9"/>
        <v>2215.8405344631637</v>
      </c>
      <c r="I85" s="3">
        <f t="shared" si="10"/>
        <v>47.429746586048658</v>
      </c>
      <c r="J85" s="3">
        <f t="shared" si="11"/>
        <v>-55.40027942123956</v>
      </c>
      <c r="K85" s="3">
        <f t="shared" si="6"/>
        <v>2195.9535593326491</v>
      </c>
      <c r="L85" s="3">
        <f t="shared" si="7"/>
        <v>-46.045562332649297</v>
      </c>
      <c r="M85" s="3">
        <f t="shared" si="8"/>
        <v>2120.1938105298918</v>
      </c>
      <c r="N85" s="12"/>
    </row>
    <row r="86" spans="1:14" x14ac:dyDescent="0.35">
      <c r="A86" s="3">
        <v>19943</v>
      </c>
      <c r="B86" s="3">
        <v>2493.2859960000001</v>
      </c>
      <c r="C86" s="3">
        <v>60</v>
      </c>
      <c r="D86" s="3">
        <v>0</v>
      </c>
      <c r="E86" s="3">
        <v>0</v>
      </c>
      <c r="F86" s="3">
        <v>1</v>
      </c>
      <c r="G86" s="3">
        <v>0</v>
      </c>
      <c r="H86" s="3">
        <f t="shared" si="9"/>
        <v>2414.8767841825193</v>
      </c>
      <c r="I86" s="3">
        <f t="shared" si="10"/>
        <v>71.396995345377832</v>
      </c>
      <c r="J86" s="3">
        <f t="shared" si="11"/>
        <v>27.668996401146149</v>
      </c>
      <c r="K86" s="3">
        <f t="shared" si="6"/>
        <v>2271.4568552378892</v>
      </c>
      <c r="L86" s="3">
        <f t="shared" si="7"/>
        <v>221.82914076211091</v>
      </c>
      <c r="M86" s="3">
        <f t="shared" si="8"/>
        <v>49208.167691256414</v>
      </c>
      <c r="N86" s="12"/>
    </row>
    <row r="87" spans="1:14" x14ac:dyDescent="0.35">
      <c r="A87" s="3">
        <v>19944</v>
      </c>
      <c r="B87" s="3">
        <v>2832</v>
      </c>
      <c r="C87" s="3">
        <v>61</v>
      </c>
      <c r="D87" s="3">
        <v>0</v>
      </c>
      <c r="E87" s="3">
        <v>0</v>
      </c>
      <c r="F87" s="3">
        <v>0</v>
      </c>
      <c r="G87" s="3">
        <v>1</v>
      </c>
      <c r="H87" s="3">
        <f t="shared" si="9"/>
        <v>2630.6091307980541</v>
      </c>
      <c r="I87" s="3">
        <f t="shared" si="10"/>
        <v>94.214758417290696</v>
      </c>
      <c r="J87" s="3">
        <f t="shared" si="11"/>
        <v>153.08418931499881</v>
      </c>
      <c r="K87" s="3">
        <f t="shared" si="6"/>
        <v>2620.8099369609281</v>
      </c>
      <c r="L87" s="3">
        <f t="shared" si="7"/>
        <v>211.1900630390719</v>
      </c>
      <c r="M87" s="3">
        <f t="shared" si="8"/>
        <v>44601.242726447163</v>
      </c>
      <c r="N87" s="12"/>
    </row>
    <row r="88" spans="1:14" x14ac:dyDescent="0.35">
      <c r="A88" s="3">
        <v>19951</v>
      </c>
      <c r="B88" s="3">
        <v>2652</v>
      </c>
      <c r="C88" s="3">
        <v>62</v>
      </c>
      <c r="D88" s="3">
        <v>1</v>
      </c>
      <c r="E88" s="3">
        <v>0</v>
      </c>
      <c r="F88" s="3">
        <v>0</v>
      </c>
      <c r="G88" s="3">
        <v>0</v>
      </c>
      <c r="H88" s="3">
        <f t="shared" si="9"/>
        <v>2715.9405440852029</v>
      </c>
      <c r="I88" s="3">
        <f t="shared" si="10"/>
        <v>92.810403471105587</v>
      </c>
      <c r="J88" s="3">
        <f t="shared" si="11"/>
        <v>-60.967433854405229</v>
      </c>
      <c r="K88" s="3">
        <f t="shared" si="6"/>
        <v>2664.9980230173901</v>
      </c>
      <c r="L88" s="3">
        <f t="shared" si="7"/>
        <v>-12.998023017390096</v>
      </c>
      <c r="M88" s="3">
        <f t="shared" si="8"/>
        <v>168.94860236060273</v>
      </c>
      <c r="N88" s="12"/>
    </row>
    <row r="89" spans="1:14" x14ac:dyDescent="0.35">
      <c r="A89" s="3">
        <v>19952</v>
      </c>
      <c r="B89" s="3">
        <v>2575</v>
      </c>
      <c r="C89" s="3">
        <v>63</v>
      </c>
      <c r="D89" s="3">
        <v>0</v>
      </c>
      <c r="E89" s="3">
        <v>1</v>
      </c>
      <c r="F89" s="3">
        <v>0</v>
      </c>
      <c r="G89" s="3">
        <v>0</v>
      </c>
      <c r="H89" s="3">
        <f t="shared" si="9"/>
        <v>2686.8592924087852</v>
      </c>
      <c r="I89" s="3">
        <f t="shared" si="10"/>
        <v>73.540731258969174</v>
      </c>
      <c r="J89" s="3">
        <f t="shared" si="11"/>
        <v>-71.064150301980561</v>
      </c>
      <c r="K89" s="3">
        <f t="shared" si="6"/>
        <v>2753.3506681350686</v>
      </c>
      <c r="L89" s="3">
        <f t="shared" si="7"/>
        <v>-178.35066813506864</v>
      </c>
      <c r="M89" s="3">
        <f t="shared" si="8"/>
        <v>31808.960824225389</v>
      </c>
      <c r="N89" s="12"/>
    </row>
    <row r="90" spans="1:14" x14ac:dyDescent="0.35">
      <c r="A90" s="3">
        <v>19953</v>
      </c>
      <c r="B90" s="3">
        <v>3003</v>
      </c>
      <c r="C90" s="3">
        <v>64</v>
      </c>
      <c r="D90" s="3">
        <v>0</v>
      </c>
      <c r="E90" s="3">
        <v>0</v>
      </c>
      <c r="F90" s="3">
        <v>1</v>
      </c>
      <c r="G90" s="3">
        <v>0</v>
      </c>
      <c r="H90" s="3">
        <f t="shared" si="9"/>
        <v>2907.2920603515772</v>
      </c>
      <c r="I90" s="3">
        <f t="shared" si="10"/>
        <v>96.762676961852662</v>
      </c>
      <c r="J90" s="3">
        <f t="shared" si="11"/>
        <v>46.545578996072152</v>
      </c>
      <c r="K90" s="3">
        <f t="shared" si="6"/>
        <v>2788.0690200689005</v>
      </c>
      <c r="L90" s="3">
        <f t="shared" si="7"/>
        <v>214.9309799310995</v>
      </c>
      <c r="M90" s="3">
        <f t="shared" si="8"/>
        <v>46195.326134142699</v>
      </c>
      <c r="N90" s="12"/>
    </row>
    <row r="91" spans="1:14" x14ac:dyDescent="0.35">
      <c r="A91" s="3">
        <v>19954</v>
      </c>
      <c r="B91" s="3">
        <v>3148</v>
      </c>
      <c r="C91" s="3">
        <v>65</v>
      </c>
      <c r="D91" s="3">
        <v>0</v>
      </c>
      <c r="E91" s="3">
        <v>0</v>
      </c>
      <c r="F91" s="3">
        <v>0</v>
      </c>
      <c r="G91" s="3">
        <v>1</v>
      </c>
      <c r="H91" s="3">
        <f t="shared" si="9"/>
        <v>2997.8088459766659</v>
      </c>
      <c r="I91" s="3">
        <f t="shared" si="10"/>
        <v>95.775273200812578</v>
      </c>
      <c r="J91" s="3">
        <f t="shared" si="11"/>
        <v>152.28155163388917</v>
      </c>
      <c r="K91" s="3">
        <f t="shared" si="6"/>
        <v>3157.1389266284286</v>
      </c>
      <c r="L91" s="3">
        <f t="shared" si="7"/>
        <v>-9.138926628428635</v>
      </c>
      <c r="M91" s="3">
        <f t="shared" si="8"/>
        <v>83.519979919801983</v>
      </c>
      <c r="N91" s="12"/>
    </row>
    <row r="92" spans="1:14" x14ac:dyDescent="0.35">
      <c r="A92" s="3">
        <v>19961</v>
      </c>
      <c r="B92" s="3">
        <v>2185</v>
      </c>
      <c r="C92" s="3">
        <v>66</v>
      </c>
      <c r="D92" s="3">
        <v>1</v>
      </c>
      <c r="E92" s="3">
        <v>0</v>
      </c>
      <c r="F92" s="3">
        <v>0</v>
      </c>
      <c r="G92" s="3">
        <v>0</v>
      </c>
      <c r="H92" s="3">
        <f t="shared" si="9"/>
        <v>2514.2905186262178</v>
      </c>
      <c r="I92" s="3">
        <f t="shared" si="10"/>
        <v>4.1956012068524444</v>
      </c>
      <c r="J92" s="3">
        <f t="shared" si="11"/>
        <v>-135.41043120391487</v>
      </c>
      <c r="K92" s="3">
        <f t="shared" si="6"/>
        <v>3032.6166853230734</v>
      </c>
      <c r="L92" s="3">
        <f t="shared" si="7"/>
        <v>-847.6166853230734</v>
      </c>
      <c r="M92" s="3">
        <f t="shared" si="8"/>
        <v>718454.04523807403</v>
      </c>
      <c r="N92" s="12"/>
    </row>
    <row r="93" spans="1:14" x14ac:dyDescent="0.35">
      <c r="A93" s="3">
        <v>19962</v>
      </c>
      <c r="B93" s="3">
        <v>2179</v>
      </c>
      <c r="C93" s="3">
        <v>67</v>
      </c>
      <c r="D93" s="3">
        <v>0</v>
      </c>
      <c r="E93" s="3">
        <v>1</v>
      </c>
      <c r="F93" s="3">
        <v>0</v>
      </c>
      <c r="G93" s="3">
        <v>0</v>
      </c>
      <c r="H93" s="3">
        <f t="shared" si="9"/>
        <v>2335.0362988359084</v>
      </c>
      <c r="I93" s="3">
        <f t="shared" si="10"/>
        <v>-24.805710767392572</v>
      </c>
      <c r="J93" s="3">
        <f t="shared" si="11"/>
        <v>-94.638646076254815</v>
      </c>
      <c r="K93" s="3">
        <f t="shared" si="6"/>
        <v>2447.4219695310899</v>
      </c>
      <c r="L93" s="3">
        <f t="shared" si="7"/>
        <v>-268.42196953108987</v>
      </c>
      <c r="M93" s="3">
        <f t="shared" si="8"/>
        <v>72050.353726949339</v>
      </c>
      <c r="N93" s="12"/>
    </row>
    <row r="94" spans="1:14" x14ac:dyDescent="0.35">
      <c r="A94" s="3">
        <v>19963</v>
      </c>
      <c r="B94" s="3">
        <v>2321</v>
      </c>
      <c r="C94" s="3">
        <v>68</v>
      </c>
      <c r="D94" s="3">
        <v>0</v>
      </c>
      <c r="E94" s="3">
        <v>0</v>
      </c>
      <c r="F94" s="3">
        <v>1</v>
      </c>
      <c r="G94" s="3">
        <v>0</v>
      </c>
      <c r="H94" s="3">
        <f t="shared" si="9"/>
        <v>2285.7797897399423</v>
      </c>
      <c r="I94" s="3">
        <f t="shared" si="10"/>
        <v>-28.671101458383099</v>
      </c>
      <c r="J94" s="3">
        <f t="shared" si="11"/>
        <v>43.40349230042191</v>
      </c>
      <c r="K94" s="3">
        <f t="shared" si="6"/>
        <v>2356.7761670645878</v>
      </c>
      <c r="L94" s="3">
        <f t="shared" si="7"/>
        <v>-35.776167064587753</v>
      </c>
      <c r="M94" s="3">
        <f t="shared" si="8"/>
        <v>1279.9341298332936</v>
      </c>
      <c r="N94" s="12"/>
    </row>
    <row r="95" spans="1:14" x14ac:dyDescent="0.35">
      <c r="A95" s="3">
        <v>19964</v>
      </c>
      <c r="B95" s="3">
        <v>2129</v>
      </c>
      <c r="C95" s="3">
        <v>69</v>
      </c>
      <c r="D95" s="3">
        <v>0</v>
      </c>
      <c r="E95" s="3">
        <v>0</v>
      </c>
      <c r="F95" s="3">
        <v>0</v>
      </c>
      <c r="G95" s="3">
        <v>1</v>
      </c>
      <c r="H95" s="3">
        <f t="shared" si="9"/>
        <v>2065.4792944145174</v>
      </c>
      <c r="I95" s="3">
        <f t="shared" si="10"/>
        <v>-58.965510058866457</v>
      </c>
      <c r="J95" s="3">
        <f t="shared" si="11"/>
        <v>127.65592751831588</v>
      </c>
      <c r="K95" s="3">
        <f t="shared" si="6"/>
        <v>2409.3902399154485</v>
      </c>
      <c r="L95" s="3">
        <f t="shared" si="7"/>
        <v>-280.39023991544855</v>
      </c>
      <c r="M95" s="3">
        <f t="shared" si="8"/>
        <v>78618.686639842796</v>
      </c>
      <c r="N95" s="12"/>
    </row>
    <row r="96" spans="1:14" x14ac:dyDescent="0.35">
      <c r="A96" s="3">
        <v>19971</v>
      </c>
      <c r="B96" s="3">
        <v>1601</v>
      </c>
      <c r="C96" s="3">
        <v>70</v>
      </c>
      <c r="D96" s="3">
        <v>1</v>
      </c>
      <c r="E96" s="3">
        <v>0</v>
      </c>
      <c r="F96" s="3">
        <v>0</v>
      </c>
      <c r="G96" s="3">
        <v>0</v>
      </c>
      <c r="H96" s="3">
        <f t="shared" si="9"/>
        <v>1821.9148416052512</v>
      </c>
      <c r="I96" s="3">
        <f t="shared" si="10"/>
        <v>-88.148484998389364</v>
      </c>
      <c r="J96" s="3">
        <f t="shared" si="11"/>
        <v>-159.13259660124237</v>
      </c>
      <c r="K96" s="3">
        <f t="shared" si="6"/>
        <v>1871.1033531517362</v>
      </c>
      <c r="L96" s="3">
        <f t="shared" si="7"/>
        <v>-270.1033531517362</v>
      </c>
      <c r="M96" s="3">
        <f t="shared" si="8"/>
        <v>72955.821383811519</v>
      </c>
      <c r="N96" s="12"/>
    </row>
    <row r="97" spans="1:14" x14ac:dyDescent="0.35">
      <c r="A97" s="3">
        <v>19972</v>
      </c>
      <c r="B97" s="3">
        <v>1737</v>
      </c>
      <c r="C97" s="3">
        <v>71</v>
      </c>
      <c r="D97" s="3">
        <v>0</v>
      </c>
      <c r="E97" s="3">
        <v>1</v>
      </c>
      <c r="F97" s="3">
        <v>0</v>
      </c>
      <c r="G97" s="3">
        <v>0</v>
      </c>
      <c r="H97" s="3">
        <f t="shared" si="9"/>
        <v>1800.6560155088805</v>
      </c>
      <c r="I97" s="3">
        <f t="shared" si="10"/>
        <v>-77.573997353082319</v>
      </c>
      <c r="J97" s="3">
        <f t="shared" si="11"/>
        <v>-86.042889631484783</v>
      </c>
      <c r="K97" s="3">
        <f t="shared" si="6"/>
        <v>1639.1277105306069</v>
      </c>
      <c r="L97" s="3">
        <f t="shared" si="7"/>
        <v>97.872289469393081</v>
      </c>
      <c r="M97" s="3">
        <f t="shared" si="8"/>
        <v>9578.9850459806712</v>
      </c>
      <c r="N97" s="12"/>
    </row>
    <row r="98" spans="1:14" x14ac:dyDescent="0.35">
      <c r="A98" s="3">
        <v>19973</v>
      </c>
      <c r="B98" s="3">
        <v>1614</v>
      </c>
      <c r="C98" s="3">
        <v>72</v>
      </c>
      <c r="D98" s="3">
        <v>0</v>
      </c>
      <c r="E98" s="3">
        <v>0</v>
      </c>
      <c r="F98" s="3">
        <v>1</v>
      </c>
      <c r="G98" s="3">
        <v>0</v>
      </c>
      <c r="H98" s="3">
        <f t="shared" si="9"/>
        <v>1618.8675991694474</v>
      </c>
      <c r="I98" s="3">
        <f t="shared" si="10"/>
        <v>-94.049101339608413</v>
      </c>
      <c r="J98" s="3">
        <f t="shared" si="11"/>
        <v>30.011261298734674</v>
      </c>
      <c r="K98" s="3">
        <f t="shared" si="6"/>
        <v>1766.48551045622</v>
      </c>
      <c r="L98" s="3">
        <f t="shared" si="7"/>
        <v>-152.48551045622003</v>
      </c>
      <c r="M98" s="3">
        <f t="shared" si="8"/>
        <v>23251.830899093988</v>
      </c>
      <c r="N98" s="12"/>
    </row>
    <row r="99" spans="1:14" x14ac:dyDescent="0.35">
      <c r="A99" s="3">
        <v>19974</v>
      </c>
      <c r="B99" s="3">
        <v>1578</v>
      </c>
      <c r="C99" s="3">
        <v>73</v>
      </c>
      <c r="D99" s="3">
        <v>0</v>
      </c>
      <c r="E99" s="3">
        <v>0</v>
      </c>
      <c r="F99" s="3">
        <v>0</v>
      </c>
      <c r="G99" s="3">
        <v>1</v>
      </c>
      <c r="H99" s="3">
        <f t="shared" ref="H99:H130" si="12">$B$21*(B99-J95)+(1-$B$21)*(H98+I98)</f>
        <v>1473.9198324826903</v>
      </c>
      <c r="I99" s="3">
        <f t="shared" ref="I99:I130" si="13">$B$22*(H99-H98)+(1-$B$22)*I98</f>
        <v>-102.09559636904861</v>
      </c>
      <c r="J99" s="3">
        <f t="shared" ref="J99:J130" si="14">$B$23*(B99-H99)+(1-$B$23)*J95</f>
        <v>121.11511780468237</v>
      </c>
      <c r="K99" s="3">
        <f t="shared" si="6"/>
        <v>1652.4744253481549</v>
      </c>
      <c r="L99" s="3">
        <f t="shared" si="7"/>
        <v>-74.474425348154909</v>
      </c>
      <c r="M99" s="3">
        <f t="shared" si="8"/>
        <v>5546.4400309378989</v>
      </c>
      <c r="N99" s="12"/>
    </row>
    <row r="100" spans="1:14" x14ac:dyDescent="0.35">
      <c r="A100" s="3">
        <v>19981</v>
      </c>
      <c r="B100" s="3">
        <v>1405</v>
      </c>
      <c r="C100" s="3">
        <v>74</v>
      </c>
      <c r="D100" s="3">
        <v>1</v>
      </c>
      <c r="E100" s="3">
        <v>0</v>
      </c>
      <c r="F100" s="3">
        <v>0</v>
      </c>
      <c r="G100" s="3">
        <v>0</v>
      </c>
      <c r="H100" s="3">
        <f t="shared" si="12"/>
        <v>1503.2551110503593</v>
      </c>
      <c r="I100" s="3">
        <f t="shared" si="13"/>
        <v>-81.3178829520009</v>
      </c>
      <c r="J100" s="3">
        <f t="shared" si="14"/>
        <v>-142.24287390234295</v>
      </c>
      <c r="K100" s="3">
        <f t="shared" ref="K100:K130" si="15">H99+I99+J96</f>
        <v>1212.6916395123994</v>
      </c>
      <c r="L100" s="3">
        <f t="shared" ref="L100:L130" si="16">B100-K100</f>
        <v>192.30836048760057</v>
      </c>
      <c r="M100" s="3">
        <f t="shared" ref="M100:M130" si="17">L100^2</f>
        <v>36982.505513428929</v>
      </c>
      <c r="N100" s="12"/>
    </row>
    <row r="101" spans="1:14" x14ac:dyDescent="0.35">
      <c r="A101" s="3">
        <v>19982</v>
      </c>
      <c r="B101" s="3">
        <v>1402</v>
      </c>
      <c r="C101" s="3">
        <v>75</v>
      </c>
      <c r="D101" s="3">
        <v>0</v>
      </c>
      <c r="E101" s="3">
        <v>1</v>
      </c>
      <c r="F101" s="3">
        <v>0</v>
      </c>
      <c r="G101" s="3">
        <v>0</v>
      </c>
      <c r="H101" s="3">
        <f t="shared" si="12"/>
        <v>1467.1163607764174</v>
      </c>
      <c r="I101" s="3">
        <f t="shared" si="13"/>
        <v>-74.175580417170593</v>
      </c>
      <c r="J101" s="3">
        <f t="shared" si="14"/>
        <v>-80.237077084953313</v>
      </c>
      <c r="K101" s="3">
        <f t="shared" si="15"/>
        <v>1335.8943384668737</v>
      </c>
      <c r="L101" s="3">
        <f t="shared" si="16"/>
        <v>66.105661533126295</v>
      </c>
      <c r="M101" s="3">
        <f t="shared" si="17"/>
        <v>4369.9584867322537</v>
      </c>
      <c r="N101" s="12"/>
    </row>
    <row r="102" spans="1:14" x14ac:dyDescent="0.35">
      <c r="A102" s="3">
        <v>19983</v>
      </c>
      <c r="B102" s="3">
        <v>1556</v>
      </c>
      <c r="C102" s="3">
        <v>76</v>
      </c>
      <c r="D102" s="3">
        <v>0</v>
      </c>
      <c r="E102" s="3">
        <v>0</v>
      </c>
      <c r="F102" s="3">
        <v>1</v>
      </c>
      <c r="G102" s="3">
        <v>0</v>
      </c>
      <c r="H102" s="3">
        <f t="shared" si="12"/>
        <v>1483.8708342014088</v>
      </c>
      <c r="I102" s="3">
        <f t="shared" si="13"/>
        <v>-59.800582148013198</v>
      </c>
      <c r="J102" s="3">
        <f t="shared" si="14"/>
        <v>41.696364933094401</v>
      </c>
      <c r="K102" s="3">
        <f t="shared" si="15"/>
        <v>1422.9520416579817</v>
      </c>
      <c r="L102" s="3">
        <f t="shared" si="16"/>
        <v>133.04795834201832</v>
      </c>
      <c r="M102" s="3">
        <f t="shared" si="17"/>
        <v>17701.759218979441</v>
      </c>
      <c r="N102" s="12"/>
    </row>
    <row r="103" spans="1:14" x14ac:dyDescent="0.35">
      <c r="A103" s="3">
        <v>19984</v>
      </c>
      <c r="B103" s="3">
        <v>1710</v>
      </c>
      <c r="C103" s="3">
        <v>77</v>
      </c>
      <c r="D103" s="3">
        <v>0</v>
      </c>
      <c r="E103" s="3">
        <v>0</v>
      </c>
      <c r="F103" s="3">
        <v>0</v>
      </c>
      <c r="G103" s="3">
        <v>1</v>
      </c>
      <c r="H103" s="3">
        <f t="shared" si="12"/>
        <v>1536.710862097601</v>
      </c>
      <c r="I103" s="3">
        <f t="shared" si="13"/>
        <v>-41.993394029187968</v>
      </c>
      <c r="J103" s="3">
        <f t="shared" si="14"/>
        <v>135.59016918965958</v>
      </c>
      <c r="K103" s="3">
        <f t="shared" si="15"/>
        <v>1545.1853698580778</v>
      </c>
      <c r="L103" s="3">
        <f t="shared" si="16"/>
        <v>164.81463014192218</v>
      </c>
      <c r="M103" s="3">
        <f t="shared" si="17"/>
        <v>27163.862308818603</v>
      </c>
      <c r="N103" s="12"/>
    </row>
    <row r="104" spans="1:14" x14ac:dyDescent="0.35">
      <c r="A104" s="3">
        <v>19991</v>
      </c>
      <c r="B104" s="3">
        <v>1530</v>
      </c>
      <c r="C104" s="3">
        <v>78</v>
      </c>
      <c r="D104" s="3">
        <v>1</v>
      </c>
      <c r="E104" s="3">
        <v>0</v>
      </c>
      <c r="F104" s="3">
        <v>0</v>
      </c>
      <c r="G104" s="3">
        <v>0</v>
      </c>
      <c r="H104" s="3">
        <f t="shared" si="12"/>
        <v>1616.0451074549162</v>
      </c>
      <c r="I104" s="3">
        <f t="shared" si="13"/>
        <v>-22.812886237898745</v>
      </c>
      <c r="J104" s="3">
        <f t="shared" si="14"/>
        <v>-126.65148271715323</v>
      </c>
      <c r="K104" s="3">
        <f t="shared" si="15"/>
        <v>1352.4745941660699</v>
      </c>
      <c r="L104" s="3">
        <f t="shared" si="16"/>
        <v>177.52540583393011</v>
      </c>
      <c r="M104" s="3">
        <f t="shared" si="17"/>
        <v>31515.269716501585</v>
      </c>
      <c r="N104" s="12"/>
    </row>
    <row r="105" spans="1:14" x14ac:dyDescent="0.35">
      <c r="A105" s="3">
        <v>19992</v>
      </c>
      <c r="B105" s="3">
        <v>1558</v>
      </c>
      <c r="C105" s="3">
        <v>79</v>
      </c>
      <c r="D105" s="3">
        <v>0</v>
      </c>
      <c r="E105" s="3">
        <v>1</v>
      </c>
      <c r="F105" s="3">
        <v>0</v>
      </c>
      <c r="G105" s="3">
        <v>0</v>
      </c>
      <c r="H105" s="3">
        <f t="shared" si="12"/>
        <v>1623.99025777937</v>
      </c>
      <c r="I105" s="3">
        <f t="shared" si="13"/>
        <v>-17.950393545284875</v>
      </c>
      <c r="J105" s="3">
        <f t="shared" si="14"/>
        <v>-76.284469232720198</v>
      </c>
      <c r="K105" s="3">
        <f t="shared" si="15"/>
        <v>1512.9951441320641</v>
      </c>
      <c r="L105" s="3">
        <f t="shared" si="16"/>
        <v>45.00485586793593</v>
      </c>
      <c r="M105" s="3">
        <f t="shared" si="17"/>
        <v>2025.4370516936872</v>
      </c>
      <c r="N105" s="12"/>
    </row>
    <row r="106" spans="1:14" x14ac:dyDescent="0.35">
      <c r="A106" s="3">
        <v>19993</v>
      </c>
      <c r="B106" s="3">
        <v>1336</v>
      </c>
      <c r="C106" s="3">
        <v>80</v>
      </c>
      <c r="D106" s="3">
        <v>0</v>
      </c>
      <c r="E106" s="3">
        <v>0</v>
      </c>
      <c r="F106" s="3">
        <v>1</v>
      </c>
      <c r="G106" s="3">
        <v>0</v>
      </c>
      <c r="H106" s="3">
        <f t="shared" si="12"/>
        <v>1392.9874246779941</v>
      </c>
      <c r="I106" s="3">
        <f t="shared" si="13"/>
        <v>-51.631539881948605</v>
      </c>
      <c r="J106" s="3">
        <f t="shared" si="14"/>
        <v>14.317740038761183</v>
      </c>
      <c r="K106" s="3">
        <f t="shared" si="15"/>
        <v>1647.7362291671795</v>
      </c>
      <c r="L106" s="3">
        <f t="shared" si="16"/>
        <v>-311.73622916717954</v>
      </c>
      <c r="M106" s="3">
        <f t="shared" si="17"/>
        <v>97179.47657537229</v>
      </c>
      <c r="N106" s="12"/>
    </row>
    <row r="107" spans="1:14" x14ac:dyDescent="0.35">
      <c r="A107" s="3">
        <v>19994</v>
      </c>
      <c r="B107" s="3">
        <v>2343</v>
      </c>
      <c r="C107" s="3">
        <v>81</v>
      </c>
      <c r="D107" s="3">
        <v>0</v>
      </c>
      <c r="E107" s="3">
        <v>0</v>
      </c>
      <c r="F107" s="3">
        <v>0</v>
      </c>
      <c r="G107" s="3">
        <v>1</v>
      </c>
      <c r="H107" s="3">
        <f t="shared" si="12"/>
        <v>1933.2502131468641</v>
      </c>
      <c r="I107" s="3">
        <f t="shared" si="13"/>
        <v>41.940162608586256</v>
      </c>
      <c r="J107" s="3">
        <f t="shared" si="14"/>
        <v>211.65244205902974</v>
      </c>
      <c r="K107" s="3">
        <f t="shared" si="15"/>
        <v>1476.946053985705</v>
      </c>
      <c r="L107" s="3">
        <f t="shared" si="16"/>
        <v>866.05394601429498</v>
      </c>
      <c r="M107" s="3">
        <f t="shared" si="17"/>
        <v>750049.43740693131</v>
      </c>
      <c r="N107" s="12"/>
    </row>
    <row r="108" spans="1:14" x14ac:dyDescent="0.35">
      <c r="A108" s="3">
        <v>20001</v>
      </c>
      <c r="B108" s="3">
        <v>1945</v>
      </c>
      <c r="C108" s="3">
        <v>82</v>
      </c>
      <c r="D108" s="3">
        <v>1</v>
      </c>
      <c r="E108" s="3">
        <v>0</v>
      </c>
      <c r="F108" s="3">
        <v>0</v>
      </c>
      <c r="G108" s="3">
        <v>0</v>
      </c>
      <c r="H108" s="3">
        <f t="shared" si="12"/>
        <v>2041.1155786597637</v>
      </c>
      <c r="I108" s="3">
        <f t="shared" si="13"/>
        <v>52.362180825889254</v>
      </c>
      <c r="J108" s="3">
        <f t="shared" si="14"/>
        <v>-118.17966514416173</v>
      </c>
      <c r="K108" s="3">
        <f t="shared" si="15"/>
        <v>1848.5388930382971</v>
      </c>
      <c r="L108" s="3">
        <f t="shared" si="16"/>
        <v>96.461106961702853</v>
      </c>
      <c r="M108" s="3">
        <f t="shared" si="17"/>
        <v>9304.7451562770784</v>
      </c>
      <c r="N108" s="12"/>
    </row>
    <row r="109" spans="1:14" x14ac:dyDescent="0.35">
      <c r="A109" s="3">
        <v>20002</v>
      </c>
      <c r="B109" s="3">
        <v>1825</v>
      </c>
      <c r="C109" s="3">
        <v>83</v>
      </c>
      <c r="D109" s="3">
        <v>0</v>
      </c>
      <c r="E109" s="3">
        <v>1</v>
      </c>
      <c r="F109" s="3">
        <v>0</v>
      </c>
      <c r="G109" s="3">
        <v>0</v>
      </c>
      <c r="H109" s="3">
        <f t="shared" si="12"/>
        <v>1962.1255279401184</v>
      </c>
      <c r="I109" s="3">
        <f t="shared" si="13"/>
        <v>31.596900026709573</v>
      </c>
      <c r="J109" s="3">
        <f t="shared" si="14"/>
        <v>-93.164085744090897</v>
      </c>
      <c r="K109" s="3">
        <f t="shared" si="15"/>
        <v>2017.1932902529329</v>
      </c>
      <c r="L109" s="3">
        <f t="shared" si="16"/>
        <v>-192.19329025293291</v>
      </c>
      <c r="M109" s="3">
        <f t="shared" si="17"/>
        <v>36938.26081824812</v>
      </c>
      <c r="N109" s="12"/>
    </row>
    <row r="110" spans="1:14" x14ac:dyDescent="0.35">
      <c r="A110" s="3">
        <v>20003</v>
      </c>
      <c r="B110" s="3">
        <v>1870</v>
      </c>
      <c r="C110" s="3">
        <v>84</v>
      </c>
      <c r="D110" s="3">
        <v>0</v>
      </c>
      <c r="E110" s="3">
        <v>0</v>
      </c>
      <c r="F110" s="3">
        <v>1</v>
      </c>
      <c r="G110" s="3">
        <v>0</v>
      </c>
      <c r="H110" s="3">
        <f t="shared" si="12"/>
        <v>1899.3805074627744</v>
      </c>
      <c r="I110" s="3">
        <f t="shared" si="13"/>
        <v>16.68252478275766</v>
      </c>
      <c r="J110" s="3">
        <f t="shared" si="14"/>
        <v>2.194189336064575</v>
      </c>
      <c r="K110" s="3">
        <f t="shared" si="15"/>
        <v>2008.0401680055893</v>
      </c>
      <c r="L110" s="3">
        <f t="shared" si="16"/>
        <v>-138.04016800558929</v>
      </c>
      <c r="M110" s="3">
        <f t="shared" si="17"/>
        <v>19055.087983011319</v>
      </c>
      <c r="N110" s="12"/>
    </row>
    <row r="111" spans="1:14" x14ac:dyDescent="0.35">
      <c r="A111" s="3">
        <v>20004</v>
      </c>
      <c r="B111" s="3">
        <v>1007</v>
      </c>
      <c r="C111" s="3">
        <v>85</v>
      </c>
      <c r="D111" s="3">
        <v>0</v>
      </c>
      <c r="E111" s="3">
        <v>0</v>
      </c>
      <c r="F111" s="3">
        <v>0</v>
      </c>
      <c r="G111" s="3">
        <v>1</v>
      </c>
      <c r="H111" s="3">
        <f t="shared" si="12"/>
        <v>1150.123293746934</v>
      </c>
      <c r="I111" s="3">
        <f t="shared" si="13"/>
        <v>-104.40376022382812</v>
      </c>
      <c r="J111" s="3">
        <f t="shared" si="14"/>
        <v>113.22420140752644</v>
      </c>
      <c r="K111" s="3">
        <f t="shared" si="15"/>
        <v>2127.7154743045617</v>
      </c>
      <c r="L111" s="3">
        <f t="shared" si="16"/>
        <v>-1120.7154743045617</v>
      </c>
      <c r="M111" s="3">
        <f t="shared" si="17"/>
        <v>1256003.1743456987</v>
      </c>
      <c r="N111" s="12"/>
    </row>
    <row r="112" spans="1:14" x14ac:dyDescent="0.35">
      <c r="A112" s="3">
        <v>20011</v>
      </c>
      <c r="B112" s="3">
        <v>1431</v>
      </c>
      <c r="C112" s="3">
        <v>86</v>
      </c>
      <c r="D112" s="3">
        <v>1</v>
      </c>
      <c r="E112" s="3">
        <v>0</v>
      </c>
      <c r="F112" s="3">
        <v>0</v>
      </c>
      <c r="G112" s="3">
        <v>0</v>
      </c>
      <c r="H112" s="3">
        <f t="shared" si="12"/>
        <v>1389.8034070839581</v>
      </c>
      <c r="I112" s="3">
        <f t="shared" si="13"/>
        <v>-50.008047498660993</v>
      </c>
      <c r="J112" s="3">
        <f t="shared" si="14"/>
        <v>-73.962648309996027</v>
      </c>
      <c r="K112" s="3">
        <f t="shared" si="15"/>
        <v>927.53986837894411</v>
      </c>
      <c r="L112" s="3">
        <f t="shared" si="16"/>
        <v>503.46013162105589</v>
      </c>
      <c r="M112" s="3">
        <f t="shared" si="17"/>
        <v>253472.10413189093</v>
      </c>
      <c r="N112" s="12"/>
    </row>
    <row r="113" spans="1:14" x14ac:dyDescent="0.35">
      <c r="A113" s="3">
        <v>20012</v>
      </c>
      <c r="B113" s="3">
        <v>1475</v>
      </c>
      <c r="C113" s="3">
        <v>87</v>
      </c>
      <c r="D113" s="3">
        <v>0</v>
      </c>
      <c r="E113" s="3">
        <v>1</v>
      </c>
      <c r="F113" s="3">
        <v>0</v>
      </c>
      <c r="G113" s="3">
        <v>0</v>
      </c>
      <c r="H113" s="3">
        <f t="shared" si="12"/>
        <v>1495.8712650276359</v>
      </c>
      <c r="I113" s="3">
        <f t="shared" si="13"/>
        <v>-25.334237511863233</v>
      </c>
      <c r="J113" s="3">
        <f t="shared" si="14"/>
        <v>-73.107316250849806</v>
      </c>
      <c r="K113" s="3">
        <f t="shared" si="15"/>
        <v>1246.6312738412062</v>
      </c>
      <c r="L113" s="3">
        <f t="shared" si="16"/>
        <v>228.36872615879383</v>
      </c>
      <c r="M113" s="3">
        <f t="shared" si="17"/>
        <v>52152.275087390168</v>
      </c>
      <c r="N113" s="12"/>
    </row>
    <row r="114" spans="1:14" x14ac:dyDescent="0.35">
      <c r="A114" s="3">
        <v>20013</v>
      </c>
      <c r="B114" s="3">
        <v>1450</v>
      </c>
      <c r="C114" s="3">
        <v>88</v>
      </c>
      <c r="D114" s="3">
        <v>0</v>
      </c>
      <c r="E114" s="3">
        <v>0</v>
      </c>
      <c r="F114" s="3">
        <v>1</v>
      </c>
      <c r="G114" s="3">
        <v>0</v>
      </c>
      <c r="H114" s="3">
        <f t="shared" si="12"/>
        <v>1455.0016461540984</v>
      </c>
      <c r="I114" s="3">
        <f t="shared" si="13"/>
        <v>-27.790203067238501</v>
      </c>
      <c r="J114" s="3">
        <f t="shared" si="14"/>
        <v>0.19779173659131644</v>
      </c>
      <c r="K114" s="3">
        <f t="shared" si="15"/>
        <v>1472.7312168518372</v>
      </c>
      <c r="L114" s="3">
        <f t="shared" si="16"/>
        <v>-22.731216851837189</v>
      </c>
      <c r="M114" s="3">
        <f t="shared" si="17"/>
        <v>516.70821956524696</v>
      </c>
      <c r="N114" s="12"/>
    </row>
    <row r="115" spans="1:14" x14ac:dyDescent="0.35">
      <c r="A115" s="3">
        <v>20014</v>
      </c>
      <c r="B115" s="3">
        <v>1375</v>
      </c>
      <c r="C115" s="3">
        <v>89</v>
      </c>
      <c r="D115" s="3">
        <v>0</v>
      </c>
      <c r="E115" s="3">
        <v>0</v>
      </c>
      <c r="F115" s="3">
        <v>0</v>
      </c>
      <c r="G115" s="3">
        <v>1</v>
      </c>
      <c r="H115" s="3">
        <f t="shared" si="12"/>
        <v>1314.1464081269323</v>
      </c>
      <c r="I115" s="3">
        <f t="shared" si="13"/>
        <v>-45.664487895799368</v>
      </c>
      <c r="J115" s="3">
        <f t="shared" si="14"/>
        <v>98.694608658988273</v>
      </c>
      <c r="K115" s="3">
        <f t="shared" si="15"/>
        <v>1540.4356444943862</v>
      </c>
      <c r="L115" s="3">
        <f t="shared" si="16"/>
        <v>-165.43564449438622</v>
      </c>
      <c r="M115" s="3">
        <f t="shared" si="17"/>
        <v>27368.952469272943</v>
      </c>
      <c r="N115" s="12"/>
    </row>
    <row r="116" spans="1:14" x14ac:dyDescent="0.35">
      <c r="A116" s="3">
        <v>20021</v>
      </c>
      <c r="B116" s="3">
        <v>1495</v>
      </c>
      <c r="C116" s="3">
        <v>90</v>
      </c>
      <c r="D116" s="3">
        <v>1</v>
      </c>
      <c r="E116" s="3">
        <v>0</v>
      </c>
      <c r="F116" s="3">
        <v>0</v>
      </c>
      <c r="G116" s="3">
        <v>0</v>
      </c>
      <c r="H116" s="3">
        <f t="shared" si="12"/>
        <v>1473.8419206642561</v>
      </c>
      <c r="I116" s="3">
        <f t="shared" si="13"/>
        <v>-13.199427928887566</v>
      </c>
      <c r="J116" s="3">
        <f t="shared" si="14"/>
        <v>-47.572551900523351</v>
      </c>
      <c r="K116" s="3">
        <f t="shared" si="15"/>
        <v>1194.519271921137</v>
      </c>
      <c r="L116" s="3">
        <f t="shared" si="16"/>
        <v>300.48072807886297</v>
      </c>
      <c r="M116" s="3">
        <f t="shared" si="17"/>
        <v>90288.667946803587</v>
      </c>
      <c r="N116" s="12"/>
    </row>
    <row r="117" spans="1:14" x14ac:dyDescent="0.35">
      <c r="A117" s="3">
        <v>20022</v>
      </c>
      <c r="B117" s="3">
        <v>1429</v>
      </c>
      <c r="C117" s="3">
        <v>91</v>
      </c>
      <c r="D117" s="3">
        <v>0</v>
      </c>
      <c r="E117" s="3">
        <v>1</v>
      </c>
      <c r="F117" s="3">
        <v>0</v>
      </c>
      <c r="G117" s="3">
        <v>0</v>
      </c>
      <c r="H117" s="3">
        <f t="shared" si="12"/>
        <v>1488.9811360471745</v>
      </c>
      <c r="I117" s="3">
        <f t="shared" si="13"/>
        <v>-8.7194135514123765</v>
      </c>
      <c r="J117" s="3">
        <f t="shared" si="14"/>
        <v>-69.465616175202641</v>
      </c>
      <c r="K117" s="3">
        <f t="shared" si="15"/>
        <v>1387.5351764845186</v>
      </c>
      <c r="L117" s="3">
        <f t="shared" si="16"/>
        <v>41.464823515481385</v>
      </c>
      <c r="M117" s="3">
        <f t="shared" si="17"/>
        <v>1719.3315891700181</v>
      </c>
      <c r="N117" s="12"/>
    </row>
    <row r="118" spans="1:14" x14ac:dyDescent="0.35">
      <c r="A118" s="3">
        <v>20023</v>
      </c>
      <c r="B118" s="3">
        <v>1443</v>
      </c>
      <c r="C118" s="3">
        <v>92</v>
      </c>
      <c r="D118" s="3">
        <v>0</v>
      </c>
      <c r="E118" s="3">
        <v>0</v>
      </c>
      <c r="F118" s="3">
        <v>1</v>
      </c>
      <c r="G118" s="3">
        <v>0</v>
      </c>
      <c r="H118" s="3">
        <f t="shared" si="12"/>
        <v>1454.6604604508907</v>
      </c>
      <c r="I118" s="3">
        <f t="shared" si="13"/>
        <v>-12.766679356644204</v>
      </c>
      <c r="J118" s="3">
        <f t="shared" si="14"/>
        <v>-3.0921370330978841</v>
      </c>
      <c r="K118" s="3">
        <f t="shared" si="15"/>
        <v>1480.4595142323535</v>
      </c>
      <c r="L118" s="3">
        <f t="shared" si="16"/>
        <v>-37.459514232353513</v>
      </c>
      <c r="M118" s="3">
        <f t="shared" si="17"/>
        <v>1403.2152065238954</v>
      </c>
      <c r="N118" s="12"/>
    </row>
    <row r="119" spans="1:14" x14ac:dyDescent="0.35">
      <c r="A119" s="3">
        <v>20024</v>
      </c>
      <c r="B119" s="3">
        <v>1472</v>
      </c>
      <c r="C119" s="3">
        <v>93</v>
      </c>
      <c r="D119" s="3">
        <v>0</v>
      </c>
      <c r="E119" s="3">
        <v>0</v>
      </c>
      <c r="F119" s="3">
        <v>0</v>
      </c>
      <c r="G119" s="3">
        <v>1</v>
      </c>
      <c r="H119" s="3">
        <f t="shared" si="12"/>
        <v>1395.0178571723145</v>
      </c>
      <c r="I119" s="3">
        <f t="shared" si="13"/>
        <v>-20.177225119793007</v>
      </c>
      <c r="J119" s="3">
        <f t="shared" si="14"/>
        <v>92.670747395968135</v>
      </c>
      <c r="K119" s="3">
        <f t="shared" si="15"/>
        <v>1540.5883897532349</v>
      </c>
      <c r="L119" s="3">
        <f t="shared" si="16"/>
        <v>-68.588389753234878</v>
      </c>
      <c r="M119" s="3">
        <f t="shared" si="17"/>
        <v>4704.367208941655</v>
      </c>
      <c r="N119" s="12"/>
    </row>
    <row r="120" spans="1:14" x14ac:dyDescent="0.35">
      <c r="A120" s="3">
        <v>20031</v>
      </c>
      <c r="B120" s="3">
        <v>1475</v>
      </c>
      <c r="C120" s="3">
        <v>94</v>
      </c>
      <c r="D120" s="3">
        <v>1</v>
      </c>
      <c r="E120" s="3">
        <v>0</v>
      </c>
      <c r="F120" s="3">
        <v>0</v>
      </c>
      <c r="G120" s="3">
        <v>0</v>
      </c>
      <c r="H120" s="3">
        <f t="shared" si="12"/>
        <v>1475.806265748701</v>
      </c>
      <c r="I120" s="3">
        <f t="shared" si="13"/>
        <v>-4.215716814230003</v>
      </c>
      <c r="J120" s="3">
        <f t="shared" si="14"/>
        <v>-34.597810949675996</v>
      </c>
      <c r="K120" s="3">
        <f t="shared" si="15"/>
        <v>1327.268080151998</v>
      </c>
      <c r="L120" s="3">
        <f t="shared" si="16"/>
        <v>147.73191984800201</v>
      </c>
      <c r="M120" s="3">
        <f t="shared" si="17"/>
        <v>21824.72014197649</v>
      </c>
      <c r="N120" s="12"/>
    </row>
    <row r="121" spans="1:14" x14ac:dyDescent="0.35">
      <c r="A121" s="3">
        <v>20032</v>
      </c>
      <c r="B121" s="3">
        <v>1545</v>
      </c>
      <c r="C121" s="3">
        <v>95</v>
      </c>
      <c r="D121" s="3">
        <v>0</v>
      </c>
      <c r="E121" s="3">
        <v>1</v>
      </c>
      <c r="F121" s="3">
        <v>0</v>
      </c>
      <c r="G121" s="3">
        <v>0</v>
      </c>
      <c r="H121" s="3">
        <f t="shared" si="12"/>
        <v>1569.2368241482959</v>
      </c>
      <c r="I121" s="3">
        <f t="shared" si="13"/>
        <v>11.221038998374123</v>
      </c>
      <c r="J121" s="3">
        <f t="shared" si="14"/>
        <v>-56.917434389636639</v>
      </c>
      <c r="K121" s="3">
        <f t="shared" si="15"/>
        <v>1402.1249327592682</v>
      </c>
      <c r="L121" s="3">
        <f t="shared" si="16"/>
        <v>142.87506724073182</v>
      </c>
      <c r="M121" s="3">
        <f t="shared" si="17"/>
        <v>20413.284839043641</v>
      </c>
      <c r="N121" s="12"/>
    </row>
    <row r="122" spans="1:14" x14ac:dyDescent="0.35">
      <c r="A122" s="3">
        <v>20033</v>
      </c>
      <c r="B122" s="3">
        <v>1715</v>
      </c>
      <c r="C122" s="3">
        <v>96</v>
      </c>
      <c r="D122" s="3">
        <v>0</v>
      </c>
      <c r="E122" s="3">
        <v>0</v>
      </c>
      <c r="F122" s="3">
        <v>1</v>
      </c>
      <c r="G122" s="3">
        <v>0</v>
      </c>
      <c r="H122" s="3">
        <f t="shared" si="12"/>
        <v>1674.522380114664</v>
      </c>
      <c r="I122" s="3">
        <f t="shared" si="13"/>
        <v>26.091559925934256</v>
      </c>
      <c r="J122" s="3">
        <f t="shared" si="14"/>
        <v>8.9957655100473044</v>
      </c>
      <c r="K122" s="3">
        <f t="shared" si="15"/>
        <v>1577.365726113572</v>
      </c>
      <c r="L122" s="3">
        <f t="shared" si="16"/>
        <v>137.63427388642799</v>
      </c>
      <c r="M122" s="3">
        <f t="shared" si="17"/>
        <v>18943.193348244273</v>
      </c>
      <c r="N122" s="12"/>
    </row>
    <row r="123" spans="1:14" x14ac:dyDescent="0.35">
      <c r="A123" s="3">
        <v>20034</v>
      </c>
      <c r="B123" s="3">
        <v>2006</v>
      </c>
      <c r="C123" s="3">
        <v>97</v>
      </c>
      <c r="D123" s="3">
        <v>0</v>
      </c>
      <c r="E123" s="3">
        <v>0</v>
      </c>
      <c r="F123" s="3">
        <v>0</v>
      </c>
      <c r="G123" s="3">
        <v>1</v>
      </c>
      <c r="H123" s="3">
        <f t="shared" si="12"/>
        <v>1845.9917050621664</v>
      </c>
      <c r="I123" s="3">
        <f t="shared" si="13"/>
        <v>49.074116652300376</v>
      </c>
      <c r="J123" s="3">
        <f t="shared" si="14"/>
        <v>111.35273622836608</v>
      </c>
      <c r="K123" s="3">
        <f t="shared" si="15"/>
        <v>1793.2846874365664</v>
      </c>
      <c r="L123" s="3">
        <f t="shared" si="16"/>
        <v>212.7153125634336</v>
      </c>
      <c r="M123" s="3">
        <f t="shared" si="17"/>
        <v>45247.804198959253</v>
      </c>
      <c r="N123" s="12"/>
    </row>
    <row r="124" spans="1:14" x14ac:dyDescent="0.35">
      <c r="A124" s="3">
        <v>20041</v>
      </c>
      <c r="B124" s="3">
        <v>1909</v>
      </c>
      <c r="C124" s="3">
        <v>98</v>
      </c>
      <c r="D124" s="3">
        <v>1</v>
      </c>
      <c r="E124" s="3">
        <v>0</v>
      </c>
      <c r="F124" s="3">
        <v>0</v>
      </c>
      <c r="G124" s="3">
        <v>0</v>
      </c>
      <c r="H124" s="3">
        <f t="shared" si="12"/>
        <v>1928.2344358684736</v>
      </c>
      <c r="I124" s="3">
        <f t="shared" si="13"/>
        <v>54.317694005524359</v>
      </c>
      <c r="J124" s="3">
        <f t="shared" si="14"/>
        <v>-30.335428190391255</v>
      </c>
      <c r="K124" s="3">
        <f t="shared" si="15"/>
        <v>1860.4680107647907</v>
      </c>
      <c r="L124" s="3">
        <f t="shared" si="16"/>
        <v>48.531989235209267</v>
      </c>
      <c r="M124" s="3">
        <f t="shared" si="17"/>
        <v>2355.3539791264679</v>
      </c>
      <c r="N124" s="12"/>
    </row>
    <row r="125" spans="1:14" x14ac:dyDescent="0.35">
      <c r="A125" s="3">
        <v>20042</v>
      </c>
      <c r="B125" s="3">
        <v>2014</v>
      </c>
      <c r="C125" s="3">
        <v>99</v>
      </c>
      <c r="D125" s="3">
        <v>0</v>
      </c>
      <c r="E125" s="3">
        <v>1</v>
      </c>
      <c r="F125" s="3">
        <v>0</v>
      </c>
      <c r="G125" s="3">
        <v>0</v>
      </c>
      <c r="H125" s="3">
        <f t="shared" si="12"/>
        <v>2042.9443523290829</v>
      </c>
      <c r="I125" s="3">
        <f t="shared" si="13"/>
        <v>63.865011493858233</v>
      </c>
      <c r="J125" s="3">
        <f t="shared" si="14"/>
        <v>-49.156640809530273</v>
      </c>
      <c r="K125" s="3">
        <f t="shared" si="15"/>
        <v>1925.6346954843614</v>
      </c>
      <c r="L125" s="3">
        <f t="shared" si="16"/>
        <v>88.365304515638627</v>
      </c>
      <c r="M125" s="3">
        <f t="shared" si="17"/>
        <v>7808.427042141544</v>
      </c>
      <c r="N125" s="12"/>
    </row>
    <row r="126" spans="1:14" x14ac:dyDescent="0.35">
      <c r="A126" s="3">
        <v>20043</v>
      </c>
      <c r="B126" s="3">
        <v>2350</v>
      </c>
      <c r="C126" s="3">
        <v>100</v>
      </c>
      <c r="D126" s="3">
        <v>0</v>
      </c>
      <c r="E126" s="3">
        <v>0</v>
      </c>
      <c r="F126" s="3">
        <v>1</v>
      </c>
      <c r="G126" s="3">
        <v>0</v>
      </c>
      <c r="H126" s="3">
        <f t="shared" si="12"/>
        <v>2266.8670788354993</v>
      </c>
      <c r="I126" s="3">
        <f t="shared" si="13"/>
        <v>89.168299890284715</v>
      </c>
      <c r="J126" s="3">
        <f t="shared" si="14"/>
        <v>29.564223444175926</v>
      </c>
      <c r="K126" s="3">
        <f t="shared" si="15"/>
        <v>2115.8051293329886</v>
      </c>
      <c r="L126" s="3">
        <f t="shared" si="16"/>
        <v>234.1948706670114</v>
      </c>
      <c r="M126" s="3">
        <f t="shared" si="17"/>
        <v>54847.237446738196</v>
      </c>
      <c r="N126" s="12"/>
    </row>
    <row r="127" spans="1:14" x14ac:dyDescent="0.35">
      <c r="A127" s="3">
        <v>20044</v>
      </c>
      <c r="B127" s="3">
        <v>3490</v>
      </c>
      <c r="C127" s="3">
        <v>101</v>
      </c>
      <c r="D127" s="3">
        <v>0</v>
      </c>
      <c r="E127" s="3">
        <v>0</v>
      </c>
      <c r="F127" s="3">
        <v>0</v>
      </c>
      <c r="G127" s="3">
        <v>1</v>
      </c>
      <c r="H127" s="3">
        <f t="shared" si="12"/>
        <v>3054.927379216464</v>
      </c>
      <c r="I127" s="3">
        <f t="shared" si="13"/>
        <v>199.65510675856717</v>
      </c>
      <c r="J127" s="3">
        <f t="shared" si="14"/>
        <v>201.16490624131183</v>
      </c>
      <c r="K127" s="3">
        <f t="shared" si="15"/>
        <v>2467.3881149541503</v>
      </c>
      <c r="L127" s="3">
        <f t="shared" si="16"/>
        <v>1022.6118850458497</v>
      </c>
      <c r="M127" s="3">
        <f t="shared" si="17"/>
        <v>1045735.0674370262</v>
      </c>
      <c r="N127" s="12"/>
    </row>
    <row r="128" spans="1:14" x14ac:dyDescent="0.35">
      <c r="A128" s="3">
        <v>20051</v>
      </c>
      <c r="B128" s="3">
        <v>3243</v>
      </c>
      <c r="C128" s="3">
        <v>102</v>
      </c>
      <c r="D128" s="3">
        <v>1</v>
      </c>
      <c r="E128" s="3">
        <v>0</v>
      </c>
      <c r="F128" s="3">
        <v>0</v>
      </c>
      <c r="G128" s="3">
        <v>0</v>
      </c>
      <c r="H128" s="3">
        <f t="shared" si="12"/>
        <v>3267.3989625793411</v>
      </c>
      <c r="I128" s="3">
        <f t="shared" si="13"/>
        <v>201.68124466588054</v>
      </c>
      <c r="J128" s="3">
        <f t="shared" si="14"/>
        <v>-28.688427545162796</v>
      </c>
      <c r="K128" s="3">
        <f t="shared" si="15"/>
        <v>3224.2470577846398</v>
      </c>
      <c r="L128" s="3">
        <f t="shared" si="16"/>
        <v>18.752942215360235</v>
      </c>
      <c r="M128" s="3">
        <f t="shared" si="17"/>
        <v>351.67284173264005</v>
      </c>
      <c r="N128" s="12"/>
    </row>
    <row r="129" spans="1:14" x14ac:dyDescent="0.35">
      <c r="A129" s="3">
        <v>20052</v>
      </c>
      <c r="B129" s="3">
        <v>3520</v>
      </c>
      <c r="C129" s="3">
        <v>103</v>
      </c>
      <c r="D129" s="3">
        <v>0</v>
      </c>
      <c r="E129" s="3">
        <v>1</v>
      </c>
      <c r="F129" s="3">
        <v>0</v>
      </c>
      <c r="G129" s="3">
        <v>0</v>
      </c>
      <c r="H129" s="3">
        <f t="shared" si="12"/>
        <v>3537.4762623649958</v>
      </c>
      <c r="I129" s="3">
        <f t="shared" si="13"/>
        <v>212.49387627028489</v>
      </c>
      <c r="J129" s="3">
        <f t="shared" si="14"/>
        <v>-40.367302648098665</v>
      </c>
      <c r="K129" s="3">
        <f t="shared" si="15"/>
        <v>3419.9235664356911</v>
      </c>
      <c r="L129" s="3">
        <f t="shared" si="16"/>
        <v>100.0764335643089</v>
      </c>
      <c r="M129" s="3">
        <f t="shared" si="17"/>
        <v>10015.292554951533</v>
      </c>
      <c r="N129" s="12"/>
    </row>
    <row r="130" spans="1:14" x14ac:dyDescent="0.35">
      <c r="A130" s="3">
        <v>20053</v>
      </c>
      <c r="B130" s="3">
        <v>3678</v>
      </c>
      <c r="C130" s="3">
        <v>104</v>
      </c>
      <c r="D130" s="3">
        <v>0</v>
      </c>
      <c r="E130" s="3">
        <v>0</v>
      </c>
      <c r="F130" s="3">
        <v>1</v>
      </c>
      <c r="G130" s="3">
        <v>0</v>
      </c>
      <c r="H130" s="3">
        <f t="shared" si="12"/>
        <v>3680.5776795117736</v>
      </c>
      <c r="I130" s="3">
        <f t="shared" si="13"/>
        <v>201.523724624664</v>
      </c>
      <c r="J130" s="3">
        <f t="shared" si="14"/>
        <v>20.646840884293763</v>
      </c>
      <c r="K130" s="3">
        <f t="shared" si="15"/>
        <v>3779.534362079457</v>
      </c>
      <c r="L130" s="3">
        <f t="shared" si="16"/>
        <v>-101.53436207945697</v>
      </c>
      <c r="M130" s="3">
        <f t="shared" si="17"/>
        <v>10309.226682882269</v>
      </c>
      <c r="N130" s="1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B8FC7-A4BD-4933-904F-E3243B95934D}">
  <dimension ref="A1:Q112"/>
  <sheetViews>
    <sheetView showGridLines="0" zoomScale="80" zoomScaleNormal="80" workbookViewId="0"/>
  </sheetViews>
  <sheetFormatPr defaultRowHeight="14.5" x14ac:dyDescent="0.35"/>
  <cols>
    <col min="8" max="8" width="12.6328125" bestFit="1" customWidth="1"/>
    <col min="9" max="9" width="12" bestFit="1" customWidth="1"/>
    <col min="10" max="10" width="12.6328125" bestFit="1" customWidth="1"/>
    <col min="15" max="15" width="7.7265625" bestFit="1" customWidth="1"/>
  </cols>
  <sheetData>
    <row r="1" spans="1:17" ht="15.5" x14ac:dyDescent="0.35">
      <c r="A1" s="18" t="s">
        <v>37</v>
      </c>
    </row>
    <row r="2" spans="1:17" x14ac:dyDescent="0.35">
      <c r="A2" s="30" t="s">
        <v>49</v>
      </c>
    </row>
    <row r="4" spans="1:17" x14ac:dyDescent="0.35">
      <c r="A4" s="26" t="s">
        <v>21</v>
      </c>
      <c r="B4" s="26" t="s">
        <v>0</v>
      </c>
      <c r="C4" s="26" t="s">
        <v>22</v>
      </c>
      <c r="D4" s="26" t="s">
        <v>23</v>
      </c>
      <c r="E4" s="26" t="s">
        <v>24</v>
      </c>
      <c r="F4" s="26" t="s">
        <v>25</v>
      </c>
      <c r="G4" s="26" t="s">
        <v>27</v>
      </c>
    </row>
    <row r="5" spans="1:17" x14ac:dyDescent="0.35">
      <c r="A5" s="29">
        <v>-4.7270847863614991</v>
      </c>
      <c r="B5" s="29">
        <v>13.603484657861266</v>
      </c>
      <c r="C5" s="29">
        <v>1.4706177684028827</v>
      </c>
      <c r="D5" s="29">
        <v>-1.6463681268880257</v>
      </c>
      <c r="E5" s="29">
        <v>-7.321351901087696</v>
      </c>
      <c r="F5" s="29">
        <v>7.4971022595728369</v>
      </c>
      <c r="G5" s="29">
        <f>SUM(C5:F5)</f>
        <v>0</v>
      </c>
    </row>
    <row r="8" spans="1:17" x14ac:dyDescent="0.35">
      <c r="A8" s="26" t="s">
        <v>1</v>
      </c>
      <c r="B8" s="26" t="s">
        <v>2</v>
      </c>
      <c r="C8" s="26" t="s">
        <v>0</v>
      </c>
      <c r="D8" s="26" t="s">
        <v>22</v>
      </c>
      <c r="E8" s="26" t="s">
        <v>23</v>
      </c>
      <c r="F8" s="26" t="s">
        <v>24</v>
      </c>
      <c r="G8" s="26" t="s">
        <v>25</v>
      </c>
      <c r="H8" s="26" t="s">
        <v>28</v>
      </c>
      <c r="I8" s="26" t="s">
        <v>0</v>
      </c>
      <c r="J8" s="26" t="s">
        <v>29</v>
      </c>
      <c r="K8" s="26" t="s">
        <v>26</v>
      </c>
      <c r="L8" s="26" t="s">
        <v>19</v>
      </c>
      <c r="M8" s="26" t="s">
        <v>20</v>
      </c>
      <c r="N8" s="12"/>
      <c r="O8" s="26" t="s">
        <v>45</v>
      </c>
      <c r="P8" s="3">
        <v>0.68343817504071402</v>
      </c>
    </row>
    <row r="9" spans="1:17" x14ac:dyDescent="0.35">
      <c r="A9" s="3">
        <v>19794</v>
      </c>
      <c r="B9" s="3">
        <v>19.539999959999999</v>
      </c>
      <c r="C9" s="3">
        <v>1</v>
      </c>
      <c r="D9" s="3">
        <v>0</v>
      </c>
      <c r="E9" s="3">
        <v>0</v>
      </c>
      <c r="F9" s="3">
        <v>0</v>
      </c>
      <c r="G9" s="3">
        <v>1</v>
      </c>
      <c r="H9" s="3"/>
      <c r="I9" s="3"/>
      <c r="J9" s="3"/>
      <c r="K9" s="3"/>
      <c r="L9" s="3"/>
      <c r="M9" s="3"/>
      <c r="N9" s="12"/>
      <c r="O9" s="26" t="s">
        <v>44</v>
      </c>
      <c r="P9" s="3">
        <v>0.15808852696941955</v>
      </c>
    </row>
    <row r="10" spans="1:17" x14ac:dyDescent="0.35">
      <c r="A10" s="3">
        <v>19801</v>
      </c>
      <c r="B10" s="3">
        <v>23.54999995</v>
      </c>
      <c r="C10" s="3">
        <v>2</v>
      </c>
      <c r="D10" s="3">
        <v>1</v>
      </c>
      <c r="E10" s="3">
        <v>0</v>
      </c>
      <c r="F10" s="3">
        <v>0</v>
      </c>
      <c r="G10" s="3">
        <v>0</v>
      </c>
      <c r="H10" s="3"/>
      <c r="I10" s="3"/>
      <c r="J10" s="3"/>
      <c r="K10" s="3"/>
      <c r="L10" s="3"/>
      <c r="M10" s="3"/>
      <c r="N10" s="12"/>
      <c r="O10" s="26" t="s">
        <v>43</v>
      </c>
      <c r="P10" s="3">
        <v>0.27743791561138875</v>
      </c>
    </row>
    <row r="11" spans="1:17" x14ac:dyDescent="0.35">
      <c r="A11" s="3">
        <v>19802</v>
      </c>
      <c r="B11" s="3">
        <v>32.568999890000001</v>
      </c>
      <c r="C11" s="3">
        <v>3</v>
      </c>
      <c r="D11" s="3">
        <v>0</v>
      </c>
      <c r="E11" s="3">
        <v>1</v>
      </c>
      <c r="F11" s="3">
        <v>0</v>
      </c>
      <c r="G11" s="3">
        <v>0</v>
      </c>
      <c r="H11" s="3"/>
      <c r="I11" s="3"/>
      <c r="J11" s="3"/>
      <c r="K11" s="3"/>
      <c r="L11" s="3"/>
      <c r="M11" s="3"/>
      <c r="N11" s="12"/>
      <c r="O11" s="26" t="s">
        <v>41</v>
      </c>
      <c r="P11" s="3">
        <f>SUM(M17:M112)</f>
        <v>5740486.5301259393</v>
      </c>
    </row>
    <row r="12" spans="1:17" x14ac:dyDescent="0.35">
      <c r="A12" s="3">
        <v>19803</v>
      </c>
      <c r="B12" s="3">
        <v>41.466999889999997</v>
      </c>
      <c r="C12" s="3">
        <v>4</v>
      </c>
      <c r="D12" s="3">
        <v>0</v>
      </c>
      <c r="E12" s="3">
        <v>0</v>
      </c>
      <c r="F12" s="3">
        <v>1</v>
      </c>
      <c r="G12" s="3">
        <v>0</v>
      </c>
      <c r="H12" s="3"/>
      <c r="I12" s="3"/>
      <c r="J12" s="3">
        <f>E5</f>
        <v>-7.321351901087696</v>
      </c>
      <c r="K12" s="3"/>
      <c r="L12" s="3"/>
      <c r="M12" s="3"/>
      <c r="N12" s="12"/>
    </row>
    <row r="13" spans="1:17" x14ac:dyDescent="0.35">
      <c r="A13" s="3">
        <v>19804</v>
      </c>
      <c r="B13" s="3">
        <v>67.620999810000001</v>
      </c>
      <c r="C13" s="3">
        <v>5</v>
      </c>
      <c r="D13" s="3">
        <v>0</v>
      </c>
      <c r="E13" s="3">
        <v>0</v>
      </c>
      <c r="F13" s="3">
        <v>0</v>
      </c>
      <c r="G13" s="3">
        <v>1</v>
      </c>
      <c r="H13" s="3"/>
      <c r="I13" s="3"/>
      <c r="J13" s="3">
        <f>F5</f>
        <v>7.4971022595728369</v>
      </c>
      <c r="K13" s="14"/>
      <c r="L13" s="3"/>
      <c r="M13" s="3"/>
      <c r="N13" s="12"/>
      <c r="O13" s="26" t="s">
        <v>30</v>
      </c>
      <c r="P13" s="26" t="s">
        <v>1</v>
      </c>
      <c r="Q13" s="26" t="s">
        <v>26</v>
      </c>
    </row>
    <row r="14" spans="1:17" x14ac:dyDescent="0.35">
      <c r="A14" s="3">
        <v>19811</v>
      </c>
      <c r="B14" s="3">
        <v>78.764999869999997</v>
      </c>
      <c r="C14" s="3">
        <v>6</v>
      </c>
      <c r="D14" s="3">
        <v>1</v>
      </c>
      <c r="E14" s="3">
        <v>0</v>
      </c>
      <c r="F14" s="3">
        <v>0</v>
      </c>
      <c r="G14" s="3">
        <v>0</v>
      </c>
      <c r="H14" s="3"/>
      <c r="I14" s="3"/>
      <c r="J14" s="3">
        <f>C5</f>
        <v>1.4706177684028827</v>
      </c>
      <c r="K14" s="3"/>
      <c r="L14" s="3"/>
      <c r="M14" s="3"/>
      <c r="N14" s="12"/>
      <c r="O14" s="3">
        <v>1</v>
      </c>
      <c r="P14" s="3">
        <v>20054</v>
      </c>
      <c r="Q14" s="17">
        <f>$H$112+$I$112*O14+J109</f>
        <v>4083.2663103777491</v>
      </c>
    </row>
    <row r="15" spans="1:17" x14ac:dyDescent="0.35">
      <c r="A15" s="3">
        <v>19812</v>
      </c>
      <c r="B15" s="3">
        <v>90.718999859999997</v>
      </c>
      <c r="C15" s="3">
        <v>7</v>
      </c>
      <c r="D15" s="3">
        <v>0</v>
      </c>
      <c r="E15" s="3">
        <v>1</v>
      </c>
      <c r="F15" s="3">
        <v>0</v>
      </c>
      <c r="G15" s="3">
        <v>0</v>
      </c>
      <c r="H15" s="3"/>
      <c r="I15" s="3"/>
      <c r="J15" s="3">
        <f>D5</f>
        <v>-1.6463681268880257</v>
      </c>
      <c r="K15" s="3"/>
      <c r="L15" s="3"/>
      <c r="M15" s="3"/>
      <c r="N15" s="12"/>
      <c r="O15" s="3">
        <v>2</v>
      </c>
      <c r="P15" s="3">
        <v>20061</v>
      </c>
      <c r="Q15" s="17">
        <f>$H$112+$I$112*O15+J110</f>
        <v>4054.9367012159387</v>
      </c>
    </row>
    <row r="16" spans="1:17" x14ac:dyDescent="0.35">
      <c r="A16" s="3">
        <v>19813</v>
      </c>
      <c r="B16" s="3">
        <v>97.677999970000002</v>
      </c>
      <c r="C16" s="3">
        <v>8</v>
      </c>
      <c r="D16" s="3">
        <v>0</v>
      </c>
      <c r="E16" s="3">
        <v>0</v>
      </c>
      <c r="F16" s="3">
        <v>1</v>
      </c>
      <c r="G16" s="3">
        <v>0</v>
      </c>
      <c r="H16" s="3">
        <f>B16-J12</f>
        <v>104.9993518710877</v>
      </c>
      <c r="I16" s="3">
        <f>B5</f>
        <v>13.603484657861266</v>
      </c>
      <c r="J16" s="3">
        <f>E5</f>
        <v>-7.321351901087696</v>
      </c>
      <c r="K16" s="3"/>
      <c r="L16" s="3"/>
      <c r="M16" s="3"/>
      <c r="N16" s="12"/>
      <c r="O16" s="3">
        <v>3</v>
      </c>
      <c r="P16" s="3">
        <v>20062</v>
      </c>
      <c r="Q16" s="17">
        <f>$H$112+$I$112*O16+J111</f>
        <v>4244.7815507376672</v>
      </c>
    </row>
    <row r="17" spans="1:17" x14ac:dyDescent="0.35">
      <c r="A17" s="3">
        <v>19814</v>
      </c>
      <c r="B17" s="3">
        <v>133.553</v>
      </c>
      <c r="C17" s="3">
        <v>9</v>
      </c>
      <c r="D17" s="3">
        <v>0</v>
      </c>
      <c r="E17" s="3">
        <v>0</v>
      </c>
      <c r="F17" s="3">
        <v>0</v>
      </c>
      <c r="G17" s="3">
        <v>1</v>
      </c>
      <c r="H17" s="3">
        <f t="shared" ref="H17:H48" si="0">$P$8*(B17-J13)+(1-$P$8)*(H16+I16)</f>
        <v>123.69654308178835</v>
      </c>
      <c r="I17" s="3">
        <f t="shared" ref="I17:I48" si="1">$P$9*(H17-H16)+(1-$P$9)*I16</f>
        <v>14.408741223614125</v>
      </c>
      <c r="J17" s="3">
        <f t="shared" ref="J17:J48" si="2">$P$10*(B17-H17)+(1-$P$10)*J13</f>
        <v>8.151676698253608</v>
      </c>
      <c r="K17" s="3">
        <f>H16+I16+J13</f>
        <v>126.0999387885218</v>
      </c>
      <c r="L17" s="3">
        <f>B17-K17</f>
        <v>7.4530612114782002</v>
      </c>
      <c r="M17" s="3">
        <f>L17^2</f>
        <v>55.5481214220409</v>
      </c>
      <c r="N17" s="12"/>
      <c r="O17" s="3">
        <v>4</v>
      </c>
      <c r="P17" s="3">
        <v>20063</v>
      </c>
      <c r="Q17" s="17">
        <f>$H$112+$I$112*O17+J112</f>
        <v>4507.3194188947236</v>
      </c>
    </row>
    <row r="18" spans="1:17" x14ac:dyDescent="0.35">
      <c r="A18" s="3">
        <v>19821</v>
      </c>
      <c r="B18" s="3">
        <v>131.0189996</v>
      </c>
      <c r="C18" s="3">
        <v>10</v>
      </c>
      <c r="D18" s="3">
        <v>1</v>
      </c>
      <c r="E18" s="3">
        <v>0</v>
      </c>
      <c r="F18" s="3">
        <v>0</v>
      </c>
      <c r="G18" s="3">
        <v>0</v>
      </c>
      <c r="H18" s="3">
        <f t="shared" si="0"/>
        <v>132.25717049470359</v>
      </c>
      <c r="I18" s="3">
        <f t="shared" si="1"/>
        <v>13.484221525731218</v>
      </c>
      <c r="J18" s="3">
        <f t="shared" si="2"/>
        <v>0.71909708787886362</v>
      </c>
      <c r="K18" s="3">
        <f t="shared" ref="K18:K81" si="3">H17+I17+J14</f>
        <v>139.57590207380537</v>
      </c>
      <c r="L18" s="3">
        <f t="shared" ref="L18:L81" si="4">B18-K18</f>
        <v>-8.5569024738053656</v>
      </c>
      <c r="M18" s="3">
        <f t="shared" ref="M18:M81" si="5">L18^2</f>
        <v>73.22057994621639</v>
      </c>
      <c r="N18" s="12"/>
    </row>
    <row r="19" spans="1:17" x14ac:dyDescent="0.35">
      <c r="A19" s="3">
        <v>19822</v>
      </c>
      <c r="B19" s="3">
        <v>142.6809998</v>
      </c>
      <c r="C19" s="3">
        <v>11</v>
      </c>
      <c r="D19" s="3">
        <v>0</v>
      </c>
      <c r="E19" s="3">
        <v>1</v>
      </c>
      <c r="F19" s="3">
        <v>0</v>
      </c>
      <c r="G19" s="3">
        <v>0</v>
      </c>
      <c r="H19" s="3">
        <f t="shared" si="0"/>
        <v>144.77499397447758</v>
      </c>
      <c r="I19" s="3">
        <f t="shared" si="1"/>
        <v>13.331445082179716</v>
      </c>
      <c r="J19" s="3">
        <f t="shared" si="2"/>
        <v>-1.7705565645046377</v>
      </c>
      <c r="K19" s="3">
        <f t="shared" si="3"/>
        <v>144.09502389354677</v>
      </c>
      <c r="L19" s="3">
        <f t="shared" si="4"/>
        <v>-1.4140240935467716</v>
      </c>
      <c r="M19" s="3">
        <f t="shared" si="5"/>
        <v>1.9994641371307691</v>
      </c>
      <c r="N19" s="12"/>
    </row>
    <row r="20" spans="1:17" x14ac:dyDescent="0.35">
      <c r="A20" s="3">
        <v>19823</v>
      </c>
      <c r="B20" s="3">
        <v>175.80799959999999</v>
      </c>
      <c r="C20" s="3">
        <v>12</v>
      </c>
      <c r="D20" s="3">
        <v>0</v>
      </c>
      <c r="E20" s="3">
        <v>0</v>
      </c>
      <c r="F20" s="3">
        <v>1</v>
      </c>
      <c r="G20" s="3">
        <v>0</v>
      </c>
      <c r="H20" s="3">
        <f t="shared" si="0"/>
        <v>175.20805267188237</v>
      </c>
      <c r="I20" s="3">
        <f t="shared" si="1"/>
        <v>16.035013987410817</v>
      </c>
      <c r="J20" s="3">
        <f t="shared" si="2"/>
        <v>-5.1236832649780402</v>
      </c>
      <c r="K20" s="3">
        <f t="shared" si="3"/>
        <v>150.78508715556961</v>
      </c>
      <c r="L20" s="3">
        <f t="shared" si="4"/>
        <v>25.022912444430375</v>
      </c>
      <c r="M20" s="3">
        <f t="shared" si="5"/>
        <v>626.14614720162854</v>
      </c>
      <c r="N20" s="12"/>
    </row>
    <row r="21" spans="1:17" x14ac:dyDescent="0.35">
      <c r="A21" s="3">
        <v>19824</v>
      </c>
      <c r="B21" s="3">
        <v>214.2929997</v>
      </c>
      <c r="C21" s="3">
        <v>13</v>
      </c>
      <c r="D21" s="3">
        <v>0</v>
      </c>
      <c r="E21" s="3">
        <v>0</v>
      </c>
      <c r="F21" s="3">
        <v>0</v>
      </c>
      <c r="G21" s="3">
        <v>1</v>
      </c>
      <c r="H21" s="3">
        <f t="shared" si="0"/>
        <v>201.42510378526816</v>
      </c>
      <c r="I21" s="3">
        <f t="shared" si="1"/>
        <v>17.644677238204146</v>
      </c>
      <c r="J21" s="3">
        <f t="shared" si="2"/>
        <v>9.4601347272397032</v>
      </c>
      <c r="K21" s="3">
        <f t="shared" si="3"/>
        <v>199.39474335754679</v>
      </c>
      <c r="L21" s="3">
        <f t="shared" si="4"/>
        <v>14.898256342453209</v>
      </c>
      <c r="M21" s="3">
        <f t="shared" si="5"/>
        <v>221.95804204544726</v>
      </c>
      <c r="N21" s="12"/>
    </row>
    <row r="22" spans="1:17" x14ac:dyDescent="0.35">
      <c r="A22" s="3">
        <v>19831</v>
      </c>
      <c r="B22" s="3">
        <v>227.98199990000001</v>
      </c>
      <c r="C22" s="3">
        <v>14</v>
      </c>
      <c r="D22" s="3">
        <v>1</v>
      </c>
      <c r="E22" s="3">
        <v>0</v>
      </c>
      <c r="F22" s="3">
        <v>0</v>
      </c>
      <c r="G22" s="3">
        <v>0</v>
      </c>
      <c r="H22" s="3">
        <f t="shared" si="0"/>
        <v>224.66927322659279</v>
      </c>
      <c r="I22" s="3">
        <f t="shared" si="1"/>
        <v>18.529892712372213</v>
      </c>
      <c r="J22" s="3">
        <f t="shared" si="2"/>
        <v>1.4386682739558787</v>
      </c>
      <c r="K22" s="3">
        <f t="shared" si="3"/>
        <v>219.78887811135115</v>
      </c>
      <c r="L22" s="3">
        <f t="shared" si="4"/>
        <v>8.1931217886488525</v>
      </c>
      <c r="M22" s="3">
        <f t="shared" si="5"/>
        <v>67.127244643632579</v>
      </c>
      <c r="N22" s="12"/>
    </row>
    <row r="23" spans="1:17" x14ac:dyDescent="0.35">
      <c r="A23" s="3">
        <v>19832</v>
      </c>
      <c r="B23" s="3">
        <v>267.28399940000003</v>
      </c>
      <c r="C23" s="3">
        <v>15</v>
      </c>
      <c r="D23" s="3">
        <v>0</v>
      </c>
      <c r="E23" s="3">
        <v>1</v>
      </c>
      <c r="F23" s="3">
        <v>0</v>
      </c>
      <c r="G23" s="3">
        <v>0</v>
      </c>
      <c r="H23" s="3">
        <f t="shared" si="0"/>
        <v>260.86972651298572</v>
      </c>
      <c r="I23" s="3">
        <f t="shared" si="1"/>
        <v>21.32340560424305</v>
      </c>
      <c r="J23" s="3">
        <f t="shared" si="2"/>
        <v>0.50022545815948427</v>
      </c>
      <c r="K23" s="3">
        <f t="shared" si="3"/>
        <v>241.42860937446036</v>
      </c>
      <c r="L23" s="3">
        <f t="shared" si="4"/>
        <v>25.855390025539663</v>
      </c>
      <c r="M23" s="3">
        <f t="shared" si="5"/>
        <v>668.5011933727759</v>
      </c>
      <c r="N23" s="12"/>
    </row>
    <row r="24" spans="1:17" x14ac:dyDescent="0.35">
      <c r="A24" s="3">
        <v>19833</v>
      </c>
      <c r="B24" s="3">
        <v>273.2099991</v>
      </c>
      <c r="C24" s="3">
        <v>16</v>
      </c>
      <c r="D24" s="3">
        <v>0</v>
      </c>
      <c r="E24" s="3">
        <v>0</v>
      </c>
      <c r="F24" s="3">
        <v>1</v>
      </c>
      <c r="G24" s="3">
        <v>0</v>
      </c>
      <c r="H24" s="3">
        <f t="shared" si="0"/>
        <v>279.5554368218892</v>
      </c>
      <c r="I24" s="3">
        <f t="shared" si="1"/>
        <v>20.90641624040865</v>
      </c>
      <c r="J24" s="3">
        <f t="shared" si="2"/>
        <v>-5.462644274892396</v>
      </c>
      <c r="K24" s="3">
        <f t="shared" si="3"/>
        <v>277.06944885225073</v>
      </c>
      <c r="L24" s="3">
        <f t="shared" si="4"/>
        <v>-3.8594497522507254</v>
      </c>
      <c r="M24" s="3">
        <f t="shared" si="5"/>
        <v>14.895352390148185</v>
      </c>
      <c r="N24" s="12"/>
    </row>
    <row r="25" spans="1:17" x14ac:dyDescent="0.35">
      <c r="A25" s="3">
        <v>19834</v>
      </c>
      <c r="B25" s="3">
        <v>316.2279997</v>
      </c>
      <c r="C25" s="3">
        <v>17</v>
      </c>
      <c r="D25" s="3">
        <v>0</v>
      </c>
      <c r="E25" s="3">
        <v>0</v>
      </c>
      <c r="F25" s="3">
        <v>0</v>
      </c>
      <c r="G25" s="3">
        <v>1</v>
      </c>
      <c r="H25" s="3">
        <f t="shared" si="0"/>
        <v>304.77162233416931</v>
      </c>
      <c r="I25" s="3">
        <f t="shared" si="1"/>
        <v>21.587741316176874</v>
      </c>
      <c r="J25" s="3">
        <f t="shared" si="2"/>
        <v>10.013968123944965</v>
      </c>
      <c r="K25" s="3">
        <f t="shared" si="3"/>
        <v>309.92198778953752</v>
      </c>
      <c r="L25" s="3">
        <f t="shared" si="4"/>
        <v>6.3060119104624732</v>
      </c>
      <c r="M25" s="3">
        <f t="shared" si="5"/>
        <v>39.765786214894568</v>
      </c>
      <c r="N25" s="12"/>
    </row>
    <row r="26" spans="1:17" x14ac:dyDescent="0.35">
      <c r="A26" s="3">
        <v>19841</v>
      </c>
      <c r="B26" s="3">
        <v>300.10199929999999</v>
      </c>
      <c r="C26" s="3">
        <v>18</v>
      </c>
      <c r="D26" s="3">
        <v>1</v>
      </c>
      <c r="E26" s="3">
        <v>0</v>
      </c>
      <c r="F26" s="3">
        <v>0</v>
      </c>
      <c r="G26" s="3">
        <v>0</v>
      </c>
      <c r="H26" s="3">
        <f t="shared" si="0"/>
        <v>307.43083765772508</v>
      </c>
      <c r="I26" s="3">
        <f t="shared" si="1"/>
        <v>18.595358524301034</v>
      </c>
      <c r="J26" s="3">
        <f t="shared" si="2"/>
        <v>-0.99377049104671689</v>
      </c>
      <c r="K26" s="3">
        <f t="shared" si="3"/>
        <v>327.79803192430205</v>
      </c>
      <c r="L26" s="3">
        <f t="shared" si="4"/>
        <v>-27.696032624302063</v>
      </c>
      <c r="M26" s="3">
        <f t="shared" si="5"/>
        <v>767.07022312640424</v>
      </c>
      <c r="N26" s="12"/>
    </row>
    <row r="27" spans="1:17" x14ac:dyDescent="0.35">
      <c r="A27" s="3">
        <v>19842</v>
      </c>
      <c r="B27" s="3">
        <v>422.14299970000002</v>
      </c>
      <c r="C27" s="3">
        <v>19</v>
      </c>
      <c r="D27" s="3">
        <v>0</v>
      </c>
      <c r="E27" s="3">
        <v>1</v>
      </c>
      <c r="F27" s="3">
        <v>0</v>
      </c>
      <c r="G27" s="3">
        <v>0</v>
      </c>
      <c r="H27" s="3">
        <f t="shared" si="0"/>
        <v>391.37421579486363</v>
      </c>
      <c r="I27" s="3">
        <f t="shared" si="1"/>
        <v>28.926130685263256</v>
      </c>
      <c r="J27" s="3">
        <f t="shared" si="2"/>
        <v>8.8978712222502505</v>
      </c>
      <c r="K27" s="3">
        <f t="shared" si="3"/>
        <v>326.52642164018562</v>
      </c>
      <c r="L27" s="3">
        <f t="shared" si="4"/>
        <v>95.616578059814401</v>
      </c>
      <c r="M27" s="3">
        <f t="shared" si="5"/>
        <v>9142.5299998685805</v>
      </c>
      <c r="N27" s="12"/>
    </row>
    <row r="28" spans="1:17" x14ac:dyDescent="0.35">
      <c r="A28" s="3">
        <v>19843</v>
      </c>
      <c r="B28" s="3">
        <v>477.39899919999999</v>
      </c>
      <c r="C28" s="3">
        <v>20</v>
      </c>
      <c r="D28" s="3">
        <v>0</v>
      </c>
      <c r="E28" s="3">
        <v>0</v>
      </c>
      <c r="F28" s="3">
        <v>1</v>
      </c>
      <c r="G28" s="3">
        <v>0</v>
      </c>
      <c r="H28" s="3">
        <f t="shared" si="0"/>
        <v>463.05712512640952</v>
      </c>
      <c r="I28" s="3">
        <f t="shared" si="1"/>
        <v>35.68548683941161</v>
      </c>
      <c r="J28" s="3">
        <f t="shared" si="2"/>
        <v>3.188001539819485E-2</v>
      </c>
      <c r="K28" s="3">
        <f t="shared" si="3"/>
        <v>414.83770220523451</v>
      </c>
      <c r="L28" s="3">
        <f t="shared" si="4"/>
        <v>62.561296994765485</v>
      </c>
      <c r="M28" s="3">
        <f t="shared" si="5"/>
        <v>3913.915881667253</v>
      </c>
      <c r="N28" s="12"/>
    </row>
    <row r="29" spans="1:17" x14ac:dyDescent="0.35">
      <c r="A29" s="3">
        <v>19844</v>
      </c>
      <c r="B29" s="3">
        <v>698.29599949999999</v>
      </c>
      <c r="C29" s="3">
        <v>21</v>
      </c>
      <c r="D29" s="3">
        <v>0</v>
      </c>
      <c r="E29" s="3">
        <v>0</v>
      </c>
      <c r="F29" s="3">
        <v>0</v>
      </c>
      <c r="G29" s="3">
        <v>1</v>
      </c>
      <c r="H29" s="3">
        <f t="shared" si="0"/>
        <v>628.28108686582789</v>
      </c>
      <c r="I29" s="3">
        <f t="shared" si="1"/>
        <v>56.164033522218809</v>
      </c>
      <c r="J29" s="3">
        <f t="shared" si="2"/>
        <v>26.66050510357698</v>
      </c>
      <c r="K29" s="3">
        <f t="shared" si="3"/>
        <v>508.75658008976609</v>
      </c>
      <c r="L29" s="3">
        <f t="shared" si="4"/>
        <v>189.5394194102339</v>
      </c>
      <c r="M29" s="3">
        <f t="shared" si="5"/>
        <v>35925.191510368553</v>
      </c>
      <c r="N29" s="12"/>
    </row>
    <row r="30" spans="1:17" x14ac:dyDescent="0.35">
      <c r="A30" s="3">
        <v>19851</v>
      </c>
      <c r="B30" s="3">
        <v>435.34399989999997</v>
      </c>
      <c r="C30" s="3">
        <v>22</v>
      </c>
      <c r="D30" s="3">
        <v>1</v>
      </c>
      <c r="E30" s="3">
        <v>0</v>
      </c>
      <c r="F30" s="3">
        <v>0</v>
      </c>
      <c r="G30" s="3">
        <v>0</v>
      </c>
      <c r="H30" s="3">
        <f t="shared" si="0"/>
        <v>514.87908589190931</v>
      </c>
      <c r="I30" s="3">
        <f t="shared" si="1"/>
        <v>29.357588904678668</v>
      </c>
      <c r="J30" s="3">
        <f t="shared" si="2"/>
        <v>-22.784109352982501</v>
      </c>
      <c r="K30" s="3">
        <f t="shared" si="3"/>
        <v>683.451349897</v>
      </c>
      <c r="L30" s="3">
        <f t="shared" si="4"/>
        <v>-248.10734999700003</v>
      </c>
      <c r="M30" s="3">
        <f t="shared" si="5"/>
        <v>61557.257122533869</v>
      </c>
      <c r="N30" s="12"/>
    </row>
    <row r="31" spans="1:17" x14ac:dyDescent="0.35">
      <c r="A31" s="3">
        <v>19852</v>
      </c>
      <c r="B31" s="3">
        <v>374.92899990000001</v>
      </c>
      <c r="C31" s="3">
        <v>23</v>
      </c>
      <c r="D31" s="3">
        <v>0</v>
      </c>
      <c r="E31" s="3">
        <v>1</v>
      </c>
      <c r="F31" s="3">
        <v>0</v>
      </c>
      <c r="G31" s="3">
        <v>0</v>
      </c>
      <c r="H31" s="3">
        <f t="shared" si="0"/>
        <v>422.44420157499536</v>
      </c>
      <c r="I31" s="3">
        <f t="shared" si="1"/>
        <v>10.103596217114616</v>
      </c>
      <c r="J31" s="3">
        <f t="shared" si="2"/>
        <v>-6.7532541355948972</v>
      </c>
      <c r="K31" s="3">
        <f t="shared" si="3"/>
        <v>553.13454601883825</v>
      </c>
      <c r="L31" s="3">
        <f t="shared" si="4"/>
        <v>-178.20554611883824</v>
      </c>
      <c r="M31" s="3">
        <f t="shared" si="5"/>
        <v>31757.216667513385</v>
      </c>
      <c r="N31" s="12"/>
    </row>
    <row r="32" spans="1:17" x14ac:dyDescent="0.35">
      <c r="A32" s="3">
        <v>19853</v>
      </c>
      <c r="B32" s="3">
        <v>409.70899960000003</v>
      </c>
      <c r="C32" s="3">
        <v>24</v>
      </c>
      <c r="D32" s="3">
        <v>0</v>
      </c>
      <c r="E32" s="3">
        <v>0</v>
      </c>
      <c r="F32" s="3">
        <v>1</v>
      </c>
      <c r="G32" s="3">
        <v>0</v>
      </c>
      <c r="H32" s="3">
        <f t="shared" si="0"/>
        <v>416.91710321602716</v>
      </c>
      <c r="I32" s="3">
        <f t="shared" si="1"/>
        <v>7.6325627360727868</v>
      </c>
      <c r="J32" s="3">
        <f t="shared" si="2"/>
        <v>-1.9767659523650205</v>
      </c>
      <c r="K32" s="3">
        <f t="shared" si="3"/>
        <v>432.57967780750818</v>
      </c>
      <c r="L32" s="3">
        <f t="shared" si="4"/>
        <v>-22.870678207508149</v>
      </c>
      <c r="M32" s="3">
        <f t="shared" si="5"/>
        <v>523.06792167138815</v>
      </c>
      <c r="N32" s="12"/>
    </row>
    <row r="33" spans="1:14" x14ac:dyDescent="0.35">
      <c r="A33" s="3">
        <v>19854</v>
      </c>
      <c r="B33" s="3">
        <v>533.88999939999997</v>
      </c>
      <c r="C33" s="3">
        <v>25</v>
      </c>
      <c r="D33" s="3">
        <v>0</v>
      </c>
      <c r="E33" s="3">
        <v>0</v>
      </c>
      <c r="F33" s="3">
        <v>0</v>
      </c>
      <c r="G33" s="3">
        <v>1</v>
      </c>
      <c r="H33" s="3">
        <f t="shared" si="0"/>
        <v>481.05621694842364</v>
      </c>
      <c r="I33" s="3">
        <f t="shared" si="1"/>
        <v>16.565600147203988</v>
      </c>
      <c r="J33" s="3">
        <f t="shared" si="2"/>
        <v>33.92196461572469</v>
      </c>
      <c r="K33" s="3">
        <f t="shared" si="3"/>
        <v>451.21017105567694</v>
      </c>
      <c r="L33" s="3">
        <f t="shared" si="4"/>
        <v>82.679828344323028</v>
      </c>
      <c r="M33" s="3">
        <f t="shared" si="5"/>
        <v>6835.9540150467219</v>
      </c>
      <c r="N33" s="12"/>
    </row>
    <row r="34" spans="1:14" x14ac:dyDescent="0.35">
      <c r="A34" s="3">
        <v>19861</v>
      </c>
      <c r="B34" s="3">
        <v>408.9429998</v>
      </c>
      <c r="C34" s="3">
        <v>26</v>
      </c>
      <c r="D34" s="3">
        <v>1</v>
      </c>
      <c r="E34" s="3">
        <v>0</v>
      </c>
      <c r="F34" s="3">
        <v>0</v>
      </c>
      <c r="G34" s="3">
        <v>0</v>
      </c>
      <c r="H34" s="3">
        <f t="shared" si="0"/>
        <v>452.5868581544654</v>
      </c>
      <c r="I34" s="3">
        <f t="shared" si="1"/>
        <v>9.4460898260673609</v>
      </c>
      <c r="J34" s="3">
        <f t="shared" si="2"/>
        <v>-28.571394636130666</v>
      </c>
      <c r="K34" s="3">
        <f t="shared" si="3"/>
        <v>474.83770774264514</v>
      </c>
      <c r="L34" s="3">
        <f t="shared" si="4"/>
        <v>-65.894707942645141</v>
      </c>
      <c r="M34" s="3">
        <f t="shared" si="5"/>
        <v>4342.1125348465002</v>
      </c>
      <c r="N34" s="12"/>
    </row>
    <row r="35" spans="1:14" x14ac:dyDescent="0.35">
      <c r="A35" s="3">
        <v>19862</v>
      </c>
      <c r="B35" s="3">
        <v>448.27899930000001</v>
      </c>
      <c r="C35" s="3">
        <v>27</v>
      </c>
      <c r="D35" s="3">
        <v>0</v>
      </c>
      <c r="E35" s="3">
        <v>1</v>
      </c>
      <c r="F35" s="3">
        <v>0</v>
      </c>
      <c r="G35" s="3">
        <v>0</v>
      </c>
      <c r="H35" s="3">
        <f t="shared" si="0"/>
        <v>457.24840607672292</v>
      </c>
      <c r="I35" s="3">
        <f t="shared" si="1"/>
        <v>8.6897086442705991</v>
      </c>
      <c r="J35" s="3">
        <f t="shared" si="2"/>
        <v>-7.3680989050261267</v>
      </c>
      <c r="K35" s="3">
        <f t="shared" si="3"/>
        <v>455.27969384493787</v>
      </c>
      <c r="L35" s="3">
        <f t="shared" si="4"/>
        <v>-7.0006945449378577</v>
      </c>
      <c r="M35" s="3">
        <f t="shared" si="5"/>
        <v>49.009724111522679</v>
      </c>
      <c r="N35" s="12"/>
    </row>
    <row r="36" spans="1:14" x14ac:dyDescent="0.35">
      <c r="A36" s="3">
        <v>19863</v>
      </c>
      <c r="B36" s="3">
        <v>510.78599930000001</v>
      </c>
      <c r="C36" s="3">
        <v>28</v>
      </c>
      <c r="D36" s="3">
        <v>0</v>
      </c>
      <c r="E36" s="3">
        <v>0</v>
      </c>
      <c r="F36" s="3">
        <v>1</v>
      </c>
      <c r="G36" s="3">
        <v>0</v>
      </c>
      <c r="H36" s="3">
        <f t="shared" si="0"/>
        <v>497.93986842707324</v>
      </c>
      <c r="I36" s="3">
        <f t="shared" si="1"/>
        <v>13.748818748102906</v>
      </c>
      <c r="J36" s="3">
        <f t="shared" si="2"/>
        <v>2.135667646166608</v>
      </c>
      <c r="K36" s="3">
        <f t="shared" si="3"/>
        <v>463.96134876862845</v>
      </c>
      <c r="L36" s="3">
        <f t="shared" si="4"/>
        <v>46.82465053137156</v>
      </c>
      <c r="M36" s="3">
        <f t="shared" si="5"/>
        <v>2192.547897385075</v>
      </c>
      <c r="N36" s="12"/>
    </row>
    <row r="37" spans="1:14" x14ac:dyDescent="0.35">
      <c r="A37" s="3">
        <v>19864</v>
      </c>
      <c r="B37" s="3">
        <v>662.25299840000002</v>
      </c>
      <c r="C37" s="3">
        <v>29</v>
      </c>
      <c r="D37" s="3">
        <v>0</v>
      </c>
      <c r="E37" s="3">
        <v>0</v>
      </c>
      <c r="F37" s="3">
        <v>0</v>
      </c>
      <c r="G37" s="3">
        <v>1</v>
      </c>
      <c r="H37" s="3">
        <f t="shared" si="0"/>
        <v>591.40651967416534</v>
      </c>
      <c r="I37" s="3">
        <f t="shared" si="1"/>
        <v>26.35129346106303</v>
      </c>
      <c r="J37" s="3">
        <f t="shared" si="2"/>
        <v>44.166224845396918</v>
      </c>
      <c r="K37" s="3">
        <f t="shared" si="3"/>
        <v>545.61065179090087</v>
      </c>
      <c r="L37" s="3">
        <f t="shared" si="4"/>
        <v>116.64234660909915</v>
      </c>
      <c r="M37" s="3">
        <f t="shared" si="5"/>
        <v>13605.437022477225</v>
      </c>
      <c r="N37" s="12"/>
    </row>
    <row r="38" spans="1:14" x14ac:dyDescent="0.35">
      <c r="A38" s="3">
        <v>19871</v>
      </c>
      <c r="B38" s="3">
        <v>575.32699969999999</v>
      </c>
      <c r="C38" s="3">
        <v>30</v>
      </c>
      <c r="D38" s="3">
        <v>1</v>
      </c>
      <c r="E38" s="3">
        <v>0</v>
      </c>
      <c r="F38" s="3">
        <v>0</v>
      </c>
      <c r="G38" s="3">
        <v>0</v>
      </c>
      <c r="H38" s="3">
        <f t="shared" si="0"/>
        <v>608.28575724404811</v>
      </c>
      <c r="I38" s="3">
        <f t="shared" si="1"/>
        <v>24.853870097854333</v>
      </c>
      <c r="J38" s="3">
        <f t="shared" si="2"/>
        <v>-29.788615456334007</v>
      </c>
      <c r="K38" s="3">
        <f t="shared" si="3"/>
        <v>589.18641849909773</v>
      </c>
      <c r="L38" s="3">
        <f t="shared" si="4"/>
        <v>-13.859418799097739</v>
      </c>
      <c r="M38" s="3">
        <f t="shared" si="5"/>
        <v>192.08348944878381</v>
      </c>
      <c r="N38" s="12"/>
    </row>
    <row r="39" spans="1:14" x14ac:dyDescent="0.35">
      <c r="A39" s="3">
        <v>19872</v>
      </c>
      <c r="B39" s="3">
        <v>637.06399920000001</v>
      </c>
      <c r="C39" s="3">
        <v>31</v>
      </c>
      <c r="D39" s="3">
        <v>0</v>
      </c>
      <c r="E39" s="3">
        <v>1</v>
      </c>
      <c r="F39" s="3">
        <v>0</v>
      </c>
      <c r="G39" s="3">
        <v>0</v>
      </c>
      <c r="H39" s="3">
        <f t="shared" si="0"/>
        <v>640.85733295195234</v>
      </c>
      <c r="I39" s="3">
        <f t="shared" si="1"/>
        <v>26.073950809330746</v>
      </c>
      <c r="J39" s="3">
        <f t="shared" si="2"/>
        <v>-6.3763235121571062</v>
      </c>
      <c r="K39" s="3">
        <f t="shared" si="3"/>
        <v>625.77152843687634</v>
      </c>
      <c r="L39" s="3">
        <f t="shared" si="4"/>
        <v>11.292470763123674</v>
      </c>
      <c r="M39" s="3">
        <f t="shared" si="5"/>
        <v>127.51989593600298</v>
      </c>
      <c r="N39" s="12"/>
    </row>
    <row r="40" spans="1:14" x14ac:dyDescent="0.35">
      <c r="A40" s="3">
        <v>19873</v>
      </c>
      <c r="B40" s="3">
        <v>786.42399980000005</v>
      </c>
      <c r="C40" s="3">
        <v>32</v>
      </c>
      <c r="D40" s="3">
        <v>0</v>
      </c>
      <c r="E40" s="3">
        <v>0</v>
      </c>
      <c r="F40" s="3">
        <v>1</v>
      </c>
      <c r="G40" s="3">
        <v>0</v>
      </c>
      <c r="H40" s="3">
        <f t="shared" si="0"/>
        <v>747.13757074285252</v>
      </c>
      <c r="I40" s="3">
        <f t="shared" si="1"/>
        <v>38.753644571933592</v>
      </c>
      <c r="J40" s="3">
        <f t="shared" si="2"/>
        <v>12.44269745540517</v>
      </c>
      <c r="K40" s="3">
        <f t="shared" si="3"/>
        <v>669.06695140744966</v>
      </c>
      <c r="L40" s="3">
        <f t="shared" si="4"/>
        <v>117.35704839255038</v>
      </c>
      <c r="M40" s="3">
        <f t="shared" si="5"/>
        <v>13772.676807411412</v>
      </c>
      <c r="N40" s="12"/>
    </row>
    <row r="41" spans="1:14" x14ac:dyDescent="0.35">
      <c r="A41" s="3">
        <v>19874</v>
      </c>
      <c r="B41" s="3">
        <v>1042.441998</v>
      </c>
      <c r="C41" s="3">
        <v>33</v>
      </c>
      <c r="D41" s="3">
        <v>0</v>
      </c>
      <c r="E41" s="3">
        <v>0</v>
      </c>
      <c r="F41" s="3">
        <v>0</v>
      </c>
      <c r="G41" s="3">
        <v>1</v>
      </c>
      <c r="H41" s="3">
        <f t="shared" si="0"/>
        <v>931.04292993165973</v>
      </c>
      <c r="I41" s="3">
        <f t="shared" si="1"/>
        <v>61.70046532280071</v>
      </c>
      <c r="J41" s="3">
        <f t="shared" si="2"/>
        <v>62.819164729797606</v>
      </c>
      <c r="K41" s="3">
        <f t="shared" si="3"/>
        <v>830.05744016018298</v>
      </c>
      <c r="L41" s="3">
        <f t="shared" si="4"/>
        <v>212.38455783981703</v>
      </c>
      <c r="M41" s="3">
        <f t="shared" si="5"/>
        <v>45107.200408814584</v>
      </c>
      <c r="N41" s="12"/>
    </row>
    <row r="42" spans="1:14" x14ac:dyDescent="0.35">
      <c r="A42" s="3">
        <v>19881</v>
      </c>
      <c r="B42" s="3">
        <v>867.16099929999996</v>
      </c>
      <c r="C42" s="3">
        <v>34</v>
      </c>
      <c r="D42" s="3">
        <v>1</v>
      </c>
      <c r="E42" s="3">
        <v>0</v>
      </c>
      <c r="F42" s="3">
        <v>0</v>
      </c>
      <c r="G42" s="3">
        <v>0</v>
      </c>
      <c r="H42" s="3">
        <f t="shared" si="0"/>
        <v>927.27426873057016</v>
      </c>
      <c r="I42" s="3">
        <f t="shared" si="1"/>
        <v>51.350547548664338</v>
      </c>
      <c r="J42" s="3">
        <f t="shared" si="2"/>
        <v>-38.20182424658271</v>
      </c>
      <c r="K42" s="3">
        <f t="shared" si="3"/>
        <v>962.95477979812642</v>
      </c>
      <c r="L42" s="3">
        <f t="shared" si="4"/>
        <v>-95.793780498126466</v>
      </c>
      <c r="M42" s="3">
        <f t="shared" si="5"/>
        <v>9176.4483821232352</v>
      </c>
      <c r="N42" s="12"/>
    </row>
    <row r="43" spans="1:14" x14ac:dyDescent="0.35">
      <c r="A43" s="3">
        <v>19882</v>
      </c>
      <c r="B43" s="3">
        <v>993.05099870000004</v>
      </c>
      <c r="C43" s="3">
        <v>35</v>
      </c>
      <c r="D43" s="3">
        <v>0</v>
      </c>
      <c r="E43" s="3">
        <v>1</v>
      </c>
      <c r="F43" s="3">
        <v>0</v>
      </c>
      <c r="G43" s="3">
        <v>0</v>
      </c>
      <c r="H43" s="3">
        <f t="shared" si="0"/>
        <v>992.84204297030476</v>
      </c>
      <c r="I43" s="3">
        <f t="shared" si="1"/>
        <v>53.598127973845955</v>
      </c>
      <c r="J43" s="3">
        <f t="shared" si="2"/>
        <v>-4.5493173655786352</v>
      </c>
      <c r="K43" s="3">
        <f t="shared" si="3"/>
        <v>972.24849276707732</v>
      </c>
      <c r="L43" s="3">
        <f t="shared" si="4"/>
        <v>20.802505932922713</v>
      </c>
      <c r="M43" s="3">
        <f t="shared" si="5"/>
        <v>432.74425308928471</v>
      </c>
      <c r="N43" s="12"/>
    </row>
    <row r="44" spans="1:14" x14ac:dyDescent="0.35">
      <c r="A44" s="3">
        <v>19883</v>
      </c>
      <c r="B44" s="3">
        <v>1168.7189980000001</v>
      </c>
      <c r="C44" s="3">
        <v>36</v>
      </c>
      <c r="D44" s="3">
        <v>0</v>
      </c>
      <c r="E44" s="3">
        <v>0</v>
      </c>
      <c r="F44" s="3">
        <v>1</v>
      </c>
      <c r="G44" s="3">
        <v>0</v>
      </c>
      <c r="H44" s="3">
        <f t="shared" si="0"/>
        <v>1121.5063749118137</v>
      </c>
      <c r="I44" s="3">
        <f t="shared" si="1"/>
        <v>65.465233584279801</v>
      </c>
      <c r="J44" s="3">
        <f t="shared" si="2"/>
        <v>22.089193148926967</v>
      </c>
      <c r="K44" s="3">
        <f t="shared" si="3"/>
        <v>1058.8828683995557</v>
      </c>
      <c r="L44" s="3">
        <f t="shared" si="4"/>
        <v>109.83612960044434</v>
      </c>
      <c r="M44" s="3">
        <f t="shared" si="5"/>
        <v>12063.975365605605</v>
      </c>
      <c r="N44" s="12"/>
    </row>
    <row r="45" spans="1:14" x14ac:dyDescent="0.35">
      <c r="A45" s="3">
        <v>19884</v>
      </c>
      <c r="B45" s="3">
        <v>1405.1369970000001</v>
      </c>
      <c r="C45" s="3">
        <v>37</v>
      </c>
      <c r="D45" s="3">
        <v>0</v>
      </c>
      <c r="E45" s="3">
        <v>0</v>
      </c>
      <c r="F45" s="3">
        <v>0</v>
      </c>
      <c r="G45" s="3">
        <v>1</v>
      </c>
      <c r="H45" s="3">
        <f t="shared" si="0"/>
        <v>1293.1411481717369</v>
      </c>
      <c r="I45" s="3">
        <f t="shared" si="1"/>
        <v>82.249419720623592</v>
      </c>
      <c r="J45" s="3">
        <f t="shared" si="2"/>
        <v>76.462641462755627</v>
      </c>
      <c r="K45" s="3">
        <f t="shared" si="3"/>
        <v>1249.7907732258911</v>
      </c>
      <c r="L45" s="3">
        <f t="shared" si="4"/>
        <v>155.34622377410892</v>
      </c>
      <c r="M45" s="3">
        <f t="shared" si="5"/>
        <v>24132.449240875525</v>
      </c>
      <c r="N45" s="12"/>
    </row>
    <row r="46" spans="1:14" x14ac:dyDescent="0.35">
      <c r="A46" s="3">
        <v>19891</v>
      </c>
      <c r="B46" s="3">
        <v>1246.9169999999999</v>
      </c>
      <c r="C46" s="3">
        <v>38</v>
      </c>
      <c r="D46" s="3">
        <v>1</v>
      </c>
      <c r="E46" s="3">
        <v>0</v>
      </c>
      <c r="F46" s="3">
        <v>0</v>
      </c>
      <c r="G46" s="3">
        <v>0</v>
      </c>
      <c r="H46" s="3">
        <f t="shared" si="0"/>
        <v>1313.6954121573467</v>
      </c>
      <c r="I46" s="3">
        <f t="shared" si="1"/>
        <v>72.496123429326332</v>
      </c>
      <c r="J46" s="3">
        <f t="shared" si="2"/>
        <v>-46.130053231830708</v>
      </c>
      <c r="K46" s="3">
        <f t="shared" si="3"/>
        <v>1337.1887436457778</v>
      </c>
      <c r="L46" s="3">
        <f t="shared" si="4"/>
        <v>-90.27174364577786</v>
      </c>
      <c r="M46" s="3">
        <f t="shared" si="5"/>
        <v>8148.9877008490357</v>
      </c>
      <c r="N46" s="12"/>
    </row>
    <row r="47" spans="1:14" x14ac:dyDescent="0.35">
      <c r="A47" s="3">
        <v>19892</v>
      </c>
      <c r="B47" s="3">
        <v>1248.211998</v>
      </c>
      <c r="C47" s="3">
        <v>39</v>
      </c>
      <c r="D47" s="3">
        <v>0</v>
      </c>
      <c r="E47" s="3">
        <v>1</v>
      </c>
      <c r="F47" s="3">
        <v>0</v>
      </c>
      <c r="G47" s="3">
        <v>0</v>
      </c>
      <c r="H47" s="3">
        <f t="shared" si="0"/>
        <v>1295.0002293834877</v>
      </c>
      <c r="I47" s="3">
        <f t="shared" si="1"/>
        <v>58.07982415924748</v>
      </c>
      <c r="J47" s="3">
        <f t="shared" si="2"/>
        <v>-16.26799362839601</v>
      </c>
      <c r="K47" s="3">
        <f t="shared" si="3"/>
        <v>1381.6422182210945</v>
      </c>
      <c r="L47" s="3">
        <f t="shared" si="4"/>
        <v>-133.43022022109449</v>
      </c>
      <c r="M47" s="3">
        <f t="shared" si="5"/>
        <v>17803.623668249773</v>
      </c>
      <c r="N47" s="12"/>
    </row>
    <row r="48" spans="1:14" x14ac:dyDescent="0.35">
      <c r="A48" s="3">
        <v>19893</v>
      </c>
      <c r="B48" s="3">
        <v>1383.7469980000001</v>
      </c>
      <c r="C48" s="3">
        <v>40</v>
      </c>
      <c r="D48" s="3">
        <v>0</v>
      </c>
      <c r="E48" s="3">
        <v>0</v>
      </c>
      <c r="F48" s="3">
        <v>1</v>
      </c>
      <c r="G48" s="3">
        <v>0</v>
      </c>
      <c r="H48" s="3">
        <f t="shared" si="0"/>
        <v>1358.9424162428586</v>
      </c>
      <c r="I48" s="3">
        <f t="shared" si="1"/>
        <v>59.00659644307045</v>
      </c>
      <c r="J48" s="3">
        <f t="shared" si="2"/>
        <v>22.842544904464908</v>
      </c>
      <c r="K48" s="3">
        <f t="shared" si="3"/>
        <v>1375.1692466916622</v>
      </c>
      <c r="L48" s="3">
        <f t="shared" si="4"/>
        <v>8.5777513083378381</v>
      </c>
      <c r="M48" s="3">
        <f t="shared" si="5"/>
        <v>73.577817507691492</v>
      </c>
      <c r="N48" s="12"/>
    </row>
    <row r="49" spans="1:14" x14ac:dyDescent="0.35">
      <c r="A49" s="3">
        <v>19894</v>
      </c>
      <c r="B49" s="3">
        <v>1493.3829989999999</v>
      </c>
      <c r="C49" s="3">
        <v>41</v>
      </c>
      <c r="D49" s="3">
        <v>0</v>
      </c>
      <c r="E49" s="3">
        <v>0</v>
      </c>
      <c r="F49" s="3">
        <v>0</v>
      </c>
      <c r="G49" s="3">
        <v>1</v>
      </c>
      <c r="H49" s="3">
        <f t="shared" ref="H49:H80" si="6">$P$8*(B49-J45)+(1-$P$8)*(H48+I48)</f>
        <v>1417.2459904883658</v>
      </c>
      <c r="I49" s="3">
        <f t="shared" ref="I49:I80" si="7">$P$9*(H49-H48)+(1-$P$9)*I48</f>
        <v>58.895456699430873</v>
      </c>
      <c r="J49" s="3">
        <f t="shared" ref="J49:J80" si="8">$P$10*(B49-H49)+(1-$P$10)*J45</f>
        <v>76.372298535542086</v>
      </c>
      <c r="K49" s="3">
        <f t="shared" si="3"/>
        <v>1494.4116541486846</v>
      </c>
      <c r="L49" s="3">
        <f t="shared" si="4"/>
        <v>-1.0286551486847202</v>
      </c>
      <c r="M49" s="3">
        <f t="shared" si="5"/>
        <v>1.0581314149155838</v>
      </c>
      <c r="N49" s="12"/>
    </row>
    <row r="50" spans="1:14" x14ac:dyDescent="0.35">
      <c r="A50" s="3">
        <v>19901</v>
      </c>
      <c r="B50" s="3">
        <v>1346.202</v>
      </c>
      <c r="C50" s="3">
        <v>42</v>
      </c>
      <c r="D50" s="3">
        <v>1</v>
      </c>
      <c r="E50" s="3">
        <v>0</v>
      </c>
      <c r="F50" s="3">
        <v>0</v>
      </c>
      <c r="G50" s="3">
        <v>0</v>
      </c>
      <c r="H50" s="3">
        <f t="shared" si="6"/>
        <v>1418.8629079312632</v>
      </c>
      <c r="I50" s="3">
        <f t="shared" si="7"/>
        <v>49.840376801405426</v>
      </c>
      <c r="J50" s="3">
        <f t="shared" si="8"/>
        <v>-53.490718259029876</v>
      </c>
      <c r="K50" s="3">
        <f t="shared" si="3"/>
        <v>1430.011393955966</v>
      </c>
      <c r="L50" s="3">
        <f t="shared" si="4"/>
        <v>-83.809393955966016</v>
      </c>
      <c r="M50" s="3">
        <f t="shared" si="5"/>
        <v>7024.0145152663126</v>
      </c>
      <c r="N50" s="12"/>
    </row>
    <row r="51" spans="1:14" x14ac:dyDescent="0.35">
      <c r="A51" s="3">
        <v>19902</v>
      </c>
      <c r="B51" s="3">
        <v>1364.759998</v>
      </c>
      <c r="C51" s="3">
        <v>43</v>
      </c>
      <c r="D51" s="3">
        <v>0</v>
      </c>
      <c r="E51" s="3">
        <v>1</v>
      </c>
      <c r="F51" s="3">
        <v>0</v>
      </c>
      <c r="G51" s="3">
        <v>0</v>
      </c>
      <c r="H51" s="3">
        <f t="shared" si="6"/>
        <v>1408.7826424173247</v>
      </c>
      <c r="I51" s="3">
        <f t="shared" si="7"/>
        <v>40.367610722711241</v>
      </c>
      <c r="J51" s="3">
        <f t="shared" si="8"/>
        <v>-23.96818609179838</v>
      </c>
      <c r="K51" s="3">
        <f t="shared" si="3"/>
        <v>1452.4352911042727</v>
      </c>
      <c r="L51" s="3">
        <f t="shared" si="4"/>
        <v>-87.675293104272669</v>
      </c>
      <c r="M51" s="3">
        <f t="shared" si="5"/>
        <v>7686.9570209201229</v>
      </c>
      <c r="N51" s="12"/>
    </row>
    <row r="52" spans="1:14" x14ac:dyDescent="0.35">
      <c r="A52" s="3">
        <v>19903</v>
      </c>
      <c r="B52" s="3">
        <v>1354.0899959999999</v>
      </c>
      <c r="C52" s="3">
        <v>44</v>
      </c>
      <c r="D52" s="3">
        <v>0</v>
      </c>
      <c r="E52" s="3">
        <v>0</v>
      </c>
      <c r="F52" s="3">
        <v>1</v>
      </c>
      <c r="G52" s="3">
        <v>0</v>
      </c>
      <c r="H52" s="3">
        <f t="shared" si="6"/>
        <v>1368.5709772785558</v>
      </c>
      <c r="I52" s="3">
        <f t="shared" si="7"/>
        <v>27.628951697507336</v>
      </c>
      <c r="J52" s="3">
        <f t="shared" si="8"/>
        <v>12.487583596980532</v>
      </c>
      <c r="K52" s="3">
        <f t="shared" si="3"/>
        <v>1471.9927980445009</v>
      </c>
      <c r="L52" s="3">
        <f t="shared" si="4"/>
        <v>-117.90280204450096</v>
      </c>
      <c r="M52" s="3">
        <f t="shared" si="5"/>
        <v>13901.070729944779</v>
      </c>
      <c r="N52" s="12"/>
    </row>
    <row r="53" spans="1:14" x14ac:dyDescent="0.35">
      <c r="A53" s="3">
        <v>19904</v>
      </c>
      <c r="B53" s="3">
        <v>1675.505997</v>
      </c>
      <c r="C53" s="3">
        <v>45</v>
      </c>
      <c r="D53" s="3">
        <v>0</v>
      </c>
      <c r="E53" s="3">
        <v>0</v>
      </c>
      <c r="F53" s="3">
        <v>0</v>
      </c>
      <c r="G53" s="3">
        <v>1</v>
      </c>
      <c r="H53" s="3">
        <f t="shared" si="6"/>
        <v>1534.8926140493445</v>
      </c>
      <c r="I53" s="3">
        <f t="shared" si="7"/>
        <v>49.554673982175991</v>
      </c>
      <c r="J53" s="3">
        <f t="shared" si="8"/>
        <v>94.195211092286414</v>
      </c>
      <c r="K53" s="3">
        <f t="shared" si="3"/>
        <v>1472.5722275116052</v>
      </c>
      <c r="L53" s="3">
        <f t="shared" si="4"/>
        <v>202.93376948839477</v>
      </c>
      <c r="M53" s="3">
        <f t="shared" si="5"/>
        <v>41182.114798768947</v>
      </c>
      <c r="N53" s="12"/>
    </row>
    <row r="54" spans="1:14" x14ac:dyDescent="0.35">
      <c r="A54" s="3">
        <v>19911</v>
      </c>
      <c r="B54" s="3">
        <v>1597.6779979999999</v>
      </c>
      <c r="C54" s="3">
        <v>46</v>
      </c>
      <c r="D54" s="3">
        <v>1</v>
      </c>
      <c r="E54" s="3">
        <v>0</v>
      </c>
      <c r="F54" s="3">
        <v>0</v>
      </c>
      <c r="G54" s="3">
        <v>0</v>
      </c>
      <c r="H54" s="3">
        <f t="shared" si="6"/>
        <v>1630.0472591754392</v>
      </c>
      <c r="I54" s="3">
        <f t="shared" si="7"/>
        <v>56.763506250166138</v>
      </c>
      <c r="J54" s="3">
        <f t="shared" si="8"/>
        <v>-47.630825231083101</v>
      </c>
      <c r="K54" s="3">
        <f t="shared" si="3"/>
        <v>1530.9565697724906</v>
      </c>
      <c r="L54" s="3">
        <f t="shared" si="4"/>
        <v>66.72142822750925</v>
      </c>
      <c r="M54" s="3">
        <f t="shared" si="5"/>
        <v>4451.748984718668</v>
      </c>
      <c r="N54" s="12"/>
    </row>
    <row r="55" spans="1:14" x14ac:dyDescent="0.35">
      <c r="A55" s="3">
        <v>19912</v>
      </c>
      <c r="B55" s="3">
        <v>1528.6039960000001</v>
      </c>
      <c r="C55" s="3">
        <v>47</v>
      </c>
      <c r="D55" s="3">
        <v>0</v>
      </c>
      <c r="E55" s="3">
        <v>1</v>
      </c>
      <c r="F55" s="3">
        <v>0</v>
      </c>
      <c r="G55" s="3">
        <v>0</v>
      </c>
      <c r="H55" s="3">
        <f t="shared" si="6"/>
        <v>1595.0669930118975</v>
      </c>
      <c r="I55" s="3">
        <f t="shared" si="7"/>
        <v>42.259868410665391</v>
      </c>
      <c r="J55" s="3">
        <f t="shared" si="8"/>
        <v>-35.757857857770738</v>
      </c>
      <c r="K55" s="3">
        <f t="shared" si="3"/>
        <v>1662.842579333807</v>
      </c>
      <c r="L55" s="3">
        <f t="shared" si="4"/>
        <v>-134.2385833338069</v>
      </c>
      <c r="M55" s="3">
        <f t="shared" si="5"/>
        <v>18019.99725546742</v>
      </c>
      <c r="N55" s="12"/>
    </row>
    <row r="56" spans="1:14" x14ac:dyDescent="0.35">
      <c r="A56" s="3">
        <v>19913</v>
      </c>
      <c r="B56" s="3">
        <v>1507.060997</v>
      </c>
      <c r="C56" s="3">
        <v>48</v>
      </c>
      <c r="D56" s="3">
        <v>0</v>
      </c>
      <c r="E56" s="3">
        <v>0</v>
      </c>
      <c r="F56" s="3">
        <v>1</v>
      </c>
      <c r="G56" s="3">
        <v>0</v>
      </c>
      <c r="H56" s="3">
        <f t="shared" si="6"/>
        <v>1539.7637054273166</v>
      </c>
      <c r="I56" s="3">
        <f t="shared" si="7"/>
        <v>26.836252792889219</v>
      </c>
      <c r="J56" s="3">
        <f t="shared" si="8"/>
        <v>-4.9916828110420752E-2</v>
      </c>
      <c r="K56" s="3">
        <f t="shared" si="3"/>
        <v>1649.8144450195434</v>
      </c>
      <c r="L56" s="3">
        <f t="shared" si="4"/>
        <v>-142.75344801954338</v>
      </c>
      <c r="M56" s="3">
        <f t="shared" si="5"/>
        <v>20378.546921468474</v>
      </c>
      <c r="N56" s="12"/>
    </row>
    <row r="57" spans="1:14" x14ac:dyDescent="0.35">
      <c r="A57" s="3">
        <v>19914</v>
      </c>
      <c r="B57" s="3">
        <v>1862.6120000000001</v>
      </c>
      <c r="C57" s="3">
        <v>49</v>
      </c>
      <c r="D57" s="3">
        <v>0</v>
      </c>
      <c r="E57" s="3">
        <v>0</v>
      </c>
      <c r="F57" s="3">
        <v>0</v>
      </c>
      <c r="G57" s="3">
        <v>1</v>
      </c>
      <c r="H57" s="3">
        <f t="shared" si="6"/>
        <v>1704.5292846777768</v>
      </c>
      <c r="I57" s="3">
        <f t="shared" si="7"/>
        <v>48.641296838450799</v>
      </c>
      <c r="J57" s="3">
        <f t="shared" si="8"/>
        <v>111.92002709945389</v>
      </c>
      <c r="K57" s="3">
        <f t="shared" si="3"/>
        <v>1660.7951693124921</v>
      </c>
      <c r="L57" s="3">
        <f t="shared" si="4"/>
        <v>201.81683068750795</v>
      </c>
      <c r="M57" s="3">
        <f t="shared" si="5"/>
        <v>40730.033148750248</v>
      </c>
      <c r="N57" s="12"/>
    </row>
    <row r="58" spans="1:14" x14ac:dyDescent="0.35">
      <c r="A58" s="3">
        <v>19921</v>
      </c>
      <c r="B58" s="3">
        <v>1716.0249980000001</v>
      </c>
      <c r="C58" s="3">
        <v>50</v>
      </c>
      <c r="D58" s="3">
        <v>1</v>
      </c>
      <c r="E58" s="3">
        <v>0</v>
      </c>
      <c r="F58" s="3">
        <v>0</v>
      </c>
      <c r="G58" s="3">
        <v>0</v>
      </c>
      <c r="H58" s="3">
        <f t="shared" si="6"/>
        <v>1760.3365959786893</v>
      </c>
      <c r="I58" s="3">
        <f t="shared" si="7"/>
        <v>49.774161509062921</v>
      </c>
      <c r="J58" s="3">
        <f t="shared" si="8"/>
        <v>-46.709945740738412</v>
      </c>
      <c r="K58" s="3">
        <f t="shared" si="3"/>
        <v>1705.5397562851447</v>
      </c>
      <c r="L58" s="3">
        <f t="shared" si="4"/>
        <v>10.48524171485542</v>
      </c>
      <c r="M58" s="3">
        <f t="shared" si="5"/>
        <v>109.94029381894421</v>
      </c>
      <c r="N58" s="12"/>
    </row>
    <row r="59" spans="1:14" x14ac:dyDescent="0.35">
      <c r="A59" s="3">
        <v>19922</v>
      </c>
      <c r="B59" s="3">
        <v>1740.1709980000001</v>
      </c>
      <c r="C59" s="3">
        <v>51</v>
      </c>
      <c r="D59" s="3">
        <v>0</v>
      </c>
      <c r="E59" s="3">
        <v>1</v>
      </c>
      <c r="F59" s="3">
        <v>0</v>
      </c>
      <c r="G59" s="3">
        <v>0</v>
      </c>
      <c r="H59" s="3">
        <f t="shared" si="6"/>
        <v>1786.7495410183365</v>
      </c>
      <c r="I59" s="3">
        <f t="shared" si="7"/>
        <v>46.081021209199243</v>
      </c>
      <c r="J59" s="3">
        <f t="shared" si="8"/>
        <v>-38.759926194205164</v>
      </c>
      <c r="K59" s="3">
        <f t="shared" si="3"/>
        <v>1774.3528996299815</v>
      </c>
      <c r="L59" s="3">
        <f t="shared" si="4"/>
        <v>-34.181901629981439</v>
      </c>
      <c r="M59" s="3">
        <f t="shared" si="5"/>
        <v>1168.4023990417277</v>
      </c>
      <c r="N59" s="12"/>
    </row>
    <row r="60" spans="1:14" x14ac:dyDescent="0.35">
      <c r="A60" s="3">
        <v>19923</v>
      </c>
      <c r="B60" s="3">
        <v>1767.733997</v>
      </c>
      <c r="C60" s="3">
        <v>52</v>
      </c>
      <c r="D60" s="3">
        <v>0</v>
      </c>
      <c r="E60" s="3">
        <v>0</v>
      </c>
      <c r="F60" s="3">
        <v>1</v>
      </c>
      <c r="G60" s="3">
        <v>0</v>
      </c>
      <c r="H60" s="3">
        <f t="shared" si="6"/>
        <v>1788.3751995529174</v>
      </c>
      <c r="I60" s="3">
        <f t="shared" si="7"/>
        <v>39.053138408077515</v>
      </c>
      <c r="J60" s="3">
        <f t="shared" si="8"/>
        <v>-5.7627202193593909</v>
      </c>
      <c r="K60" s="3">
        <f t="shared" si="3"/>
        <v>1832.7806453994253</v>
      </c>
      <c r="L60" s="3">
        <f t="shared" si="4"/>
        <v>-65.046648399425294</v>
      </c>
      <c r="M60" s="3">
        <f t="shared" si="5"/>
        <v>4231.0664679984575</v>
      </c>
      <c r="N60" s="12"/>
    </row>
    <row r="61" spans="1:14" x14ac:dyDescent="0.35">
      <c r="A61" s="3">
        <v>19924</v>
      </c>
      <c r="B61" s="3">
        <v>2000.2919999999999</v>
      </c>
      <c r="C61" s="3">
        <v>53</v>
      </c>
      <c r="D61" s="3">
        <v>0</v>
      </c>
      <c r="E61" s="3">
        <v>0</v>
      </c>
      <c r="F61" s="3">
        <v>0</v>
      </c>
      <c r="G61" s="3">
        <v>1</v>
      </c>
      <c r="H61" s="3">
        <f t="shared" si="6"/>
        <v>1869.0795446044294</v>
      </c>
      <c r="I61" s="3">
        <f t="shared" si="7"/>
        <v>45.637716312836986</v>
      </c>
      <c r="J61" s="3">
        <f t="shared" si="8"/>
        <v>117.27247819301067</v>
      </c>
      <c r="K61" s="3">
        <f t="shared" si="3"/>
        <v>1939.3483650604487</v>
      </c>
      <c r="L61" s="3">
        <f t="shared" si="4"/>
        <v>60.943634939551202</v>
      </c>
      <c r="M61" s="3">
        <f t="shared" si="5"/>
        <v>3714.1266396452861</v>
      </c>
      <c r="N61" s="12"/>
    </row>
    <row r="62" spans="1:14" x14ac:dyDescent="0.35">
      <c r="A62" s="3">
        <v>19931</v>
      </c>
      <c r="B62" s="3">
        <v>1973.8939969999999</v>
      </c>
      <c r="C62" s="3">
        <v>54</v>
      </c>
      <c r="D62" s="3">
        <v>1</v>
      </c>
      <c r="E62" s="3">
        <v>0</v>
      </c>
      <c r="F62" s="3">
        <v>0</v>
      </c>
      <c r="G62" s="3">
        <v>0</v>
      </c>
      <c r="H62" s="3">
        <f t="shared" si="6"/>
        <v>1987.0842615038168</v>
      </c>
      <c r="I62" s="3">
        <f t="shared" si="7"/>
        <v>57.07810883675986</v>
      </c>
      <c r="J62" s="3">
        <f t="shared" si="8"/>
        <v>-37.410315246408743</v>
      </c>
      <c r="K62" s="3">
        <f t="shared" si="3"/>
        <v>1868.007315176528</v>
      </c>
      <c r="L62" s="3">
        <f t="shared" si="4"/>
        <v>105.88668182347192</v>
      </c>
      <c r="M62" s="3">
        <f t="shared" si="5"/>
        <v>11211.989387585178</v>
      </c>
      <c r="N62" s="12"/>
    </row>
    <row r="63" spans="1:14" x14ac:dyDescent="0.35">
      <c r="A63" s="3">
        <v>19932</v>
      </c>
      <c r="B63" s="3">
        <v>1861.9789960000001</v>
      </c>
      <c r="C63" s="3">
        <v>55</v>
      </c>
      <c r="D63" s="3">
        <v>0</v>
      </c>
      <c r="E63" s="3">
        <v>1</v>
      </c>
      <c r="F63" s="3">
        <v>0</v>
      </c>
      <c r="G63" s="3">
        <v>0</v>
      </c>
      <c r="H63" s="3">
        <f t="shared" si="6"/>
        <v>1946.1413106813741</v>
      </c>
      <c r="I63" s="3">
        <f t="shared" si="7"/>
        <v>41.582103903254918</v>
      </c>
      <c r="J63" s="3">
        <f t="shared" si="8"/>
        <v>-51.356270219863802</v>
      </c>
      <c r="K63" s="3">
        <f t="shared" si="3"/>
        <v>2005.4024441463714</v>
      </c>
      <c r="L63" s="3">
        <f t="shared" si="4"/>
        <v>-143.42344814637136</v>
      </c>
      <c r="M63" s="3">
        <f t="shared" si="5"/>
        <v>20570.285478194874</v>
      </c>
      <c r="N63" s="12"/>
    </row>
    <row r="64" spans="1:14" x14ac:dyDescent="0.35">
      <c r="A64" s="3">
        <v>19933</v>
      </c>
      <c r="B64" s="3">
        <v>2140.788994</v>
      </c>
      <c r="C64" s="3">
        <v>56</v>
      </c>
      <c r="D64" s="3">
        <v>0</v>
      </c>
      <c r="E64" s="3">
        <v>0</v>
      </c>
      <c r="F64" s="3">
        <v>1</v>
      </c>
      <c r="G64" s="3">
        <v>0</v>
      </c>
      <c r="H64" s="3">
        <f t="shared" si="6"/>
        <v>2096.2727378318086</v>
      </c>
      <c r="I64" s="3">
        <f t="shared" si="7"/>
        <v>58.74250651892892</v>
      </c>
      <c r="J64" s="3">
        <f t="shared" si="8"/>
        <v>8.186574188676925</v>
      </c>
      <c r="K64" s="3">
        <f t="shared" si="3"/>
        <v>1981.9606943652695</v>
      </c>
      <c r="L64" s="3">
        <f t="shared" si="4"/>
        <v>158.82829963473046</v>
      </c>
      <c r="M64" s="3">
        <f t="shared" si="5"/>
        <v>25226.42876485972</v>
      </c>
      <c r="N64" s="12"/>
    </row>
    <row r="65" spans="1:14" x14ac:dyDescent="0.35">
      <c r="A65" s="3">
        <v>19934</v>
      </c>
      <c r="B65" s="3">
        <v>2468.8539959999998</v>
      </c>
      <c r="C65" s="3">
        <v>57</v>
      </c>
      <c r="D65" s="3">
        <v>0</v>
      </c>
      <c r="E65" s="3">
        <v>0</v>
      </c>
      <c r="F65" s="3">
        <v>0</v>
      </c>
      <c r="G65" s="3">
        <v>1</v>
      </c>
      <c r="H65" s="3">
        <f t="shared" si="6"/>
        <v>2289.3561395562324</v>
      </c>
      <c r="I65" s="3">
        <f t="shared" si="7"/>
        <v>79.980260753718753</v>
      </c>
      <c r="J65" s="3">
        <f t="shared" si="8"/>
        <v>134.53615743303087</v>
      </c>
      <c r="K65" s="3">
        <f t="shared" si="3"/>
        <v>2272.2877225437483</v>
      </c>
      <c r="L65" s="3">
        <f t="shared" si="4"/>
        <v>196.56627345625157</v>
      </c>
      <c r="M65" s="3">
        <f t="shared" si="5"/>
        <v>38638.29986047787</v>
      </c>
      <c r="N65" s="12"/>
    </row>
    <row r="66" spans="1:14" x14ac:dyDescent="0.35">
      <c r="A66" s="3">
        <v>19941</v>
      </c>
      <c r="B66" s="3">
        <v>2076.6999970000002</v>
      </c>
      <c r="C66" s="3">
        <v>58</v>
      </c>
      <c r="D66" s="3">
        <v>1</v>
      </c>
      <c r="E66" s="3">
        <v>0</v>
      </c>
      <c r="F66" s="3">
        <v>0</v>
      </c>
      <c r="G66" s="3">
        <v>0</v>
      </c>
      <c r="H66" s="3">
        <f t="shared" si="6"/>
        <v>2194.9051484610231</v>
      </c>
      <c r="I66" s="3">
        <f t="shared" si="7"/>
        <v>52.404681091489877</v>
      </c>
      <c r="J66" s="3">
        <f t="shared" si="8"/>
        <v>-59.825866197954866</v>
      </c>
      <c r="K66" s="3">
        <f t="shared" si="3"/>
        <v>2331.9260850635424</v>
      </c>
      <c r="L66" s="3">
        <f t="shared" si="4"/>
        <v>-255.22608806354219</v>
      </c>
      <c r="M66" s="3">
        <f t="shared" si="5"/>
        <v>65140.356028218994</v>
      </c>
      <c r="N66" s="12"/>
    </row>
    <row r="67" spans="1:14" x14ac:dyDescent="0.35">
      <c r="A67" s="3">
        <v>19942</v>
      </c>
      <c r="B67" s="3">
        <v>2149.9079969999998</v>
      </c>
      <c r="C67" s="3">
        <v>59</v>
      </c>
      <c r="D67" s="3">
        <v>0</v>
      </c>
      <c r="E67" s="3">
        <v>1</v>
      </c>
      <c r="F67" s="3">
        <v>0</v>
      </c>
      <c r="G67" s="3">
        <v>0</v>
      </c>
      <c r="H67" s="3">
        <f t="shared" si="6"/>
        <v>2215.8405344631637</v>
      </c>
      <c r="I67" s="3">
        <f t="shared" si="7"/>
        <v>47.429746586048658</v>
      </c>
      <c r="J67" s="3">
        <f t="shared" si="8"/>
        <v>-55.40027942123956</v>
      </c>
      <c r="K67" s="3">
        <f t="shared" si="3"/>
        <v>2195.9535593326491</v>
      </c>
      <c r="L67" s="3">
        <f t="shared" si="4"/>
        <v>-46.045562332649297</v>
      </c>
      <c r="M67" s="3">
        <f t="shared" si="5"/>
        <v>2120.1938105298918</v>
      </c>
      <c r="N67" s="12"/>
    </row>
    <row r="68" spans="1:14" x14ac:dyDescent="0.35">
      <c r="A68" s="3">
        <v>19943</v>
      </c>
      <c r="B68" s="3">
        <v>2493.2859960000001</v>
      </c>
      <c r="C68" s="3">
        <v>60</v>
      </c>
      <c r="D68" s="3">
        <v>0</v>
      </c>
      <c r="E68" s="3">
        <v>0</v>
      </c>
      <c r="F68" s="3">
        <v>1</v>
      </c>
      <c r="G68" s="3">
        <v>0</v>
      </c>
      <c r="H68" s="3">
        <f t="shared" si="6"/>
        <v>2414.8767841825193</v>
      </c>
      <c r="I68" s="3">
        <f t="shared" si="7"/>
        <v>71.396995345377832</v>
      </c>
      <c r="J68" s="3">
        <f t="shared" si="8"/>
        <v>27.668996401146149</v>
      </c>
      <c r="K68" s="3">
        <f t="shared" si="3"/>
        <v>2271.4568552378892</v>
      </c>
      <c r="L68" s="3">
        <f t="shared" si="4"/>
        <v>221.82914076211091</v>
      </c>
      <c r="M68" s="3">
        <f t="shared" si="5"/>
        <v>49208.167691256414</v>
      </c>
      <c r="N68" s="12"/>
    </row>
    <row r="69" spans="1:14" x14ac:dyDescent="0.35">
      <c r="A69" s="3">
        <v>19944</v>
      </c>
      <c r="B69" s="3">
        <v>2832</v>
      </c>
      <c r="C69" s="3">
        <v>61</v>
      </c>
      <c r="D69" s="3">
        <v>0</v>
      </c>
      <c r="E69" s="3">
        <v>0</v>
      </c>
      <c r="F69" s="3">
        <v>0</v>
      </c>
      <c r="G69" s="3">
        <v>1</v>
      </c>
      <c r="H69" s="3">
        <f t="shared" si="6"/>
        <v>2630.6091307980541</v>
      </c>
      <c r="I69" s="3">
        <f t="shared" si="7"/>
        <v>94.214758417290696</v>
      </c>
      <c r="J69" s="3">
        <f t="shared" si="8"/>
        <v>153.08418931499881</v>
      </c>
      <c r="K69" s="3">
        <f t="shared" si="3"/>
        <v>2620.8099369609281</v>
      </c>
      <c r="L69" s="3">
        <f t="shared" si="4"/>
        <v>211.1900630390719</v>
      </c>
      <c r="M69" s="3">
        <f t="shared" si="5"/>
        <v>44601.242726447163</v>
      </c>
      <c r="N69" s="12"/>
    </row>
    <row r="70" spans="1:14" x14ac:dyDescent="0.35">
      <c r="A70" s="3">
        <v>19951</v>
      </c>
      <c r="B70" s="3">
        <v>2652</v>
      </c>
      <c r="C70" s="3">
        <v>62</v>
      </c>
      <c r="D70" s="3">
        <v>1</v>
      </c>
      <c r="E70" s="3">
        <v>0</v>
      </c>
      <c r="F70" s="3">
        <v>0</v>
      </c>
      <c r="G70" s="3">
        <v>0</v>
      </c>
      <c r="H70" s="3">
        <f t="shared" si="6"/>
        <v>2715.9405440852029</v>
      </c>
      <c r="I70" s="3">
        <f t="shared" si="7"/>
        <v>92.810403471105587</v>
      </c>
      <c r="J70" s="3">
        <f t="shared" si="8"/>
        <v>-60.967433854405229</v>
      </c>
      <c r="K70" s="3">
        <f t="shared" si="3"/>
        <v>2664.9980230173901</v>
      </c>
      <c r="L70" s="3">
        <f t="shared" si="4"/>
        <v>-12.998023017390096</v>
      </c>
      <c r="M70" s="3">
        <f t="shared" si="5"/>
        <v>168.94860236060273</v>
      </c>
      <c r="N70" s="12"/>
    </row>
    <row r="71" spans="1:14" x14ac:dyDescent="0.35">
      <c r="A71" s="3">
        <v>19952</v>
      </c>
      <c r="B71" s="3">
        <v>2575</v>
      </c>
      <c r="C71" s="3">
        <v>63</v>
      </c>
      <c r="D71" s="3">
        <v>0</v>
      </c>
      <c r="E71" s="3">
        <v>1</v>
      </c>
      <c r="F71" s="3">
        <v>0</v>
      </c>
      <c r="G71" s="3">
        <v>0</v>
      </c>
      <c r="H71" s="3">
        <f t="shared" si="6"/>
        <v>2686.8592924087852</v>
      </c>
      <c r="I71" s="3">
        <f t="shared" si="7"/>
        <v>73.540731258969174</v>
      </c>
      <c r="J71" s="3">
        <f t="shared" si="8"/>
        <v>-71.064150301980561</v>
      </c>
      <c r="K71" s="3">
        <f t="shared" si="3"/>
        <v>2753.3506681350686</v>
      </c>
      <c r="L71" s="3">
        <f t="shared" si="4"/>
        <v>-178.35066813506864</v>
      </c>
      <c r="M71" s="3">
        <f t="shared" si="5"/>
        <v>31808.960824225389</v>
      </c>
      <c r="N71" s="12"/>
    </row>
    <row r="72" spans="1:14" x14ac:dyDescent="0.35">
      <c r="A72" s="3">
        <v>19953</v>
      </c>
      <c r="B72" s="3">
        <v>3003</v>
      </c>
      <c r="C72" s="3">
        <v>64</v>
      </c>
      <c r="D72" s="3">
        <v>0</v>
      </c>
      <c r="E72" s="3">
        <v>0</v>
      </c>
      <c r="F72" s="3">
        <v>1</v>
      </c>
      <c r="G72" s="3">
        <v>0</v>
      </c>
      <c r="H72" s="3">
        <f t="shared" si="6"/>
        <v>2907.2920603515772</v>
      </c>
      <c r="I72" s="3">
        <f t="shared" si="7"/>
        <v>96.762676961852662</v>
      </c>
      <c r="J72" s="3">
        <f t="shared" si="8"/>
        <v>46.545578996072152</v>
      </c>
      <c r="K72" s="3">
        <f t="shared" si="3"/>
        <v>2788.0690200689005</v>
      </c>
      <c r="L72" s="3">
        <f t="shared" si="4"/>
        <v>214.9309799310995</v>
      </c>
      <c r="M72" s="3">
        <f t="shared" si="5"/>
        <v>46195.326134142699</v>
      </c>
      <c r="N72" s="12"/>
    </row>
    <row r="73" spans="1:14" x14ac:dyDescent="0.35">
      <c r="A73" s="3">
        <v>19954</v>
      </c>
      <c r="B73" s="3">
        <v>3148</v>
      </c>
      <c r="C73" s="3">
        <v>65</v>
      </c>
      <c r="D73" s="3">
        <v>0</v>
      </c>
      <c r="E73" s="3">
        <v>0</v>
      </c>
      <c r="F73" s="3">
        <v>0</v>
      </c>
      <c r="G73" s="3">
        <v>1</v>
      </c>
      <c r="H73" s="3">
        <f t="shared" si="6"/>
        <v>2997.8088459766659</v>
      </c>
      <c r="I73" s="3">
        <f t="shared" si="7"/>
        <v>95.775273200812578</v>
      </c>
      <c r="J73" s="3">
        <f t="shared" si="8"/>
        <v>152.28155163388917</v>
      </c>
      <c r="K73" s="3">
        <f t="shared" si="3"/>
        <v>3157.1389266284286</v>
      </c>
      <c r="L73" s="3">
        <f t="shared" si="4"/>
        <v>-9.138926628428635</v>
      </c>
      <c r="M73" s="3">
        <f t="shared" si="5"/>
        <v>83.519979919801983</v>
      </c>
      <c r="N73" s="12"/>
    </row>
    <row r="74" spans="1:14" x14ac:dyDescent="0.35">
      <c r="A74" s="3">
        <v>19961</v>
      </c>
      <c r="B74" s="3">
        <v>2185</v>
      </c>
      <c r="C74" s="3">
        <v>66</v>
      </c>
      <c r="D74" s="3">
        <v>1</v>
      </c>
      <c r="E74" s="3">
        <v>0</v>
      </c>
      <c r="F74" s="3">
        <v>0</v>
      </c>
      <c r="G74" s="3">
        <v>0</v>
      </c>
      <c r="H74" s="3">
        <f t="shared" si="6"/>
        <v>2514.2905186262178</v>
      </c>
      <c r="I74" s="3">
        <f t="shared" si="7"/>
        <v>4.1956012068524444</v>
      </c>
      <c r="J74" s="3">
        <f t="shared" si="8"/>
        <v>-135.41043120391487</v>
      </c>
      <c r="K74" s="3">
        <f t="shared" si="3"/>
        <v>3032.6166853230734</v>
      </c>
      <c r="L74" s="3">
        <f t="shared" si="4"/>
        <v>-847.6166853230734</v>
      </c>
      <c r="M74" s="3">
        <f t="shared" si="5"/>
        <v>718454.04523807403</v>
      </c>
      <c r="N74" s="12"/>
    </row>
    <row r="75" spans="1:14" x14ac:dyDescent="0.35">
      <c r="A75" s="3">
        <v>19962</v>
      </c>
      <c r="B75" s="3">
        <v>2179</v>
      </c>
      <c r="C75" s="3">
        <v>67</v>
      </c>
      <c r="D75" s="3">
        <v>0</v>
      </c>
      <c r="E75" s="3">
        <v>1</v>
      </c>
      <c r="F75" s="3">
        <v>0</v>
      </c>
      <c r="G75" s="3">
        <v>0</v>
      </c>
      <c r="H75" s="3">
        <f t="shared" si="6"/>
        <v>2335.0362988359084</v>
      </c>
      <c r="I75" s="3">
        <f t="shared" si="7"/>
        <v>-24.805710767392572</v>
      </c>
      <c r="J75" s="3">
        <f t="shared" si="8"/>
        <v>-94.638646076254815</v>
      </c>
      <c r="K75" s="3">
        <f t="shared" si="3"/>
        <v>2447.4219695310899</v>
      </c>
      <c r="L75" s="3">
        <f t="shared" si="4"/>
        <v>-268.42196953108987</v>
      </c>
      <c r="M75" s="3">
        <f t="shared" si="5"/>
        <v>72050.353726949339</v>
      </c>
      <c r="N75" s="12"/>
    </row>
    <row r="76" spans="1:14" x14ac:dyDescent="0.35">
      <c r="A76" s="3">
        <v>19963</v>
      </c>
      <c r="B76" s="3">
        <v>2321</v>
      </c>
      <c r="C76" s="3">
        <v>68</v>
      </c>
      <c r="D76" s="3">
        <v>0</v>
      </c>
      <c r="E76" s="3">
        <v>0</v>
      </c>
      <c r="F76" s="3">
        <v>1</v>
      </c>
      <c r="G76" s="3">
        <v>0</v>
      </c>
      <c r="H76" s="3">
        <f t="shared" si="6"/>
        <v>2285.7797897399423</v>
      </c>
      <c r="I76" s="3">
        <f t="shared" si="7"/>
        <v>-28.671101458383099</v>
      </c>
      <c r="J76" s="3">
        <f t="shared" si="8"/>
        <v>43.40349230042191</v>
      </c>
      <c r="K76" s="3">
        <f t="shared" si="3"/>
        <v>2356.7761670645878</v>
      </c>
      <c r="L76" s="3">
        <f t="shared" si="4"/>
        <v>-35.776167064587753</v>
      </c>
      <c r="M76" s="3">
        <f t="shared" si="5"/>
        <v>1279.9341298332936</v>
      </c>
      <c r="N76" s="12"/>
    </row>
    <row r="77" spans="1:14" x14ac:dyDescent="0.35">
      <c r="A77" s="3">
        <v>19964</v>
      </c>
      <c r="B77" s="3">
        <v>2129</v>
      </c>
      <c r="C77" s="3">
        <v>69</v>
      </c>
      <c r="D77" s="3">
        <v>0</v>
      </c>
      <c r="E77" s="3">
        <v>0</v>
      </c>
      <c r="F77" s="3">
        <v>0</v>
      </c>
      <c r="G77" s="3">
        <v>1</v>
      </c>
      <c r="H77" s="3">
        <f t="shared" si="6"/>
        <v>2065.4792944145174</v>
      </c>
      <c r="I77" s="3">
        <f t="shared" si="7"/>
        <v>-58.965510058866457</v>
      </c>
      <c r="J77" s="3">
        <f t="shared" si="8"/>
        <v>127.65592751831588</v>
      </c>
      <c r="K77" s="3">
        <f t="shared" si="3"/>
        <v>2409.3902399154485</v>
      </c>
      <c r="L77" s="3">
        <f t="shared" si="4"/>
        <v>-280.39023991544855</v>
      </c>
      <c r="M77" s="3">
        <f t="shared" si="5"/>
        <v>78618.686639842796</v>
      </c>
      <c r="N77" s="12"/>
    </row>
    <row r="78" spans="1:14" x14ac:dyDescent="0.35">
      <c r="A78" s="3">
        <v>19971</v>
      </c>
      <c r="B78" s="3">
        <v>1601</v>
      </c>
      <c r="C78" s="3">
        <v>70</v>
      </c>
      <c r="D78" s="3">
        <v>1</v>
      </c>
      <c r="E78" s="3">
        <v>0</v>
      </c>
      <c r="F78" s="3">
        <v>0</v>
      </c>
      <c r="G78" s="3">
        <v>0</v>
      </c>
      <c r="H78" s="3">
        <f t="shared" si="6"/>
        <v>1821.9148416052512</v>
      </c>
      <c r="I78" s="3">
        <f t="shared" si="7"/>
        <v>-88.148484998389364</v>
      </c>
      <c r="J78" s="3">
        <f t="shared" si="8"/>
        <v>-159.13259660124237</v>
      </c>
      <c r="K78" s="3">
        <f t="shared" si="3"/>
        <v>1871.1033531517362</v>
      </c>
      <c r="L78" s="3">
        <f t="shared" si="4"/>
        <v>-270.1033531517362</v>
      </c>
      <c r="M78" s="3">
        <f t="shared" si="5"/>
        <v>72955.821383811519</v>
      </c>
      <c r="N78" s="12"/>
    </row>
    <row r="79" spans="1:14" x14ac:dyDescent="0.35">
      <c r="A79" s="3">
        <v>19972</v>
      </c>
      <c r="B79" s="3">
        <v>1737</v>
      </c>
      <c r="C79" s="3">
        <v>71</v>
      </c>
      <c r="D79" s="3">
        <v>0</v>
      </c>
      <c r="E79" s="3">
        <v>1</v>
      </c>
      <c r="F79" s="3">
        <v>0</v>
      </c>
      <c r="G79" s="3">
        <v>0</v>
      </c>
      <c r="H79" s="3">
        <f t="shared" si="6"/>
        <v>1800.6560155088805</v>
      </c>
      <c r="I79" s="3">
        <f t="shared" si="7"/>
        <v>-77.573997353082319</v>
      </c>
      <c r="J79" s="3">
        <f t="shared" si="8"/>
        <v>-86.042889631484783</v>
      </c>
      <c r="K79" s="3">
        <f t="shared" si="3"/>
        <v>1639.1277105306069</v>
      </c>
      <c r="L79" s="3">
        <f t="shared" si="4"/>
        <v>97.872289469393081</v>
      </c>
      <c r="M79" s="3">
        <f t="shared" si="5"/>
        <v>9578.9850459806712</v>
      </c>
      <c r="N79" s="12"/>
    </row>
    <row r="80" spans="1:14" x14ac:dyDescent="0.35">
      <c r="A80" s="3">
        <v>19973</v>
      </c>
      <c r="B80" s="3">
        <v>1614</v>
      </c>
      <c r="C80" s="3">
        <v>72</v>
      </c>
      <c r="D80" s="3">
        <v>0</v>
      </c>
      <c r="E80" s="3">
        <v>0</v>
      </c>
      <c r="F80" s="3">
        <v>1</v>
      </c>
      <c r="G80" s="3">
        <v>0</v>
      </c>
      <c r="H80" s="3">
        <f t="shared" si="6"/>
        <v>1618.8675991694474</v>
      </c>
      <c r="I80" s="3">
        <f t="shared" si="7"/>
        <v>-94.049101339608413</v>
      </c>
      <c r="J80" s="3">
        <f t="shared" si="8"/>
        <v>30.011261298734674</v>
      </c>
      <c r="K80" s="3">
        <f t="shared" si="3"/>
        <v>1766.48551045622</v>
      </c>
      <c r="L80" s="3">
        <f t="shared" si="4"/>
        <v>-152.48551045622003</v>
      </c>
      <c r="M80" s="3">
        <f t="shared" si="5"/>
        <v>23251.830899093988</v>
      </c>
      <c r="N80" s="12"/>
    </row>
    <row r="81" spans="1:14" x14ac:dyDescent="0.35">
      <c r="A81" s="3">
        <v>19974</v>
      </c>
      <c r="B81" s="3">
        <v>1578</v>
      </c>
      <c r="C81" s="3">
        <v>73</v>
      </c>
      <c r="D81" s="3">
        <v>0</v>
      </c>
      <c r="E81" s="3">
        <v>0</v>
      </c>
      <c r="F81" s="3">
        <v>0</v>
      </c>
      <c r="G81" s="3">
        <v>1</v>
      </c>
      <c r="H81" s="3">
        <f t="shared" ref="H81:H112" si="9">$P$8*(B81-J77)+(1-$P$8)*(H80+I80)</f>
        <v>1473.9198324826903</v>
      </c>
      <c r="I81" s="3">
        <f t="shared" ref="I81:I112" si="10">$P$9*(H81-H80)+(1-$P$9)*I80</f>
        <v>-102.09559636904861</v>
      </c>
      <c r="J81" s="3">
        <f t="shared" ref="J81:J112" si="11">$P$10*(B81-H81)+(1-$P$10)*J77</f>
        <v>121.11511780468237</v>
      </c>
      <c r="K81" s="3">
        <f t="shared" si="3"/>
        <v>1652.4744253481549</v>
      </c>
      <c r="L81" s="3">
        <f t="shared" si="4"/>
        <v>-74.474425348154909</v>
      </c>
      <c r="M81" s="3">
        <f t="shared" si="5"/>
        <v>5546.4400309378989</v>
      </c>
      <c r="N81" s="12"/>
    </row>
    <row r="82" spans="1:14" x14ac:dyDescent="0.35">
      <c r="A82" s="3">
        <v>19981</v>
      </c>
      <c r="B82" s="3">
        <v>1405</v>
      </c>
      <c r="C82" s="3">
        <v>74</v>
      </c>
      <c r="D82" s="3">
        <v>1</v>
      </c>
      <c r="E82" s="3">
        <v>0</v>
      </c>
      <c r="F82" s="3">
        <v>0</v>
      </c>
      <c r="G82" s="3">
        <v>0</v>
      </c>
      <c r="H82" s="3">
        <f t="shared" si="9"/>
        <v>1503.2551110503593</v>
      </c>
      <c r="I82" s="3">
        <f t="shared" si="10"/>
        <v>-81.3178829520009</v>
      </c>
      <c r="J82" s="3">
        <f t="shared" si="11"/>
        <v>-142.24287390234295</v>
      </c>
      <c r="K82" s="3">
        <f t="shared" ref="K82:K112" si="12">H81+I81+J78</f>
        <v>1212.6916395123994</v>
      </c>
      <c r="L82" s="3">
        <f t="shared" ref="L82:L112" si="13">B82-K82</f>
        <v>192.30836048760057</v>
      </c>
      <c r="M82" s="3">
        <f t="shared" ref="M82:M112" si="14">L82^2</f>
        <v>36982.505513428929</v>
      </c>
      <c r="N82" s="12"/>
    </row>
    <row r="83" spans="1:14" x14ac:dyDescent="0.35">
      <c r="A83" s="3">
        <v>19982</v>
      </c>
      <c r="B83" s="3">
        <v>1402</v>
      </c>
      <c r="C83" s="3">
        <v>75</v>
      </c>
      <c r="D83" s="3">
        <v>0</v>
      </c>
      <c r="E83" s="3">
        <v>1</v>
      </c>
      <c r="F83" s="3">
        <v>0</v>
      </c>
      <c r="G83" s="3">
        <v>0</v>
      </c>
      <c r="H83" s="3">
        <f t="shared" si="9"/>
        <v>1467.1163607764174</v>
      </c>
      <c r="I83" s="3">
        <f t="shared" si="10"/>
        <v>-74.175580417170593</v>
      </c>
      <c r="J83" s="3">
        <f t="shared" si="11"/>
        <v>-80.237077084953313</v>
      </c>
      <c r="K83" s="3">
        <f t="shared" si="12"/>
        <v>1335.8943384668737</v>
      </c>
      <c r="L83" s="3">
        <f t="shared" si="13"/>
        <v>66.105661533126295</v>
      </c>
      <c r="M83" s="3">
        <f t="shared" si="14"/>
        <v>4369.9584867322537</v>
      </c>
      <c r="N83" s="12"/>
    </row>
    <row r="84" spans="1:14" x14ac:dyDescent="0.35">
      <c r="A84" s="3">
        <v>19983</v>
      </c>
      <c r="B84" s="3">
        <v>1556</v>
      </c>
      <c r="C84" s="3">
        <v>76</v>
      </c>
      <c r="D84" s="3">
        <v>0</v>
      </c>
      <c r="E84" s="3">
        <v>0</v>
      </c>
      <c r="F84" s="3">
        <v>1</v>
      </c>
      <c r="G84" s="3">
        <v>0</v>
      </c>
      <c r="H84" s="3">
        <f t="shared" si="9"/>
        <v>1483.8708342014088</v>
      </c>
      <c r="I84" s="3">
        <f t="shared" si="10"/>
        <v>-59.800582148013198</v>
      </c>
      <c r="J84" s="3">
        <f t="shared" si="11"/>
        <v>41.696364933094401</v>
      </c>
      <c r="K84" s="3">
        <f t="shared" si="12"/>
        <v>1422.9520416579817</v>
      </c>
      <c r="L84" s="3">
        <f t="shared" si="13"/>
        <v>133.04795834201832</v>
      </c>
      <c r="M84" s="3">
        <f t="shared" si="14"/>
        <v>17701.759218979441</v>
      </c>
      <c r="N84" s="12"/>
    </row>
    <row r="85" spans="1:14" x14ac:dyDescent="0.35">
      <c r="A85" s="3">
        <v>19984</v>
      </c>
      <c r="B85" s="3">
        <v>1710</v>
      </c>
      <c r="C85" s="3">
        <v>77</v>
      </c>
      <c r="D85" s="3">
        <v>0</v>
      </c>
      <c r="E85" s="3">
        <v>0</v>
      </c>
      <c r="F85" s="3">
        <v>0</v>
      </c>
      <c r="G85" s="3">
        <v>1</v>
      </c>
      <c r="H85" s="3">
        <f t="shared" si="9"/>
        <v>1536.710862097601</v>
      </c>
      <c r="I85" s="3">
        <f t="shared" si="10"/>
        <v>-41.993394029187968</v>
      </c>
      <c r="J85" s="3">
        <f t="shared" si="11"/>
        <v>135.59016918965958</v>
      </c>
      <c r="K85" s="3">
        <f t="shared" si="12"/>
        <v>1545.1853698580778</v>
      </c>
      <c r="L85" s="3">
        <f t="shared" si="13"/>
        <v>164.81463014192218</v>
      </c>
      <c r="M85" s="3">
        <f t="shared" si="14"/>
        <v>27163.862308818603</v>
      </c>
      <c r="N85" s="12"/>
    </row>
    <row r="86" spans="1:14" x14ac:dyDescent="0.35">
      <c r="A86" s="3">
        <v>19991</v>
      </c>
      <c r="B86" s="3">
        <v>1530</v>
      </c>
      <c r="C86" s="3">
        <v>78</v>
      </c>
      <c r="D86" s="3">
        <v>1</v>
      </c>
      <c r="E86" s="3">
        <v>0</v>
      </c>
      <c r="F86" s="3">
        <v>0</v>
      </c>
      <c r="G86" s="3">
        <v>0</v>
      </c>
      <c r="H86" s="3">
        <f t="shared" si="9"/>
        <v>1616.0451074549162</v>
      </c>
      <c r="I86" s="3">
        <f t="shared" si="10"/>
        <v>-22.812886237898745</v>
      </c>
      <c r="J86" s="3">
        <f t="shared" si="11"/>
        <v>-126.65148271715323</v>
      </c>
      <c r="K86" s="3">
        <f t="shared" si="12"/>
        <v>1352.4745941660699</v>
      </c>
      <c r="L86" s="3">
        <f t="shared" si="13"/>
        <v>177.52540583393011</v>
      </c>
      <c r="M86" s="3">
        <f t="shared" si="14"/>
        <v>31515.269716501585</v>
      </c>
      <c r="N86" s="12"/>
    </row>
    <row r="87" spans="1:14" x14ac:dyDescent="0.35">
      <c r="A87" s="3">
        <v>19992</v>
      </c>
      <c r="B87" s="3">
        <v>1558</v>
      </c>
      <c r="C87" s="3">
        <v>79</v>
      </c>
      <c r="D87" s="3">
        <v>0</v>
      </c>
      <c r="E87" s="3">
        <v>1</v>
      </c>
      <c r="F87" s="3">
        <v>0</v>
      </c>
      <c r="G87" s="3">
        <v>0</v>
      </c>
      <c r="H87" s="3">
        <f t="shared" si="9"/>
        <v>1623.99025777937</v>
      </c>
      <c r="I87" s="3">
        <f t="shared" si="10"/>
        <v>-17.950393545284875</v>
      </c>
      <c r="J87" s="3">
        <f t="shared" si="11"/>
        <v>-76.284469232720198</v>
      </c>
      <c r="K87" s="3">
        <f t="shared" si="12"/>
        <v>1512.9951441320641</v>
      </c>
      <c r="L87" s="3">
        <f t="shared" si="13"/>
        <v>45.00485586793593</v>
      </c>
      <c r="M87" s="3">
        <f t="shared" si="14"/>
        <v>2025.4370516936872</v>
      </c>
      <c r="N87" s="12"/>
    </row>
    <row r="88" spans="1:14" x14ac:dyDescent="0.35">
      <c r="A88" s="3">
        <v>19993</v>
      </c>
      <c r="B88" s="3">
        <v>1336</v>
      </c>
      <c r="C88" s="3">
        <v>80</v>
      </c>
      <c r="D88" s="3">
        <v>0</v>
      </c>
      <c r="E88" s="3">
        <v>0</v>
      </c>
      <c r="F88" s="3">
        <v>1</v>
      </c>
      <c r="G88" s="3">
        <v>0</v>
      </c>
      <c r="H88" s="3">
        <f t="shared" si="9"/>
        <v>1392.9874246779941</v>
      </c>
      <c r="I88" s="3">
        <f t="shared" si="10"/>
        <v>-51.631539881948605</v>
      </c>
      <c r="J88" s="3">
        <f t="shared" si="11"/>
        <v>14.317740038761183</v>
      </c>
      <c r="K88" s="3">
        <f t="shared" si="12"/>
        <v>1647.7362291671795</v>
      </c>
      <c r="L88" s="3">
        <f t="shared" si="13"/>
        <v>-311.73622916717954</v>
      </c>
      <c r="M88" s="3">
        <f t="shared" si="14"/>
        <v>97179.47657537229</v>
      </c>
      <c r="N88" s="12"/>
    </row>
    <row r="89" spans="1:14" x14ac:dyDescent="0.35">
      <c r="A89" s="3">
        <v>19994</v>
      </c>
      <c r="B89" s="3">
        <v>2343</v>
      </c>
      <c r="C89" s="3">
        <v>81</v>
      </c>
      <c r="D89" s="3">
        <v>0</v>
      </c>
      <c r="E89" s="3">
        <v>0</v>
      </c>
      <c r="F89" s="3">
        <v>0</v>
      </c>
      <c r="G89" s="3">
        <v>1</v>
      </c>
      <c r="H89" s="3">
        <f t="shared" si="9"/>
        <v>1933.2502131468641</v>
      </c>
      <c r="I89" s="3">
        <f t="shared" si="10"/>
        <v>41.940162608586256</v>
      </c>
      <c r="J89" s="3">
        <f t="shared" si="11"/>
        <v>211.65244205902974</v>
      </c>
      <c r="K89" s="3">
        <f t="shared" si="12"/>
        <v>1476.946053985705</v>
      </c>
      <c r="L89" s="3">
        <f t="shared" si="13"/>
        <v>866.05394601429498</v>
      </c>
      <c r="M89" s="3">
        <f t="shared" si="14"/>
        <v>750049.43740693131</v>
      </c>
      <c r="N89" s="12"/>
    </row>
    <row r="90" spans="1:14" x14ac:dyDescent="0.35">
      <c r="A90" s="3">
        <v>20001</v>
      </c>
      <c r="B90" s="3">
        <v>1945</v>
      </c>
      <c r="C90" s="3">
        <v>82</v>
      </c>
      <c r="D90" s="3">
        <v>1</v>
      </c>
      <c r="E90" s="3">
        <v>0</v>
      </c>
      <c r="F90" s="3">
        <v>0</v>
      </c>
      <c r="G90" s="3">
        <v>0</v>
      </c>
      <c r="H90" s="3">
        <f t="shared" si="9"/>
        <v>2041.1155786597637</v>
      </c>
      <c r="I90" s="3">
        <f t="shared" si="10"/>
        <v>52.362180825889254</v>
      </c>
      <c r="J90" s="3">
        <f t="shared" si="11"/>
        <v>-118.17966514416173</v>
      </c>
      <c r="K90" s="3">
        <f t="shared" si="12"/>
        <v>1848.5388930382971</v>
      </c>
      <c r="L90" s="3">
        <f t="shared" si="13"/>
        <v>96.461106961702853</v>
      </c>
      <c r="M90" s="3">
        <f t="shared" si="14"/>
        <v>9304.7451562770784</v>
      </c>
      <c r="N90" s="12"/>
    </row>
    <row r="91" spans="1:14" x14ac:dyDescent="0.35">
      <c r="A91" s="3">
        <v>20002</v>
      </c>
      <c r="B91" s="3">
        <v>1825</v>
      </c>
      <c r="C91" s="3">
        <v>83</v>
      </c>
      <c r="D91" s="3">
        <v>0</v>
      </c>
      <c r="E91" s="3">
        <v>1</v>
      </c>
      <c r="F91" s="3">
        <v>0</v>
      </c>
      <c r="G91" s="3">
        <v>0</v>
      </c>
      <c r="H91" s="3">
        <f t="shared" si="9"/>
        <v>1962.1255279401184</v>
      </c>
      <c r="I91" s="3">
        <f t="shared" si="10"/>
        <v>31.596900026709573</v>
      </c>
      <c r="J91" s="3">
        <f t="shared" si="11"/>
        <v>-93.164085744090897</v>
      </c>
      <c r="K91" s="3">
        <f t="shared" si="12"/>
        <v>2017.1932902529329</v>
      </c>
      <c r="L91" s="3">
        <f t="shared" si="13"/>
        <v>-192.19329025293291</v>
      </c>
      <c r="M91" s="3">
        <f t="shared" si="14"/>
        <v>36938.26081824812</v>
      </c>
      <c r="N91" s="12"/>
    </row>
    <row r="92" spans="1:14" x14ac:dyDescent="0.35">
      <c r="A92" s="3">
        <v>20003</v>
      </c>
      <c r="B92" s="3">
        <v>1870</v>
      </c>
      <c r="C92" s="3">
        <v>84</v>
      </c>
      <c r="D92" s="3">
        <v>0</v>
      </c>
      <c r="E92" s="3">
        <v>0</v>
      </c>
      <c r="F92" s="3">
        <v>1</v>
      </c>
      <c r="G92" s="3">
        <v>0</v>
      </c>
      <c r="H92" s="3">
        <f t="shared" si="9"/>
        <v>1899.3805074627744</v>
      </c>
      <c r="I92" s="3">
        <f t="shared" si="10"/>
        <v>16.68252478275766</v>
      </c>
      <c r="J92" s="3">
        <f t="shared" si="11"/>
        <v>2.194189336064575</v>
      </c>
      <c r="K92" s="3">
        <f t="shared" si="12"/>
        <v>2008.0401680055893</v>
      </c>
      <c r="L92" s="3">
        <f t="shared" si="13"/>
        <v>-138.04016800558929</v>
      </c>
      <c r="M92" s="3">
        <f t="shared" si="14"/>
        <v>19055.087983011319</v>
      </c>
      <c r="N92" s="12"/>
    </row>
    <row r="93" spans="1:14" x14ac:dyDescent="0.35">
      <c r="A93" s="3">
        <v>20004</v>
      </c>
      <c r="B93" s="3">
        <v>1007</v>
      </c>
      <c r="C93" s="3">
        <v>85</v>
      </c>
      <c r="D93" s="3">
        <v>0</v>
      </c>
      <c r="E93" s="3">
        <v>0</v>
      </c>
      <c r="F93" s="3">
        <v>0</v>
      </c>
      <c r="G93" s="3">
        <v>1</v>
      </c>
      <c r="H93" s="3">
        <f t="shared" si="9"/>
        <v>1150.123293746934</v>
      </c>
      <c r="I93" s="3">
        <f t="shared" si="10"/>
        <v>-104.40376022382812</v>
      </c>
      <c r="J93" s="3">
        <f t="shared" si="11"/>
        <v>113.22420140752644</v>
      </c>
      <c r="K93" s="3">
        <f t="shared" si="12"/>
        <v>2127.7154743045617</v>
      </c>
      <c r="L93" s="3">
        <f t="shared" si="13"/>
        <v>-1120.7154743045617</v>
      </c>
      <c r="M93" s="3">
        <f t="shared" si="14"/>
        <v>1256003.1743456987</v>
      </c>
      <c r="N93" s="12"/>
    </row>
    <row r="94" spans="1:14" x14ac:dyDescent="0.35">
      <c r="A94" s="3">
        <v>20011</v>
      </c>
      <c r="B94" s="3">
        <v>1431</v>
      </c>
      <c r="C94" s="3">
        <v>86</v>
      </c>
      <c r="D94" s="3">
        <v>1</v>
      </c>
      <c r="E94" s="3">
        <v>0</v>
      </c>
      <c r="F94" s="3">
        <v>0</v>
      </c>
      <c r="G94" s="3">
        <v>0</v>
      </c>
      <c r="H94" s="3">
        <f t="shared" si="9"/>
        <v>1389.8034070839581</v>
      </c>
      <c r="I94" s="3">
        <f t="shared" si="10"/>
        <v>-50.008047498660993</v>
      </c>
      <c r="J94" s="3">
        <f t="shared" si="11"/>
        <v>-73.962648309996027</v>
      </c>
      <c r="K94" s="3">
        <f t="shared" si="12"/>
        <v>927.53986837894411</v>
      </c>
      <c r="L94" s="3">
        <f t="shared" si="13"/>
        <v>503.46013162105589</v>
      </c>
      <c r="M94" s="3">
        <f t="shared" si="14"/>
        <v>253472.10413189093</v>
      </c>
      <c r="N94" s="12"/>
    </row>
    <row r="95" spans="1:14" x14ac:dyDescent="0.35">
      <c r="A95" s="3">
        <v>20012</v>
      </c>
      <c r="B95" s="3">
        <v>1475</v>
      </c>
      <c r="C95" s="3">
        <v>87</v>
      </c>
      <c r="D95" s="3">
        <v>0</v>
      </c>
      <c r="E95" s="3">
        <v>1</v>
      </c>
      <c r="F95" s="3">
        <v>0</v>
      </c>
      <c r="G95" s="3">
        <v>0</v>
      </c>
      <c r="H95" s="3">
        <f t="shared" si="9"/>
        <v>1495.8712650276359</v>
      </c>
      <c r="I95" s="3">
        <f t="shared" si="10"/>
        <v>-25.334237511863233</v>
      </c>
      <c r="J95" s="3">
        <f t="shared" si="11"/>
        <v>-73.107316250849806</v>
      </c>
      <c r="K95" s="3">
        <f t="shared" si="12"/>
        <v>1246.6312738412062</v>
      </c>
      <c r="L95" s="3">
        <f t="shared" si="13"/>
        <v>228.36872615879383</v>
      </c>
      <c r="M95" s="3">
        <f t="shared" si="14"/>
        <v>52152.275087390168</v>
      </c>
      <c r="N95" s="12"/>
    </row>
    <row r="96" spans="1:14" x14ac:dyDescent="0.35">
      <c r="A96" s="3">
        <v>20013</v>
      </c>
      <c r="B96" s="3">
        <v>1450</v>
      </c>
      <c r="C96" s="3">
        <v>88</v>
      </c>
      <c r="D96" s="3">
        <v>0</v>
      </c>
      <c r="E96" s="3">
        <v>0</v>
      </c>
      <c r="F96" s="3">
        <v>1</v>
      </c>
      <c r="G96" s="3">
        <v>0</v>
      </c>
      <c r="H96" s="3">
        <f t="shared" si="9"/>
        <v>1455.0016461540984</v>
      </c>
      <c r="I96" s="3">
        <f t="shared" si="10"/>
        <v>-27.790203067238501</v>
      </c>
      <c r="J96" s="3">
        <f t="shared" si="11"/>
        <v>0.19779173659131644</v>
      </c>
      <c r="K96" s="3">
        <f t="shared" si="12"/>
        <v>1472.7312168518372</v>
      </c>
      <c r="L96" s="3">
        <f t="shared" si="13"/>
        <v>-22.731216851837189</v>
      </c>
      <c r="M96" s="3">
        <f t="shared" si="14"/>
        <v>516.70821956524696</v>
      </c>
      <c r="N96" s="12"/>
    </row>
    <row r="97" spans="1:14" x14ac:dyDescent="0.35">
      <c r="A97" s="3">
        <v>20014</v>
      </c>
      <c r="B97" s="3">
        <v>1375</v>
      </c>
      <c r="C97" s="3">
        <v>89</v>
      </c>
      <c r="D97" s="3">
        <v>0</v>
      </c>
      <c r="E97" s="3">
        <v>0</v>
      </c>
      <c r="F97" s="3">
        <v>0</v>
      </c>
      <c r="G97" s="3">
        <v>1</v>
      </c>
      <c r="H97" s="3">
        <f t="shared" si="9"/>
        <v>1314.1464081269323</v>
      </c>
      <c r="I97" s="3">
        <f t="shared" si="10"/>
        <v>-45.664487895799368</v>
      </c>
      <c r="J97" s="3">
        <f t="shared" si="11"/>
        <v>98.694608658988273</v>
      </c>
      <c r="K97" s="3">
        <f t="shared" si="12"/>
        <v>1540.4356444943862</v>
      </c>
      <c r="L97" s="3">
        <f t="shared" si="13"/>
        <v>-165.43564449438622</v>
      </c>
      <c r="M97" s="3">
        <f t="shared" si="14"/>
        <v>27368.952469272943</v>
      </c>
      <c r="N97" s="12"/>
    </row>
    <row r="98" spans="1:14" x14ac:dyDescent="0.35">
      <c r="A98" s="3">
        <v>20021</v>
      </c>
      <c r="B98" s="3">
        <v>1495</v>
      </c>
      <c r="C98" s="3">
        <v>90</v>
      </c>
      <c r="D98" s="3">
        <v>1</v>
      </c>
      <c r="E98" s="3">
        <v>0</v>
      </c>
      <c r="F98" s="3">
        <v>0</v>
      </c>
      <c r="G98" s="3">
        <v>0</v>
      </c>
      <c r="H98" s="3">
        <f t="shared" si="9"/>
        <v>1473.8419206642561</v>
      </c>
      <c r="I98" s="3">
        <f t="shared" si="10"/>
        <v>-13.199427928887566</v>
      </c>
      <c r="J98" s="3">
        <f t="shared" si="11"/>
        <v>-47.572551900523351</v>
      </c>
      <c r="K98" s="3">
        <f t="shared" si="12"/>
        <v>1194.519271921137</v>
      </c>
      <c r="L98" s="3">
        <f t="shared" si="13"/>
        <v>300.48072807886297</v>
      </c>
      <c r="M98" s="3">
        <f t="shared" si="14"/>
        <v>90288.667946803587</v>
      </c>
      <c r="N98" s="12"/>
    </row>
    <row r="99" spans="1:14" x14ac:dyDescent="0.35">
      <c r="A99" s="3">
        <v>20022</v>
      </c>
      <c r="B99" s="3">
        <v>1429</v>
      </c>
      <c r="C99" s="3">
        <v>91</v>
      </c>
      <c r="D99" s="3">
        <v>0</v>
      </c>
      <c r="E99" s="3">
        <v>1</v>
      </c>
      <c r="F99" s="3">
        <v>0</v>
      </c>
      <c r="G99" s="3">
        <v>0</v>
      </c>
      <c r="H99" s="3">
        <f t="shared" si="9"/>
        <v>1488.9811360471745</v>
      </c>
      <c r="I99" s="3">
        <f t="shared" si="10"/>
        <v>-8.7194135514123765</v>
      </c>
      <c r="J99" s="3">
        <f t="shared" si="11"/>
        <v>-69.465616175202641</v>
      </c>
      <c r="K99" s="3">
        <f t="shared" si="12"/>
        <v>1387.5351764845186</v>
      </c>
      <c r="L99" s="3">
        <f t="shared" si="13"/>
        <v>41.464823515481385</v>
      </c>
      <c r="M99" s="3">
        <f t="shared" si="14"/>
        <v>1719.3315891700181</v>
      </c>
      <c r="N99" s="12"/>
    </row>
    <row r="100" spans="1:14" x14ac:dyDescent="0.35">
      <c r="A100" s="3">
        <v>20023</v>
      </c>
      <c r="B100" s="3">
        <v>1443</v>
      </c>
      <c r="C100" s="3">
        <v>92</v>
      </c>
      <c r="D100" s="3">
        <v>0</v>
      </c>
      <c r="E100" s="3">
        <v>0</v>
      </c>
      <c r="F100" s="3">
        <v>1</v>
      </c>
      <c r="G100" s="3">
        <v>0</v>
      </c>
      <c r="H100" s="3">
        <f t="shared" si="9"/>
        <v>1454.6604604508907</v>
      </c>
      <c r="I100" s="3">
        <f t="shared" si="10"/>
        <v>-12.766679356644204</v>
      </c>
      <c r="J100" s="3">
        <f t="shared" si="11"/>
        <v>-3.0921370330978841</v>
      </c>
      <c r="K100" s="3">
        <f t="shared" si="12"/>
        <v>1480.4595142323535</v>
      </c>
      <c r="L100" s="3">
        <f t="shared" si="13"/>
        <v>-37.459514232353513</v>
      </c>
      <c r="M100" s="3">
        <f t="shared" si="14"/>
        <v>1403.2152065238954</v>
      </c>
      <c r="N100" s="12"/>
    </row>
    <row r="101" spans="1:14" x14ac:dyDescent="0.35">
      <c r="A101" s="3">
        <v>20024</v>
      </c>
      <c r="B101" s="3">
        <v>1472</v>
      </c>
      <c r="C101" s="3">
        <v>93</v>
      </c>
      <c r="D101" s="3">
        <v>0</v>
      </c>
      <c r="E101" s="3">
        <v>0</v>
      </c>
      <c r="F101" s="3">
        <v>0</v>
      </c>
      <c r="G101" s="3">
        <v>1</v>
      </c>
      <c r="H101" s="3">
        <f t="shared" si="9"/>
        <v>1395.0178571723145</v>
      </c>
      <c r="I101" s="3">
        <f t="shared" si="10"/>
        <v>-20.177225119793007</v>
      </c>
      <c r="J101" s="3">
        <f t="shared" si="11"/>
        <v>92.670747395968135</v>
      </c>
      <c r="K101" s="3">
        <f t="shared" si="12"/>
        <v>1540.5883897532349</v>
      </c>
      <c r="L101" s="3">
        <f t="shared" si="13"/>
        <v>-68.588389753234878</v>
      </c>
      <c r="M101" s="3">
        <f t="shared" si="14"/>
        <v>4704.367208941655</v>
      </c>
      <c r="N101" s="12"/>
    </row>
    <row r="102" spans="1:14" x14ac:dyDescent="0.35">
      <c r="A102" s="3">
        <v>20031</v>
      </c>
      <c r="B102" s="3">
        <v>1475</v>
      </c>
      <c r="C102" s="3">
        <v>94</v>
      </c>
      <c r="D102" s="3">
        <v>1</v>
      </c>
      <c r="E102" s="3">
        <v>0</v>
      </c>
      <c r="F102" s="3">
        <v>0</v>
      </c>
      <c r="G102" s="3">
        <v>0</v>
      </c>
      <c r="H102" s="3">
        <f t="shared" si="9"/>
        <v>1475.806265748701</v>
      </c>
      <c r="I102" s="3">
        <f t="shared" si="10"/>
        <v>-4.215716814230003</v>
      </c>
      <c r="J102" s="3">
        <f t="shared" si="11"/>
        <v>-34.597810949675996</v>
      </c>
      <c r="K102" s="3">
        <f t="shared" si="12"/>
        <v>1327.268080151998</v>
      </c>
      <c r="L102" s="3">
        <f t="shared" si="13"/>
        <v>147.73191984800201</v>
      </c>
      <c r="M102" s="3">
        <f t="shared" si="14"/>
        <v>21824.72014197649</v>
      </c>
      <c r="N102" s="12"/>
    </row>
    <row r="103" spans="1:14" x14ac:dyDescent="0.35">
      <c r="A103" s="3">
        <v>20032</v>
      </c>
      <c r="B103" s="3">
        <v>1545</v>
      </c>
      <c r="C103" s="3">
        <v>95</v>
      </c>
      <c r="D103" s="3">
        <v>0</v>
      </c>
      <c r="E103" s="3">
        <v>1</v>
      </c>
      <c r="F103" s="3">
        <v>0</v>
      </c>
      <c r="G103" s="3">
        <v>0</v>
      </c>
      <c r="H103" s="3">
        <f t="shared" si="9"/>
        <v>1569.2368241482959</v>
      </c>
      <c r="I103" s="3">
        <f t="shared" si="10"/>
        <v>11.221038998374123</v>
      </c>
      <c r="J103" s="3">
        <f t="shared" si="11"/>
        <v>-56.917434389636639</v>
      </c>
      <c r="K103" s="3">
        <f t="shared" si="12"/>
        <v>1402.1249327592682</v>
      </c>
      <c r="L103" s="3">
        <f t="shared" si="13"/>
        <v>142.87506724073182</v>
      </c>
      <c r="M103" s="3">
        <f t="shared" si="14"/>
        <v>20413.284839043641</v>
      </c>
      <c r="N103" s="12"/>
    </row>
    <row r="104" spans="1:14" x14ac:dyDescent="0.35">
      <c r="A104" s="3">
        <v>20033</v>
      </c>
      <c r="B104" s="3">
        <v>1715</v>
      </c>
      <c r="C104" s="3">
        <v>96</v>
      </c>
      <c r="D104" s="3">
        <v>0</v>
      </c>
      <c r="E104" s="3">
        <v>0</v>
      </c>
      <c r="F104" s="3">
        <v>1</v>
      </c>
      <c r="G104" s="3">
        <v>0</v>
      </c>
      <c r="H104" s="3">
        <f t="shared" si="9"/>
        <v>1674.522380114664</v>
      </c>
      <c r="I104" s="3">
        <f t="shared" si="10"/>
        <v>26.091559925934256</v>
      </c>
      <c r="J104" s="3">
        <f t="shared" si="11"/>
        <v>8.9957655100473044</v>
      </c>
      <c r="K104" s="3">
        <f t="shared" si="12"/>
        <v>1577.365726113572</v>
      </c>
      <c r="L104" s="3">
        <f t="shared" si="13"/>
        <v>137.63427388642799</v>
      </c>
      <c r="M104" s="3">
        <f t="shared" si="14"/>
        <v>18943.193348244273</v>
      </c>
      <c r="N104" s="12"/>
    </row>
    <row r="105" spans="1:14" x14ac:dyDescent="0.35">
      <c r="A105" s="3">
        <v>20034</v>
      </c>
      <c r="B105" s="3">
        <v>2006</v>
      </c>
      <c r="C105" s="3">
        <v>97</v>
      </c>
      <c r="D105" s="3">
        <v>0</v>
      </c>
      <c r="E105" s="3">
        <v>0</v>
      </c>
      <c r="F105" s="3">
        <v>0</v>
      </c>
      <c r="G105" s="3">
        <v>1</v>
      </c>
      <c r="H105" s="3">
        <f t="shared" si="9"/>
        <v>1845.9917050621664</v>
      </c>
      <c r="I105" s="3">
        <f t="shared" si="10"/>
        <v>49.074116652300376</v>
      </c>
      <c r="J105" s="3">
        <f t="shared" si="11"/>
        <v>111.35273622836608</v>
      </c>
      <c r="K105" s="3">
        <f t="shared" si="12"/>
        <v>1793.2846874365664</v>
      </c>
      <c r="L105" s="3">
        <f t="shared" si="13"/>
        <v>212.7153125634336</v>
      </c>
      <c r="M105" s="3">
        <f t="shared" si="14"/>
        <v>45247.804198959253</v>
      </c>
      <c r="N105" s="12"/>
    </row>
    <row r="106" spans="1:14" x14ac:dyDescent="0.35">
      <c r="A106" s="3">
        <v>20041</v>
      </c>
      <c r="B106" s="3">
        <v>1909</v>
      </c>
      <c r="C106" s="3">
        <v>98</v>
      </c>
      <c r="D106" s="3">
        <v>1</v>
      </c>
      <c r="E106" s="3">
        <v>0</v>
      </c>
      <c r="F106" s="3">
        <v>0</v>
      </c>
      <c r="G106" s="3">
        <v>0</v>
      </c>
      <c r="H106" s="3">
        <f t="shared" si="9"/>
        <v>1928.2344358684736</v>
      </c>
      <c r="I106" s="3">
        <f t="shared" si="10"/>
        <v>54.317694005524359</v>
      </c>
      <c r="J106" s="3">
        <f t="shared" si="11"/>
        <v>-30.335428190391255</v>
      </c>
      <c r="K106" s="3">
        <f t="shared" si="12"/>
        <v>1860.4680107647907</v>
      </c>
      <c r="L106" s="3">
        <f t="shared" si="13"/>
        <v>48.531989235209267</v>
      </c>
      <c r="M106" s="3">
        <f t="shared" si="14"/>
        <v>2355.3539791264679</v>
      </c>
      <c r="N106" s="12"/>
    </row>
    <row r="107" spans="1:14" x14ac:dyDescent="0.35">
      <c r="A107" s="3">
        <v>20042</v>
      </c>
      <c r="B107" s="3">
        <v>2014</v>
      </c>
      <c r="C107" s="3">
        <v>99</v>
      </c>
      <c r="D107" s="3">
        <v>0</v>
      </c>
      <c r="E107" s="3">
        <v>1</v>
      </c>
      <c r="F107" s="3">
        <v>0</v>
      </c>
      <c r="G107" s="3">
        <v>0</v>
      </c>
      <c r="H107" s="3">
        <f t="shared" si="9"/>
        <v>2042.9443523290829</v>
      </c>
      <c r="I107" s="3">
        <f t="shared" si="10"/>
        <v>63.865011493858233</v>
      </c>
      <c r="J107" s="3">
        <f t="shared" si="11"/>
        <v>-49.156640809530273</v>
      </c>
      <c r="K107" s="3">
        <f t="shared" si="12"/>
        <v>1925.6346954843614</v>
      </c>
      <c r="L107" s="3">
        <f t="shared" si="13"/>
        <v>88.365304515638627</v>
      </c>
      <c r="M107" s="3">
        <f t="shared" si="14"/>
        <v>7808.427042141544</v>
      </c>
      <c r="N107" s="12"/>
    </row>
    <row r="108" spans="1:14" x14ac:dyDescent="0.35">
      <c r="A108" s="3">
        <v>20043</v>
      </c>
      <c r="B108" s="3">
        <v>2350</v>
      </c>
      <c r="C108" s="3">
        <v>100</v>
      </c>
      <c r="D108" s="3">
        <v>0</v>
      </c>
      <c r="E108" s="3">
        <v>0</v>
      </c>
      <c r="F108" s="3">
        <v>1</v>
      </c>
      <c r="G108" s="3">
        <v>0</v>
      </c>
      <c r="H108" s="3">
        <f t="shared" si="9"/>
        <v>2266.8670788354993</v>
      </c>
      <c r="I108" s="3">
        <f t="shared" si="10"/>
        <v>89.168299890284715</v>
      </c>
      <c r="J108" s="3">
        <f t="shared" si="11"/>
        <v>29.564223444175926</v>
      </c>
      <c r="K108" s="3">
        <f t="shared" si="12"/>
        <v>2115.8051293329886</v>
      </c>
      <c r="L108" s="3">
        <f t="shared" si="13"/>
        <v>234.1948706670114</v>
      </c>
      <c r="M108" s="3">
        <f t="shared" si="14"/>
        <v>54847.237446738196</v>
      </c>
      <c r="N108" s="12"/>
    </row>
    <row r="109" spans="1:14" x14ac:dyDescent="0.35">
      <c r="A109" s="3">
        <v>20044</v>
      </c>
      <c r="B109" s="3">
        <v>3490</v>
      </c>
      <c r="C109" s="3">
        <v>101</v>
      </c>
      <c r="D109" s="3">
        <v>0</v>
      </c>
      <c r="E109" s="3">
        <v>0</v>
      </c>
      <c r="F109" s="3">
        <v>0</v>
      </c>
      <c r="G109" s="3">
        <v>1</v>
      </c>
      <c r="H109" s="3">
        <f t="shared" si="9"/>
        <v>3054.927379216464</v>
      </c>
      <c r="I109" s="3">
        <f t="shared" si="10"/>
        <v>199.65510675856717</v>
      </c>
      <c r="J109" s="3">
        <f t="shared" si="11"/>
        <v>201.16490624131183</v>
      </c>
      <c r="K109" s="3">
        <f t="shared" si="12"/>
        <v>2467.3881149541503</v>
      </c>
      <c r="L109" s="3">
        <f t="shared" si="13"/>
        <v>1022.6118850458497</v>
      </c>
      <c r="M109" s="3">
        <f t="shared" si="14"/>
        <v>1045735.0674370262</v>
      </c>
      <c r="N109" s="12"/>
    </row>
    <row r="110" spans="1:14" x14ac:dyDescent="0.35">
      <c r="A110" s="3">
        <v>20051</v>
      </c>
      <c r="B110" s="3">
        <v>3243</v>
      </c>
      <c r="C110" s="3">
        <v>102</v>
      </c>
      <c r="D110" s="3">
        <v>1</v>
      </c>
      <c r="E110" s="3">
        <v>0</v>
      </c>
      <c r="F110" s="3">
        <v>0</v>
      </c>
      <c r="G110" s="3">
        <v>0</v>
      </c>
      <c r="H110" s="3">
        <f t="shared" si="9"/>
        <v>3267.3989625793411</v>
      </c>
      <c r="I110" s="3">
        <f t="shared" si="10"/>
        <v>201.68124466588054</v>
      </c>
      <c r="J110" s="3">
        <f t="shared" si="11"/>
        <v>-28.688427545162796</v>
      </c>
      <c r="K110" s="3">
        <f t="shared" si="12"/>
        <v>3224.2470577846398</v>
      </c>
      <c r="L110" s="3">
        <f t="shared" si="13"/>
        <v>18.752942215360235</v>
      </c>
      <c r="M110" s="3">
        <f t="shared" si="14"/>
        <v>351.67284173264005</v>
      </c>
      <c r="N110" s="12"/>
    </row>
    <row r="111" spans="1:14" x14ac:dyDescent="0.35">
      <c r="A111" s="3">
        <v>20052</v>
      </c>
      <c r="B111" s="3">
        <v>3520</v>
      </c>
      <c r="C111" s="3">
        <v>103</v>
      </c>
      <c r="D111" s="3">
        <v>0</v>
      </c>
      <c r="E111" s="3">
        <v>1</v>
      </c>
      <c r="F111" s="3">
        <v>0</v>
      </c>
      <c r="G111" s="3">
        <v>0</v>
      </c>
      <c r="H111" s="3">
        <f t="shared" si="9"/>
        <v>3537.4762623649958</v>
      </c>
      <c r="I111" s="3">
        <f t="shared" si="10"/>
        <v>212.49387627028489</v>
      </c>
      <c r="J111" s="3">
        <f t="shared" si="11"/>
        <v>-40.367302648098665</v>
      </c>
      <c r="K111" s="3">
        <f t="shared" si="12"/>
        <v>3419.9235664356911</v>
      </c>
      <c r="L111" s="3">
        <f t="shared" si="13"/>
        <v>100.0764335643089</v>
      </c>
      <c r="M111" s="3">
        <f t="shared" si="14"/>
        <v>10015.292554951533</v>
      </c>
      <c r="N111" s="12"/>
    </row>
    <row r="112" spans="1:14" x14ac:dyDescent="0.35">
      <c r="A112" s="3">
        <v>20053</v>
      </c>
      <c r="B112" s="3">
        <v>3678</v>
      </c>
      <c r="C112" s="3">
        <v>104</v>
      </c>
      <c r="D112" s="3">
        <v>0</v>
      </c>
      <c r="E112" s="3">
        <v>0</v>
      </c>
      <c r="F112" s="3">
        <v>1</v>
      </c>
      <c r="G112" s="3">
        <v>0</v>
      </c>
      <c r="H112" s="3">
        <f t="shared" si="9"/>
        <v>3680.5776795117736</v>
      </c>
      <c r="I112" s="3">
        <f t="shared" si="10"/>
        <v>201.523724624664</v>
      </c>
      <c r="J112" s="3">
        <f t="shared" si="11"/>
        <v>20.646840884293763</v>
      </c>
      <c r="K112" s="3">
        <f t="shared" si="12"/>
        <v>3779.534362079457</v>
      </c>
      <c r="L112" s="3">
        <f t="shared" si="13"/>
        <v>-101.53436207945697</v>
      </c>
      <c r="M112" s="3">
        <f t="shared" si="14"/>
        <v>10309.226682882269</v>
      </c>
      <c r="N112" s="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Apple Data</vt:lpstr>
      <vt:lpstr>Part1_Q1</vt:lpstr>
      <vt:lpstr>Part1_Q2</vt:lpstr>
      <vt:lpstr>Part1_Q3</vt:lpstr>
      <vt:lpstr>Part2_Q1</vt:lpstr>
      <vt:lpstr>Part2_Q2</vt:lpstr>
      <vt:lpstr>Part2_Q3</vt:lpstr>
    </vt:vector>
  </TitlesOfParts>
  <Company>McCombs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 Sonnier</dc:creator>
  <cp:lastModifiedBy>Apurva Audi</cp:lastModifiedBy>
  <dcterms:created xsi:type="dcterms:W3CDTF">2018-02-07T18:34:42Z</dcterms:created>
  <dcterms:modified xsi:type="dcterms:W3CDTF">2022-11-01T20:40:00Z</dcterms:modified>
</cp:coreProperties>
</file>