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140" yWindow="0" windowWidth="20730" windowHeight="10350" tabRatio="605" activeTab="1"/>
  </bookViews>
  <sheets>
    <sheet name="Cover" sheetId="1" r:id="rId1"/>
    <sheet name="Payroll schedule" sheetId="2" r:id="rId2"/>
    <sheet name="Reconciliation" sheetId="3" state="hidden" r:id="rId3"/>
    <sheet name="Sebastian" sheetId="4" state="hidden" r:id="rId4"/>
  </sheets>
  <calcPr calcId="145621"/>
</workbook>
</file>

<file path=xl/calcChain.xml><?xml version="1.0" encoding="utf-8"?>
<calcChain xmlns="http://schemas.openxmlformats.org/spreadsheetml/2006/main">
  <c r="K13" i="2" l="1"/>
  <c r="J9" i="2" l="1"/>
  <c r="H9" i="2"/>
  <c r="J13" i="2" l="1"/>
  <c r="W13" i="2"/>
  <c r="AA13" i="2"/>
  <c r="Z13" i="2"/>
  <c r="Y13" i="2" l="1"/>
  <c r="X13" i="2"/>
  <c r="L13" i="2"/>
  <c r="P17" i="4" l="1"/>
  <c r="G17" i="4"/>
  <c r="AH17" i="4" s="1"/>
  <c r="F17" i="4"/>
  <c r="F15" i="4"/>
  <c r="G15" i="4" s="1"/>
  <c r="F11" i="4"/>
  <c r="G11" i="4" s="1"/>
  <c r="AD9" i="4"/>
  <c r="P9" i="4"/>
  <c r="G9" i="4"/>
  <c r="AH9" i="4" s="1"/>
  <c r="F9" i="4"/>
  <c r="F5" i="4"/>
  <c r="G5" i="4" s="1"/>
  <c r="AD10" i="3"/>
  <c r="Z10" i="3"/>
  <c r="Y10" i="3"/>
  <c r="M10" i="3"/>
  <c r="L10" i="3"/>
  <c r="AD8" i="3"/>
  <c r="AB8" i="3"/>
  <c r="AB10" i="3" s="1"/>
  <c r="AA8" i="3"/>
  <c r="AA10" i="3" s="1"/>
  <c r="Z8" i="3"/>
  <c r="Y8" i="3"/>
  <c r="X8" i="3"/>
  <c r="X10" i="3" s="1"/>
  <c r="P8" i="3"/>
  <c r="P10" i="3" s="1"/>
  <c r="M8" i="3"/>
  <c r="L8" i="3"/>
  <c r="K8" i="3"/>
  <c r="K10" i="3" s="1"/>
  <c r="P15" i="4" l="1"/>
  <c r="AH15" i="4"/>
  <c r="P5" i="4"/>
  <c r="AH5" i="4"/>
  <c r="P11" i="4"/>
  <c r="AH11" i="4"/>
  <c r="Q9" i="4"/>
  <c r="R9" i="4" s="1"/>
  <c r="Q17" i="4"/>
  <c r="R17" i="4" s="1"/>
  <c r="AB15" i="2"/>
  <c r="Q5" i="4" l="1"/>
  <c r="R5" i="4" s="1"/>
  <c r="Q15" i="4"/>
  <c r="R15" i="4" s="1"/>
  <c r="Q11" i="4"/>
  <c r="R11" i="4" s="1"/>
  <c r="S9" i="4"/>
  <c r="T9" i="4" s="1"/>
  <c r="AG9" i="4" s="1"/>
  <c r="S17" i="4"/>
  <c r="T17" i="4" s="1"/>
  <c r="AG17" i="4" s="1"/>
  <c r="V15" i="2"/>
  <c r="S15" i="4" l="1"/>
  <c r="T15" i="4" s="1"/>
  <c r="AG15" i="4" s="1"/>
  <c r="S11" i="4"/>
  <c r="T11" i="4" s="1"/>
  <c r="AG11" i="4" s="1"/>
  <c r="S5" i="4"/>
  <c r="T5" i="4" s="1"/>
  <c r="AG5" i="4" s="1"/>
  <c r="G15" i="2"/>
  <c r="AD13" i="2"/>
  <c r="AC13" i="2" l="1"/>
  <c r="O13" i="2" l="1"/>
  <c r="M13" i="2"/>
  <c r="H13" i="2"/>
  <c r="F15" i="2" l="1"/>
  <c r="AF13" i="2" s="1"/>
  <c r="AD10" i="2" l="1"/>
  <c r="AA10" i="2"/>
  <c r="Z10" i="2"/>
  <c r="Y10" i="2"/>
  <c r="X10" i="2"/>
  <c r="W10" i="2"/>
  <c r="O10" i="2"/>
  <c r="O15" i="2" s="1"/>
  <c r="L10" i="2"/>
  <c r="K10" i="2"/>
  <c r="J10" i="2"/>
  <c r="H10" i="2"/>
  <c r="AD9" i="2"/>
  <c r="AA9" i="2"/>
  <c r="Z9" i="2"/>
  <c r="Y9" i="2"/>
  <c r="Y15" i="2" s="1"/>
  <c r="X9" i="2"/>
  <c r="W9" i="2"/>
  <c r="O9" i="2"/>
  <c r="L9" i="2"/>
  <c r="L15" i="2" s="1"/>
  <c r="K9" i="2"/>
  <c r="X15" i="2" l="1"/>
  <c r="AD15" i="2"/>
  <c r="J15" i="2"/>
  <c r="Z15" i="2"/>
  <c r="M10" i="2"/>
  <c r="AC10" i="2"/>
  <c r="AF10" i="2" s="1"/>
  <c r="K15" i="2"/>
  <c r="W15" i="2"/>
  <c r="AC9" i="2"/>
  <c r="H15" i="2"/>
  <c r="M9" i="2"/>
  <c r="M15" i="2" s="1"/>
  <c r="AA15" i="2"/>
  <c r="AC15" i="2" l="1"/>
  <c r="AF9" i="2"/>
  <c r="AF15" i="2" l="1"/>
  <c r="Q10" i="2"/>
  <c r="R10" i="2" s="1"/>
  <c r="Q9" i="2"/>
  <c r="Q13" i="2"/>
  <c r="Q15" i="2" l="1"/>
  <c r="S10" i="2"/>
  <c r="T10" i="2" s="1"/>
  <c r="U10" i="2" s="1"/>
  <c r="AE10" i="2" s="1"/>
  <c r="R13" i="2"/>
  <c r="S13" i="2" s="1"/>
  <c r="R9" i="2"/>
  <c r="S9" i="2" s="1"/>
  <c r="T9" i="2" l="1"/>
  <c r="T13" i="2"/>
  <c r="U13" i="2" s="1"/>
  <c r="AE13" i="2" s="1"/>
  <c r="U9" i="2" l="1"/>
  <c r="T15" i="2"/>
  <c r="AE9" i="2" l="1"/>
  <c r="AE15" i="2" s="1"/>
  <c r="U15" i="2"/>
</calcChain>
</file>

<file path=xl/sharedStrings.xml><?xml version="1.0" encoding="utf-8"?>
<sst xmlns="http://schemas.openxmlformats.org/spreadsheetml/2006/main" count="231" uniqueCount="169">
  <si>
    <t>Company Name:</t>
  </si>
  <si>
    <t>Sunconc Capial Holding Co.Ltd Shanghai</t>
  </si>
  <si>
    <t>Period end:</t>
  </si>
  <si>
    <t>Prepared by:</t>
  </si>
  <si>
    <t>Jojo Qiu</t>
  </si>
  <si>
    <t xml:space="preserve">Reviewed by: </t>
  </si>
  <si>
    <t>Alan Qi</t>
  </si>
  <si>
    <t>Payroll schedule</t>
  </si>
  <si>
    <t xml:space="preserve">                                                </t>
  </si>
  <si>
    <t>Sunconcs Capial Holding Co.Ltd Shanghai</t>
  </si>
  <si>
    <t>Monthly Payroll Details</t>
  </si>
  <si>
    <t>Currency: In RMB unless otherwise stated</t>
  </si>
  <si>
    <t>EMPLOYEE PORTION</t>
  </si>
  <si>
    <t>EMPLOYER PORTION</t>
  </si>
  <si>
    <t>Serial No.
序列号</t>
  </si>
  <si>
    <r>
      <rPr>
        <b/>
        <sz val="10"/>
        <rFont val="Arial Narrow"/>
        <family val="2"/>
      </rPr>
      <t xml:space="preserve">Social benefit Location
</t>
    </r>
    <r>
      <rPr>
        <b/>
        <sz val="10"/>
        <rFont val="宋体"/>
        <family val="3"/>
        <charset val="134"/>
      </rPr>
      <t>社保城市</t>
    </r>
  </si>
  <si>
    <r>
      <rPr>
        <b/>
        <sz val="10"/>
        <rFont val="Arial Narrow"/>
        <family val="2"/>
      </rPr>
      <t xml:space="preserve">Name
</t>
    </r>
    <r>
      <rPr>
        <b/>
        <sz val="10"/>
        <rFont val="微软雅黑"/>
        <family val="2"/>
        <charset val="134"/>
      </rPr>
      <t>姓名</t>
    </r>
  </si>
  <si>
    <r>
      <rPr>
        <b/>
        <sz val="10"/>
        <rFont val="Arial Narrow"/>
        <family val="2"/>
      </rPr>
      <t xml:space="preserve">Position
</t>
    </r>
    <r>
      <rPr>
        <b/>
        <sz val="10"/>
        <rFont val="宋体"/>
        <family val="3"/>
        <charset val="134"/>
      </rPr>
      <t>职位</t>
    </r>
  </si>
  <si>
    <r>
      <rPr>
        <b/>
        <sz val="10"/>
        <rFont val="Arial Narrow"/>
        <family val="2"/>
      </rPr>
      <t xml:space="preserve">Basic Salary 
</t>
    </r>
    <r>
      <rPr>
        <b/>
        <sz val="10"/>
        <rFont val="微软雅黑"/>
        <family val="2"/>
        <charset val="134"/>
      </rPr>
      <t>月薪</t>
    </r>
  </si>
  <si>
    <r>
      <rPr>
        <b/>
        <sz val="10"/>
        <rFont val="Arial Narrow"/>
        <family val="2"/>
      </rPr>
      <t xml:space="preserve">Bonus
</t>
    </r>
    <r>
      <rPr>
        <b/>
        <sz val="10"/>
        <rFont val="宋体"/>
        <family val="3"/>
        <charset val="134"/>
      </rPr>
      <t>奖金</t>
    </r>
  </si>
  <si>
    <r>
      <rPr>
        <b/>
        <sz val="10"/>
        <rFont val="Arial Narrow"/>
        <family val="2"/>
      </rPr>
      <t xml:space="preserve">Total Gross
</t>
    </r>
    <r>
      <rPr>
        <b/>
        <sz val="10"/>
        <rFont val="宋体"/>
        <family val="3"/>
        <charset val="134"/>
      </rPr>
      <t>税前合计</t>
    </r>
  </si>
  <si>
    <r>
      <rPr>
        <b/>
        <sz val="10"/>
        <rFont val="Arial Narrow"/>
        <family val="2"/>
      </rPr>
      <t xml:space="preserve">Social benefit basis
</t>
    </r>
    <r>
      <rPr>
        <b/>
        <sz val="10"/>
        <rFont val="宋体"/>
        <family val="3"/>
        <charset val="134"/>
      </rPr>
      <t>社保基数</t>
    </r>
  </si>
  <si>
    <r>
      <rPr>
        <b/>
        <sz val="10"/>
        <rFont val="Arial Narrow"/>
        <family val="2"/>
      </rPr>
      <t xml:space="preserve">Pension (8%)
</t>
    </r>
    <r>
      <rPr>
        <b/>
        <sz val="10"/>
        <rFont val="微软雅黑"/>
        <family val="2"/>
        <charset val="134"/>
      </rPr>
      <t>养老保险</t>
    </r>
    <r>
      <rPr>
        <b/>
        <sz val="10"/>
        <rFont val="Arial Narrow"/>
        <family val="2"/>
      </rPr>
      <t>(8%)</t>
    </r>
  </si>
  <si>
    <r>
      <rPr>
        <b/>
        <sz val="10"/>
        <rFont val="Arial Narrow"/>
        <family val="2"/>
      </rPr>
      <t xml:space="preserve">Medical (2%)
</t>
    </r>
    <r>
      <rPr>
        <b/>
        <sz val="10"/>
        <rFont val="微软雅黑"/>
        <family val="2"/>
        <charset val="134"/>
      </rPr>
      <t>医疗保险</t>
    </r>
    <r>
      <rPr>
        <b/>
        <sz val="10"/>
        <rFont val="Arial Narrow"/>
        <family val="2"/>
      </rPr>
      <t>(2%)</t>
    </r>
  </si>
  <si>
    <r>
      <rPr>
        <b/>
        <sz val="10"/>
        <rFont val="Arial Narrow"/>
        <family val="2"/>
      </rPr>
      <t xml:space="preserve">Unemployment (0.5%)
</t>
    </r>
    <r>
      <rPr>
        <b/>
        <sz val="10"/>
        <rFont val="微软雅黑"/>
        <family val="2"/>
        <charset val="134"/>
      </rPr>
      <t>失业保险</t>
    </r>
    <r>
      <rPr>
        <b/>
        <sz val="10"/>
        <rFont val="Arial Narrow"/>
        <family val="2"/>
      </rPr>
      <t>(0.5%)</t>
    </r>
  </si>
  <si>
    <r>
      <rPr>
        <b/>
        <sz val="10"/>
        <rFont val="Arial Narrow"/>
        <family val="2"/>
      </rPr>
      <t xml:space="preserve">Subtotal of social benefits
</t>
    </r>
    <r>
      <rPr>
        <b/>
        <sz val="10"/>
        <rFont val="宋体"/>
        <family val="3"/>
        <charset val="134"/>
      </rPr>
      <t>社保小计</t>
    </r>
  </si>
  <si>
    <r>
      <rPr>
        <b/>
        <sz val="10"/>
        <rFont val="Arial Narrow"/>
        <family val="2"/>
      </rPr>
      <t xml:space="preserve">Housing fund basis
</t>
    </r>
    <r>
      <rPr>
        <b/>
        <sz val="10"/>
        <rFont val="宋体"/>
        <family val="3"/>
        <charset val="134"/>
      </rPr>
      <t xml:space="preserve">公积金基数
</t>
    </r>
  </si>
  <si>
    <r>
      <rPr>
        <b/>
        <sz val="10"/>
        <rFont val="Arial Narrow"/>
        <family val="2"/>
      </rPr>
      <t xml:space="preserve">Housing Fund (7%) 
</t>
    </r>
    <r>
      <rPr>
        <b/>
        <sz val="10"/>
        <rFont val="微软雅黑"/>
        <family val="2"/>
        <charset val="134"/>
      </rPr>
      <t>公积金</t>
    </r>
    <r>
      <rPr>
        <b/>
        <sz val="10"/>
        <rFont val="Arial Narrow"/>
        <family val="2"/>
      </rPr>
      <t>(7%)</t>
    </r>
  </si>
  <si>
    <r>
      <rPr>
        <b/>
        <sz val="10"/>
        <rFont val="Arial Narrow"/>
        <family val="2"/>
      </rPr>
      <t xml:space="preserve">Tax Deduction
</t>
    </r>
    <r>
      <rPr>
        <b/>
        <sz val="10"/>
        <rFont val="微软雅黑"/>
        <family val="2"/>
        <charset val="134"/>
      </rPr>
      <t>免税额</t>
    </r>
  </si>
  <si>
    <r>
      <rPr>
        <b/>
        <sz val="10"/>
        <rFont val="Arial Narrow"/>
        <family val="2"/>
      </rPr>
      <t xml:space="preserve">Taxable Income
</t>
    </r>
    <r>
      <rPr>
        <b/>
        <sz val="10"/>
        <rFont val="微软雅黑"/>
        <family val="2"/>
        <charset val="134"/>
      </rPr>
      <t>应税收入</t>
    </r>
  </si>
  <si>
    <r>
      <rPr>
        <b/>
        <sz val="10"/>
        <rFont val="Arial Narrow"/>
        <family val="2"/>
      </rPr>
      <t xml:space="preserve">Tax Rate
</t>
    </r>
    <r>
      <rPr>
        <b/>
        <sz val="10"/>
        <rFont val="微软雅黑"/>
        <family val="2"/>
        <charset val="134"/>
      </rPr>
      <t>税率</t>
    </r>
  </si>
  <si>
    <r>
      <rPr>
        <b/>
        <sz val="10"/>
        <rFont val="Arial Narrow"/>
        <family val="2"/>
      </rPr>
      <t xml:space="preserve">Quick reckon
</t>
    </r>
    <r>
      <rPr>
        <b/>
        <sz val="10"/>
        <rFont val="微软雅黑"/>
        <family val="2"/>
        <charset val="134"/>
      </rPr>
      <t>速算扣除</t>
    </r>
  </si>
  <si>
    <r>
      <rPr>
        <b/>
        <sz val="10"/>
        <rFont val="Arial Narrow"/>
        <family val="2"/>
      </rPr>
      <t xml:space="preserve">IIT 
</t>
    </r>
    <r>
      <rPr>
        <b/>
        <sz val="10"/>
        <rFont val="微软雅黑"/>
        <family val="2"/>
        <charset val="134"/>
      </rPr>
      <t>个税</t>
    </r>
  </si>
  <si>
    <r>
      <rPr>
        <b/>
        <sz val="10"/>
        <rFont val="Arial Narrow"/>
        <family val="2"/>
      </rPr>
      <t xml:space="preserve">Net Pay 
</t>
    </r>
    <r>
      <rPr>
        <b/>
        <sz val="10"/>
        <rFont val="微软雅黑"/>
        <family val="2"/>
        <charset val="134"/>
      </rPr>
      <t>净工资</t>
    </r>
  </si>
  <si>
    <r>
      <rPr>
        <b/>
        <sz val="10"/>
        <rFont val="Arial Narrow"/>
        <family val="2"/>
      </rPr>
      <t xml:space="preserve">Pension (21%)
</t>
    </r>
    <r>
      <rPr>
        <b/>
        <sz val="10"/>
        <rFont val="微软雅黑"/>
        <family val="2"/>
        <charset val="134"/>
      </rPr>
      <t>养老保险</t>
    </r>
    <r>
      <rPr>
        <b/>
        <sz val="10"/>
        <rFont val="Arial Narrow"/>
        <family val="2"/>
      </rPr>
      <t>(21%)</t>
    </r>
  </si>
  <si>
    <r>
      <rPr>
        <b/>
        <sz val="10"/>
        <rFont val="Arial Narrow"/>
        <family val="2"/>
      </rPr>
      <t xml:space="preserve">Medical (11%)
</t>
    </r>
    <r>
      <rPr>
        <b/>
        <sz val="10"/>
        <rFont val="微软雅黑"/>
        <family val="2"/>
        <charset val="134"/>
      </rPr>
      <t>医疗保险</t>
    </r>
    <r>
      <rPr>
        <b/>
        <sz val="10"/>
        <rFont val="Arial Narrow"/>
        <family val="2"/>
      </rPr>
      <t>(11%)</t>
    </r>
  </si>
  <si>
    <r>
      <rPr>
        <b/>
        <sz val="10"/>
        <rFont val="Arial Narrow"/>
        <family val="2"/>
      </rPr>
      <t xml:space="preserve">Unemployment (1.5%)
</t>
    </r>
    <r>
      <rPr>
        <b/>
        <sz val="10"/>
        <rFont val="微软雅黑"/>
        <family val="2"/>
        <charset val="134"/>
      </rPr>
      <t>失业保险</t>
    </r>
    <r>
      <rPr>
        <b/>
        <sz val="10"/>
        <rFont val="Arial Narrow"/>
        <family val="2"/>
      </rPr>
      <t>(1.5%)</t>
    </r>
  </si>
  <si>
    <r>
      <rPr>
        <b/>
        <sz val="10"/>
        <rFont val="Arial Narrow"/>
        <family val="2"/>
      </rPr>
      <t xml:space="preserve">Maternity (1%)
</t>
    </r>
    <r>
      <rPr>
        <b/>
        <sz val="10"/>
        <rFont val="微软雅黑"/>
        <family val="2"/>
        <charset val="134"/>
      </rPr>
      <t>生育保险</t>
    </r>
    <r>
      <rPr>
        <b/>
        <sz val="10"/>
        <rFont val="Arial Narrow"/>
        <family val="2"/>
      </rPr>
      <t>(1%)</t>
    </r>
  </si>
  <si>
    <r>
      <rPr>
        <b/>
        <sz val="10"/>
        <rFont val="Arial Narrow"/>
        <family val="2"/>
      </rPr>
      <t xml:space="preserve">Work-related injury (0.5%)
</t>
    </r>
    <r>
      <rPr>
        <b/>
        <sz val="10"/>
        <rFont val="微软雅黑"/>
        <family val="2"/>
        <charset val="134"/>
      </rPr>
      <t>工伤保险</t>
    </r>
    <r>
      <rPr>
        <b/>
        <sz val="10"/>
        <rFont val="Arial Narrow"/>
        <family val="2"/>
      </rPr>
      <t>(0.5%)</t>
    </r>
  </si>
  <si>
    <r>
      <rPr>
        <b/>
        <sz val="10"/>
        <rFont val="Arial Narrow"/>
        <family val="2"/>
      </rPr>
      <t xml:space="preserve">Disability
</t>
    </r>
    <r>
      <rPr>
        <b/>
        <sz val="10"/>
        <rFont val="宋体"/>
        <family val="3"/>
        <charset val="134"/>
      </rPr>
      <t>残保金</t>
    </r>
  </si>
  <si>
    <t>Subtotal of social benefits
社保小计</t>
  </si>
  <si>
    <r>
      <rPr>
        <b/>
        <sz val="10"/>
        <rFont val="Arial Narrow"/>
        <family val="2"/>
      </rPr>
      <t xml:space="preserve">Housing Fund (7%)
</t>
    </r>
    <r>
      <rPr>
        <b/>
        <sz val="10"/>
        <rFont val="微软雅黑"/>
        <family val="2"/>
        <charset val="134"/>
      </rPr>
      <t>公积金</t>
    </r>
    <r>
      <rPr>
        <b/>
        <sz val="10"/>
        <rFont val="Arial Narrow"/>
        <family val="2"/>
      </rPr>
      <t>(7%)</t>
    </r>
  </si>
  <si>
    <r>
      <rPr>
        <b/>
        <sz val="10"/>
        <rFont val="Arial Narrow"/>
        <family val="2"/>
      </rPr>
      <t xml:space="preserve">Total Amount
(Personal)
</t>
    </r>
    <r>
      <rPr>
        <b/>
        <sz val="10"/>
        <rFont val="微软雅黑"/>
        <family val="2"/>
        <charset val="134"/>
      </rPr>
      <t>个人实际支付总额</t>
    </r>
  </si>
  <si>
    <r>
      <rPr>
        <b/>
        <sz val="10"/>
        <rFont val="Arial Narrow"/>
        <family val="2"/>
      </rPr>
      <t xml:space="preserve">Total Amount (Company)
</t>
    </r>
    <r>
      <rPr>
        <b/>
        <sz val="10"/>
        <rFont val="微软雅黑"/>
        <family val="2"/>
        <charset val="134"/>
      </rPr>
      <t>公司总金额</t>
    </r>
  </si>
  <si>
    <t>N/A</t>
  </si>
  <si>
    <r>
      <rPr>
        <b/>
        <sz val="10"/>
        <rFont val="Arial Narrow"/>
        <family val="2"/>
      </rPr>
      <t xml:space="preserve">Unemployment (1%)
</t>
    </r>
    <r>
      <rPr>
        <b/>
        <sz val="10"/>
        <rFont val="微软雅黑"/>
        <family val="2"/>
        <charset val="134"/>
      </rPr>
      <t>失业保险</t>
    </r>
    <r>
      <rPr>
        <b/>
        <sz val="10"/>
        <rFont val="Arial Narrow"/>
        <family val="2"/>
      </rPr>
      <t>(1%)</t>
    </r>
  </si>
  <si>
    <t>Total</t>
  </si>
  <si>
    <r>
      <rPr>
        <sz val="11"/>
        <color indexed="8"/>
        <rFont val="Times New Roman"/>
        <family val="1"/>
      </rPr>
      <t xml:space="preserve">Name
</t>
    </r>
    <r>
      <rPr>
        <sz val="11"/>
        <color indexed="8"/>
        <rFont val="宋体"/>
        <family val="3"/>
        <charset val="134"/>
      </rPr>
      <t>姓名</t>
    </r>
  </si>
  <si>
    <r>
      <rPr>
        <sz val="11"/>
        <color indexed="8"/>
        <rFont val="Times New Roman"/>
        <family val="1"/>
      </rPr>
      <t xml:space="preserve">Basic Salary 
</t>
    </r>
    <r>
      <rPr>
        <sz val="11"/>
        <color indexed="8"/>
        <rFont val="宋体"/>
        <family val="3"/>
        <charset val="134"/>
      </rPr>
      <t>月薪</t>
    </r>
  </si>
  <si>
    <r>
      <rPr>
        <sz val="11"/>
        <color indexed="8"/>
        <rFont val="Times New Roman"/>
        <family val="1"/>
      </rPr>
      <t xml:space="preserve">Compensation
</t>
    </r>
    <r>
      <rPr>
        <sz val="11"/>
        <color indexed="8"/>
        <rFont val="宋体"/>
        <family val="3"/>
        <charset val="134"/>
      </rPr>
      <t>补偿金</t>
    </r>
  </si>
  <si>
    <r>
      <rPr>
        <sz val="11"/>
        <color indexed="8"/>
        <rFont val="Times New Roman"/>
        <family val="1"/>
      </rPr>
      <t xml:space="preserve">Present Day
</t>
    </r>
    <r>
      <rPr>
        <sz val="11"/>
        <color indexed="8"/>
        <rFont val="宋体"/>
        <family val="3"/>
        <charset val="134"/>
      </rPr>
      <t>月工作日</t>
    </r>
  </si>
  <si>
    <r>
      <rPr>
        <sz val="11"/>
        <color indexed="8"/>
        <rFont val="Times New Roman"/>
        <family val="1"/>
      </rPr>
      <t xml:space="preserve">Personal Leave Days full 
</t>
    </r>
    <r>
      <rPr>
        <sz val="11"/>
        <color indexed="8"/>
        <rFont val="宋体"/>
        <family val="3"/>
        <charset val="134"/>
      </rPr>
      <t>扣薪假期</t>
    </r>
  </si>
  <si>
    <r>
      <rPr>
        <sz val="11"/>
        <color indexed="8"/>
        <rFont val="Times New Roman"/>
        <family val="1"/>
      </rPr>
      <t xml:space="preserve">Sick Leave Days 
</t>
    </r>
    <r>
      <rPr>
        <sz val="11"/>
        <color indexed="8"/>
        <rFont val="宋体"/>
        <family val="3"/>
        <charset val="134"/>
      </rPr>
      <t>病假</t>
    </r>
  </si>
  <si>
    <r>
      <rPr>
        <sz val="11"/>
        <color indexed="8"/>
        <rFont val="Times New Roman"/>
        <family val="1"/>
      </rPr>
      <t xml:space="preserve">Retirement Fund
</t>
    </r>
    <r>
      <rPr>
        <sz val="11"/>
        <color indexed="8"/>
        <rFont val="宋体"/>
        <family val="3"/>
        <charset val="134"/>
      </rPr>
      <t>其他</t>
    </r>
  </si>
  <si>
    <r>
      <rPr>
        <sz val="11"/>
        <color indexed="8"/>
        <rFont val="Times New Roman"/>
        <family val="1"/>
      </rPr>
      <t xml:space="preserve">Gross
</t>
    </r>
    <r>
      <rPr>
        <sz val="11"/>
        <color indexed="8"/>
        <rFont val="宋体"/>
        <family val="3"/>
        <charset val="134"/>
      </rPr>
      <t>税前总计</t>
    </r>
  </si>
  <si>
    <r>
      <rPr>
        <sz val="11"/>
        <color indexed="8"/>
        <rFont val="Times New Roman"/>
        <family val="1"/>
      </rPr>
      <t xml:space="preserve">Social benefit basis
</t>
    </r>
    <r>
      <rPr>
        <sz val="11"/>
        <color indexed="8"/>
        <rFont val="宋体"/>
        <family val="3"/>
        <charset val="134"/>
      </rPr>
      <t xml:space="preserve">社保基数
</t>
    </r>
  </si>
  <si>
    <r>
      <rPr>
        <sz val="11"/>
        <color indexed="8"/>
        <rFont val="Times New Roman"/>
        <family val="1"/>
      </rPr>
      <t xml:space="preserve">Social ben Individual Portion (11%)
</t>
    </r>
    <r>
      <rPr>
        <sz val="11"/>
        <color indexed="8"/>
        <rFont val="宋体"/>
        <family val="3"/>
        <charset val="134"/>
      </rPr>
      <t>社保</t>
    </r>
    <r>
      <rPr>
        <sz val="11"/>
        <color indexed="8"/>
        <rFont val="Times New Roman"/>
        <family val="1"/>
      </rPr>
      <t>(11%)-</t>
    </r>
    <r>
      <rPr>
        <sz val="11"/>
        <color indexed="8"/>
        <rFont val="宋体"/>
        <family val="3"/>
        <charset val="134"/>
      </rPr>
      <t>个人部分</t>
    </r>
  </si>
  <si>
    <r>
      <rPr>
        <sz val="11"/>
        <color indexed="8"/>
        <rFont val="Times New Roman"/>
        <family val="1"/>
      </rPr>
      <t xml:space="preserve">Housing Fund (7%)-personal 
</t>
    </r>
    <r>
      <rPr>
        <sz val="11"/>
        <color indexed="8"/>
        <rFont val="宋体"/>
        <family val="3"/>
        <charset val="134"/>
      </rPr>
      <t>公积金</t>
    </r>
    <r>
      <rPr>
        <sz val="11"/>
        <color indexed="8"/>
        <rFont val="Times New Roman"/>
        <family val="1"/>
      </rPr>
      <t>(7%)-</t>
    </r>
    <r>
      <rPr>
        <sz val="11"/>
        <color indexed="8"/>
        <rFont val="宋体"/>
        <family val="3"/>
        <charset val="134"/>
      </rPr>
      <t>个人部分</t>
    </r>
  </si>
  <si>
    <r>
      <rPr>
        <sz val="11"/>
        <color indexed="8"/>
        <rFont val="Times New Roman"/>
        <family val="1"/>
      </rPr>
      <t xml:space="preserve">Tax Deduction
</t>
    </r>
    <r>
      <rPr>
        <sz val="11"/>
        <color indexed="8"/>
        <rFont val="宋体"/>
        <family val="3"/>
        <charset val="134"/>
      </rPr>
      <t>免税额</t>
    </r>
  </si>
  <si>
    <r>
      <rPr>
        <sz val="11"/>
        <color indexed="8"/>
        <rFont val="Times New Roman"/>
        <family val="1"/>
      </rPr>
      <t xml:space="preserve">Taxable Income
</t>
    </r>
    <r>
      <rPr>
        <sz val="11"/>
        <color indexed="8"/>
        <rFont val="宋体"/>
        <family val="3"/>
        <charset val="134"/>
      </rPr>
      <t>应税收入</t>
    </r>
  </si>
  <si>
    <r>
      <rPr>
        <sz val="11"/>
        <color indexed="8"/>
        <rFont val="Times New Roman"/>
        <family val="1"/>
      </rPr>
      <t xml:space="preserve">Tax Rate
</t>
    </r>
    <r>
      <rPr>
        <sz val="11"/>
        <color indexed="8"/>
        <rFont val="宋体"/>
        <family val="3"/>
        <charset val="134"/>
      </rPr>
      <t>税率</t>
    </r>
  </si>
  <si>
    <r>
      <rPr>
        <sz val="11"/>
        <color indexed="8"/>
        <rFont val="Times New Roman"/>
        <family val="1"/>
      </rPr>
      <t xml:space="preserve">Quick reckon
</t>
    </r>
    <r>
      <rPr>
        <sz val="11"/>
        <color indexed="8"/>
        <rFont val="宋体"/>
        <family val="3"/>
        <charset val="134"/>
      </rPr>
      <t>速算扣除</t>
    </r>
  </si>
  <si>
    <r>
      <rPr>
        <sz val="11"/>
        <color indexed="8"/>
        <rFont val="Times New Roman"/>
        <family val="1"/>
      </rPr>
      <t xml:space="preserve">IIT 
</t>
    </r>
    <r>
      <rPr>
        <sz val="11"/>
        <color indexed="8"/>
        <rFont val="宋体"/>
        <family val="3"/>
        <charset val="134"/>
      </rPr>
      <t>个税</t>
    </r>
  </si>
  <si>
    <r>
      <rPr>
        <sz val="11"/>
        <color indexed="8"/>
        <rFont val="Times New Roman"/>
        <family val="1"/>
      </rPr>
      <t xml:space="preserve">Net Pay 
</t>
    </r>
    <r>
      <rPr>
        <sz val="11"/>
        <color indexed="8"/>
        <rFont val="宋体"/>
        <family val="3"/>
        <charset val="134"/>
      </rPr>
      <t>净工资</t>
    </r>
  </si>
  <si>
    <r>
      <rPr>
        <sz val="11"/>
        <color indexed="8"/>
        <rFont val="Times New Roman"/>
        <family val="1"/>
      </rPr>
      <t xml:space="preserve">Housing Fund (7%)-Company
</t>
    </r>
    <r>
      <rPr>
        <sz val="11"/>
        <color indexed="8"/>
        <rFont val="宋体"/>
        <family val="3"/>
        <charset val="134"/>
      </rPr>
      <t>公积金</t>
    </r>
    <r>
      <rPr>
        <sz val="11"/>
        <color indexed="8"/>
        <rFont val="Times New Roman"/>
        <family val="1"/>
      </rPr>
      <t>(7%)--</t>
    </r>
    <r>
      <rPr>
        <sz val="11"/>
        <color indexed="8"/>
        <rFont val="宋体"/>
        <family val="3"/>
        <charset val="134"/>
      </rPr>
      <t>公司部分</t>
    </r>
  </si>
  <si>
    <r>
      <rPr>
        <sz val="11"/>
        <color indexed="8"/>
        <rFont val="Times New Roman"/>
        <family val="1"/>
      </rPr>
      <t xml:space="preserve">Social Ins Companyl Portion (37%)
</t>
    </r>
    <r>
      <rPr>
        <sz val="11"/>
        <color indexed="8"/>
        <rFont val="宋体"/>
        <family val="3"/>
        <charset val="134"/>
      </rPr>
      <t>社保</t>
    </r>
    <r>
      <rPr>
        <sz val="11"/>
        <color indexed="8"/>
        <rFont val="Times New Roman"/>
        <family val="1"/>
      </rPr>
      <t>(37%)--</t>
    </r>
    <r>
      <rPr>
        <sz val="11"/>
        <color indexed="8"/>
        <rFont val="宋体"/>
        <family val="3"/>
        <charset val="134"/>
      </rPr>
      <t>公司部分</t>
    </r>
  </si>
  <si>
    <r>
      <rPr>
        <sz val="11"/>
        <color indexed="8"/>
        <rFont val="Times New Roman"/>
        <family val="1"/>
      </rPr>
      <t xml:space="preserve">Archives Management 
</t>
    </r>
    <r>
      <rPr>
        <sz val="11"/>
        <color indexed="8"/>
        <rFont val="宋体"/>
        <family val="3"/>
        <charset val="134"/>
      </rPr>
      <t>档案管理</t>
    </r>
  </si>
  <si>
    <r>
      <rPr>
        <sz val="11"/>
        <color indexed="8"/>
        <rFont val="Times New Roman"/>
        <family val="1"/>
      </rPr>
      <t xml:space="preserve">Supplementary  Health Care
</t>
    </r>
    <r>
      <rPr>
        <sz val="11"/>
        <color indexed="8"/>
        <rFont val="宋体"/>
        <family val="3"/>
        <charset val="134"/>
      </rPr>
      <t>附加商业医疗</t>
    </r>
  </si>
  <si>
    <r>
      <rPr>
        <sz val="11"/>
        <color indexed="8"/>
        <rFont val="Times New Roman"/>
        <family val="1"/>
      </rPr>
      <t xml:space="preserve">Allowance 
</t>
    </r>
    <r>
      <rPr>
        <sz val="11"/>
        <color indexed="8"/>
        <rFont val="宋体"/>
        <family val="3"/>
        <charset val="134"/>
      </rPr>
      <t>津贴</t>
    </r>
  </si>
  <si>
    <r>
      <rPr>
        <sz val="11"/>
        <color indexed="8"/>
        <rFont val="Times New Roman"/>
        <family val="1"/>
      </rPr>
      <t xml:space="preserve">Expense Reimbursement
</t>
    </r>
    <r>
      <rPr>
        <sz val="11"/>
        <color indexed="8"/>
        <rFont val="宋体"/>
        <family val="3"/>
        <charset val="134"/>
      </rPr>
      <t xml:space="preserve">费用报销
</t>
    </r>
  </si>
  <si>
    <r>
      <rPr>
        <sz val="11"/>
        <color indexed="8"/>
        <rFont val="Times New Roman"/>
        <family val="1"/>
      </rPr>
      <t xml:space="preserve">Total Amount
(Personal)
</t>
    </r>
    <r>
      <rPr>
        <sz val="11"/>
        <color indexed="8"/>
        <rFont val="宋体"/>
        <family val="3"/>
        <charset val="134"/>
      </rPr>
      <t>个人实际支付总额
（</t>
    </r>
    <r>
      <rPr>
        <sz val="11"/>
        <color indexed="8"/>
        <rFont val="Times New Roman"/>
        <family val="1"/>
      </rPr>
      <t>RMB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</si>
  <si>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Times New Roman"/>
        <family val="1"/>
      </rPr>
      <t xml:space="preserve">Total Amount
(Personal)
</t>
    </r>
    <r>
      <rPr>
        <sz val="11"/>
        <color indexed="8"/>
        <rFont val="宋体"/>
        <family val="3"/>
        <charset val="134"/>
      </rPr>
      <t>个人实际支付总额
（</t>
    </r>
    <r>
      <rPr>
        <sz val="11"/>
        <color indexed="8"/>
        <rFont val="Times New Roman"/>
        <family val="1"/>
      </rPr>
      <t>USD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</si>
  <si>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Times New Roman"/>
        <family val="1"/>
      </rPr>
      <t xml:space="preserve">Total Amount (Company)
</t>
    </r>
    <r>
      <rPr>
        <sz val="11"/>
        <color indexed="8"/>
        <rFont val="宋体"/>
        <family val="3"/>
        <charset val="134"/>
      </rPr>
      <t>公司总金额</t>
    </r>
    <r>
      <rPr>
        <sz val="11"/>
        <color indexed="8"/>
        <rFont val="Times New Roman"/>
        <family val="1"/>
      </rPr>
      <t>(RMB)</t>
    </r>
  </si>
  <si>
    <t>Carl Ding</t>
  </si>
  <si>
    <r>
      <rPr>
        <sz val="11"/>
        <color indexed="8"/>
        <rFont val="Times New Roman"/>
        <family val="1"/>
      </rPr>
      <t xml:space="preserve">Retirement Fund
</t>
    </r>
    <r>
      <rPr>
        <sz val="11"/>
        <color indexed="8"/>
        <rFont val="宋体"/>
        <family val="3"/>
        <charset val="134"/>
      </rPr>
      <t>退休金</t>
    </r>
  </si>
  <si>
    <r>
      <rPr>
        <sz val="11"/>
        <color indexed="8"/>
        <rFont val="Times New Roman"/>
        <family val="1"/>
      </rPr>
      <t xml:space="preserve">Pension (8%)
</t>
    </r>
    <r>
      <rPr>
        <sz val="11"/>
        <color indexed="8"/>
        <rFont val="宋体"/>
        <family val="3"/>
        <charset val="134"/>
      </rPr>
      <t>养老保险</t>
    </r>
    <r>
      <rPr>
        <sz val="11"/>
        <color indexed="8"/>
        <rFont val="Times New Roman"/>
        <family val="1"/>
      </rPr>
      <t>(8%)</t>
    </r>
  </si>
  <si>
    <r>
      <rPr>
        <sz val="11"/>
        <color indexed="8"/>
        <rFont val="Times New Roman"/>
        <family val="1"/>
      </rPr>
      <t xml:space="preserve">Medical (2%+2)
</t>
    </r>
    <r>
      <rPr>
        <sz val="11"/>
        <color indexed="8"/>
        <rFont val="宋体"/>
        <family val="3"/>
        <charset val="134"/>
      </rPr>
      <t>医疗保险</t>
    </r>
    <r>
      <rPr>
        <sz val="11"/>
        <color indexed="8"/>
        <rFont val="Times New Roman"/>
        <family val="1"/>
      </rPr>
      <t>(2%+2)</t>
    </r>
  </si>
  <si>
    <r>
      <rPr>
        <sz val="11"/>
        <color indexed="8"/>
        <rFont val="Times New Roman"/>
        <family val="1"/>
      </rPr>
      <t xml:space="preserve">Unemployment (1%)
</t>
    </r>
    <r>
      <rPr>
        <sz val="11"/>
        <color indexed="8"/>
        <rFont val="宋体"/>
        <family val="3"/>
        <charset val="134"/>
      </rPr>
      <t>失业保险</t>
    </r>
    <r>
      <rPr>
        <sz val="11"/>
        <color indexed="8"/>
        <rFont val="Times New Roman"/>
        <family val="1"/>
      </rPr>
      <t>(1%)</t>
    </r>
  </si>
  <si>
    <r>
      <rPr>
        <sz val="11"/>
        <color indexed="8"/>
        <rFont val="Times New Roman"/>
        <family val="1"/>
      </rPr>
      <t xml:space="preserve">Subtotal of social benefits
</t>
    </r>
    <r>
      <rPr>
        <sz val="11"/>
        <color indexed="8"/>
        <rFont val="宋体"/>
        <family val="3"/>
        <charset val="134"/>
      </rPr>
      <t>社保小计</t>
    </r>
  </si>
  <si>
    <r>
      <rPr>
        <sz val="11"/>
        <color indexed="8"/>
        <rFont val="Times New Roman"/>
        <family val="1"/>
      </rPr>
      <t xml:space="preserve">Housing fund basis
</t>
    </r>
    <r>
      <rPr>
        <sz val="11"/>
        <color indexed="8"/>
        <rFont val="宋体"/>
        <family val="3"/>
        <charset val="134"/>
      </rPr>
      <t xml:space="preserve">公积金基数
</t>
    </r>
  </si>
  <si>
    <r>
      <rPr>
        <sz val="11"/>
        <color indexed="8"/>
        <rFont val="Times New Roman"/>
        <family val="1"/>
      </rPr>
      <t xml:space="preserve">Housing Fund (7%) 
</t>
    </r>
    <r>
      <rPr>
        <sz val="11"/>
        <color indexed="8"/>
        <rFont val="宋体"/>
        <family val="3"/>
        <charset val="134"/>
      </rPr>
      <t>公积金</t>
    </r>
    <r>
      <rPr>
        <sz val="11"/>
        <color indexed="8"/>
        <rFont val="Times New Roman"/>
        <family val="1"/>
      </rPr>
      <t>(7%)</t>
    </r>
  </si>
  <si>
    <r>
      <rPr>
        <sz val="11"/>
        <color indexed="8"/>
        <rFont val="Times New Roman"/>
        <family val="1"/>
      </rPr>
      <t xml:space="preserve">Pension (18%)
</t>
    </r>
    <r>
      <rPr>
        <sz val="11"/>
        <color indexed="8"/>
        <rFont val="宋体"/>
        <family val="3"/>
        <charset val="134"/>
      </rPr>
      <t>养老保险</t>
    </r>
    <r>
      <rPr>
        <sz val="11"/>
        <color indexed="8"/>
        <rFont val="Times New Roman"/>
        <family val="1"/>
      </rPr>
      <t>(18%)</t>
    </r>
  </si>
  <si>
    <r>
      <rPr>
        <sz val="11"/>
        <color indexed="8"/>
        <rFont val="Times New Roman"/>
        <family val="1"/>
      </rPr>
      <t xml:space="preserve">Medical (8%)
</t>
    </r>
    <r>
      <rPr>
        <sz val="11"/>
        <color indexed="8"/>
        <rFont val="宋体"/>
        <family val="3"/>
        <charset val="134"/>
      </rPr>
      <t>医疗保险</t>
    </r>
    <r>
      <rPr>
        <sz val="11"/>
        <color indexed="8"/>
        <rFont val="Times New Roman"/>
        <family val="1"/>
      </rPr>
      <t>(8%)</t>
    </r>
  </si>
  <si>
    <r>
      <rPr>
        <sz val="11"/>
        <color indexed="8"/>
        <rFont val="Times New Roman"/>
        <family val="1"/>
      </rPr>
      <t xml:space="preserve">Maternity (0.5%)
</t>
    </r>
    <r>
      <rPr>
        <sz val="11"/>
        <color indexed="8"/>
        <rFont val="宋体"/>
        <family val="3"/>
        <charset val="134"/>
      </rPr>
      <t>生育保险</t>
    </r>
    <r>
      <rPr>
        <sz val="11"/>
        <color indexed="8"/>
        <rFont val="Times New Roman"/>
        <family val="1"/>
      </rPr>
      <t>(0.5%)</t>
    </r>
  </si>
  <si>
    <r>
      <rPr>
        <sz val="11"/>
        <color indexed="8"/>
        <rFont val="Times New Roman"/>
        <family val="1"/>
      </rPr>
      <t xml:space="preserve">Work-related injury (0.5%)
</t>
    </r>
    <r>
      <rPr>
        <sz val="11"/>
        <color indexed="8"/>
        <rFont val="宋体"/>
        <family val="3"/>
        <charset val="134"/>
      </rPr>
      <t>工伤保险</t>
    </r>
    <r>
      <rPr>
        <sz val="11"/>
        <color indexed="8"/>
        <rFont val="Times New Roman"/>
        <family val="1"/>
      </rPr>
      <t>(0.5%)</t>
    </r>
  </si>
  <si>
    <r>
      <rPr>
        <sz val="11"/>
        <color indexed="8"/>
        <rFont val="Times New Roman"/>
        <family val="1"/>
      </rPr>
      <t xml:space="preserve">Housing Fund (7%)
</t>
    </r>
    <r>
      <rPr>
        <sz val="11"/>
        <color indexed="8"/>
        <rFont val="宋体"/>
        <family val="3"/>
        <charset val="134"/>
      </rPr>
      <t>公积金</t>
    </r>
    <r>
      <rPr>
        <sz val="11"/>
        <color indexed="8"/>
        <rFont val="Times New Roman"/>
        <family val="1"/>
      </rPr>
      <t>(7%)</t>
    </r>
  </si>
  <si>
    <r>
      <rPr>
        <sz val="11"/>
        <color indexed="8"/>
        <rFont val="宋体"/>
        <family val="3"/>
        <charset val="134"/>
      </rPr>
      <t xml:space="preserve">丁贤祥
</t>
    </r>
    <r>
      <rPr>
        <sz val="11"/>
        <color indexed="8"/>
        <rFont val="Times New Roman"/>
        <family val="1"/>
      </rPr>
      <t>Carl Ding</t>
    </r>
  </si>
  <si>
    <t>Note</t>
  </si>
  <si>
    <t>Per FESCO</t>
  </si>
  <si>
    <t xml:space="preserve"> </t>
  </si>
  <si>
    <t>Best Practice Systems Shanghai Limited</t>
  </si>
  <si>
    <t>Social benefit Location
社保城市</t>
  </si>
  <si>
    <r>
      <rPr>
        <b/>
        <sz val="10"/>
        <color indexed="8"/>
        <rFont val="Arial Narrow"/>
        <family val="2"/>
      </rPr>
      <t xml:space="preserve">Name
</t>
    </r>
    <r>
      <rPr>
        <b/>
        <sz val="10"/>
        <color indexed="8"/>
        <rFont val="微软雅黑"/>
        <family val="2"/>
        <charset val="134"/>
      </rPr>
      <t>姓名</t>
    </r>
  </si>
  <si>
    <r>
      <rPr>
        <b/>
        <sz val="10"/>
        <color indexed="8"/>
        <rFont val="Arial Narrow"/>
        <family val="2"/>
      </rPr>
      <t xml:space="preserve">Position
</t>
    </r>
    <r>
      <rPr>
        <b/>
        <sz val="10"/>
        <color indexed="8"/>
        <rFont val="宋体"/>
        <family val="3"/>
        <charset val="134"/>
      </rPr>
      <t>职位</t>
    </r>
    <r>
      <rPr>
        <b/>
        <sz val="10"/>
        <color indexed="8"/>
        <rFont val="Arial Narrow"/>
        <family val="2"/>
      </rPr>
      <t xml:space="preserve">
</t>
    </r>
  </si>
  <si>
    <r>
      <rPr>
        <b/>
        <sz val="10"/>
        <color indexed="8"/>
        <rFont val="Arial Narrow"/>
        <family val="2"/>
      </rPr>
      <t xml:space="preserve">Basic Salary 
</t>
    </r>
    <r>
      <rPr>
        <b/>
        <sz val="10"/>
        <color indexed="8"/>
        <rFont val="微软雅黑"/>
        <family val="2"/>
        <charset val="134"/>
      </rPr>
      <t>月薪</t>
    </r>
  </si>
  <si>
    <r>
      <rPr>
        <b/>
        <sz val="10"/>
        <color indexed="8"/>
        <rFont val="Arial Narrow"/>
        <family val="2"/>
      </rPr>
      <t xml:space="preserve">Total Gross
</t>
    </r>
    <r>
      <rPr>
        <b/>
        <sz val="10"/>
        <color indexed="8"/>
        <rFont val="宋体"/>
        <family val="3"/>
        <charset val="134"/>
      </rPr>
      <t>税前合计</t>
    </r>
  </si>
  <si>
    <r>
      <rPr>
        <b/>
        <sz val="10"/>
        <color indexed="8"/>
        <rFont val="Arial Narrow"/>
        <family val="2"/>
      </rPr>
      <t xml:space="preserve">Social benefit basis
</t>
    </r>
    <r>
      <rPr>
        <b/>
        <sz val="10"/>
        <color indexed="8"/>
        <rFont val="宋体"/>
        <family val="3"/>
        <charset val="134"/>
      </rPr>
      <t xml:space="preserve">社保基数
</t>
    </r>
  </si>
  <si>
    <r>
      <rPr>
        <b/>
        <sz val="10"/>
        <color indexed="8"/>
        <rFont val="Arial Narrow"/>
        <family val="2"/>
      </rPr>
      <t xml:space="preserve">Pension (8%)
</t>
    </r>
    <r>
      <rPr>
        <b/>
        <sz val="10"/>
        <color indexed="8"/>
        <rFont val="微软雅黑"/>
        <family val="2"/>
        <charset val="134"/>
      </rPr>
      <t>养老保险</t>
    </r>
    <r>
      <rPr>
        <b/>
        <sz val="10"/>
        <color indexed="8"/>
        <rFont val="Arial Narrow"/>
        <family val="2"/>
      </rPr>
      <t>(8%)</t>
    </r>
  </si>
  <si>
    <r>
      <rPr>
        <b/>
        <sz val="10"/>
        <color indexed="8"/>
        <rFont val="Arial Narrow"/>
        <family val="2"/>
      </rPr>
      <t xml:space="preserve">Medical (2%)
</t>
    </r>
    <r>
      <rPr>
        <b/>
        <sz val="10"/>
        <color indexed="8"/>
        <rFont val="微软雅黑"/>
        <family val="2"/>
        <charset val="134"/>
      </rPr>
      <t>医疗保险</t>
    </r>
    <r>
      <rPr>
        <b/>
        <sz val="10"/>
        <color indexed="8"/>
        <rFont val="Arial Narrow"/>
        <family val="2"/>
      </rPr>
      <t>(2%)</t>
    </r>
  </si>
  <si>
    <r>
      <rPr>
        <b/>
        <sz val="10"/>
        <color indexed="8"/>
        <rFont val="Arial Narrow"/>
        <family val="2"/>
      </rPr>
      <t xml:space="preserve">Unemployment (1%)
</t>
    </r>
    <r>
      <rPr>
        <b/>
        <sz val="10"/>
        <color indexed="8"/>
        <rFont val="微软雅黑"/>
        <family val="2"/>
        <charset val="134"/>
      </rPr>
      <t>失业保险</t>
    </r>
    <r>
      <rPr>
        <b/>
        <sz val="10"/>
        <color indexed="8"/>
        <rFont val="Arial Narrow"/>
        <family val="2"/>
      </rPr>
      <t>(1%)</t>
    </r>
  </si>
  <si>
    <r>
      <rPr>
        <b/>
        <sz val="10"/>
        <color indexed="8"/>
        <rFont val="Arial Narrow"/>
        <family val="2"/>
      </rPr>
      <t xml:space="preserve">Housing fund basis
</t>
    </r>
    <r>
      <rPr>
        <b/>
        <sz val="10"/>
        <color indexed="8"/>
        <rFont val="宋体"/>
        <family val="3"/>
        <charset val="134"/>
      </rPr>
      <t xml:space="preserve">公积金基数
</t>
    </r>
  </si>
  <si>
    <r>
      <rPr>
        <b/>
        <sz val="10"/>
        <color indexed="8"/>
        <rFont val="Arial Narrow"/>
        <family val="2"/>
      </rPr>
      <t xml:space="preserve">Housing Fund (7%) 
</t>
    </r>
    <r>
      <rPr>
        <b/>
        <sz val="10"/>
        <color indexed="8"/>
        <rFont val="微软雅黑"/>
        <family val="2"/>
        <charset val="134"/>
      </rPr>
      <t>公积金</t>
    </r>
    <r>
      <rPr>
        <b/>
        <sz val="10"/>
        <color indexed="8"/>
        <rFont val="Arial Narrow"/>
        <family val="2"/>
      </rPr>
      <t>(7%)</t>
    </r>
  </si>
  <si>
    <r>
      <rPr>
        <b/>
        <sz val="10"/>
        <color indexed="8"/>
        <rFont val="Arial Narrow"/>
        <family val="2"/>
      </rPr>
      <t xml:space="preserve">Tax Deduction
</t>
    </r>
    <r>
      <rPr>
        <b/>
        <sz val="10"/>
        <color indexed="8"/>
        <rFont val="微软雅黑"/>
        <family val="2"/>
        <charset val="134"/>
      </rPr>
      <t>免税额</t>
    </r>
  </si>
  <si>
    <r>
      <rPr>
        <b/>
        <sz val="10"/>
        <color indexed="8"/>
        <rFont val="Arial Narrow"/>
        <family val="2"/>
      </rPr>
      <t xml:space="preserve">Taxable Income
</t>
    </r>
    <r>
      <rPr>
        <b/>
        <sz val="10"/>
        <color indexed="8"/>
        <rFont val="微软雅黑"/>
        <family val="2"/>
        <charset val="134"/>
      </rPr>
      <t>应税收入</t>
    </r>
  </si>
  <si>
    <r>
      <rPr>
        <b/>
        <sz val="10"/>
        <color indexed="8"/>
        <rFont val="Arial Narrow"/>
        <family val="2"/>
      </rPr>
      <t xml:space="preserve">Tax Rate
</t>
    </r>
    <r>
      <rPr>
        <b/>
        <sz val="10"/>
        <color indexed="8"/>
        <rFont val="微软雅黑"/>
        <family val="2"/>
        <charset val="134"/>
      </rPr>
      <t>税率</t>
    </r>
  </si>
  <si>
    <r>
      <rPr>
        <b/>
        <sz val="10"/>
        <color indexed="8"/>
        <rFont val="Arial Narrow"/>
        <family val="2"/>
      </rPr>
      <t xml:space="preserve">Quick reckon
</t>
    </r>
    <r>
      <rPr>
        <b/>
        <sz val="10"/>
        <color indexed="8"/>
        <rFont val="微软雅黑"/>
        <family val="2"/>
        <charset val="134"/>
      </rPr>
      <t>速算扣除</t>
    </r>
  </si>
  <si>
    <r>
      <rPr>
        <b/>
        <sz val="10"/>
        <color indexed="8"/>
        <rFont val="Arial Narrow"/>
        <family val="2"/>
      </rPr>
      <t xml:space="preserve">IIT 
</t>
    </r>
    <r>
      <rPr>
        <b/>
        <sz val="10"/>
        <color indexed="8"/>
        <rFont val="微软雅黑"/>
        <family val="2"/>
        <charset val="134"/>
      </rPr>
      <t>个税</t>
    </r>
  </si>
  <si>
    <r>
      <rPr>
        <b/>
        <sz val="10"/>
        <color indexed="8"/>
        <rFont val="Arial Narrow"/>
        <family val="2"/>
      </rPr>
      <t xml:space="preserve">Net Pay 
</t>
    </r>
    <r>
      <rPr>
        <b/>
        <sz val="10"/>
        <color indexed="8"/>
        <rFont val="微软雅黑"/>
        <family val="2"/>
        <charset val="134"/>
      </rPr>
      <t>净工资</t>
    </r>
  </si>
  <si>
    <r>
      <rPr>
        <b/>
        <sz val="10"/>
        <color indexed="8"/>
        <rFont val="Arial Narrow"/>
        <family val="2"/>
      </rPr>
      <t xml:space="preserve">Pension (22%)
</t>
    </r>
    <r>
      <rPr>
        <b/>
        <sz val="10"/>
        <color indexed="8"/>
        <rFont val="微软雅黑"/>
        <family val="2"/>
        <charset val="134"/>
      </rPr>
      <t>养老保险</t>
    </r>
    <r>
      <rPr>
        <b/>
        <sz val="10"/>
        <color indexed="8"/>
        <rFont val="Arial Narrow"/>
        <family val="2"/>
      </rPr>
      <t>(22%)</t>
    </r>
  </si>
  <si>
    <r>
      <rPr>
        <b/>
        <sz val="10"/>
        <color indexed="8"/>
        <rFont val="Arial Narrow"/>
        <family val="2"/>
      </rPr>
      <t xml:space="preserve">Medical (12%)
</t>
    </r>
    <r>
      <rPr>
        <b/>
        <sz val="10"/>
        <color indexed="8"/>
        <rFont val="微软雅黑"/>
        <family val="2"/>
        <charset val="134"/>
      </rPr>
      <t>医疗保险</t>
    </r>
    <r>
      <rPr>
        <b/>
        <sz val="10"/>
        <color indexed="8"/>
        <rFont val="Arial Narrow"/>
        <family val="2"/>
      </rPr>
      <t>(12%)</t>
    </r>
  </si>
  <si>
    <r>
      <rPr>
        <b/>
        <sz val="10"/>
        <color indexed="8"/>
        <rFont val="Arial Narrow"/>
        <family val="2"/>
      </rPr>
      <t xml:space="preserve">Unemployment (1.7%)
</t>
    </r>
    <r>
      <rPr>
        <b/>
        <sz val="10"/>
        <color indexed="8"/>
        <rFont val="微软雅黑"/>
        <family val="2"/>
        <charset val="134"/>
      </rPr>
      <t>失业保险</t>
    </r>
    <r>
      <rPr>
        <b/>
        <sz val="10"/>
        <color indexed="8"/>
        <rFont val="Arial Narrow"/>
        <family val="2"/>
      </rPr>
      <t>(1.7%)</t>
    </r>
  </si>
  <si>
    <r>
      <rPr>
        <b/>
        <sz val="10"/>
        <color indexed="8"/>
        <rFont val="Arial Narrow"/>
        <family val="2"/>
      </rPr>
      <t xml:space="preserve">Maternity (0.8%)
</t>
    </r>
    <r>
      <rPr>
        <b/>
        <sz val="10"/>
        <color indexed="8"/>
        <rFont val="微软雅黑"/>
        <family val="2"/>
        <charset val="134"/>
      </rPr>
      <t>生育保险</t>
    </r>
    <r>
      <rPr>
        <b/>
        <sz val="10"/>
        <color indexed="8"/>
        <rFont val="Arial Narrow"/>
        <family val="2"/>
      </rPr>
      <t>(0.8%)</t>
    </r>
  </si>
  <si>
    <r>
      <rPr>
        <b/>
        <sz val="10"/>
        <color indexed="8"/>
        <rFont val="Arial Narrow"/>
        <family val="2"/>
      </rPr>
      <t xml:space="preserve">Work-related injury (0.5%)
</t>
    </r>
    <r>
      <rPr>
        <b/>
        <sz val="10"/>
        <color indexed="8"/>
        <rFont val="微软雅黑"/>
        <family val="2"/>
        <charset val="134"/>
      </rPr>
      <t>工伤保险</t>
    </r>
    <r>
      <rPr>
        <b/>
        <sz val="10"/>
        <color indexed="8"/>
        <rFont val="Arial Narrow"/>
        <family val="2"/>
      </rPr>
      <t>(0.5%)</t>
    </r>
  </si>
  <si>
    <r>
      <rPr>
        <b/>
        <sz val="10"/>
        <color indexed="8"/>
        <rFont val="Arial Narrow"/>
        <family val="2"/>
      </rPr>
      <t xml:space="preserve">Housing Fund (7%)
</t>
    </r>
    <r>
      <rPr>
        <b/>
        <sz val="10"/>
        <color indexed="8"/>
        <rFont val="微软雅黑"/>
        <family val="2"/>
        <charset val="134"/>
      </rPr>
      <t>公积金</t>
    </r>
    <r>
      <rPr>
        <b/>
        <sz val="10"/>
        <color indexed="8"/>
        <rFont val="Arial Narrow"/>
        <family val="2"/>
      </rPr>
      <t>(7%)</t>
    </r>
  </si>
  <si>
    <t>Housing Allowance
住房补贴</t>
  </si>
  <si>
    <t>Living Allowance
生活补贴</t>
  </si>
  <si>
    <r>
      <rPr>
        <b/>
        <sz val="10"/>
        <color indexed="8"/>
        <rFont val="Arial Narrow"/>
        <family val="2"/>
      </rPr>
      <t xml:space="preserve">Travelling Allowance
</t>
    </r>
    <r>
      <rPr>
        <b/>
        <sz val="10"/>
        <color indexed="8"/>
        <rFont val="宋体"/>
        <family val="3"/>
        <charset val="134"/>
      </rPr>
      <t>差旅补贴</t>
    </r>
  </si>
  <si>
    <r>
      <rPr>
        <b/>
        <sz val="10"/>
        <rFont val="Arial Narrow"/>
        <family val="2"/>
      </rPr>
      <t xml:space="preserve">Expense Reimbursement
</t>
    </r>
    <r>
      <rPr>
        <b/>
        <sz val="10"/>
        <rFont val="宋体"/>
        <family val="3"/>
        <charset val="134"/>
      </rPr>
      <t>费用报销</t>
    </r>
  </si>
  <si>
    <r>
      <rPr>
        <b/>
        <sz val="10"/>
        <color indexed="8"/>
        <rFont val="Arial Narrow"/>
        <family val="2"/>
      </rPr>
      <t xml:space="preserve">Total Amount
(Personal)
</t>
    </r>
    <r>
      <rPr>
        <b/>
        <sz val="10"/>
        <color indexed="8"/>
        <rFont val="微软雅黑"/>
        <family val="2"/>
        <charset val="134"/>
      </rPr>
      <t>个人实际支付总额</t>
    </r>
  </si>
  <si>
    <r>
      <rPr>
        <b/>
        <sz val="10"/>
        <color indexed="8"/>
        <rFont val="Arial Narrow"/>
        <family val="2"/>
      </rPr>
      <t xml:space="preserve">Total Amount (Company)
</t>
    </r>
    <r>
      <rPr>
        <b/>
        <sz val="10"/>
        <color indexed="8"/>
        <rFont val="微软雅黑"/>
        <family val="2"/>
        <charset val="134"/>
      </rPr>
      <t>公司总金额</t>
    </r>
  </si>
  <si>
    <t>10.</t>
  </si>
  <si>
    <t>NA</t>
  </si>
  <si>
    <t xml:space="preserve">Sebastian Richter </t>
  </si>
  <si>
    <t>Project Manager 
(Assistant Project Manager)</t>
  </si>
  <si>
    <t>Option 1: The bonus RMB 8,069 increased to living allowance.</t>
  </si>
  <si>
    <t>Aug 2013</t>
  </si>
  <si>
    <t>Sep 2013</t>
  </si>
  <si>
    <t>Option 2: The bonus RMB 8,069 to be paid in Sep 2013.</t>
  </si>
  <si>
    <t>Note:</t>
  </si>
  <si>
    <t>Salary Amendments: </t>
  </si>
  <si>
    <t xml:space="preserve">Sebastian Richter:  </t>
  </si>
  <si>
    <t xml:space="preserve">Gross salary add monthly: RMB 6.113 </t>
  </si>
  <si>
    <t>Starting from June 2013 onwards – total August: RMB 18.339</t>
  </si>
  <si>
    <t>Exchange rate adjustment of gross salary: from AUG onwards: RMB 150  </t>
  </si>
  <si>
    <t>Bonus only applied in AUG salary: RMB 8.069 </t>
  </si>
  <si>
    <r>
      <t xml:space="preserve">Total Gross
</t>
    </r>
    <r>
      <rPr>
        <b/>
        <sz val="10"/>
        <rFont val="宋体"/>
        <family val="3"/>
        <charset val="134"/>
      </rPr>
      <t>税前合计</t>
    </r>
    <phoneticPr fontId="31" type="noConversion"/>
  </si>
  <si>
    <t>General manager</t>
    <phoneticPr fontId="31" type="noConversion"/>
  </si>
  <si>
    <t>Associate President</t>
    <phoneticPr fontId="31" type="noConversion"/>
  </si>
  <si>
    <r>
      <t xml:space="preserve">Medical (2%+1.6)
</t>
    </r>
    <r>
      <rPr>
        <b/>
        <sz val="10"/>
        <rFont val="微软雅黑"/>
        <family val="2"/>
        <charset val="134"/>
      </rPr>
      <t>医疗保险</t>
    </r>
    <r>
      <rPr>
        <b/>
        <sz val="10"/>
        <rFont val="Arial Narrow"/>
        <family val="2"/>
      </rPr>
      <t>(2%+1.6)</t>
    </r>
    <phoneticPr fontId="37" type="noConversion"/>
  </si>
  <si>
    <r>
      <t xml:space="preserve">Unemployment (0.5%)
</t>
    </r>
    <r>
      <rPr>
        <b/>
        <sz val="10"/>
        <rFont val="微软雅黑"/>
        <family val="2"/>
        <charset val="134"/>
      </rPr>
      <t>失业保险</t>
    </r>
    <r>
      <rPr>
        <b/>
        <sz val="10"/>
        <rFont val="Arial Narrow"/>
        <family val="2"/>
      </rPr>
      <t>(0.5%)</t>
    </r>
    <phoneticPr fontId="37" type="noConversion"/>
  </si>
  <si>
    <r>
      <t xml:space="preserve">Housing Fund (7%) 
</t>
    </r>
    <r>
      <rPr>
        <b/>
        <sz val="10"/>
        <rFont val="微软雅黑"/>
        <family val="2"/>
        <charset val="134"/>
      </rPr>
      <t>公积金</t>
    </r>
    <r>
      <rPr>
        <b/>
        <sz val="10"/>
        <rFont val="Arial Narrow"/>
        <family val="2"/>
      </rPr>
      <t>(7%)</t>
    </r>
    <phoneticPr fontId="37" type="noConversion"/>
  </si>
  <si>
    <r>
      <t xml:space="preserve">Pension (20%)
</t>
    </r>
    <r>
      <rPr>
        <b/>
        <sz val="10"/>
        <rFont val="微软雅黑"/>
        <family val="2"/>
        <charset val="134"/>
      </rPr>
      <t>养老保险</t>
    </r>
    <r>
      <rPr>
        <b/>
        <sz val="10"/>
        <rFont val="Arial Narrow"/>
        <family val="2"/>
      </rPr>
      <t>(20%)</t>
    </r>
    <phoneticPr fontId="37" type="noConversion"/>
  </si>
  <si>
    <r>
      <t xml:space="preserve">Medical (7%)+6.4
</t>
    </r>
    <r>
      <rPr>
        <b/>
        <sz val="10"/>
        <rFont val="微软雅黑"/>
        <family val="2"/>
        <charset val="134"/>
      </rPr>
      <t>医疗保险</t>
    </r>
    <r>
      <rPr>
        <b/>
        <sz val="10"/>
        <rFont val="Arial Narrow"/>
        <family val="2"/>
      </rPr>
      <t>(7%)+6.4</t>
    </r>
    <phoneticPr fontId="37" type="noConversion"/>
  </si>
  <si>
    <r>
      <t xml:space="preserve">Work-related injury (0.25%)
</t>
    </r>
    <r>
      <rPr>
        <b/>
        <sz val="10"/>
        <rFont val="微软雅黑"/>
        <family val="2"/>
        <charset val="134"/>
      </rPr>
      <t>工伤保险</t>
    </r>
    <r>
      <rPr>
        <b/>
        <sz val="10"/>
        <rFont val="Arial Narrow"/>
        <family val="2"/>
      </rPr>
      <t>(0.25%)</t>
    </r>
    <phoneticPr fontId="37" type="noConversion"/>
  </si>
  <si>
    <r>
      <t xml:space="preserve">西安
</t>
    </r>
    <r>
      <rPr>
        <sz val="10"/>
        <rFont val="Arial Narrow"/>
        <family val="2"/>
      </rPr>
      <t>Xian</t>
    </r>
    <phoneticPr fontId="31" type="noConversion"/>
  </si>
  <si>
    <t>公司成本
费用</t>
    <phoneticPr fontId="31" type="noConversion"/>
  </si>
  <si>
    <t>Systems architect 
&amp; 
Senior software developer</t>
    <phoneticPr fontId="31" type="noConversion"/>
  </si>
  <si>
    <r>
      <t xml:space="preserve">Housing Fund (7%)
</t>
    </r>
    <r>
      <rPr>
        <b/>
        <sz val="10"/>
        <rFont val="微软雅黑"/>
        <family val="2"/>
        <charset val="134"/>
      </rPr>
      <t>公积金</t>
    </r>
    <r>
      <rPr>
        <b/>
        <sz val="10"/>
        <rFont val="Arial Narrow"/>
        <family val="2"/>
      </rPr>
      <t>(7%)</t>
    </r>
    <phoneticPr fontId="31" type="noConversion"/>
  </si>
  <si>
    <t xml:space="preserve">         Liyi Xi  (Chinese):  </t>
    <phoneticPr fontId="31" type="noConversion"/>
  </si>
  <si>
    <t>Monthly gross salary: RMB 8,000.00</t>
    <phoneticPr fontId="31" type="noConversion"/>
  </si>
  <si>
    <t>Starting date: 1st of July</t>
    <phoneticPr fontId="31" type="noConversion"/>
  </si>
  <si>
    <r>
      <t xml:space="preserve">Maternity (0.5%)
</t>
    </r>
    <r>
      <rPr>
        <b/>
        <sz val="10"/>
        <rFont val="微软雅黑"/>
        <family val="2"/>
        <charset val="134"/>
      </rPr>
      <t>生育保险</t>
    </r>
    <r>
      <rPr>
        <b/>
        <sz val="10"/>
        <rFont val="Arial Narrow"/>
        <family val="2"/>
      </rPr>
      <t>(0.5%)</t>
    </r>
    <phoneticPr fontId="37" type="noConversion"/>
  </si>
  <si>
    <r>
      <t xml:space="preserve">Pension (8%)
</t>
    </r>
    <r>
      <rPr>
        <b/>
        <sz val="10"/>
        <rFont val="微软雅黑"/>
        <family val="2"/>
        <charset val="134"/>
      </rPr>
      <t>养老保险</t>
    </r>
    <r>
      <rPr>
        <b/>
        <sz val="10"/>
        <rFont val="Arial Narrow"/>
        <family val="2"/>
      </rPr>
      <t>(8%)</t>
    </r>
    <phoneticPr fontId="31" type="noConversion"/>
  </si>
  <si>
    <t xml:space="preserve">(3) Pension base in Xian has been adjusted to RMB 13,029 from April 2015 and the different has been done in July 2015. </t>
    <phoneticPr fontId="31" type="noConversion"/>
  </si>
  <si>
    <t>Period: July 2015</t>
    <phoneticPr fontId="31" type="noConversion"/>
  </si>
  <si>
    <t>(2) The celling of housing fund basis in Shanghai has been adjusted to RMB16,353 from July 2015.</t>
    <phoneticPr fontId="37" type="noConversion"/>
  </si>
  <si>
    <t>(4) Work-related injury  base in Xian has been adjusted to RMB 14,124 from July 2015.</t>
    <phoneticPr fontId="31" type="noConversion"/>
  </si>
  <si>
    <t>(5) Maternity rate in Xian has been adjusted up from 0.25% to 0.5% from July 2015.</t>
    <phoneticPr fontId="31" type="noConversion"/>
  </si>
  <si>
    <t>Local employees</t>
    <phoneticPr fontId="31" type="noConversion"/>
  </si>
  <si>
    <r>
      <t>N</t>
    </r>
    <r>
      <rPr>
        <b/>
        <sz val="11"/>
        <color theme="1"/>
        <rFont val="Arial Narrow"/>
        <family val="2"/>
      </rPr>
      <t>ote:</t>
    </r>
    <phoneticPr fontId="31" type="noConversion"/>
  </si>
  <si>
    <t>(1) Newly hired employees: </t>
    <phoneticPr fontId="31" type="noConversion"/>
  </si>
  <si>
    <t>Total</t>
    <phoneticPr fontId="31" type="noConversion"/>
  </si>
  <si>
    <r>
      <t xml:space="preserve">Serial No.
</t>
    </r>
    <r>
      <rPr>
        <b/>
        <sz val="10"/>
        <rFont val="宋体"/>
        <family val="3"/>
        <charset val="134"/>
      </rPr>
      <t>序列号</t>
    </r>
    <phoneticPr fontId="31" type="noConversion"/>
  </si>
  <si>
    <r>
      <rPr>
        <sz val="10"/>
        <color theme="1"/>
        <rFont val="宋体"/>
        <family val="3"/>
        <charset val="134"/>
      </rPr>
      <t xml:space="preserve">上海
</t>
    </r>
    <r>
      <rPr>
        <sz val="10"/>
        <color theme="1"/>
        <rFont val="Arial Narrow"/>
        <family val="2"/>
      </rPr>
      <t>Shanghai</t>
    </r>
    <phoneticPr fontId="31" type="noConversion"/>
  </si>
  <si>
    <t>Email</t>
    <phoneticPr fontId="31" type="noConversion"/>
  </si>
  <si>
    <t>张三
Zhang San</t>
    <phoneticPr fontId="31" type="noConversion"/>
  </si>
  <si>
    <t>李四
Li Si</t>
    <phoneticPr fontId="31" type="noConversion"/>
  </si>
  <si>
    <r>
      <t>王五
Wang Wu</t>
    </r>
    <r>
      <rPr>
        <sz val="10"/>
        <rFont val="Arial Narrow"/>
        <family val="2"/>
      </rPr>
      <t xml:space="preserve"> </t>
    </r>
    <phoneticPr fontId="37" type="noConversion"/>
  </si>
  <si>
    <t>xxx@xxx.com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</si>
</sst>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);[Red]\(0.00\)"/>
    <numFmt numFmtId="177" formatCode="[$-409]d/mmm/yy;@"/>
    <numFmt numFmtId="178" formatCode="0_);[Red]\(0\)"/>
  </numFmts>
  <fonts count="44">
    <font>
      <sz val="11"/>
      <color indexed="8"/>
      <name val="宋体"/>
      <charset val="134"/>
    </font>
    <font>
      <sz val="11"/>
      <name val="宋体"/>
      <family val="3"/>
      <charset val="134"/>
    </font>
    <font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6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i/>
      <u/>
      <sz val="10"/>
      <color indexed="56"/>
      <name val="Arial Narrow"/>
      <family val="2"/>
    </font>
    <font>
      <b/>
      <sz val="10.5"/>
      <color indexed="8"/>
      <name val="Calibri"/>
      <family val="2"/>
    </font>
    <font>
      <sz val="10.5"/>
      <color indexed="8"/>
      <name val="Calibri"/>
      <family val="2"/>
    </font>
    <font>
      <sz val="10.5"/>
      <name val="Calibri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11"/>
      <color indexed="8"/>
      <name val="Times New Roman"/>
      <family val="1"/>
    </font>
    <font>
      <b/>
      <sz val="12"/>
      <name val="Arial Narrow"/>
      <family val="2"/>
    </font>
    <font>
      <sz val="10"/>
      <name val="宋体"/>
      <family val="3"/>
      <charset val="134"/>
    </font>
    <font>
      <sz val="12"/>
      <name val="Arial"/>
      <family val="2"/>
    </font>
    <font>
      <sz val="11"/>
      <color indexed="8"/>
      <name val="Arial  "/>
      <family val="2"/>
    </font>
    <font>
      <b/>
      <u/>
      <sz val="12"/>
      <color indexed="12"/>
      <name val="Arial"/>
      <family val="2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rgb="FFFF0000"/>
      <name val="Arial Narrow"/>
      <family val="2"/>
    </font>
    <font>
      <sz val="11"/>
      <color rgb="FFFF0000"/>
      <name val="宋体"/>
      <family val="3"/>
      <charset val="134"/>
    </font>
    <font>
      <u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177" fontId="0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top"/>
      <protection locked="0"/>
    </xf>
    <xf numFmtId="177" fontId="23" fillId="0" borderId="0">
      <alignment vertical="center"/>
    </xf>
  </cellStyleXfs>
  <cellXfs count="102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 applyAlignment="1"/>
    <xf numFmtId="177" fontId="2" fillId="0" borderId="0" xfId="0" applyFont="1" applyAlignment="1">
      <alignment vertical="center"/>
    </xf>
    <xf numFmtId="176" fontId="3" fillId="0" borderId="0" xfId="1" applyNumberFormat="1" applyFont="1" applyFill="1" applyAlignment="1" applyProtection="1">
      <alignment vertical="center"/>
      <protection locked="0"/>
    </xf>
    <xf numFmtId="176" fontId="4" fillId="0" borderId="0" xfId="1" applyNumberFormat="1" applyFont="1" applyFill="1" applyAlignment="1">
      <alignment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wrapText="1"/>
    </xf>
    <xf numFmtId="176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177" fontId="2" fillId="0" borderId="0" xfId="0" applyFont="1" applyFill="1" applyAlignment="1"/>
    <xf numFmtId="177" fontId="6" fillId="0" borderId="0" xfId="0" applyFont="1" applyFill="1" applyAlignment="1">
      <alignment horizontal="center"/>
    </xf>
    <xf numFmtId="176" fontId="6" fillId="0" borderId="0" xfId="0" applyNumberFormat="1" applyFont="1" applyFill="1" applyBorder="1" applyAlignment="1">
      <alignment horizontal="center" vertical="center" wrapText="1"/>
    </xf>
    <xf numFmtId="43" fontId="7" fillId="0" borderId="0" xfId="1" applyNumberFormat="1" applyFont="1" applyFill="1" applyBorder="1" applyAlignment="1" applyProtection="1">
      <alignment vertical="center"/>
    </xf>
    <xf numFmtId="43" fontId="6" fillId="0" borderId="0" xfId="1" applyNumberFormat="1" applyFont="1" applyFill="1" applyBorder="1" applyAlignment="1" applyProtection="1">
      <alignment vertical="center"/>
    </xf>
    <xf numFmtId="176" fontId="5" fillId="2" borderId="0" xfId="1" applyNumberFormat="1" applyFont="1" applyFill="1" applyBorder="1" applyAlignment="1" applyProtection="1">
      <alignment horizontal="center" vertical="center" wrapText="1"/>
      <protection locked="0"/>
    </xf>
    <xf numFmtId="177" fontId="2" fillId="0" borderId="0" xfId="0" applyFont="1" applyFill="1" applyAlignment="1">
      <alignment horizontal="center"/>
    </xf>
    <xf numFmtId="176" fontId="8" fillId="0" borderId="0" xfId="1" applyNumberFormat="1" applyFont="1" applyFill="1" applyAlignment="1" applyProtection="1">
      <alignment vertical="center"/>
      <protection locked="0"/>
    </xf>
    <xf numFmtId="177" fontId="5" fillId="0" borderId="0" xfId="0" applyFont="1" applyAlignment="1"/>
    <xf numFmtId="177" fontId="9" fillId="0" borderId="0" xfId="0" applyFont="1">
      <alignment vertical="center"/>
    </xf>
    <xf numFmtId="177" fontId="10" fillId="0" borderId="0" xfId="0" applyFont="1" applyAlignment="1">
      <alignment horizontal="left" vertical="center" indent="1"/>
    </xf>
    <xf numFmtId="177" fontId="10" fillId="0" borderId="0" xfId="0" applyFont="1" applyAlignment="1">
      <alignment horizontal="left" vertical="center" indent="2"/>
    </xf>
    <xf numFmtId="177" fontId="10" fillId="0" borderId="0" xfId="0" applyFont="1" applyAlignment="1">
      <alignment horizontal="left" vertical="center" indent="3"/>
    </xf>
    <xf numFmtId="177" fontId="11" fillId="0" borderId="0" xfId="0" applyFont="1" applyAlignment="1">
      <alignment horizontal="left" vertical="center" indent="3"/>
    </xf>
    <xf numFmtId="177" fontId="11" fillId="0" borderId="0" xfId="0" applyFont="1" applyAlignment="1">
      <alignment horizontal="left" vertical="center" indent="2"/>
    </xf>
    <xf numFmtId="176" fontId="4" fillId="0" borderId="0" xfId="0" applyNumberFormat="1" applyFont="1" applyFill="1" applyAlignment="1">
      <alignment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9" fontId="6" fillId="0" borderId="0" xfId="1" applyNumberFormat="1" applyFont="1" applyFill="1" applyBorder="1" applyAlignment="1" applyProtection="1">
      <alignment vertical="center"/>
    </xf>
    <xf numFmtId="43" fontId="5" fillId="0" borderId="0" xfId="1" applyNumberFormat="1" applyFont="1" applyFill="1" applyBorder="1" applyAlignment="1" applyProtection="1">
      <alignment vertical="center"/>
    </xf>
    <xf numFmtId="177" fontId="12" fillId="0" borderId="0" xfId="0" applyFont="1" applyAlignment="1">
      <alignment vertical="center"/>
    </xf>
    <xf numFmtId="176" fontId="13" fillId="0" borderId="0" xfId="1" applyNumberFormat="1" applyFont="1" applyFill="1" applyAlignment="1">
      <alignment vertical="center"/>
    </xf>
    <xf numFmtId="176" fontId="14" fillId="0" borderId="0" xfId="1" applyNumberFormat="1" applyFont="1" applyFill="1" applyBorder="1" applyAlignment="1" applyProtection="1">
      <alignment horizontal="center" vertical="center" wrapText="1"/>
      <protection locked="0"/>
    </xf>
    <xf numFmtId="176" fontId="5" fillId="2" borderId="0" xfId="1" applyNumberFormat="1" applyFont="1" applyFill="1" applyBorder="1" applyAlignment="1">
      <alignment horizontal="center" vertical="center" wrapText="1"/>
    </xf>
    <xf numFmtId="177" fontId="2" fillId="0" borderId="0" xfId="0" applyFont="1" applyFill="1" applyAlignment="1">
      <alignment vertical="center"/>
    </xf>
    <xf numFmtId="176" fontId="15" fillId="0" borderId="0" xfId="1" applyNumberFormat="1" applyFont="1" applyFill="1" applyBorder="1" applyAlignment="1">
      <alignment horizontal="center" vertical="center" wrapText="1"/>
    </xf>
    <xf numFmtId="43" fontId="16" fillId="0" borderId="0" xfId="1" applyNumberFormat="1" applyFont="1" applyFill="1" applyBorder="1" applyAlignment="1" applyProtection="1">
      <alignment vertical="center"/>
    </xf>
    <xf numFmtId="177" fontId="17" fillId="0" borderId="0" xfId="0" applyFont="1">
      <alignment vertical="center"/>
    </xf>
    <xf numFmtId="17" fontId="17" fillId="0" borderId="0" xfId="0" applyNumberFormat="1" applyFont="1">
      <alignment vertical="center"/>
    </xf>
    <xf numFmtId="43" fontId="17" fillId="0" borderId="0" xfId="1" applyFont="1">
      <alignment vertical="center"/>
    </xf>
    <xf numFmtId="43" fontId="17" fillId="0" borderId="0" xfId="0" applyNumberFormat="1" applyFont="1">
      <alignment vertical="center"/>
    </xf>
    <xf numFmtId="177" fontId="12" fillId="0" borderId="0" xfId="0" applyFont="1" applyAlignment="1"/>
    <xf numFmtId="176" fontId="18" fillId="0" borderId="0" xfId="1" applyNumberFormat="1" applyFont="1" applyFill="1" applyAlignment="1" applyProtection="1">
      <alignment vertical="center"/>
      <protection locked="0"/>
    </xf>
    <xf numFmtId="176" fontId="18" fillId="0" borderId="0" xfId="0" applyNumberFormat="1" applyFont="1" applyFill="1" applyBorder="1" applyAlignment="1">
      <alignment horizontal="center" vertical="center" wrapText="1"/>
    </xf>
    <xf numFmtId="176" fontId="14" fillId="2" borderId="0" xfId="1" applyNumberFormat="1" applyFont="1" applyFill="1" applyBorder="1" applyAlignment="1" applyProtection="1">
      <alignment horizontal="center" vertical="center" wrapText="1"/>
      <protection locked="0"/>
    </xf>
    <xf numFmtId="176" fontId="14" fillId="0" borderId="0" xfId="0" applyNumberFormat="1" applyFont="1" applyFill="1" applyBorder="1" applyAlignment="1">
      <alignment horizontal="center" vertical="center" wrapText="1"/>
    </xf>
    <xf numFmtId="177" fontId="12" fillId="0" borderId="0" xfId="0" applyFont="1" applyFill="1" applyAlignment="1"/>
    <xf numFmtId="178" fontId="7" fillId="0" borderId="0" xfId="0" applyNumberFormat="1" applyFont="1" applyFill="1" applyAlignment="1">
      <alignment horizontal="center"/>
    </xf>
    <xf numFmtId="176" fontId="19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Fill="1" applyAlignment="1">
      <alignment vertical="center"/>
    </xf>
    <xf numFmtId="176" fontId="7" fillId="2" borderId="0" xfId="1" applyNumberFormat="1" applyFont="1" applyFill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 wrapText="1"/>
    </xf>
    <xf numFmtId="9" fontId="7" fillId="0" borderId="0" xfId="1" applyNumberFormat="1" applyFont="1" applyFill="1" applyBorder="1" applyAlignment="1" applyProtection="1">
      <alignment vertical="center"/>
    </xf>
    <xf numFmtId="177" fontId="20" fillId="3" borderId="0" xfId="0" applyFont="1" applyFill="1" applyProtection="1">
      <alignment vertical="center"/>
      <protection locked="0"/>
    </xf>
    <xf numFmtId="177" fontId="21" fillId="3" borderId="0" xfId="0" applyFont="1" applyFill="1" applyProtection="1">
      <alignment vertical="center"/>
    </xf>
    <xf numFmtId="177" fontId="21" fillId="3" borderId="1" xfId="0" applyFont="1" applyFill="1" applyBorder="1" applyProtection="1">
      <alignment vertical="center"/>
    </xf>
    <xf numFmtId="177" fontId="21" fillId="3" borderId="2" xfId="0" applyFont="1" applyFill="1" applyBorder="1" applyProtection="1">
      <alignment vertical="center"/>
    </xf>
    <xf numFmtId="177" fontId="21" fillId="3" borderId="3" xfId="0" applyFont="1" applyFill="1" applyBorder="1" applyProtection="1">
      <alignment vertical="center"/>
    </xf>
    <xf numFmtId="177" fontId="21" fillId="3" borderId="0" xfId="0" applyFont="1" applyFill="1" applyBorder="1" applyProtection="1">
      <alignment vertical="center"/>
    </xf>
    <xf numFmtId="177" fontId="22" fillId="3" borderId="0" xfId="2" applyNumberFormat="1" applyFont="1" applyFill="1" applyBorder="1" applyAlignment="1">
      <alignment vertical="center"/>
      <protection locked="0"/>
    </xf>
    <xf numFmtId="177" fontId="21" fillId="3" borderId="4" xfId="0" applyFont="1" applyFill="1" applyBorder="1" applyProtection="1">
      <alignment vertical="center"/>
    </xf>
    <xf numFmtId="177" fontId="21" fillId="3" borderId="5" xfId="0" applyFont="1" applyFill="1" applyBorder="1" applyProtection="1">
      <alignment vertical="center"/>
    </xf>
    <xf numFmtId="177" fontId="20" fillId="3" borderId="6" xfId="0" applyFont="1" applyFill="1" applyBorder="1" applyProtection="1">
      <alignment vertical="center"/>
      <protection locked="0"/>
    </xf>
    <xf numFmtId="177" fontId="20" fillId="3" borderId="7" xfId="0" applyFont="1" applyFill="1" applyBorder="1" applyProtection="1">
      <alignment vertical="center"/>
      <protection locked="0"/>
    </xf>
    <xf numFmtId="177" fontId="20" fillId="3" borderId="8" xfId="0" applyFont="1" applyFill="1" applyBorder="1" applyProtection="1">
      <alignment vertical="center"/>
      <protection locked="0"/>
    </xf>
    <xf numFmtId="177" fontId="6" fillId="0" borderId="0" xfId="0" quotePrefix="1" applyFont="1" applyFill="1" applyAlignment="1">
      <alignment horizontal="center"/>
    </xf>
    <xf numFmtId="177" fontId="6" fillId="0" borderId="0" xfId="0" quotePrefix="1" applyNumberFormat="1" applyFont="1" applyFill="1" applyBorder="1" applyAlignment="1">
      <alignment horizontal="center" vertical="center" wrapText="1"/>
    </xf>
    <xf numFmtId="176" fontId="14" fillId="0" borderId="9" xfId="0" applyNumberFormat="1" applyFont="1" applyFill="1" applyBorder="1" applyAlignment="1">
      <alignment horizontal="center" vertical="center"/>
    </xf>
    <xf numFmtId="43" fontId="14" fillId="0" borderId="9" xfId="1" applyNumberFormat="1" applyFont="1" applyFill="1" applyBorder="1" applyAlignment="1" applyProtection="1">
      <alignment vertical="center"/>
    </xf>
    <xf numFmtId="40" fontId="14" fillId="0" borderId="9" xfId="1" applyNumberFormat="1" applyFont="1" applyFill="1" applyBorder="1" applyAlignment="1" applyProtection="1">
      <alignment vertical="center"/>
    </xf>
    <xf numFmtId="176" fontId="30" fillId="0" borderId="0" xfId="0" applyNumberFormat="1" applyFont="1" applyFill="1" applyBorder="1" applyAlignment="1">
      <alignment horizontal="center" vertical="center" wrapText="1"/>
    </xf>
    <xf numFmtId="14" fontId="21" fillId="3" borderId="0" xfId="0" applyNumberFormat="1" applyFont="1" applyFill="1" applyBorder="1" applyAlignment="1" applyProtection="1">
      <alignment horizontal="left" vertical="center"/>
    </xf>
    <xf numFmtId="176" fontId="33" fillId="0" borderId="0" xfId="3" applyNumberFormat="1" applyFont="1" applyAlignment="1">
      <alignment horizontal="left" vertical="center"/>
    </xf>
    <xf numFmtId="177" fontId="32" fillId="0" borderId="0" xfId="3" applyFont="1">
      <alignment vertical="center"/>
    </xf>
    <xf numFmtId="177" fontId="35" fillId="0" borderId="0" xfId="3" applyFont="1">
      <alignment vertical="center"/>
    </xf>
    <xf numFmtId="177" fontId="33" fillId="0" borderId="0" xfId="3" applyFont="1">
      <alignment vertical="center"/>
    </xf>
    <xf numFmtId="177" fontId="36" fillId="0" borderId="0" xfId="3" applyFont="1">
      <alignment vertical="center"/>
    </xf>
    <xf numFmtId="177" fontId="35" fillId="0" borderId="0" xfId="3" applyFont="1" applyAlignment="1">
      <alignment horizontal="left" vertical="center" indent="1"/>
    </xf>
    <xf numFmtId="177" fontId="35" fillId="0" borderId="0" xfId="3" applyFont="1" applyAlignment="1">
      <alignment horizontal="left" vertical="center" indent="2"/>
    </xf>
    <xf numFmtId="43" fontId="7" fillId="4" borderId="0" xfId="1" applyNumberFormat="1" applyFont="1" applyFill="1" applyBorder="1" applyAlignment="1" applyProtection="1">
      <alignment vertical="center"/>
    </xf>
    <xf numFmtId="43" fontId="27" fillId="4" borderId="0" xfId="1" applyNumberFormat="1" applyFont="1" applyFill="1" applyBorder="1" applyAlignment="1" applyProtection="1">
      <alignment horizontal="center" vertical="center" wrapText="1"/>
    </xf>
    <xf numFmtId="178" fontId="7" fillId="0" borderId="0" xfId="0" applyNumberFormat="1" applyFont="1" applyFill="1" applyAlignment="1">
      <alignment horizontal="center" vertical="center"/>
    </xf>
    <xf numFmtId="176" fontId="36" fillId="0" borderId="0" xfId="0" applyNumberFormat="1" applyFont="1" applyFill="1" applyBorder="1" applyAlignment="1">
      <alignment horizontal="center" vertical="center" wrapText="1"/>
    </xf>
    <xf numFmtId="43" fontId="36" fillId="0" borderId="0" xfId="1" applyNumberFormat="1" applyFont="1" applyFill="1" applyBorder="1" applyAlignment="1" applyProtection="1">
      <alignment vertical="center"/>
    </xf>
    <xf numFmtId="9" fontId="36" fillId="0" borderId="0" xfId="1" applyNumberFormat="1" applyFont="1" applyFill="1" applyBorder="1" applyAlignment="1" applyProtection="1">
      <alignment vertical="center"/>
    </xf>
    <xf numFmtId="176" fontId="33" fillId="2" borderId="0" xfId="1" applyNumberFormat="1" applyFont="1" applyFill="1" applyBorder="1" applyAlignment="1" applyProtection="1">
      <alignment horizontal="center" vertical="center" wrapText="1"/>
      <protection locked="0"/>
    </xf>
    <xf numFmtId="43" fontId="36" fillId="4" borderId="0" xfId="1" applyNumberFormat="1" applyFont="1" applyFill="1" applyBorder="1" applyAlignment="1" applyProtection="1">
      <alignment vertical="center"/>
    </xf>
    <xf numFmtId="177" fontId="39" fillId="0" borderId="0" xfId="0" applyFont="1">
      <alignment vertical="center"/>
    </xf>
    <xf numFmtId="177" fontId="1" fillId="0" borderId="0" xfId="0" applyFont="1" applyFill="1">
      <alignment vertical="center"/>
    </xf>
    <xf numFmtId="177" fontId="40" fillId="0" borderId="0" xfId="0" applyFont="1">
      <alignment vertical="center"/>
    </xf>
    <xf numFmtId="177" fontId="14" fillId="0" borderId="0" xfId="0" applyNumberFormat="1" applyFont="1" applyAlignment="1"/>
    <xf numFmtId="177" fontId="40" fillId="0" borderId="0" xfId="0" applyNumberFormat="1" applyFont="1">
      <alignment vertical="center"/>
    </xf>
    <xf numFmtId="177" fontId="40" fillId="0" borderId="0" xfId="0" applyNumberFormat="1" applyFont="1" applyFill="1">
      <alignment vertical="center"/>
    </xf>
    <xf numFmtId="177" fontId="40" fillId="0" borderId="0" xfId="0" applyFont="1" applyFill="1">
      <alignment vertical="center"/>
    </xf>
    <xf numFmtId="177" fontId="35" fillId="0" borderId="0" xfId="3" applyFont="1" applyAlignment="1">
      <alignment horizontal="left" vertical="center"/>
    </xf>
    <xf numFmtId="177" fontId="0" fillId="0" borderId="0" xfId="0" applyNumberFormat="1">
      <alignment vertical="center"/>
    </xf>
    <xf numFmtId="177" fontId="33" fillId="0" borderId="0" xfId="0" applyNumberFormat="1" applyFont="1" applyFill="1" applyAlignment="1"/>
    <xf numFmtId="176" fontId="41" fillId="0" borderId="0" xfId="1" applyNumberFormat="1" applyFont="1" applyFill="1" applyBorder="1" applyAlignment="1">
      <alignment horizontal="center" vertical="center" wrapText="1"/>
    </xf>
    <xf numFmtId="177" fontId="42" fillId="0" borderId="0" xfId="0" applyFont="1">
      <alignment vertical="center"/>
    </xf>
    <xf numFmtId="176" fontId="38" fillId="0" borderId="0" xfId="0" applyNumberFormat="1" applyFont="1" applyFill="1" applyBorder="1" applyAlignment="1">
      <alignment horizontal="center" vertical="center" wrapText="1"/>
    </xf>
    <xf numFmtId="176" fontId="18" fillId="0" borderId="0" xfId="0" applyNumberFormat="1" applyFont="1" applyFill="1" applyBorder="1" applyAlignment="1">
      <alignment horizontal="center" vertical="center" wrapText="1"/>
    </xf>
    <xf numFmtId="176" fontId="7" fillId="2" borderId="0" xfId="1" applyNumberFormat="1" applyFont="1" applyFill="1" applyAlignment="1">
      <alignment horizontal="center" vertical="center"/>
    </xf>
    <xf numFmtId="177" fontId="43" fillId="0" borderId="0" xfId="2" applyFont="1" applyAlignment="1" applyProtection="1">
      <alignment vertical="center"/>
    </xf>
  </cellXfs>
  <cellStyles count="4">
    <cellStyle name="常规" xfId="0" builtinId="0"/>
    <cellStyle name="常规 2" xfId="3"/>
    <cellStyle name="超链接" xfId="2" builtinId="8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85725</xdr:rowOff>
    </xdr:from>
    <xdr:to>
      <xdr:col>2</xdr:col>
      <xdr:colOff>695325</xdr:colOff>
      <xdr:row>5</xdr:row>
      <xdr:rowOff>57150</xdr:rowOff>
    </xdr:to>
    <xdr:pic>
      <xdr:nvPicPr>
        <xdr:cNvPr id="2048" name="Picture 24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5725"/>
          <a:ext cx="1524000" cy="923925"/>
        </a:xfrm>
        <a:prstGeom prst="rect">
          <a:avLst/>
        </a:prstGeom>
        <a:solidFill>
          <a:srgbClr val="4F81BD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xxx@xxx.com" TargetMode="External"/><Relationship Id="rId2" Type="http://schemas.openxmlformats.org/officeDocument/2006/relationships/hyperlink" Target="mailto:xxx@xxx.com" TargetMode="External"/><Relationship Id="rId1" Type="http://schemas.openxmlformats.org/officeDocument/2006/relationships/hyperlink" Target="mailto:xxx@xxx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"/>
  <sheetViews>
    <sheetView workbookViewId="0">
      <selection activeCell="M16" sqref="M16"/>
    </sheetView>
  </sheetViews>
  <sheetFormatPr defaultColWidth="8.875" defaultRowHeight="15"/>
  <cols>
    <col min="1" max="1" width="2.625" style="52" customWidth="1"/>
    <col min="2" max="2" width="11.5" style="52" customWidth="1"/>
    <col min="3" max="3" width="15" style="52" customWidth="1"/>
    <col min="4" max="4" width="11.125" style="52" customWidth="1"/>
    <col min="5" max="16384" width="8.875" style="52"/>
  </cols>
  <sheetData>
    <row r="1" spans="2:9">
      <c r="B1" s="53"/>
      <c r="C1" s="53"/>
      <c r="D1" s="53"/>
      <c r="E1" s="53"/>
      <c r="F1" s="53"/>
      <c r="G1" s="53"/>
      <c r="H1" s="53"/>
    </row>
    <row r="2" spans="2:9">
      <c r="B2" s="53"/>
      <c r="C2" s="53"/>
      <c r="D2" s="53"/>
      <c r="E2" s="53"/>
      <c r="F2" s="53"/>
      <c r="G2" s="53"/>
      <c r="H2" s="53"/>
    </row>
    <row r="3" spans="2:9">
      <c r="B3" s="53"/>
      <c r="C3" s="53"/>
      <c r="D3" s="53"/>
      <c r="E3" s="53"/>
      <c r="F3" s="53"/>
      <c r="G3" s="53"/>
      <c r="H3" s="53"/>
    </row>
    <row r="4" spans="2:9">
      <c r="B4" s="53"/>
      <c r="C4" s="53"/>
      <c r="D4" s="53"/>
      <c r="E4" s="53"/>
      <c r="F4" s="53"/>
      <c r="G4" s="53"/>
      <c r="H4" s="53"/>
    </row>
    <row r="5" spans="2:9">
      <c r="B5" s="53"/>
      <c r="C5" s="53"/>
      <c r="D5" s="53"/>
      <c r="E5" s="53"/>
      <c r="F5" s="53"/>
      <c r="G5" s="53"/>
      <c r="H5" s="53"/>
    </row>
    <row r="6" spans="2:9">
      <c r="B6" s="53"/>
      <c r="C6" s="53"/>
      <c r="D6" s="53"/>
      <c r="E6" s="53"/>
      <c r="F6" s="53"/>
      <c r="G6" s="53"/>
      <c r="H6" s="53"/>
    </row>
    <row r="7" spans="2:9">
      <c r="B7" s="54"/>
      <c r="C7" s="55"/>
      <c r="D7" s="55"/>
      <c r="E7" s="55"/>
      <c r="F7" s="55"/>
      <c r="G7" s="55"/>
      <c r="H7" s="55"/>
      <c r="I7" s="61"/>
    </row>
    <row r="8" spans="2:9">
      <c r="B8" s="56"/>
      <c r="C8" s="57" t="s">
        <v>0</v>
      </c>
      <c r="D8" s="57" t="s">
        <v>1</v>
      </c>
      <c r="E8" s="57"/>
      <c r="F8" s="57"/>
      <c r="G8" s="57"/>
      <c r="H8" s="57"/>
      <c r="I8" s="62"/>
    </row>
    <row r="9" spans="2:9">
      <c r="B9" s="56"/>
      <c r="C9" s="57"/>
      <c r="D9" s="57"/>
      <c r="E9" s="57"/>
      <c r="F9" s="57"/>
      <c r="G9" s="57"/>
      <c r="H9" s="57"/>
      <c r="I9" s="62"/>
    </row>
    <row r="10" spans="2:9">
      <c r="B10" s="56"/>
      <c r="C10" s="57" t="s">
        <v>2</v>
      </c>
      <c r="D10" s="70">
        <v>42216</v>
      </c>
      <c r="E10" s="57"/>
      <c r="F10" s="57"/>
      <c r="G10" s="57"/>
      <c r="H10" s="57"/>
      <c r="I10" s="62"/>
    </row>
    <row r="11" spans="2:9">
      <c r="B11" s="56"/>
      <c r="C11" s="57"/>
      <c r="D11" s="57"/>
      <c r="E11" s="57"/>
      <c r="F11" s="57"/>
      <c r="G11" s="57"/>
      <c r="H11" s="57"/>
      <c r="I11" s="62"/>
    </row>
    <row r="12" spans="2:9">
      <c r="B12" s="56"/>
      <c r="C12" s="57" t="s">
        <v>3</v>
      </c>
      <c r="D12" s="57" t="s">
        <v>4</v>
      </c>
      <c r="E12" s="57"/>
      <c r="F12" s="57"/>
      <c r="G12" s="57"/>
      <c r="H12" s="57"/>
      <c r="I12" s="62"/>
    </row>
    <row r="13" spans="2:9">
      <c r="B13" s="56"/>
      <c r="C13" s="57" t="s">
        <v>5</v>
      </c>
      <c r="D13" s="57" t="s">
        <v>6</v>
      </c>
      <c r="E13" s="57"/>
      <c r="F13" s="57"/>
      <c r="G13" s="57"/>
      <c r="H13" s="57"/>
      <c r="I13" s="62"/>
    </row>
    <row r="14" spans="2:9">
      <c r="B14" s="56"/>
      <c r="C14" s="57"/>
      <c r="D14" s="57"/>
      <c r="E14" s="57"/>
      <c r="F14" s="57"/>
      <c r="G14" s="57"/>
      <c r="H14" s="57"/>
      <c r="I14" s="62"/>
    </row>
    <row r="15" spans="2:9" ht="15.75">
      <c r="B15" s="56"/>
      <c r="C15" s="58" t="s">
        <v>7</v>
      </c>
      <c r="D15" s="57"/>
      <c r="E15" s="57"/>
      <c r="F15" s="57"/>
      <c r="G15" s="57"/>
      <c r="H15" s="57"/>
      <c r="I15" s="62"/>
    </row>
    <row r="16" spans="2:9">
      <c r="B16" s="59"/>
      <c r="C16" s="60"/>
      <c r="D16" s="60"/>
      <c r="E16" s="60"/>
      <c r="F16" s="60"/>
      <c r="G16" s="60"/>
      <c r="H16" s="60"/>
      <c r="I16" s="63"/>
    </row>
    <row r="17" spans="2:8">
      <c r="B17" s="57"/>
      <c r="C17" s="57"/>
      <c r="D17" s="57"/>
      <c r="E17" s="57"/>
      <c r="F17" s="57"/>
      <c r="G17" s="57"/>
      <c r="H17" s="53"/>
    </row>
    <row r="18" spans="2:8">
      <c r="B18" s="53"/>
      <c r="C18" s="53"/>
      <c r="D18" s="53"/>
      <c r="E18" s="53"/>
      <c r="F18" s="53"/>
      <c r="G18" s="53"/>
      <c r="H18" s="53"/>
    </row>
    <row r="19" spans="2:8">
      <c r="B19" s="53"/>
      <c r="C19" s="53"/>
      <c r="D19" s="53"/>
      <c r="E19" s="53"/>
      <c r="F19" s="53"/>
      <c r="G19" s="53"/>
      <c r="H19" s="53"/>
    </row>
  </sheetData>
  <phoneticPr fontId="31" type="noConversion"/>
  <hyperlinks>
    <hyperlink ref="C15" location="'Payroll schedule'!A1" display="Payroll schedule"/>
  </hyperlinks>
  <pageMargins left="0.70833333333333304" right="0.70833333333333304" top="0.74791666666666701" bottom="0.74791666666666701" header="0.31458333333333299" footer="0.31458333333333299"/>
  <pageSetup paperSize="9" orientation="landscape" horizontalDpi="2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7"/>
  <sheetViews>
    <sheetView tabSelected="1" zoomScale="90" zoomScaleNormal="90" workbookViewId="0">
      <selection activeCell="F4" sqref="F4"/>
    </sheetView>
  </sheetViews>
  <sheetFormatPr defaultColWidth="9" defaultRowHeight="13.5"/>
  <cols>
    <col min="1" max="1" width="21.75" style="1" customWidth="1"/>
    <col min="2" max="2" width="8" style="1" customWidth="1"/>
    <col min="3" max="3" width="10.625" style="1" customWidth="1"/>
    <col min="4" max="4" width="11.875" style="1" customWidth="1"/>
    <col min="5" max="5" width="14.75" style="1" customWidth="1"/>
    <col min="6" max="6" width="10.625" style="1" customWidth="1"/>
    <col min="7" max="7" width="12.25" style="1" customWidth="1"/>
    <col min="8" max="9" width="10.625" style="1" customWidth="1"/>
    <col min="10" max="10" width="10.125" style="1" customWidth="1"/>
    <col min="11" max="11" width="11.875" style="1" customWidth="1"/>
    <col min="12" max="12" width="12.375" style="1" customWidth="1"/>
    <col min="13" max="13" width="11.25" style="1" customWidth="1"/>
    <col min="14" max="14" width="10.625" style="1" customWidth="1"/>
    <col min="15" max="15" width="10" style="1" customWidth="1"/>
    <col min="16" max="16" width="11.125" style="1" customWidth="1"/>
    <col min="17" max="18" width="9" style="1" customWidth="1"/>
    <col min="19" max="19" width="8.75" style="1" customWidth="1"/>
    <col min="20" max="20" width="8.25" style="1" customWidth="1"/>
    <col min="21" max="21" width="10.25" style="1" customWidth="1"/>
    <col min="22" max="22" width="9.625" style="1" customWidth="1"/>
    <col min="23" max="23" width="11.875" style="1" customWidth="1"/>
    <col min="24" max="24" width="12.375" style="1" customWidth="1"/>
    <col min="25" max="25" width="12.25" style="1" customWidth="1"/>
    <col min="26" max="26" width="12.125" style="1" customWidth="1"/>
    <col min="27" max="27" width="13.5" style="1" customWidth="1"/>
    <col min="28" max="28" width="13.5" style="1" hidden="1" customWidth="1"/>
    <col min="29" max="29" width="12.125" style="1" customWidth="1"/>
    <col min="30" max="30" width="11.375" style="1" customWidth="1"/>
    <col min="31" max="31" width="14.25" style="1" customWidth="1"/>
    <col min="32" max="32" width="11.75" style="1" customWidth="1"/>
    <col min="33" max="33" width="10.5" style="1" hidden="1" customWidth="1"/>
    <col min="34" max="34" width="13.75" style="1" customWidth="1"/>
    <col min="35" max="16384" width="9" style="1"/>
  </cols>
  <sheetData>
    <row r="1" spans="1:33" ht="16.5">
      <c r="A1" s="39" t="s">
        <v>8</v>
      </c>
      <c r="B1" s="39"/>
      <c r="C1" s="3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3" ht="20.25">
      <c r="A2" s="39"/>
      <c r="B2" s="40" t="s">
        <v>9</v>
      </c>
      <c r="C2" s="39"/>
      <c r="D2" s="28"/>
      <c r="E2" s="28"/>
      <c r="F2" s="40"/>
      <c r="G2" s="40"/>
      <c r="H2" s="4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3" ht="20.25">
      <c r="A3" s="39"/>
      <c r="B3" s="40" t="s">
        <v>10</v>
      </c>
      <c r="C3" s="39"/>
      <c r="D3" s="28"/>
      <c r="E3" s="28"/>
      <c r="F3" s="40"/>
      <c r="G3" s="40"/>
      <c r="H3" s="40"/>
      <c r="I3" s="29"/>
      <c r="J3" s="29"/>
      <c r="K3" s="29"/>
      <c r="L3" s="29"/>
      <c r="M3" s="29"/>
      <c r="N3" s="29"/>
      <c r="O3" s="29"/>
      <c r="P3" s="48"/>
      <c r="Q3" s="48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3" ht="20.25">
      <c r="A4" s="39"/>
      <c r="B4" s="40" t="s">
        <v>154</v>
      </c>
      <c r="C4" s="39"/>
      <c r="D4" s="28"/>
      <c r="E4" s="28"/>
      <c r="F4" s="40"/>
      <c r="G4" s="40"/>
      <c r="H4" s="40"/>
      <c r="I4" s="29"/>
      <c r="J4" s="29"/>
      <c r="K4" s="29"/>
      <c r="L4" s="29"/>
      <c r="M4" s="29"/>
      <c r="N4" s="29"/>
      <c r="O4" s="29"/>
      <c r="P4" s="48"/>
      <c r="Q4" s="4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3" ht="20.25">
      <c r="A5" s="39"/>
      <c r="B5" s="40" t="s">
        <v>11</v>
      </c>
      <c r="C5" s="39"/>
      <c r="D5" s="28"/>
      <c r="E5" s="28"/>
      <c r="F5" s="40"/>
      <c r="G5" s="40"/>
      <c r="H5" s="40"/>
      <c r="I5" s="12"/>
      <c r="J5" s="29"/>
      <c r="K5" s="29"/>
      <c r="L5" s="29"/>
      <c r="M5" s="29"/>
      <c r="N5" s="29"/>
      <c r="O5" s="29"/>
      <c r="P5" s="48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3" ht="20.25" customHeight="1">
      <c r="A6" s="39"/>
      <c r="B6" s="40"/>
      <c r="C6" s="39"/>
      <c r="D6" s="28"/>
      <c r="E6" s="28"/>
      <c r="F6" s="40"/>
      <c r="G6" s="40"/>
      <c r="H6" s="40"/>
      <c r="L6" s="12"/>
    </row>
    <row r="7" spans="1:33" ht="20.25" customHeight="1">
      <c r="A7" s="39"/>
      <c r="B7" s="99" t="s">
        <v>158</v>
      </c>
      <c r="C7" s="99"/>
      <c r="D7" s="99"/>
      <c r="E7" s="41"/>
      <c r="F7" s="42"/>
      <c r="G7" s="42"/>
      <c r="H7" s="42"/>
      <c r="I7" s="100" t="s">
        <v>12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49"/>
      <c r="W7" s="100" t="s">
        <v>13</v>
      </c>
      <c r="X7" s="100"/>
      <c r="Y7" s="100"/>
      <c r="Z7" s="100"/>
      <c r="AA7" s="100"/>
      <c r="AB7" s="100"/>
      <c r="AC7" s="100"/>
      <c r="AD7" s="100"/>
      <c r="AE7" s="100"/>
      <c r="AF7" s="100"/>
    </row>
    <row r="8" spans="1:33" ht="49.5">
      <c r="A8" s="96" t="s">
        <v>164</v>
      </c>
      <c r="B8" s="43" t="s">
        <v>162</v>
      </c>
      <c r="C8" s="43" t="s">
        <v>15</v>
      </c>
      <c r="D8" s="43" t="s">
        <v>16</v>
      </c>
      <c r="E8" s="43" t="s">
        <v>17</v>
      </c>
      <c r="F8" s="30" t="s">
        <v>18</v>
      </c>
      <c r="G8" s="30" t="s">
        <v>19</v>
      </c>
      <c r="H8" s="30" t="s">
        <v>20</v>
      </c>
      <c r="I8" s="30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30" t="s">
        <v>26</v>
      </c>
      <c r="O8" s="30" t="s">
        <v>27</v>
      </c>
      <c r="P8" s="30" t="s">
        <v>28</v>
      </c>
      <c r="Q8" s="30" t="s">
        <v>29</v>
      </c>
      <c r="R8" s="30" t="s">
        <v>30</v>
      </c>
      <c r="S8" s="30" t="s">
        <v>31</v>
      </c>
      <c r="T8" s="30" t="s">
        <v>32</v>
      </c>
      <c r="U8" s="50" t="s">
        <v>33</v>
      </c>
      <c r="V8" s="50"/>
      <c r="W8" s="30" t="s">
        <v>34</v>
      </c>
      <c r="X8" s="30" t="s">
        <v>35</v>
      </c>
      <c r="Y8" s="30" t="s">
        <v>36</v>
      </c>
      <c r="Z8" s="30" t="s">
        <v>37</v>
      </c>
      <c r="AA8" s="30" t="s">
        <v>38</v>
      </c>
      <c r="AB8" s="30" t="s">
        <v>39</v>
      </c>
      <c r="AC8" s="30" t="s">
        <v>40</v>
      </c>
      <c r="AD8" s="30" t="s">
        <v>41</v>
      </c>
      <c r="AE8" s="50" t="s">
        <v>42</v>
      </c>
      <c r="AF8" s="50" t="s">
        <v>43</v>
      </c>
      <c r="AG8" s="79" t="s">
        <v>145</v>
      </c>
    </row>
    <row r="9" spans="1:33" ht="30" customHeight="1">
      <c r="A9" s="101" t="s">
        <v>168</v>
      </c>
      <c r="B9" s="80">
        <v>1</v>
      </c>
      <c r="C9" s="46" t="s">
        <v>44</v>
      </c>
      <c r="D9" s="46" t="s">
        <v>165</v>
      </c>
      <c r="E9" s="47" t="s">
        <v>136</v>
      </c>
      <c r="F9" s="12">
        <v>100000</v>
      </c>
      <c r="G9" s="12"/>
      <c r="H9" s="12">
        <f>SUM(F9:G9)</f>
        <v>100000</v>
      </c>
      <c r="I9" s="12">
        <v>0</v>
      </c>
      <c r="J9" s="12">
        <f>ROUNDUP(I4*8%,1)</f>
        <v>0</v>
      </c>
      <c r="K9" s="12">
        <f t="shared" ref="K9:K10" si="0">ROUNDUP($I9*2%,1)</f>
        <v>0</v>
      </c>
      <c r="L9" s="12">
        <f t="shared" ref="L9:L10" si="1">ROUNDUP($I9*0.5%,1)</f>
        <v>0</v>
      </c>
      <c r="M9" s="12">
        <f t="shared" ref="M9:M10" si="2">SUM(J9:L9)</f>
        <v>0</v>
      </c>
      <c r="N9" s="12">
        <v>0</v>
      </c>
      <c r="O9" s="12">
        <f t="shared" ref="O9:O10" si="3">ROUND($N9*7%,0)</f>
        <v>0</v>
      </c>
      <c r="P9" s="12">
        <v>3500</v>
      </c>
      <c r="Q9" s="12">
        <f t="shared" ref="Q9:Q10" si="4">H9-M9-O9-P9</f>
        <v>96500</v>
      </c>
      <c r="R9" s="51">
        <f t="shared" ref="R9:R10" si="5">IF(Q9&lt;=1500,0.03,IF(AND(Q9&lt;=4500,Q9&gt;1500),0.1,IF(AND(Q9&lt;=9000,Q9&gt;4500),0.2,IF(AND(Q9&lt;=35000,Q9&gt;9000),0.25,IF(AND(Q9&lt;=55000,Q9&gt;35000),0.3,IF(AND(Q9&lt;=80000,Q9&gt;55000),0.35,IF(AND(Q9&gt;80000),0.45,"false")))))))</f>
        <v>0.45</v>
      </c>
      <c r="S9" s="12">
        <f t="shared" ref="S9:S10" si="6">IF(R9=0.03,0,IF(AND(R9=0.1),105,IF(AND(R9=0.2),555,IF(AND(R9=0.25),1005,IF(AND(R9=0.3),2755,IF(AND(R9=0.35),5505,IF(AND(R9=0.45),13505,"false")))))))</f>
        <v>13505</v>
      </c>
      <c r="T9" s="12">
        <f t="shared" ref="T9:T10" si="7">IF(Q9*R9-S9&lt;0,0,Q9*R9-S9)</f>
        <v>29920</v>
      </c>
      <c r="U9" s="12">
        <f t="shared" ref="U9:U10" si="8">H9-M9-O9-T9</f>
        <v>70080</v>
      </c>
      <c r="V9" s="12"/>
      <c r="W9" s="12">
        <f t="shared" ref="W9:W10" si="9">ROUNDUP($I9*21%,1)</f>
        <v>0</v>
      </c>
      <c r="X9" s="12">
        <f t="shared" ref="X9:X10" si="10">ROUNDUP($I9*11%,1)</f>
        <v>0</v>
      </c>
      <c r="Y9" s="12">
        <f t="shared" ref="Y9:Y10" si="11">ROUNDUP($I9*1.5%,1)</f>
        <v>0</v>
      </c>
      <c r="Z9" s="12">
        <f t="shared" ref="Z9:Z10" si="12">ROUND($I9*1%,1)</f>
        <v>0</v>
      </c>
      <c r="AA9" s="12">
        <f t="shared" ref="AA9:AA10" si="13">ROUNDUP($I9*0.5%,1)</f>
        <v>0</v>
      </c>
      <c r="AB9" s="42"/>
      <c r="AC9" s="12">
        <f t="shared" ref="AC9:AC10" si="14">SUM(W9:AB9)</f>
        <v>0</v>
      </c>
      <c r="AD9" s="12">
        <f t="shared" ref="AD9:AD10" si="15">ROUND(N9*7%,0)</f>
        <v>0</v>
      </c>
      <c r="AE9" s="12">
        <f t="shared" ref="AE9:AE10" si="16">U9</f>
        <v>70080</v>
      </c>
      <c r="AF9" s="12">
        <f t="shared" ref="AF9:AF10" si="17">H9+SUM(AC9:AD9)</f>
        <v>100000</v>
      </c>
      <c r="AG9" s="78">
        <v>100000</v>
      </c>
    </row>
    <row r="10" spans="1:33" s="86" customFormat="1" ht="30" customHeight="1">
      <c r="A10" s="101" t="s">
        <v>168</v>
      </c>
      <c r="B10" s="80">
        <v>2</v>
      </c>
      <c r="C10" s="81" t="s">
        <v>163</v>
      </c>
      <c r="D10" s="98" t="s">
        <v>166</v>
      </c>
      <c r="E10" s="81" t="s">
        <v>137</v>
      </c>
      <c r="F10" s="12">
        <v>51204.97</v>
      </c>
      <c r="G10" s="82"/>
      <c r="H10" s="82">
        <f t="shared" ref="H10" si="18">SUM(F10:G10)</f>
        <v>51204.97</v>
      </c>
      <c r="I10" s="82">
        <v>16353</v>
      </c>
      <c r="J10" s="82">
        <f t="shared" ref="J10" si="19">ROUNDUP($I10*8%,1)</f>
        <v>1308.3</v>
      </c>
      <c r="K10" s="82">
        <f t="shared" si="0"/>
        <v>327.10000000000002</v>
      </c>
      <c r="L10" s="82">
        <f t="shared" si="1"/>
        <v>81.8</v>
      </c>
      <c r="M10" s="82">
        <f t="shared" si="2"/>
        <v>1717.2</v>
      </c>
      <c r="N10" s="82">
        <v>16353</v>
      </c>
      <c r="O10" s="82">
        <f t="shared" si="3"/>
        <v>1145</v>
      </c>
      <c r="P10" s="82">
        <v>3500</v>
      </c>
      <c r="Q10" s="82">
        <f t="shared" si="4"/>
        <v>44842.770000000004</v>
      </c>
      <c r="R10" s="83">
        <f t="shared" si="5"/>
        <v>0.3</v>
      </c>
      <c r="S10" s="82">
        <f t="shared" si="6"/>
        <v>2755</v>
      </c>
      <c r="T10" s="82">
        <f t="shared" si="7"/>
        <v>10697.831</v>
      </c>
      <c r="U10" s="82">
        <f t="shared" si="8"/>
        <v>37644.939000000006</v>
      </c>
      <c r="V10" s="82"/>
      <c r="W10" s="82">
        <f t="shared" si="9"/>
        <v>3434.2</v>
      </c>
      <c r="X10" s="82">
        <f t="shared" si="10"/>
        <v>1798.8999999999999</v>
      </c>
      <c r="Y10" s="82">
        <f t="shared" si="11"/>
        <v>245.29999999999998</v>
      </c>
      <c r="Z10" s="82">
        <f t="shared" si="12"/>
        <v>163.5</v>
      </c>
      <c r="AA10" s="82">
        <f t="shared" si="13"/>
        <v>81.8</v>
      </c>
      <c r="AB10" s="84"/>
      <c r="AC10" s="82">
        <f t="shared" si="14"/>
        <v>5723.7</v>
      </c>
      <c r="AD10" s="82">
        <f t="shared" si="15"/>
        <v>1145</v>
      </c>
      <c r="AE10" s="12">
        <f t="shared" si="16"/>
        <v>37644.939000000006</v>
      </c>
      <c r="AF10" s="12">
        <f t="shared" si="17"/>
        <v>58073.67</v>
      </c>
      <c r="AG10" s="85">
        <v>57333.3</v>
      </c>
    </row>
    <row r="11" spans="1:33" ht="12.75" customHeight="1">
      <c r="A11" s="97"/>
      <c r="B11" s="80"/>
      <c r="C11" s="47"/>
      <c r="D11" s="47"/>
      <c r="E11" s="4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1"/>
      <c r="S11" s="12"/>
      <c r="T11" s="12"/>
      <c r="U11" s="12"/>
      <c r="V11" s="12"/>
      <c r="W11" s="12"/>
      <c r="X11" s="12"/>
      <c r="Y11" s="12"/>
      <c r="Z11" s="12"/>
      <c r="AA11" s="12"/>
      <c r="AB11" s="42"/>
      <c r="AC11" s="12"/>
      <c r="AD11" s="12"/>
      <c r="AE11" s="12"/>
      <c r="AF11" s="12"/>
      <c r="AG11" s="78"/>
    </row>
    <row r="12" spans="1:33" ht="49.5">
      <c r="A12" s="97"/>
      <c r="B12" s="43" t="s">
        <v>14</v>
      </c>
      <c r="C12" s="43" t="s">
        <v>15</v>
      </c>
      <c r="D12" s="43" t="s">
        <v>16</v>
      </c>
      <c r="E12" s="43" t="s">
        <v>17</v>
      </c>
      <c r="F12" s="30" t="s">
        <v>18</v>
      </c>
      <c r="G12" s="30"/>
      <c r="H12" s="30" t="s">
        <v>135</v>
      </c>
      <c r="I12" s="30" t="s">
        <v>21</v>
      </c>
      <c r="J12" s="30" t="s">
        <v>152</v>
      </c>
      <c r="K12" s="30" t="s">
        <v>138</v>
      </c>
      <c r="L12" s="30" t="s">
        <v>139</v>
      </c>
      <c r="M12" s="30" t="s">
        <v>25</v>
      </c>
      <c r="N12" s="30" t="s">
        <v>26</v>
      </c>
      <c r="O12" s="30" t="s">
        <v>140</v>
      </c>
      <c r="P12" s="30" t="s">
        <v>28</v>
      </c>
      <c r="Q12" s="30" t="s">
        <v>29</v>
      </c>
      <c r="R12" s="30" t="s">
        <v>30</v>
      </c>
      <c r="S12" s="30" t="s">
        <v>31</v>
      </c>
      <c r="T12" s="30" t="s">
        <v>32</v>
      </c>
      <c r="U12" s="50" t="s">
        <v>33</v>
      </c>
      <c r="V12" s="50"/>
      <c r="W12" s="30" t="s">
        <v>141</v>
      </c>
      <c r="X12" s="30" t="s">
        <v>142</v>
      </c>
      <c r="Y12" s="30" t="s">
        <v>45</v>
      </c>
      <c r="Z12" s="30" t="s">
        <v>151</v>
      </c>
      <c r="AA12" s="30" t="s">
        <v>143</v>
      </c>
      <c r="AB12" s="30" t="s">
        <v>39</v>
      </c>
      <c r="AC12" s="30" t="s">
        <v>40</v>
      </c>
      <c r="AD12" s="30" t="s">
        <v>147</v>
      </c>
      <c r="AE12" s="50" t="s">
        <v>42</v>
      </c>
      <c r="AF12" s="50" t="s">
        <v>43</v>
      </c>
      <c r="AG12" s="78"/>
    </row>
    <row r="13" spans="1:33" s="87" customFormat="1" ht="51">
      <c r="A13" s="101" t="s">
        <v>168</v>
      </c>
      <c r="B13" s="80">
        <v>3</v>
      </c>
      <c r="C13" s="46" t="s">
        <v>144</v>
      </c>
      <c r="D13" s="46" t="s">
        <v>167</v>
      </c>
      <c r="E13" s="47" t="s">
        <v>146</v>
      </c>
      <c r="F13" s="12">
        <v>22990.51</v>
      </c>
      <c r="G13" s="12"/>
      <c r="H13" s="12">
        <f>SUM(F13:F13)</f>
        <v>22990.51</v>
      </c>
      <c r="I13" s="12">
        <v>12699</v>
      </c>
      <c r="J13" s="12">
        <f>ROUND(13029*8%,2)*4-977.04*3</f>
        <v>1238.1599999999999</v>
      </c>
      <c r="K13" s="12">
        <f>ROUNDUP($I13*2%,2)+1.6</f>
        <v>255.57999999999998</v>
      </c>
      <c r="L13" s="12">
        <f>ROUNDUP($I13*0.5%,2)</f>
        <v>63.5</v>
      </c>
      <c r="M13" s="12">
        <f>SUM(J13:L13)</f>
        <v>1557.2399999999998</v>
      </c>
      <c r="N13" s="12">
        <v>14124</v>
      </c>
      <c r="O13" s="12">
        <f>ROUND($N13*7%,0)</f>
        <v>989</v>
      </c>
      <c r="P13" s="12">
        <v>3500</v>
      </c>
      <c r="Q13" s="12">
        <f>H13-M13-O13-P13</f>
        <v>16944.269999999997</v>
      </c>
      <c r="R13" s="51">
        <f>IF(Q13&lt;=1500,0.03,IF(AND(Q13&lt;=4500,Q13&gt;1500),0.1,IF(AND(Q13&lt;=9000,Q13&gt;4500),0.2,IF(AND(Q13&lt;=35000,Q13&gt;9000),0.25,IF(AND(Q13&lt;=55000,Q13&gt;35000),0.3,IF(AND(Q13&lt;=80000,Q13&gt;55000),0.35,IF(AND(Q13&gt;80000),0.45,"false")))))))</f>
        <v>0.25</v>
      </c>
      <c r="S13" s="12">
        <f>IF(R13=0.03,0,IF(AND(R13=0.1),105,IF(AND(R13=0.2),555,IF(AND(R13=0.25),1005,IF(AND(R13=0.3),2755,IF(AND(R13=0.35),5505,IF(AND(R13=0.45),13505,"false")))))))</f>
        <v>1005</v>
      </c>
      <c r="T13" s="12">
        <f>IF(Q13*R13-S13&lt;0,0,Q13*R13-S13)</f>
        <v>3231.0674999999992</v>
      </c>
      <c r="U13" s="12">
        <f>H13-M13-O13-T13</f>
        <v>17213.202499999999</v>
      </c>
      <c r="V13" s="12"/>
      <c r="W13" s="12">
        <f>ROUND(13029*20%,2)*4-2442.6*3</f>
        <v>3095.4000000000015</v>
      </c>
      <c r="X13" s="12">
        <f>ROUNDUP($I13*7%,2)+6.4</f>
        <v>895.32999999999993</v>
      </c>
      <c r="Y13" s="12">
        <f>ROUNDUP($I13*1%,2)</f>
        <v>126.99</v>
      </c>
      <c r="Z13" s="12">
        <f>ROUND($I13*0.5%,2)</f>
        <v>63.5</v>
      </c>
      <c r="AA13" s="12">
        <f>ROUNDUP(14124*0.25%,2)</f>
        <v>35.31</v>
      </c>
      <c r="AB13" s="30"/>
      <c r="AC13" s="12">
        <f>SUM(W13:AB13)</f>
        <v>4216.5300000000016</v>
      </c>
      <c r="AD13" s="12">
        <f>ROUND(N13*7%,0)</f>
        <v>989</v>
      </c>
      <c r="AE13" s="12">
        <f>U13</f>
        <v>17213.202499999999</v>
      </c>
      <c r="AF13" s="12">
        <f>H13+SUM(AC13:AD13)</f>
        <v>28196.04</v>
      </c>
      <c r="AG13" s="12">
        <v>28000</v>
      </c>
    </row>
    <row r="14" spans="1:33" ht="8.25" customHeight="1" thickBot="1">
      <c r="A14" s="44"/>
      <c r="B14" s="45"/>
      <c r="C14" s="47"/>
      <c r="D14" s="69"/>
      <c r="E14" s="12"/>
      <c r="F14" s="12"/>
      <c r="H14" s="12"/>
      <c r="I14" s="12"/>
      <c r="J14" s="12"/>
      <c r="K14" s="12"/>
      <c r="L14" s="12"/>
      <c r="M14" s="12"/>
      <c r="N14" s="12"/>
      <c r="O14" s="12"/>
      <c r="P14" s="12"/>
      <c r="Q14" s="5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3" ht="18" thickTop="1" thickBot="1">
      <c r="A15" s="44"/>
      <c r="B15" s="44"/>
      <c r="C15" s="44"/>
      <c r="D15" s="66" t="s">
        <v>161</v>
      </c>
      <c r="E15" s="67"/>
      <c r="F15" s="68">
        <f>SUM(F9:F13)</f>
        <v>174195.48</v>
      </c>
      <c r="G15" s="68">
        <f>SUM(G9:G13)</f>
        <v>0</v>
      </c>
      <c r="H15" s="68">
        <f>SUM(H9:H13)</f>
        <v>174195.48</v>
      </c>
      <c r="I15" s="68"/>
      <c r="J15" s="68">
        <f>SUM(J9:J13)</f>
        <v>2546.46</v>
      </c>
      <c r="K15" s="68">
        <f>SUM(K9:K13)</f>
        <v>582.68000000000006</v>
      </c>
      <c r="L15" s="68">
        <f>SUM(L9:L13)</f>
        <v>145.30000000000001</v>
      </c>
      <c r="M15" s="68">
        <f>SUM(M9:M13)</f>
        <v>3274.4399999999996</v>
      </c>
      <c r="N15" s="68"/>
      <c r="O15" s="68">
        <f>SUM(O10:O13)</f>
        <v>2134</v>
      </c>
      <c r="P15" s="68"/>
      <c r="Q15" s="68">
        <f>SUM(Q9:Q13)</f>
        <v>158287.04000000001</v>
      </c>
      <c r="R15" s="68"/>
      <c r="S15" s="68"/>
      <c r="T15" s="68">
        <f>SUM(T9:T13)</f>
        <v>43848.898499999996</v>
      </c>
      <c r="U15" s="68">
        <f t="shared" ref="U15:AF15" si="20">SUM(U9:U13)</f>
        <v>124938.14150000001</v>
      </c>
      <c r="V15" s="68">
        <f t="shared" si="20"/>
        <v>0</v>
      </c>
      <c r="W15" s="68">
        <f t="shared" si="20"/>
        <v>6529.6000000000013</v>
      </c>
      <c r="X15" s="68">
        <f t="shared" si="20"/>
        <v>2694.2299999999996</v>
      </c>
      <c r="Y15" s="68">
        <f t="shared" si="20"/>
        <v>372.28999999999996</v>
      </c>
      <c r="Z15" s="68">
        <f t="shared" si="20"/>
        <v>227</v>
      </c>
      <c r="AA15" s="68">
        <f t="shared" si="20"/>
        <v>117.11</v>
      </c>
      <c r="AB15" s="68">
        <f t="shared" si="20"/>
        <v>0</v>
      </c>
      <c r="AC15" s="68">
        <f t="shared" si="20"/>
        <v>9940.2300000000014</v>
      </c>
      <c r="AD15" s="68">
        <f t="shared" si="20"/>
        <v>2134</v>
      </c>
      <c r="AE15" s="68">
        <f t="shared" si="20"/>
        <v>124938.14150000001</v>
      </c>
      <c r="AF15" s="68">
        <f t="shared" si="20"/>
        <v>186269.71</v>
      </c>
    </row>
    <row r="16" spans="1:33" ht="14.25" thickTop="1"/>
    <row r="17" spans="2:34" ht="16.5">
      <c r="B17" s="71" t="s">
        <v>159</v>
      </c>
      <c r="C17" s="72"/>
      <c r="D17" s="75"/>
    </row>
    <row r="18" spans="2:34">
      <c r="B18" s="73" t="s">
        <v>160</v>
      </c>
      <c r="C18" s="74"/>
      <c r="D18" s="75"/>
    </row>
    <row r="19" spans="2:34">
      <c r="B19" s="76" t="s">
        <v>148</v>
      </c>
      <c r="C19" s="74"/>
      <c r="D19" s="75"/>
    </row>
    <row r="20" spans="2:34">
      <c r="B20" s="77" t="s">
        <v>149</v>
      </c>
      <c r="C20" s="74"/>
      <c r="D20" s="75"/>
    </row>
    <row r="21" spans="2:34">
      <c r="B21" s="77" t="s">
        <v>150</v>
      </c>
      <c r="C21" s="74"/>
    </row>
    <row r="22" spans="2:34" s="94" customFormat="1">
      <c r="B22" s="95" t="s">
        <v>155</v>
      </c>
    </row>
    <row r="23" spans="2:34" s="88" customFormat="1">
      <c r="B23" s="89" t="s">
        <v>153</v>
      </c>
      <c r="C23" s="90"/>
      <c r="D23" s="90"/>
      <c r="E23" s="90"/>
      <c r="F23" s="90"/>
      <c r="G23" s="91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2:34" s="88" customFormat="1">
      <c r="B24" s="89" t="s">
        <v>156</v>
      </c>
      <c r="C24" s="90"/>
      <c r="D24" s="90"/>
      <c r="E24" s="90"/>
      <c r="F24" s="90"/>
      <c r="G24" s="91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2:34">
      <c r="B25" s="93" t="s">
        <v>157</v>
      </c>
      <c r="C25" s="74"/>
      <c r="D25" s="75"/>
    </row>
    <row r="26" spans="2:34">
      <c r="B26" s="77"/>
      <c r="C26" s="74"/>
      <c r="D26" s="75"/>
    </row>
    <row r="27" spans="2:34">
      <c r="B27" s="77"/>
      <c r="C27" s="74"/>
    </row>
  </sheetData>
  <mergeCells count="3">
    <mergeCell ref="B7:D7"/>
    <mergeCell ref="I7:U7"/>
    <mergeCell ref="W7:AF7"/>
  </mergeCells>
  <phoneticPr fontId="31" type="noConversion"/>
  <hyperlinks>
    <hyperlink ref="A9" r:id="rId1"/>
    <hyperlink ref="A10" r:id="rId2"/>
    <hyperlink ref="A13" r:id="rId3"/>
  </hyperlinks>
  <pageMargins left="0.70833333333333304" right="0.70833333333333304" top="0.74791666666666701" bottom="0.74791666666666701" header="0.31458333333333299" footer="0.31458333333333299"/>
  <pageSetup paperSize="9" scale="33" orientation="landscape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F19" sqref="F19"/>
    </sheetView>
  </sheetViews>
  <sheetFormatPr defaultColWidth="8.875" defaultRowHeight="15"/>
  <cols>
    <col min="1" max="1" width="8.875" style="35"/>
    <col min="2" max="2" width="8.625" style="35" customWidth="1"/>
    <col min="3" max="9" width="8.875" style="35"/>
    <col min="10" max="10" width="16.125" style="35" customWidth="1"/>
    <col min="11" max="23" width="8.875" style="35"/>
    <col min="24" max="24" width="9.5" style="35" customWidth="1"/>
    <col min="25" max="16384" width="8.875" style="35"/>
  </cols>
  <sheetData>
    <row r="1" spans="1:37">
      <c r="B1" s="35" t="s">
        <v>47</v>
      </c>
      <c r="C1" s="35" t="s">
        <v>48</v>
      </c>
      <c r="D1" s="35" t="s">
        <v>49</v>
      </c>
      <c r="E1" s="35" t="s">
        <v>50</v>
      </c>
      <c r="F1" s="35" t="s">
        <v>51</v>
      </c>
      <c r="G1" s="35" t="s">
        <v>52</v>
      </c>
      <c r="H1" s="35" t="s">
        <v>53</v>
      </c>
      <c r="I1" s="35" t="s">
        <v>54</v>
      </c>
      <c r="J1" s="35" t="s">
        <v>55</v>
      </c>
      <c r="K1" s="35" t="s">
        <v>56</v>
      </c>
      <c r="L1" s="35" t="s">
        <v>57</v>
      </c>
      <c r="M1" s="35" t="s">
        <v>58</v>
      </c>
      <c r="N1" s="35" t="s">
        <v>59</v>
      </c>
      <c r="O1" s="35" t="s">
        <v>60</v>
      </c>
      <c r="P1" s="35" t="s">
        <v>61</v>
      </c>
      <c r="Q1" s="35" t="s">
        <v>62</v>
      </c>
      <c r="R1" s="35" t="s">
        <v>63</v>
      </c>
      <c r="S1" s="35" t="s">
        <v>64</v>
      </c>
      <c r="T1" s="35" t="s">
        <v>65</v>
      </c>
      <c r="U1" s="35" t="s">
        <v>66</v>
      </c>
      <c r="V1" s="35" t="s">
        <v>67</v>
      </c>
      <c r="W1" s="35" t="s">
        <v>68</v>
      </c>
      <c r="X1" s="35" t="s">
        <v>69</v>
      </c>
      <c r="Y1" s="35" t="s">
        <v>70</v>
      </c>
      <c r="Z1" s="35" t="s">
        <v>71</v>
      </c>
      <c r="AA1" s="35" t="s">
        <v>72</v>
      </c>
    </row>
    <row r="2" spans="1:37">
      <c r="A2" s="36">
        <v>40756</v>
      </c>
      <c r="B2" s="35" t="s">
        <v>73</v>
      </c>
      <c r="C2" s="35">
        <v>43750</v>
      </c>
      <c r="H2" s="35">
        <v>0</v>
      </c>
      <c r="I2" s="35">
        <v>43750</v>
      </c>
      <c r="K2" s="35">
        <v>0</v>
      </c>
      <c r="L2" s="35">
        <v>0</v>
      </c>
      <c r="M2" s="35">
        <v>2000</v>
      </c>
      <c r="N2" s="35">
        <v>41750</v>
      </c>
      <c r="O2" s="35">
        <v>0.3</v>
      </c>
      <c r="P2" s="35">
        <v>3375</v>
      </c>
      <c r="Q2" s="35">
        <v>9150</v>
      </c>
      <c r="R2" s="35">
        <v>34600</v>
      </c>
      <c r="S2" s="35">
        <v>0</v>
      </c>
      <c r="T2" s="35">
        <v>0</v>
      </c>
      <c r="U2" s="35">
        <v>0</v>
      </c>
      <c r="V2" s="35">
        <v>0</v>
      </c>
      <c r="W2" s="35">
        <v>5833.3333333333303</v>
      </c>
      <c r="X2" s="35">
        <v>8247.7087279999996</v>
      </c>
      <c r="Y2" s="35">
        <v>48681.042061333297</v>
      </c>
      <c r="Z2" s="35">
        <v>7559.2854021542798</v>
      </c>
      <c r="AA2" s="35">
        <v>57831.042061333297</v>
      </c>
    </row>
    <row r="3" spans="1:37">
      <c r="A3" s="36"/>
      <c r="C3" s="35" t="s">
        <v>48</v>
      </c>
      <c r="D3" s="35" t="s">
        <v>49</v>
      </c>
      <c r="E3" s="35" t="s">
        <v>50</v>
      </c>
      <c r="F3" s="35" t="s">
        <v>51</v>
      </c>
      <c r="G3" s="35" t="s">
        <v>52</v>
      </c>
      <c r="H3" s="35" t="s">
        <v>74</v>
      </c>
      <c r="I3" s="35" t="s">
        <v>54</v>
      </c>
      <c r="J3" s="35" t="s">
        <v>55</v>
      </c>
      <c r="K3" s="35" t="s">
        <v>75</v>
      </c>
      <c r="L3" s="35" t="s">
        <v>76</v>
      </c>
      <c r="M3" s="35" t="s">
        <v>77</v>
      </c>
      <c r="N3" s="35" t="s">
        <v>78</v>
      </c>
      <c r="O3" s="35" t="s">
        <v>79</v>
      </c>
      <c r="P3" s="35" t="s">
        <v>80</v>
      </c>
      <c r="Q3" s="35" t="s">
        <v>58</v>
      </c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X3" s="35" t="s">
        <v>81</v>
      </c>
      <c r="Y3" s="35" t="s">
        <v>82</v>
      </c>
      <c r="Z3" s="35" t="s">
        <v>77</v>
      </c>
      <c r="AA3" s="35" t="s">
        <v>83</v>
      </c>
      <c r="AB3" s="35" t="s">
        <v>84</v>
      </c>
      <c r="AC3" s="35" t="s">
        <v>78</v>
      </c>
      <c r="AD3" s="35" t="s">
        <v>85</v>
      </c>
      <c r="AE3" s="35" t="s">
        <v>66</v>
      </c>
      <c r="AF3" s="35" t="s">
        <v>67</v>
      </c>
      <c r="AG3" s="35" t="s">
        <v>68</v>
      </c>
      <c r="AH3" s="35" t="s">
        <v>69</v>
      </c>
      <c r="AI3" s="35" t="s">
        <v>70</v>
      </c>
      <c r="AJ3" s="35" t="s">
        <v>71</v>
      </c>
      <c r="AK3" s="35" t="s">
        <v>72</v>
      </c>
    </row>
    <row r="4" spans="1:37">
      <c r="A4" s="36">
        <v>40787</v>
      </c>
      <c r="B4" s="35" t="s">
        <v>86</v>
      </c>
      <c r="C4" s="35">
        <v>43750</v>
      </c>
      <c r="H4" s="35">
        <v>0</v>
      </c>
      <c r="I4" s="35">
        <v>43750</v>
      </c>
      <c r="J4" s="35">
        <v>17663</v>
      </c>
      <c r="K4" s="35">
        <v>2826.08</v>
      </c>
      <c r="L4" s="35">
        <v>710.52</v>
      </c>
      <c r="M4" s="35">
        <v>353.26</v>
      </c>
      <c r="N4" s="35">
        <v>3889.86</v>
      </c>
      <c r="O4" s="35">
        <v>8832</v>
      </c>
      <c r="P4" s="35">
        <v>1236</v>
      </c>
      <c r="Q4" s="35">
        <v>3500</v>
      </c>
      <c r="R4" s="35">
        <v>35124.14</v>
      </c>
      <c r="S4" s="35">
        <v>0.3</v>
      </c>
      <c r="T4" s="35">
        <v>2755</v>
      </c>
      <c r="U4" s="35">
        <v>7782.2420000000002</v>
      </c>
      <c r="V4" s="35">
        <v>30841.898000000001</v>
      </c>
      <c r="X4" s="35">
        <v>6358.68</v>
      </c>
      <c r="Y4" s="35">
        <v>2826.08</v>
      </c>
      <c r="Z4" s="35">
        <v>353.26</v>
      </c>
      <c r="AA4" s="35">
        <v>176.63</v>
      </c>
      <c r="AB4" s="35">
        <v>176.63</v>
      </c>
      <c r="AC4" s="35">
        <v>9891.2800000000007</v>
      </c>
      <c r="AD4" s="35">
        <v>1236</v>
      </c>
      <c r="AE4" s="35">
        <v>0</v>
      </c>
      <c r="AF4" s="35">
        <v>0</v>
      </c>
      <c r="AG4" s="35">
        <v>5833.3333333333303</v>
      </c>
      <c r="AH4" s="35">
        <v>2790.7021589999999</v>
      </c>
      <c r="AI4" s="35">
        <v>39465.933492333301</v>
      </c>
      <c r="AJ4" s="35">
        <v>6180.1677903401796</v>
      </c>
      <c r="AK4" s="35">
        <v>63501.315492333299</v>
      </c>
    </row>
    <row r="5" spans="1:37">
      <c r="A5" s="36">
        <v>40817</v>
      </c>
      <c r="B5" s="35" t="s">
        <v>86</v>
      </c>
      <c r="C5" s="35">
        <v>43750</v>
      </c>
      <c r="H5" s="35">
        <v>0</v>
      </c>
      <c r="I5" s="35">
        <v>43750</v>
      </c>
      <c r="J5" s="35">
        <v>17663</v>
      </c>
      <c r="K5" s="35">
        <v>1413.04</v>
      </c>
      <c r="L5" s="35">
        <v>355.26</v>
      </c>
      <c r="M5" s="35">
        <v>176.63</v>
      </c>
      <c r="N5" s="35">
        <v>1944.93</v>
      </c>
      <c r="O5" s="35">
        <v>8832</v>
      </c>
      <c r="P5" s="35">
        <v>618</v>
      </c>
      <c r="Q5" s="35">
        <v>3500</v>
      </c>
      <c r="R5" s="35">
        <v>37687.07</v>
      </c>
      <c r="S5" s="35">
        <v>0.3</v>
      </c>
      <c r="T5" s="35">
        <v>2755</v>
      </c>
      <c r="U5" s="35">
        <v>8551.1209999999992</v>
      </c>
      <c r="V5" s="35">
        <v>32635.949000000001</v>
      </c>
      <c r="X5" s="35">
        <v>3179.34</v>
      </c>
      <c r="Y5" s="35">
        <v>1413.04</v>
      </c>
      <c r="Z5" s="35">
        <v>176.63</v>
      </c>
      <c r="AA5" s="35">
        <v>88.314999999999998</v>
      </c>
      <c r="AB5" s="35">
        <v>88.314999999999998</v>
      </c>
      <c r="AC5" s="35">
        <v>4945.6400000000003</v>
      </c>
      <c r="AD5" s="35">
        <v>618</v>
      </c>
      <c r="AH5" s="35">
        <v>5833.3333333333303</v>
      </c>
      <c r="AI5" s="35" t="s">
        <v>87</v>
      </c>
      <c r="AJ5" s="35">
        <v>38469.2823333333</v>
      </c>
      <c r="AK5" s="35">
        <v>55146.973333333299</v>
      </c>
    </row>
    <row r="6" spans="1:37">
      <c r="A6" s="36">
        <v>40848</v>
      </c>
      <c r="B6" s="35" t="s">
        <v>86</v>
      </c>
      <c r="C6" s="35">
        <v>43750</v>
      </c>
      <c r="H6" s="35">
        <v>0</v>
      </c>
      <c r="I6" s="35">
        <v>43750</v>
      </c>
      <c r="J6" s="35">
        <v>17663</v>
      </c>
      <c r="K6" s="35">
        <v>1413.04</v>
      </c>
      <c r="L6" s="35">
        <v>355.26</v>
      </c>
      <c r="M6" s="35">
        <v>176.63</v>
      </c>
      <c r="N6" s="35">
        <v>1944.93</v>
      </c>
      <c r="O6" s="35">
        <v>7700</v>
      </c>
      <c r="P6" s="35">
        <v>3690</v>
      </c>
      <c r="Q6" s="35">
        <v>3500</v>
      </c>
      <c r="R6" s="35">
        <v>34615.07</v>
      </c>
      <c r="S6" s="35">
        <v>0.25</v>
      </c>
      <c r="T6" s="35">
        <v>1005</v>
      </c>
      <c r="U6" s="35">
        <v>7648.7674999999999</v>
      </c>
      <c r="V6" s="35">
        <v>30466.302500000002</v>
      </c>
      <c r="X6" s="35">
        <v>3179.34</v>
      </c>
      <c r="Y6" s="35">
        <v>1413.04</v>
      </c>
      <c r="Z6" s="35">
        <v>176.63</v>
      </c>
      <c r="AA6" s="35">
        <v>88.314999999999998</v>
      </c>
      <c r="AB6" s="35">
        <v>88.314999999999998</v>
      </c>
      <c r="AC6" s="35">
        <v>4945.6400000000003</v>
      </c>
      <c r="AD6" s="35">
        <v>3690</v>
      </c>
      <c r="AH6" s="35">
        <v>5833.3333333333303</v>
      </c>
      <c r="AI6" s="35">
        <v>24886.46</v>
      </c>
      <c r="AJ6" s="35">
        <v>61186.095833333296</v>
      </c>
      <c r="AK6" s="35">
        <v>83105.433333333305</v>
      </c>
    </row>
    <row r="7" spans="1:37">
      <c r="A7" s="36">
        <v>40878</v>
      </c>
      <c r="B7" s="35" t="s">
        <v>86</v>
      </c>
      <c r="C7" s="35">
        <v>43750</v>
      </c>
      <c r="H7" s="35">
        <v>0</v>
      </c>
      <c r="I7" s="35">
        <v>43750</v>
      </c>
      <c r="J7" s="35">
        <v>17663</v>
      </c>
      <c r="K7" s="35">
        <v>4239.12</v>
      </c>
      <c r="L7" s="35">
        <v>-1065.78</v>
      </c>
      <c r="M7" s="35">
        <v>176.63</v>
      </c>
      <c r="N7" s="35">
        <v>3349.97</v>
      </c>
      <c r="O7" s="35">
        <v>7700</v>
      </c>
      <c r="P7" s="35">
        <v>924</v>
      </c>
      <c r="Q7" s="35">
        <v>3500</v>
      </c>
      <c r="R7" s="35">
        <v>33210.03</v>
      </c>
      <c r="S7" s="35">
        <v>0.25</v>
      </c>
      <c r="T7" s="35">
        <v>1005</v>
      </c>
      <c r="U7" s="35">
        <v>7297.5074999999997</v>
      </c>
      <c r="V7" s="35">
        <v>29412.522499999999</v>
      </c>
      <c r="X7" s="35">
        <v>9538.02</v>
      </c>
      <c r="Y7" s="35">
        <v>-4239.12</v>
      </c>
      <c r="Z7" s="35">
        <v>176.63</v>
      </c>
      <c r="AA7" s="35">
        <v>-264.94499999999999</v>
      </c>
      <c r="AB7" s="35">
        <v>-264.94499999999999</v>
      </c>
      <c r="AC7" s="35">
        <v>4945.6400000000003</v>
      </c>
      <c r="AD7" s="35">
        <v>924</v>
      </c>
      <c r="AH7" s="35">
        <v>5833.3333333333303</v>
      </c>
      <c r="AI7" s="35">
        <v>24886.46</v>
      </c>
      <c r="AJ7" s="35">
        <v>60132.315833333298</v>
      </c>
      <c r="AK7" s="35">
        <v>83105.433333333305</v>
      </c>
    </row>
    <row r="8" spans="1:37">
      <c r="J8" s="35" t="s">
        <v>46</v>
      </c>
      <c r="K8" s="37">
        <f>SUM(K4:K7)</f>
        <v>9891.2799999999988</v>
      </c>
      <c r="L8" s="37">
        <f>SUM(L4:L7)</f>
        <v>355.26</v>
      </c>
      <c r="M8" s="37">
        <f>SUM(M4:M7)</f>
        <v>883.15</v>
      </c>
      <c r="P8" s="37">
        <f>SUM(P4:P7)</f>
        <v>6468</v>
      </c>
      <c r="X8" s="37">
        <f>SUM(X4:X7)</f>
        <v>22255.38</v>
      </c>
      <c r="Y8" s="37">
        <f>SUM(Y4:Y7)</f>
        <v>1413.04</v>
      </c>
      <c r="Z8" s="37">
        <f>SUM(Z4:Z7)</f>
        <v>883.15</v>
      </c>
      <c r="AA8" s="37">
        <f>SUM(AA4:AA7)</f>
        <v>88.314999999999998</v>
      </c>
      <c r="AB8" s="37">
        <f>SUM(AB4:AB7)</f>
        <v>88.314999999999998</v>
      </c>
      <c r="AD8" s="37">
        <f>SUM(AD4:AD7)</f>
        <v>6468</v>
      </c>
    </row>
    <row r="9" spans="1:37">
      <c r="J9" s="35" t="s">
        <v>88</v>
      </c>
      <c r="K9" s="35">
        <v>8478.24</v>
      </c>
      <c r="L9" s="37">
        <v>0</v>
      </c>
      <c r="M9" s="35">
        <v>706.52</v>
      </c>
      <c r="P9" s="37">
        <v>5544</v>
      </c>
      <c r="X9" s="37">
        <v>19076.04</v>
      </c>
      <c r="Y9" s="37">
        <v>0</v>
      </c>
      <c r="Z9" s="35">
        <v>706.52</v>
      </c>
      <c r="AA9" s="37">
        <v>0</v>
      </c>
      <c r="AB9" s="37">
        <v>0</v>
      </c>
      <c r="AD9" s="37">
        <v>5544</v>
      </c>
    </row>
    <row r="10" spans="1:37">
      <c r="K10" s="38">
        <f>K8-K9</f>
        <v>1413.0399999999991</v>
      </c>
      <c r="L10" s="38">
        <f>L8-L9</f>
        <v>355.26</v>
      </c>
      <c r="M10" s="38">
        <f>M8-M9</f>
        <v>176.63</v>
      </c>
      <c r="P10" s="38">
        <f>P8-P9</f>
        <v>924</v>
      </c>
      <c r="X10" s="38">
        <f>X8-X9</f>
        <v>3179.34</v>
      </c>
      <c r="Y10" s="38">
        <f>Y8-Y9</f>
        <v>1413.04</v>
      </c>
      <c r="Z10" s="38">
        <f>Z8-Z9</f>
        <v>176.63</v>
      </c>
      <c r="AA10" s="38">
        <f>AA8-AA9</f>
        <v>88.314999999999998</v>
      </c>
      <c r="AB10" s="38">
        <f>AB8-AB9</f>
        <v>88.314999999999998</v>
      </c>
      <c r="AD10" s="38">
        <f>AD8-AD9</f>
        <v>924</v>
      </c>
    </row>
  </sheetData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V1" workbookViewId="0">
      <selection activeCell="AG9" sqref="AG9"/>
    </sheetView>
  </sheetViews>
  <sheetFormatPr defaultColWidth="9" defaultRowHeight="13.5"/>
  <cols>
    <col min="1" max="1" width="2.625" customWidth="1"/>
    <col min="2" max="2" width="8" customWidth="1"/>
    <col min="3" max="3" width="10.625" hidden="1" customWidth="1"/>
    <col min="4" max="4" width="12.75" customWidth="1"/>
    <col min="5" max="5" width="18.5" customWidth="1"/>
    <col min="7" max="7" width="9" hidden="1" customWidth="1"/>
    <col min="8" max="8" width="11.375" customWidth="1"/>
    <col min="9" max="9" width="10.125" customWidth="1"/>
    <col min="11" max="11" width="11.5" customWidth="1"/>
    <col min="12" max="12" width="11.25" customWidth="1"/>
    <col min="13" max="13" width="10.625" customWidth="1"/>
    <col min="14" max="14" width="10.25" customWidth="1"/>
    <col min="21" max="21" width="1.5" customWidth="1"/>
    <col min="22" max="22" width="11.875" customWidth="1"/>
    <col min="23" max="23" width="12.375" customWidth="1"/>
    <col min="24" max="24" width="12.25" customWidth="1"/>
    <col min="25" max="25" width="12.125" customWidth="1"/>
    <col min="26" max="26" width="13.5" customWidth="1"/>
    <col min="27" max="27" width="12.125" customWidth="1"/>
    <col min="32" max="32" width="11.875" style="1" customWidth="1"/>
    <col min="33" max="33" width="11.625" customWidth="1"/>
    <col min="34" max="34" width="11.75" customWidth="1"/>
  </cols>
  <sheetData>
    <row r="1" spans="1:36" ht="16.5">
      <c r="A1" s="2" t="s">
        <v>89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28"/>
      <c r="AG1" s="3"/>
      <c r="AH1" s="3"/>
      <c r="AI1" s="32"/>
      <c r="AJ1" s="32"/>
    </row>
    <row r="2" spans="1:36" ht="20.25">
      <c r="A2" s="2"/>
      <c r="B2" s="4" t="s">
        <v>90</v>
      </c>
      <c r="C2" s="2"/>
      <c r="D2" s="3"/>
      <c r="E2" s="3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29"/>
      <c r="AG2" s="5"/>
      <c r="AH2" s="5"/>
      <c r="AI2" s="5"/>
      <c r="AJ2" s="32"/>
    </row>
    <row r="3" spans="1:36" ht="20.25">
      <c r="A3" s="2"/>
      <c r="B3" s="4"/>
      <c r="C3" s="2"/>
      <c r="D3" s="3"/>
      <c r="E3" s="3"/>
      <c r="F3" s="4"/>
      <c r="G3" s="4"/>
      <c r="H3" s="5"/>
      <c r="I3" s="5"/>
      <c r="J3" s="5"/>
      <c r="K3" s="5"/>
      <c r="L3" s="5"/>
      <c r="M3" s="5"/>
      <c r="N3" s="5"/>
      <c r="O3" s="24"/>
      <c r="P3" s="2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29"/>
      <c r="AG3" s="5"/>
      <c r="AH3" s="5"/>
      <c r="AI3" s="5"/>
      <c r="AJ3" s="32"/>
    </row>
    <row r="4" spans="1:36" ht="58.5">
      <c r="A4" s="2"/>
      <c r="B4" s="6" t="s">
        <v>14</v>
      </c>
      <c r="C4" s="6" t="s">
        <v>91</v>
      </c>
      <c r="D4" s="6" t="s">
        <v>92</v>
      </c>
      <c r="E4" s="7" t="s">
        <v>93</v>
      </c>
      <c r="F4" s="8" t="s">
        <v>94</v>
      </c>
      <c r="G4" s="8" t="s">
        <v>95</v>
      </c>
      <c r="H4" s="8" t="s">
        <v>96</v>
      </c>
      <c r="I4" s="8" t="s">
        <v>97</v>
      </c>
      <c r="J4" s="8" t="s">
        <v>98</v>
      </c>
      <c r="K4" s="8" t="s">
        <v>99</v>
      </c>
      <c r="L4" s="8" t="s">
        <v>40</v>
      </c>
      <c r="M4" s="8" t="s">
        <v>100</v>
      </c>
      <c r="N4" s="8" t="s">
        <v>101</v>
      </c>
      <c r="O4" s="8" t="s">
        <v>102</v>
      </c>
      <c r="P4" s="8" t="s">
        <v>103</v>
      </c>
      <c r="Q4" s="8" t="s">
        <v>104</v>
      </c>
      <c r="R4" s="8" t="s">
        <v>105</v>
      </c>
      <c r="S4" s="8" t="s">
        <v>106</v>
      </c>
      <c r="T4" s="25" t="s">
        <v>107</v>
      </c>
      <c r="U4" s="25"/>
      <c r="V4" s="8" t="s">
        <v>108</v>
      </c>
      <c r="W4" s="8" t="s">
        <v>109</v>
      </c>
      <c r="X4" s="8" t="s">
        <v>110</v>
      </c>
      <c r="Y4" s="8" t="s">
        <v>111</v>
      </c>
      <c r="Z4" s="8" t="s">
        <v>112</v>
      </c>
      <c r="AA4" s="8" t="s">
        <v>40</v>
      </c>
      <c r="AB4" s="8" t="s">
        <v>113</v>
      </c>
      <c r="AC4" s="8" t="s">
        <v>114</v>
      </c>
      <c r="AD4" s="8" t="s">
        <v>115</v>
      </c>
      <c r="AE4" s="8" t="s">
        <v>116</v>
      </c>
      <c r="AF4" s="30" t="s">
        <v>117</v>
      </c>
      <c r="AG4" s="25" t="s">
        <v>118</v>
      </c>
      <c r="AH4" s="25" t="s">
        <v>119</v>
      </c>
      <c r="AI4" s="33"/>
      <c r="AJ4" s="32"/>
    </row>
    <row r="5" spans="1:36" ht="30" customHeight="1">
      <c r="A5" s="9"/>
      <c r="B5" s="64" t="s">
        <v>120</v>
      </c>
      <c r="C5" s="11" t="s">
        <v>121</v>
      </c>
      <c r="D5" s="11" t="s">
        <v>122</v>
      </c>
      <c r="E5" s="11" t="s">
        <v>123</v>
      </c>
      <c r="F5" s="12">
        <f>24300-5000+(6113*3+150)+8069</f>
        <v>45858</v>
      </c>
      <c r="G5" s="13">
        <f>SUM(F5:F5)</f>
        <v>45858</v>
      </c>
      <c r="H5" s="14"/>
      <c r="I5" s="14"/>
      <c r="J5" s="14"/>
      <c r="K5" s="14"/>
      <c r="L5" s="14"/>
      <c r="M5" s="14"/>
      <c r="N5" s="14"/>
      <c r="O5" s="13">
        <v>4800</v>
      </c>
      <c r="P5" s="13">
        <f>G5-L5-N5-O5</f>
        <v>41058</v>
      </c>
      <c r="Q5" s="26">
        <f>IF(P5&lt;=1500,0.03,IF(AND(P5&lt;=4500,P5&gt;1500),0.1,IF(AND(P5&lt;=9000,P5&gt;4500),0.2,IF(AND(P5&lt;=35000,P5&gt;9000),0.25,IF(AND(P5&lt;=55000,P5&gt;35000),0.3,IF(AND(P5&lt;=80000,P5&gt;55000),0.35,IF(AND(P5&gt;80000),0.45,"false")))))))</f>
        <v>0.3</v>
      </c>
      <c r="R5" s="13">
        <f>IF(Q5=0.03,0,IF(AND(Q5=0.1),105,IF(AND(Q5=0.2),555,IF(AND(Q5=0.25),1005,IF(AND(Q5=0.3),2755,IF(AND(Q5=0.35),5505,IF(AND(Q5=0.45,13505),"false")))))))</f>
        <v>2755</v>
      </c>
      <c r="S5" s="13">
        <f>P5*Q5-R5</f>
        <v>9562.4</v>
      </c>
      <c r="T5" s="13">
        <f>G5-S5</f>
        <v>36295.599999999999</v>
      </c>
      <c r="U5" s="8"/>
      <c r="V5" s="14"/>
      <c r="W5" s="14"/>
      <c r="X5" s="14"/>
      <c r="Y5" s="31"/>
      <c r="Z5" s="31"/>
      <c r="AA5" s="14"/>
      <c r="AB5" s="14"/>
      <c r="AC5" s="13">
        <v>0</v>
      </c>
      <c r="AD5" s="13">
        <v>5000</v>
      </c>
      <c r="AE5" s="13">
        <v>0</v>
      </c>
      <c r="AF5" s="12">
        <v>17590.39</v>
      </c>
      <c r="AG5" s="13">
        <f>T5+SUM(AC5:AF5)</f>
        <v>58885.99</v>
      </c>
      <c r="AH5" s="13">
        <f>G5+SUM(AC5:AE5)+AF5</f>
        <v>68448.39</v>
      </c>
      <c r="AI5" s="8"/>
      <c r="AJ5" s="8"/>
    </row>
    <row r="6" spans="1:36" ht="16.5">
      <c r="A6" s="9"/>
      <c r="B6" s="15"/>
      <c r="C6" s="6"/>
      <c r="D6" s="6"/>
      <c r="E6" s="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6"/>
      <c r="R6" s="13"/>
      <c r="S6" s="13"/>
      <c r="T6" s="13"/>
      <c r="U6" s="27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/>
      <c r="AG6" s="13"/>
      <c r="AH6" s="13"/>
      <c r="AI6" s="34"/>
      <c r="AJ6" s="32"/>
    </row>
    <row r="7" spans="1:36">
      <c r="B7" s="16" t="s">
        <v>124</v>
      </c>
    </row>
    <row r="8" spans="1:36">
      <c r="B8" s="65" t="s">
        <v>125</v>
      </c>
    </row>
    <row r="9" spans="1:36" ht="30" customHeight="1">
      <c r="A9" s="9"/>
      <c r="B9" s="10"/>
      <c r="C9" s="11" t="s">
        <v>121</v>
      </c>
      <c r="D9" s="11" t="s">
        <v>122</v>
      </c>
      <c r="E9" s="11" t="s">
        <v>123</v>
      </c>
      <c r="F9" s="12">
        <f>24300-5000+(6113*3+150)</f>
        <v>37789</v>
      </c>
      <c r="G9" s="13">
        <f>SUM(F9:F9)</f>
        <v>37789</v>
      </c>
      <c r="H9" s="14"/>
      <c r="I9" s="14"/>
      <c r="J9" s="14"/>
      <c r="K9" s="14"/>
      <c r="L9" s="14"/>
      <c r="M9" s="14"/>
      <c r="N9" s="14"/>
      <c r="O9" s="13">
        <v>4800</v>
      </c>
      <c r="P9" s="13">
        <f>G9-L9-N9-O9</f>
        <v>32989</v>
      </c>
      <c r="Q9" s="26">
        <f>IF(P9&lt;=1500,0.03,IF(AND(P9&lt;=4500,P9&gt;1500),0.1,IF(AND(P9&lt;=9000,P9&gt;4500),0.2,IF(AND(P9&lt;=35000,P9&gt;9000),0.25,IF(AND(P9&lt;=55000,P9&gt;35000),0.3,IF(AND(P9&lt;=80000,P9&gt;55000),0.35,IF(AND(P9&gt;80000),0.45,"false")))))))</f>
        <v>0.25</v>
      </c>
      <c r="R9" s="13">
        <f>IF(Q9=0.03,0,IF(AND(Q9=0.1),105,IF(AND(Q9=0.2),555,IF(AND(Q9=0.25),1005,IF(AND(Q9=0.3),2755,IF(AND(Q9=0.35),5505,IF(AND(Q9=0.45,13505),"false")))))))</f>
        <v>1005</v>
      </c>
      <c r="S9" s="13">
        <f>P9*Q9-R9</f>
        <v>7242.25</v>
      </c>
      <c r="T9" s="13">
        <f>G9-S9</f>
        <v>30546.75</v>
      </c>
      <c r="U9" s="8"/>
      <c r="V9" s="14"/>
      <c r="W9" s="14"/>
      <c r="X9" s="14"/>
      <c r="Y9" s="31"/>
      <c r="Z9" s="31"/>
      <c r="AA9" s="14"/>
      <c r="AB9" s="14"/>
      <c r="AC9" s="13">
        <v>0</v>
      </c>
      <c r="AD9" s="13">
        <f>5000+8069</f>
        <v>13069</v>
      </c>
      <c r="AE9" s="13">
        <v>0</v>
      </c>
      <c r="AF9" s="12">
        <v>17590.39</v>
      </c>
      <c r="AG9" s="13">
        <f>T9+SUM(AC9:AF9)</f>
        <v>61206.14</v>
      </c>
      <c r="AH9" s="13">
        <f>G9+SUM(AC9:AE9)+AF9</f>
        <v>68448.39</v>
      </c>
      <c r="AI9" s="8"/>
      <c r="AJ9" s="8"/>
    </row>
    <row r="10" spans="1:36" hidden="1">
      <c r="B10" s="65" t="s">
        <v>126</v>
      </c>
    </row>
    <row r="11" spans="1:36" ht="30" hidden="1" customHeight="1">
      <c r="A11" s="9"/>
      <c r="B11" s="64" t="s">
        <v>120</v>
      </c>
      <c r="C11" s="11" t="s">
        <v>121</v>
      </c>
      <c r="D11" s="11" t="s">
        <v>122</v>
      </c>
      <c r="E11" s="11" t="s">
        <v>123</v>
      </c>
      <c r="F11" s="12">
        <f>24300-5000+6113+150</f>
        <v>25563</v>
      </c>
      <c r="G11" s="13">
        <f>SUM(F11:F11)</f>
        <v>25563</v>
      </c>
      <c r="H11" s="14"/>
      <c r="I11" s="14"/>
      <c r="J11" s="14"/>
      <c r="K11" s="14"/>
      <c r="L11" s="14"/>
      <c r="M11" s="14"/>
      <c r="N11" s="14"/>
      <c r="O11" s="13">
        <v>4800</v>
      </c>
      <c r="P11" s="13">
        <f>G11-L11-N11-O11</f>
        <v>20763</v>
      </c>
      <c r="Q11" s="26">
        <f>IF(P11&lt;=1500,0.03,IF(AND(P11&lt;=4500,P11&gt;1500),0.1,IF(AND(P11&lt;=9000,P11&gt;4500),0.2,IF(AND(P11&lt;=35000,P11&gt;9000),0.25,IF(AND(P11&lt;=55000,P11&gt;35000),0.3,IF(AND(P11&lt;=80000,P11&gt;55000),0.35,IF(AND(P11&gt;80000),0.45,"false")))))))</f>
        <v>0.25</v>
      </c>
      <c r="R11" s="13">
        <f>IF(Q11=0.03,0,IF(AND(Q11=0.1),105,IF(AND(Q11=0.2),555,IF(AND(Q11=0.25),1005,IF(AND(Q11=0.3),2755,IF(AND(Q11=0.35),5505,IF(AND(Q11=0.45,13505),"false")))))))</f>
        <v>1005</v>
      </c>
      <c r="S11" s="13">
        <f>P11*Q11-R11</f>
        <v>4185.75</v>
      </c>
      <c r="T11" s="13">
        <f>G11-S11</f>
        <v>21377.25</v>
      </c>
      <c r="U11" s="8"/>
      <c r="V11" s="14"/>
      <c r="W11" s="14"/>
      <c r="X11" s="14"/>
      <c r="Y11" s="31"/>
      <c r="Z11" s="31"/>
      <c r="AA11" s="14"/>
      <c r="AB11" s="14"/>
      <c r="AC11" s="13">
        <v>0</v>
      </c>
      <c r="AD11" s="13">
        <v>5000</v>
      </c>
      <c r="AE11" s="13">
        <v>0</v>
      </c>
      <c r="AF11" s="12">
        <v>17590.39</v>
      </c>
      <c r="AG11" s="13">
        <f>T11+SUM(AC11:AF11)</f>
        <v>43967.64</v>
      </c>
      <c r="AH11" s="13">
        <f>G11+SUM(AC11:AE11)+AF11</f>
        <v>48153.39</v>
      </c>
      <c r="AI11" s="8"/>
      <c r="AJ11" s="8"/>
    </row>
    <row r="13" spans="1:36">
      <c r="B13" s="16" t="s">
        <v>127</v>
      </c>
    </row>
    <row r="14" spans="1:36">
      <c r="B14" s="65" t="s">
        <v>125</v>
      </c>
    </row>
    <row r="15" spans="1:36" ht="30" customHeight="1">
      <c r="A15" s="9"/>
      <c r="B15" s="10"/>
      <c r="C15" s="11" t="s">
        <v>121</v>
      </c>
      <c r="D15" s="11" t="s">
        <v>122</v>
      </c>
      <c r="E15" s="11" t="s">
        <v>123</v>
      </c>
      <c r="F15" s="12">
        <f>24300-5000+(6113*3+150)</f>
        <v>37789</v>
      </c>
      <c r="G15" s="13">
        <f>SUM(F15:F15)</f>
        <v>37789</v>
      </c>
      <c r="H15" s="14"/>
      <c r="I15" s="14"/>
      <c r="J15" s="14"/>
      <c r="K15" s="14"/>
      <c r="L15" s="14"/>
      <c r="M15" s="14"/>
      <c r="N15" s="14"/>
      <c r="O15" s="13">
        <v>4800</v>
      </c>
      <c r="P15" s="13">
        <f>G15-L15-N15-O15</f>
        <v>32989</v>
      </c>
      <c r="Q15" s="26">
        <f>IF(P15&lt;=1500,0.03,IF(AND(P15&lt;=4500,P15&gt;1500),0.1,IF(AND(P15&lt;=9000,P15&gt;4500),0.2,IF(AND(P15&lt;=35000,P15&gt;9000),0.25,IF(AND(P15&lt;=55000,P15&gt;35000),0.3,IF(AND(P15&lt;=80000,P15&gt;55000),0.35,IF(AND(P15&gt;80000),0.45,"false")))))))</f>
        <v>0.25</v>
      </c>
      <c r="R15" s="13">
        <f>IF(Q15=0.03,0,IF(AND(Q15=0.1),105,IF(AND(Q15=0.2),555,IF(AND(Q15=0.25),1005,IF(AND(Q15=0.3),2755,IF(AND(Q15=0.35),5505,IF(AND(Q15=0.45,13505),"false")))))))</f>
        <v>1005</v>
      </c>
      <c r="S15" s="13">
        <f>P15*Q15-R15</f>
        <v>7242.25</v>
      </c>
      <c r="T15" s="13">
        <f>G15-S15</f>
        <v>30546.75</v>
      </c>
      <c r="U15" s="8"/>
      <c r="V15" s="14"/>
      <c r="W15" s="14"/>
      <c r="X15" s="14"/>
      <c r="Y15" s="31"/>
      <c r="Z15" s="31"/>
      <c r="AA15" s="14"/>
      <c r="AB15" s="14"/>
      <c r="AC15" s="13">
        <v>0</v>
      </c>
      <c r="AD15" s="13">
        <v>5000</v>
      </c>
      <c r="AE15" s="13">
        <v>0</v>
      </c>
      <c r="AF15" s="12">
        <v>17590.39</v>
      </c>
      <c r="AG15" s="13">
        <f>T15+SUM(AC15:AF15)</f>
        <v>53137.14</v>
      </c>
      <c r="AH15" s="13">
        <f>G15+SUM(AC15:AE15)+AF15</f>
        <v>60379.39</v>
      </c>
      <c r="AI15" s="8"/>
      <c r="AJ15" s="8"/>
    </row>
    <row r="16" spans="1:36">
      <c r="B16" s="65" t="s">
        <v>126</v>
      </c>
    </row>
    <row r="17" spans="1:36" ht="30" customHeight="1">
      <c r="A17" s="9"/>
      <c r="B17" s="10"/>
      <c r="C17" s="11" t="s">
        <v>121</v>
      </c>
      <c r="D17" s="11" t="s">
        <v>122</v>
      </c>
      <c r="E17" s="11" t="s">
        <v>123</v>
      </c>
      <c r="F17" s="12">
        <f>24300-5000+6113+150+8069</f>
        <v>33632</v>
      </c>
      <c r="G17" s="13">
        <f>SUM(F17:F17)</f>
        <v>33632</v>
      </c>
      <c r="H17" s="14"/>
      <c r="I17" s="14"/>
      <c r="J17" s="14"/>
      <c r="K17" s="14"/>
      <c r="L17" s="14"/>
      <c r="M17" s="14"/>
      <c r="N17" s="14"/>
      <c r="O17" s="13">
        <v>4800</v>
      </c>
      <c r="P17" s="13">
        <f>G17-L17-N17-O17</f>
        <v>28832</v>
      </c>
      <c r="Q17" s="26">
        <f>IF(P17&lt;=1500,0.03,IF(AND(P17&lt;=4500,P17&gt;1500),0.1,IF(AND(P17&lt;=9000,P17&gt;4500),0.2,IF(AND(P17&lt;=35000,P17&gt;9000),0.25,IF(AND(P17&lt;=55000,P17&gt;35000),0.3,IF(AND(P17&lt;=80000,P17&gt;55000),0.35,IF(AND(P17&gt;80000),0.45,"false")))))))</f>
        <v>0.25</v>
      </c>
      <c r="R17" s="13">
        <f>IF(Q17=0.03,0,IF(AND(Q17=0.1),105,IF(AND(Q17=0.2),555,IF(AND(Q17=0.25),1005,IF(AND(Q17=0.3),2755,IF(AND(Q17=0.35),5505,IF(AND(Q17=0.45,13505),"false")))))))</f>
        <v>1005</v>
      </c>
      <c r="S17" s="13">
        <f>P17*Q17-R17</f>
        <v>6203</v>
      </c>
      <c r="T17" s="13">
        <f>G17-S17</f>
        <v>27429</v>
      </c>
      <c r="U17" s="8"/>
      <c r="V17" s="14"/>
      <c r="W17" s="14"/>
      <c r="X17" s="14"/>
      <c r="Y17" s="31"/>
      <c r="Z17" s="31"/>
      <c r="AA17" s="14"/>
      <c r="AB17" s="14"/>
      <c r="AC17" s="13">
        <v>0</v>
      </c>
      <c r="AD17" s="13">
        <v>5000</v>
      </c>
      <c r="AE17" s="13">
        <v>0</v>
      </c>
      <c r="AF17" s="12">
        <v>17590.39</v>
      </c>
      <c r="AG17" s="13">
        <f>T17+SUM(AC17:AF17)</f>
        <v>50019.39</v>
      </c>
      <c r="AH17" s="13">
        <f>G17+SUM(AC17:AE17)+AF17</f>
        <v>56222.39</v>
      </c>
      <c r="AI17" s="8"/>
      <c r="AJ17" s="8"/>
    </row>
    <row r="20" spans="1:36" ht="16.5">
      <c r="B20" s="17" t="s">
        <v>128</v>
      </c>
      <c r="C20" s="2"/>
    </row>
    <row r="21" spans="1:36" ht="14.25">
      <c r="B21" s="18" t="s">
        <v>129</v>
      </c>
    </row>
    <row r="22" spans="1:36" ht="14.25">
      <c r="B22" s="19" t="s">
        <v>130</v>
      </c>
    </row>
    <row r="23" spans="1:36" ht="14.25">
      <c r="B23" s="20" t="s">
        <v>131</v>
      </c>
    </row>
    <row r="24" spans="1:36" ht="14.25">
      <c r="B24" s="21" t="s">
        <v>132</v>
      </c>
    </row>
    <row r="25" spans="1:36" ht="14.25">
      <c r="B25" s="22" t="s">
        <v>133</v>
      </c>
    </row>
    <row r="26" spans="1:36" ht="14.25">
      <c r="B26" s="23" t="s">
        <v>134</v>
      </c>
    </row>
  </sheetData>
  <phoneticPr fontId="3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Payroll schedule</vt:lpstr>
      <vt:lpstr>Reconciliation</vt:lpstr>
      <vt:lpstr>Sebastian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youyifan</cp:lastModifiedBy>
  <dcterms:created xsi:type="dcterms:W3CDTF">2014-11-24T07:55:00Z</dcterms:created>
  <dcterms:modified xsi:type="dcterms:W3CDTF">2015-08-31T01:47:17Z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