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3820"/>
  <bookViews>
    <workbookView xWindow="3510" yWindow="4395" windowWidth="11790" windowHeight="5400" tabRatio="592"/>
  </bookViews>
  <sheets>
    <sheet name="Summary" sheetId="4" r:id="rId1"/>
    <sheet name="WBS Estimation" sheetId="16" r:id="rId2"/>
    <sheet name="Effort Breakdown" sheetId="25" r:id="rId3"/>
    <sheet name="Risk Assessment" sheetId="23" r:id="rId4"/>
    <sheet name="Q&amp;A" sheetId="19" r:id="rId5"/>
    <sheet name="Record of Changes" sheetId="20" r:id="rId6"/>
  </sheets>
  <externalReferences>
    <externalReference r:id="rId7"/>
  </externalReferences>
  <definedNames>
    <definedName name="_xlnm.Print_Area" localSheetId="0">Summary!$B$1:$H$76</definedName>
    <definedName name="_xlnm.Print_Area" localSheetId="1">'WBS Estimation'!$B$1:$M$221</definedName>
  </definedNames>
  <calcPr calcId="145621"/>
</workbook>
</file>

<file path=xl/calcChain.xml><?xml version="1.0" encoding="utf-8"?>
<calcChain xmlns="http://schemas.openxmlformats.org/spreadsheetml/2006/main">
  <c r="D5" i="25" l="1"/>
  <c r="D13" i="25"/>
  <c r="D12" i="25"/>
  <c r="D11" i="25"/>
  <c r="D10" i="25"/>
  <c r="D9" i="25"/>
  <c r="D8" i="25"/>
  <c r="D7" i="25"/>
  <c r="D6" i="25"/>
  <c r="D44" i="25"/>
  <c r="K31" i="25"/>
  <c r="K30" i="25"/>
  <c r="K29" i="25"/>
  <c r="K28" i="25"/>
  <c r="K27" i="25"/>
  <c r="K26" i="25"/>
  <c r="K25" i="25"/>
  <c r="K24" i="25"/>
  <c r="K23" i="25"/>
  <c r="D9" i="16"/>
  <c r="B5" i="16"/>
  <c r="E185" i="16"/>
  <c r="E187" i="16"/>
  <c r="D165" i="16"/>
  <c r="D179" i="16" l="1"/>
  <c r="D180" i="16"/>
  <c r="D176" i="16"/>
  <c r="J34" i="25"/>
  <c r="D178" i="16"/>
  <c r="D182" i="16"/>
  <c r="D175" i="16"/>
  <c r="D16" i="25"/>
  <c r="H34" i="25"/>
  <c r="F34" i="25"/>
  <c r="E34" i="25"/>
  <c r="G34" i="25"/>
  <c r="D174" i="16"/>
  <c r="D181" i="16"/>
  <c r="D177" i="16"/>
  <c r="I34" i="25"/>
  <c r="E44" i="25"/>
  <c r="K34" i="25" l="1"/>
  <c r="D170" i="16"/>
  <c r="D192" i="16" s="1"/>
  <c r="D200" i="16" l="1"/>
  <c r="D201" i="16"/>
  <c r="D195" i="16"/>
  <c r="D194" i="16"/>
  <c r="D196" i="16"/>
  <c r="D191" i="16"/>
  <c r="D193" i="16"/>
  <c r="M213" i="16"/>
  <c r="M214" i="16" s="1"/>
  <c r="D205" i="16"/>
  <c r="D199" i="16" l="1"/>
  <c r="E199" i="16" s="1"/>
  <c r="D187" i="16"/>
  <c r="E205" i="16"/>
  <c r="D213" i="16" l="1"/>
  <c r="J165" i="16" s="1"/>
  <c r="J32" i="16" l="1"/>
  <c r="J36" i="16"/>
  <c r="J40" i="16"/>
  <c r="J43" i="16"/>
  <c r="J47" i="16"/>
  <c r="J51" i="16"/>
  <c r="J33" i="16"/>
  <c r="J37" i="16"/>
  <c r="J41" i="16"/>
  <c r="J44" i="16"/>
  <c r="J48" i="16"/>
  <c r="J34" i="16"/>
  <c r="J38" i="16"/>
  <c r="J42" i="16"/>
  <c r="J45" i="16"/>
  <c r="J49" i="16"/>
  <c r="J53" i="16"/>
  <c r="J35" i="16"/>
  <c r="J39" i="16"/>
  <c r="J46" i="16"/>
  <c r="J52" i="16"/>
  <c r="J55" i="16"/>
  <c r="J57" i="16"/>
  <c r="J59" i="16"/>
  <c r="J54" i="16"/>
  <c r="J56" i="16"/>
  <c r="J60" i="16"/>
  <c r="J61" i="16"/>
  <c r="J50" i="16"/>
  <c r="J58" i="16"/>
  <c r="J62" i="16"/>
  <c r="J27" i="16"/>
  <c r="J13" i="16"/>
  <c r="J14" i="16"/>
  <c r="J28" i="16"/>
  <c r="J29" i="16"/>
  <c r="J30" i="16"/>
  <c r="J31" i="16"/>
  <c r="J63" i="16"/>
  <c r="J67" i="16"/>
  <c r="I165" i="16"/>
  <c r="H165" i="16"/>
  <c r="G165" i="16"/>
  <c r="E12" i="4"/>
  <c r="D40" i="25" s="1"/>
  <c r="H73" i="25" s="1"/>
  <c r="K165" i="16"/>
  <c r="F165" i="16"/>
  <c r="J164" i="16"/>
  <c r="J166" i="16"/>
  <c r="K33" i="16" l="1"/>
  <c r="K37" i="16"/>
  <c r="K41" i="16"/>
  <c r="K44" i="16"/>
  <c r="K48" i="16"/>
  <c r="K52" i="16"/>
  <c r="K34" i="16"/>
  <c r="K38" i="16"/>
  <c r="K42" i="16"/>
  <c r="K45" i="16"/>
  <c r="K49" i="16"/>
  <c r="K35" i="16"/>
  <c r="K39" i="16"/>
  <c r="K46" i="16"/>
  <c r="K50" i="16"/>
  <c r="K54" i="16"/>
  <c r="K32" i="16"/>
  <c r="K36" i="16"/>
  <c r="K40" i="16"/>
  <c r="K43" i="16"/>
  <c r="K47" i="16"/>
  <c r="K53" i="16"/>
  <c r="K56" i="16"/>
  <c r="K60" i="16"/>
  <c r="K57" i="16"/>
  <c r="K61" i="16"/>
  <c r="K58" i="16"/>
  <c r="K62" i="16"/>
  <c r="K51" i="16"/>
  <c r="K55" i="16"/>
  <c r="K59" i="16"/>
  <c r="H34" i="16"/>
  <c r="H38" i="16"/>
  <c r="H42" i="16"/>
  <c r="H45" i="16"/>
  <c r="H49" i="16"/>
  <c r="H53" i="16"/>
  <c r="H35" i="16"/>
  <c r="H39" i="16"/>
  <c r="H46" i="16"/>
  <c r="H32" i="16"/>
  <c r="H36" i="16"/>
  <c r="H40" i="16"/>
  <c r="H43" i="16"/>
  <c r="H47" i="16"/>
  <c r="H51" i="16"/>
  <c r="H33" i="16"/>
  <c r="H37" i="16"/>
  <c r="H41" i="16"/>
  <c r="H44" i="16"/>
  <c r="H48" i="16"/>
  <c r="H50" i="16"/>
  <c r="H57" i="16"/>
  <c r="H55" i="16"/>
  <c r="H61" i="16"/>
  <c r="H52" i="16"/>
  <c r="H58" i="16"/>
  <c r="H62" i="16"/>
  <c r="H54" i="16"/>
  <c r="H59" i="16"/>
  <c r="H56" i="16"/>
  <c r="H60" i="16"/>
  <c r="F32" i="16"/>
  <c r="F36" i="16"/>
  <c r="F40" i="16"/>
  <c r="F43" i="16"/>
  <c r="F47" i="16"/>
  <c r="F51" i="16"/>
  <c r="F55" i="16"/>
  <c r="F33" i="16"/>
  <c r="F37" i="16"/>
  <c r="F41" i="16"/>
  <c r="F44" i="16"/>
  <c r="F48" i="16"/>
  <c r="F34" i="16"/>
  <c r="F38" i="16"/>
  <c r="F42" i="16"/>
  <c r="F45" i="16"/>
  <c r="F49" i="16"/>
  <c r="F53" i="16"/>
  <c r="F35" i="16"/>
  <c r="F39" i="16"/>
  <c r="F46" i="16"/>
  <c r="F59" i="16"/>
  <c r="F50" i="16"/>
  <c r="F56" i="16"/>
  <c r="F60" i="16"/>
  <c r="F52" i="16"/>
  <c r="F57" i="16"/>
  <c r="F61" i="16"/>
  <c r="F54" i="16"/>
  <c r="F58" i="16"/>
  <c r="F62" i="16"/>
  <c r="G33" i="16"/>
  <c r="G37" i="16"/>
  <c r="G41" i="16"/>
  <c r="G44" i="16"/>
  <c r="G48" i="16"/>
  <c r="G52" i="16"/>
  <c r="G34" i="16"/>
  <c r="G38" i="16"/>
  <c r="G42" i="16"/>
  <c r="G45" i="16"/>
  <c r="G49" i="16"/>
  <c r="G35" i="16"/>
  <c r="G39" i="16"/>
  <c r="G46" i="16"/>
  <c r="G50" i="16"/>
  <c r="G54" i="16"/>
  <c r="G32" i="16"/>
  <c r="G36" i="16"/>
  <c r="G40" i="16"/>
  <c r="G43" i="16"/>
  <c r="G47" i="16"/>
  <c r="G56" i="16"/>
  <c r="G53" i="16"/>
  <c r="G60" i="16"/>
  <c r="G51" i="16"/>
  <c r="G57" i="16"/>
  <c r="G61" i="16"/>
  <c r="G58" i="16"/>
  <c r="G62" i="16"/>
  <c r="G55" i="16"/>
  <c r="G59" i="16"/>
  <c r="I35" i="16"/>
  <c r="I39" i="16"/>
  <c r="I46" i="16"/>
  <c r="I50" i="16"/>
  <c r="I54" i="16"/>
  <c r="I32" i="16"/>
  <c r="I36" i="16"/>
  <c r="I40" i="16"/>
  <c r="I43" i="16"/>
  <c r="I47" i="16"/>
  <c r="I33" i="16"/>
  <c r="I37" i="16"/>
  <c r="I41" i="16"/>
  <c r="I44" i="16"/>
  <c r="I48" i="16"/>
  <c r="I52" i="16"/>
  <c r="I34" i="16"/>
  <c r="I38" i="16"/>
  <c r="I42" i="16"/>
  <c r="I45" i="16"/>
  <c r="I49" i="16"/>
  <c r="I51" i="16"/>
  <c r="I56" i="16"/>
  <c r="I58" i="16"/>
  <c r="I62" i="16"/>
  <c r="I53" i="16"/>
  <c r="I55" i="16"/>
  <c r="I59" i="16"/>
  <c r="I60" i="16"/>
  <c r="I57" i="16"/>
  <c r="I61" i="16"/>
  <c r="F70" i="16"/>
  <c r="E70" i="16" s="1"/>
  <c r="F72" i="16"/>
  <c r="E72" i="16" s="1"/>
  <c r="F74" i="16"/>
  <c r="E74" i="16" s="1"/>
  <c r="F76" i="16"/>
  <c r="E76" i="16" s="1"/>
  <c r="F78" i="16"/>
  <c r="E78" i="16" s="1"/>
  <c r="F80" i="16"/>
  <c r="E80" i="16" s="1"/>
  <c r="F82" i="16"/>
  <c r="E82" i="16" s="1"/>
  <c r="F84" i="16"/>
  <c r="E84" i="16" s="1"/>
  <c r="F86" i="16"/>
  <c r="E86" i="16" s="1"/>
  <c r="F88" i="16"/>
  <c r="E88" i="16" s="1"/>
  <c r="F90" i="16"/>
  <c r="E90" i="16" s="1"/>
  <c r="F92" i="16"/>
  <c r="E92" i="16" s="1"/>
  <c r="F94" i="16"/>
  <c r="E94" i="16" s="1"/>
  <c r="F96" i="16"/>
  <c r="E96" i="16" s="1"/>
  <c r="F98" i="16"/>
  <c r="E98" i="16" s="1"/>
  <c r="F100" i="16"/>
  <c r="E100" i="16" s="1"/>
  <c r="F102" i="16"/>
  <c r="E102" i="16" s="1"/>
  <c r="F105" i="16"/>
  <c r="E105" i="16" s="1"/>
  <c r="F107" i="16"/>
  <c r="E107" i="16" s="1"/>
  <c r="F109" i="16"/>
  <c r="E109" i="16" s="1"/>
  <c r="F111" i="16"/>
  <c r="E111" i="16" s="1"/>
  <c r="F113" i="16"/>
  <c r="E113" i="16" s="1"/>
  <c r="F115" i="16"/>
  <c r="E115" i="16" s="1"/>
  <c r="F117" i="16"/>
  <c r="E117" i="16" s="1"/>
  <c r="F118" i="16"/>
  <c r="E118" i="16" s="1"/>
  <c r="F120" i="16"/>
  <c r="E120" i="16" s="1"/>
  <c r="F122" i="16"/>
  <c r="E122" i="16" s="1"/>
  <c r="F124" i="16"/>
  <c r="E124" i="16" s="1"/>
  <c r="F126" i="16"/>
  <c r="E126" i="16" s="1"/>
  <c r="F128" i="16"/>
  <c r="E128" i="16" s="1"/>
  <c r="F130" i="16"/>
  <c r="E130" i="16" s="1"/>
  <c r="F132" i="16"/>
  <c r="E132" i="16" s="1"/>
  <c r="F133" i="16"/>
  <c r="E133" i="16" s="1"/>
  <c r="F135" i="16"/>
  <c r="E135" i="16" s="1"/>
  <c r="F137" i="16"/>
  <c r="E137" i="16" s="1"/>
  <c r="F139" i="16"/>
  <c r="E139" i="16" s="1"/>
  <c r="F141" i="16"/>
  <c r="E141" i="16" s="1"/>
  <c r="F143" i="16"/>
  <c r="E143" i="16" s="1"/>
  <c r="F145" i="16"/>
  <c r="E145" i="16" s="1"/>
  <c r="F147" i="16"/>
  <c r="E147" i="16" s="1"/>
  <c r="F148" i="16"/>
  <c r="E148" i="16" s="1"/>
  <c r="F150" i="16"/>
  <c r="E150" i="16" s="1"/>
  <c r="F152" i="16"/>
  <c r="E152" i="16" s="1"/>
  <c r="F154" i="16"/>
  <c r="E154" i="16" s="1"/>
  <c r="F156" i="16"/>
  <c r="E156" i="16" s="1"/>
  <c r="F158" i="16"/>
  <c r="E158" i="16" s="1"/>
  <c r="F160" i="16"/>
  <c r="E160" i="16" s="1"/>
  <c r="F162" i="16"/>
  <c r="E162" i="16" s="1"/>
  <c r="F71" i="16"/>
  <c r="E71" i="16" s="1"/>
  <c r="F73" i="16"/>
  <c r="E73" i="16" s="1"/>
  <c r="F75" i="16"/>
  <c r="E75" i="16" s="1"/>
  <c r="F77" i="16"/>
  <c r="E77" i="16" s="1"/>
  <c r="F79" i="16"/>
  <c r="E79" i="16" s="1"/>
  <c r="F81" i="16"/>
  <c r="E81" i="16" s="1"/>
  <c r="F83" i="16"/>
  <c r="E83" i="16" s="1"/>
  <c r="F85" i="16"/>
  <c r="E85" i="16" s="1"/>
  <c r="F87" i="16"/>
  <c r="E87" i="16" s="1"/>
  <c r="F89" i="16"/>
  <c r="E89" i="16" s="1"/>
  <c r="F91" i="16"/>
  <c r="E91" i="16" s="1"/>
  <c r="F93" i="16"/>
  <c r="E93" i="16" s="1"/>
  <c r="F95" i="16"/>
  <c r="E95" i="16" s="1"/>
  <c r="F97" i="16"/>
  <c r="E97" i="16" s="1"/>
  <c r="F99" i="16"/>
  <c r="E99" i="16" s="1"/>
  <c r="F101" i="16"/>
  <c r="E101" i="16" s="1"/>
  <c r="F103" i="16"/>
  <c r="E103" i="16" s="1"/>
  <c r="F104" i="16"/>
  <c r="E104" i="16" s="1"/>
  <c r="F106" i="16"/>
  <c r="E106" i="16" s="1"/>
  <c r="F108" i="16"/>
  <c r="E108" i="16" s="1"/>
  <c r="F110" i="16"/>
  <c r="E110" i="16" s="1"/>
  <c r="F112" i="16"/>
  <c r="E112" i="16" s="1"/>
  <c r="F114" i="16"/>
  <c r="E114" i="16" s="1"/>
  <c r="F116" i="16"/>
  <c r="E116" i="16" s="1"/>
  <c r="F119" i="16"/>
  <c r="E119" i="16" s="1"/>
  <c r="F121" i="16"/>
  <c r="E121" i="16" s="1"/>
  <c r="F123" i="16"/>
  <c r="E123" i="16" s="1"/>
  <c r="F125" i="16"/>
  <c r="E125" i="16" s="1"/>
  <c r="F127" i="16"/>
  <c r="E127" i="16" s="1"/>
  <c r="F129" i="16"/>
  <c r="E129" i="16" s="1"/>
  <c r="F131" i="16"/>
  <c r="E131" i="16" s="1"/>
  <c r="F134" i="16"/>
  <c r="E134" i="16" s="1"/>
  <c r="F136" i="16"/>
  <c r="E136" i="16" s="1"/>
  <c r="F138" i="16"/>
  <c r="E138" i="16" s="1"/>
  <c r="F140" i="16"/>
  <c r="E140" i="16" s="1"/>
  <c r="F142" i="16"/>
  <c r="E142" i="16" s="1"/>
  <c r="F144" i="16"/>
  <c r="E144" i="16" s="1"/>
  <c r="F146" i="16"/>
  <c r="E146" i="16" s="1"/>
  <c r="F149" i="16"/>
  <c r="E149" i="16" s="1"/>
  <c r="F151" i="16"/>
  <c r="E151" i="16" s="1"/>
  <c r="F153" i="16"/>
  <c r="E153" i="16" s="1"/>
  <c r="F155" i="16"/>
  <c r="E155" i="16" s="1"/>
  <c r="F157" i="16"/>
  <c r="E157" i="16" s="1"/>
  <c r="F159" i="16"/>
  <c r="E159" i="16" s="1"/>
  <c r="F161" i="16"/>
  <c r="E161" i="16" s="1"/>
  <c r="F163" i="16"/>
  <c r="E163" i="16" s="1"/>
  <c r="F26" i="16"/>
  <c r="E26" i="16" s="1"/>
  <c r="F22" i="16"/>
  <c r="E22" i="16" s="1"/>
  <c r="F18" i="16"/>
  <c r="E18" i="16" s="1"/>
  <c r="F23" i="16"/>
  <c r="E23" i="16" s="1"/>
  <c r="F19" i="16"/>
  <c r="E19" i="16" s="1"/>
  <c r="F15" i="16"/>
  <c r="E15" i="16" s="1"/>
  <c r="F24" i="16"/>
  <c r="E24" i="16" s="1"/>
  <c r="F20" i="16"/>
  <c r="E20" i="16" s="1"/>
  <c r="F16" i="16"/>
  <c r="E16" i="16" s="1"/>
  <c r="F25" i="16"/>
  <c r="E25" i="16" s="1"/>
  <c r="F21" i="16"/>
  <c r="E21" i="16" s="1"/>
  <c r="F17" i="16"/>
  <c r="E17" i="16" s="1"/>
  <c r="F68" i="16"/>
  <c r="E68" i="16" s="1"/>
  <c r="F64" i="16"/>
  <c r="E64" i="16" s="1"/>
  <c r="F67" i="16"/>
  <c r="F66" i="16"/>
  <c r="E66" i="16" s="1"/>
  <c r="F69" i="16"/>
  <c r="E69" i="16" s="1"/>
  <c r="F65" i="16"/>
  <c r="E65" i="16" s="1"/>
  <c r="F27" i="16"/>
  <c r="G27" i="16"/>
  <c r="I27" i="16"/>
  <c r="K27" i="16"/>
  <c r="H27" i="16"/>
  <c r="K14" i="16"/>
  <c r="K29" i="16"/>
  <c r="K31" i="16"/>
  <c r="K67" i="16"/>
  <c r="K13" i="16"/>
  <c r="K28" i="16"/>
  <c r="K30" i="16"/>
  <c r="K63" i="16"/>
  <c r="I13" i="16"/>
  <c r="I28" i="16"/>
  <c r="I30" i="16"/>
  <c r="I63" i="16"/>
  <c r="I14" i="16"/>
  <c r="I29" i="16"/>
  <c r="I31" i="16"/>
  <c r="I67" i="16"/>
  <c r="F13" i="16"/>
  <c r="F14" i="16"/>
  <c r="F28" i="16"/>
  <c r="F29" i="16"/>
  <c r="F30" i="16"/>
  <c r="F31" i="16"/>
  <c r="F63" i="16"/>
  <c r="H13" i="16"/>
  <c r="H14" i="16"/>
  <c r="H28" i="16"/>
  <c r="H29" i="16"/>
  <c r="H30" i="16"/>
  <c r="H31" i="16"/>
  <c r="H63" i="16"/>
  <c r="H67" i="16"/>
  <c r="G14" i="16"/>
  <c r="G29" i="16"/>
  <c r="G31" i="16"/>
  <c r="G67" i="16"/>
  <c r="G13" i="16"/>
  <c r="G28" i="16"/>
  <c r="G30" i="16"/>
  <c r="G63" i="16"/>
  <c r="K164" i="16"/>
  <c r="G166" i="16"/>
  <c r="I164" i="16"/>
  <c r="F166" i="16"/>
  <c r="H166" i="16"/>
  <c r="G164" i="16"/>
  <c r="I166" i="16"/>
  <c r="H164" i="16"/>
  <c r="I71" i="25"/>
  <c r="G68" i="25"/>
  <c r="I59" i="25"/>
  <c r="I60" i="25" s="1"/>
  <c r="E59" i="25"/>
  <c r="E60" i="25" s="1"/>
  <c r="J69" i="25"/>
  <c r="J68" i="25"/>
  <c r="H59" i="25"/>
  <c r="H60" i="25" s="1"/>
  <c r="E75" i="25"/>
  <c r="I68" i="25"/>
  <c r="I72" i="25"/>
  <c r="J71" i="25"/>
  <c r="G59" i="25"/>
  <c r="G60" i="25" s="1"/>
  <c r="E72" i="25"/>
  <c r="E73" i="25"/>
  <c r="G74" i="25"/>
  <c r="I75" i="25"/>
  <c r="E67" i="25"/>
  <c r="F68" i="25"/>
  <c r="F71" i="25"/>
  <c r="F74" i="25"/>
  <c r="I69" i="25"/>
  <c r="G73" i="25"/>
  <c r="F59" i="25"/>
  <c r="F60" i="25" s="1"/>
  <c r="J67" i="25"/>
  <c r="D46" i="25"/>
  <c r="E46" i="25" s="1"/>
  <c r="E68" i="25"/>
  <c r="D45" i="25"/>
  <c r="E45" i="25" s="1"/>
  <c r="I67" i="25"/>
  <c r="F72" i="25"/>
  <c r="F75" i="25"/>
  <c r="I70" i="25"/>
  <c r="H70" i="25"/>
  <c r="E70" i="25"/>
  <c r="G75" i="25"/>
  <c r="J72" i="25"/>
  <c r="J75" i="25"/>
  <c r="G71" i="25"/>
  <c r="F69" i="25"/>
  <c r="G70" i="25"/>
  <c r="E74" i="25"/>
  <c r="H72" i="25"/>
  <c r="D49" i="25"/>
  <c r="E49" i="25" s="1"/>
  <c r="H67" i="25"/>
  <c r="F70" i="25"/>
  <c r="H74" i="25"/>
  <c r="H69" i="25"/>
  <c r="G69" i="25"/>
  <c r="E71" i="25"/>
  <c r="G72" i="25"/>
  <c r="J73" i="25"/>
  <c r="I73" i="25"/>
  <c r="J59" i="25"/>
  <c r="D51" i="25"/>
  <c r="E51" i="25" s="1"/>
  <c r="D47" i="25"/>
  <c r="E47" i="25" s="1"/>
  <c r="J74" i="25"/>
  <c r="I74" i="25"/>
  <c r="F73" i="25"/>
  <c r="H68" i="25"/>
  <c r="D48" i="25"/>
  <c r="E48" i="25" s="1"/>
  <c r="E69" i="25"/>
  <c r="H75" i="25"/>
  <c r="J70" i="25"/>
  <c r="G67" i="25"/>
  <c r="H71" i="25"/>
  <c r="F67" i="25"/>
  <c r="K166" i="16"/>
  <c r="L165" i="16"/>
  <c r="F164" i="16"/>
  <c r="L34" i="16" l="1"/>
  <c r="L38" i="16"/>
  <c r="E38" i="16" s="1"/>
  <c r="L42" i="16"/>
  <c r="E42" i="16" s="1"/>
  <c r="L45" i="16"/>
  <c r="E45" i="16" s="1"/>
  <c r="L49" i="16"/>
  <c r="L53" i="16"/>
  <c r="E53" i="16" s="1"/>
  <c r="L35" i="16"/>
  <c r="E35" i="16" s="1"/>
  <c r="L39" i="16"/>
  <c r="E39" i="16" s="1"/>
  <c r="L46" i="16"/>
  <c r="E46" i="16" s="1"/>
  <c r="L32" i="16"/>
  <c r="E32" i="16" s="1"/>
  <c r="L36" i="16"/>
  <c r="E36" i="16" s="1"/>
  <c r="L40" i="16"/>
  <c r="E40" i="16" s="1"/>
  <c r="L43" i="16"/>
  <c r="E43" i="16" s="1"/>
  <c r="L47" i="16"/>
  <c r="E47" i="16" s="1"/>
  <c r="L51" i="16"/>
  <c r="E51" i="16" s="1"/>
  <c r="L33" i="16"/>
  <c r="E33" i="16" s="1"/>
  <c r="L37" i="16"/>
  <c r="E37" i="16" s="1"/>
  <c r="L41" i="16"/>
  <c r="L44" i="16"/>
  <c r="E44" i="16" s="1"/>
  <c r="L48" i="16"/>
  <c r="E48" i="16" s="1"/>
  <c r="L54" i="16"/>
  <c r="L57" i="16"/>
  <c r="E57" i="16" s="1"/>
  <c r="L50" i="16"/>
  <c r="E50" i="16" s="1"/>
  <c r="L61" i="16"/>
  <c r="E61" i="16" s="1"/>
  <c r="L58" i="16"/>
  <c r="E58" i="16" s="1"/>
  <c r="L62" i="16"/>
  <c r="E62" i="16" s="1"/>
  <c r="L55" i="16"/>
  <c r="E55" i="16" s="1"/>
  <c r="L59" i="16"/>
  <c r="E59" i="16" s="1"/>
  <c r="L52" i="16"/>
  <c r="E52" i="16" s="1"/>
  <c r="L56" i="16"/>
  <c r="L60" i="16"/>
  <c r="E60" i="16" s="1"/>
  <c r="E56" i="16"/>
  <c r="E54" i="16"/>
  <c r="E49" i="16"/>
  <c r="E34" i="16"/>
  <c r="E41" i="16"/>
  <c r="L27" i="16"/>
  <c r="E27" i="16" s="1"/>
  <c r="L13" i="16"/>
  <c r="E13" i="16" s="1"/>
  <c r="L14" i="16"/>
  <c r="E14" i="16" s="1"/>
  <c r="L28" i="16"/>
  <c r="E28" i="16" s="1"/>
  <c r="L29" i="16"/>
  <c r="E29" i="16" s="1"/>
  <c r="L30" i="16"/>
  <c r="E30" i="16" s="1"/>
  <c r="L31" i="16"/>
  <c r="E31" i="16" s="1"/>
  <c r="L63" i="16"/>
  <c r="E63" i="16" s="1"/>
  <c r="L67" i="16"/>
  <c r="E67" i="16" s="1"/>
  <c r="D50" i="25"/>
  <c r="E50" i="25" s="1"/>
  <c r="D52" i="25"/>
  <c r="E52" i="25" s="1"/>
  <c r="E78" i="25"/>
  <c r="K71" i="25"/>
  <c r="K70" i="25"/>
  <c r="K68" i="25"/>
  <c r="K67" i="25"/>
  <c r="G78" i="25"/>
  <c r="K75" i="25"/>
  <c r="K73" i="25"/>
  <c r="K72" i="25"/>
  <c r="K74" i="25"/>
  <c r="F78" i="25"/>
  <c r="I78" i="25"/>
  <c r="K69" i="25"/>
  <c r="H78" i="25"/>
  <c r="J78" i="25"/>
  <c r="J60" i="25"/>
  <c r="D60" i="25" s="1"/>
  <c r="D59" i="25"/>
  <c r="L166" i="16"/>
  <c r="L164" i="16"/>
  <c r="E164" i="16" s="1"/>
  <c r="E53" i="25" l="1"/>
  <c r="D53" i="25"/>
  <c r="K78" i="25"/>
  <c r="E165" i="16"/>
  <c r="E166" i="16" s="1"/>
</calcChain>
</file>

<file path=xl/comments1.xml><?xml version="1.0" encoding="utf-8"?>
<comments xmlns="http://schemas.openxmlformats.org/spreadsheetml/2006/main">
  <authors>
    <author>t</author>
  </authors>
  <commentList>
    <comment ref="C22" authorId="0">
      <text>
        <r>
          <rPr>
            <b/>
            <sz val="8"/>
            <color indexed="81"/>
            <rFont val="Tahoma"/>
            <family val="2"/>
          </rPr>
          <t>t:</t>
        </r>
        <r>
          <rPr>
            <sz val="8"/>
            <color indexed="81"/>
            <rFont val="Tahoma"/>
            <family val="2"/>
          </rPr>
          <t xml:space="preserve">
We do not expect to input the full scope specification here, 
instead we refer to some document or email and 
also the detailed WBS Estimation sheet.
</t>
        </r>
      </text>
    </comment>
    <comment ref="C33" authorId="0">
      <text>
        <r>
          <rPr>
            <b/>
            <sz val="8"/>
            <color indexed="81"/>
            <rFont val="Tahoma"/>
            <family val="2"/>
          </rPr>
          <t>t:</t>
        </r>
        <r>
          <rPr>
            <sz val="8"/>
            <color indexed="81"/>
            <rFont val="Tahoma"/>
            <family val="2"/>
          </rPr>
          <t xml:space="preserve">
This is the list of key out of scope items for those we have a feeling that client may assume that they are in scope.
Sample list of out of scope items:
- Data migration
- Data error correction 
- User's help
- End users training
- Testing the web based system in more than &lt;specific number&gt; of standard browsers.</t>
        </r>
      </text>
    </comment>
    <comment ref="D70" authorId="0">
      <text>
        <r>
          <rPr>
            <b/>
            <sz val="8"/>
            <color indexed="81"/>
            <rFont val="Tahoma"/>
            <family val="2"/>
          </rPr>
          <t>t:</t>
        </r>
        <r>
          <rPr>
            <sz val="8"/>
            <color indexed="81"/>
            <rFont val="Tahoma"/>
            <family val="2"/>
          </rPr>
          <t xml:space="preserve">
mandatory</t>
        </r>
      </text>
    </comment>
    <comment ref="D71" authorId="0">
      <text>
        <r>
          <rPr>
            <b/>
            <sz val="8"/>
            <color indexed="81"/>
            <rFont val="Tahoma"/>
            <family val="2"/>
          </rPr>
          <t>t:</t>
        </r>
        <r>
          <rPr>
            <sz val="8"/>
            <color indexed="81"/>
            <rFont val="Tahoma"/>
            <family val="2"/>
          </rPr>
          <t xml:space="preserve">
mandatory</t>
        </r>
      </text>
    </comment>
  </commentList>
</comments>
</file>

<file path=xl/comments2.xml><?xml version="1.0" encoding="utf-8"?>
<comments xmlns="http://schemas.openxmlformats.org/spreadsheetml/2006/main">
  <authors>
    <author>Dzung Pham</author>
    <author>Truong</author>
  </authors>
  <commentList>
    <comment ref="E173" authorId="0">
      <text>
        <r>
          <rPr>
            <b/>
            <sz val="8"/>
            <color indexed="81"/>
            <rFont val="Tahoma"/>
            <family val="2"/>
          </rPr>
          <t>Dzung Pham:
Project effort distribution</t>
        </r>
      </text>
    </comment>
    <comment ref="E174" authorId="0">
      <text>
        <r>
          <rPr>
            <b/>
            <sz val="8"/>
            <color indexed="81"/>
            <rFont val="Tahoma"/>
            <family val="2"/>
          </rPr>
          <t>Dzung Pham:</t>
        </r>
        <r>
          <rPr>
            <sz val="8"/>
            <color indexed="81"/>
            <rFont val="Tahoma"/>
            <family val="2"/>
          </rPr>
          <t xml:space="preserve">
Norm = 10%</t>
        </r>
      </text>
    </comment>
    <comment ref="E175" authorId="0">
      <text>
        <r>
          <rPr>
            <b/>
            <sz val="8"/>
            <color indexed="81"/>
            <rFont val="Tahoma"/>
            <family val="2"/>
          </rPr>
          <t>Dzung Pham:</t>
        </r>
        <r>
          <rPr>
            <sz val="8"/>
            <color indexed="81"/>
            <rFont val="Tahoma"/>
            <family val="2"/>
          </rPr>
          <t xml:space="preserve">
Norm = 11%</t>
        </r>
      </text>
    </comment>
    <comment ref="E176" authorId="0">
      <text>
        <r>
          <rPr>
            <b/>
            <sz val="8"/>
            <color indexed="81"/>
            <rFont val="Tahoma"/>
            <family val="2"/>
          </rPr>
          <t>Dzung Pham:</t>
        </r>
        <r>
          <rPr>
            <sz val="8"/>
            <color indexed="81"/>
            <rFont val="Tahoma"/>
            <family val="2"/>
          </rPr>
          <t xml:space="preserve">
Norm = 38%</t>
        </r>
      </text>
    </comment>
    <comment ref="E177" authorId="0">
      <text>
        <r>
          <rPr>
            <b/>
            <sz val="8"/>
            <color indexed="81"/>
            <rFont val="Tahoma"/>
            <family val="2"/>
          </rPr>
          <t>Dzung Pham:</t>
        </r>
        <r>
          <rPr>
            <sz val="8"/>
            <color indexed="81"/>
            <rFont val="Tahoma"/>
            <family val="2"/>
          </rPr>
          <t xml:space="preserve">
Norm = 22% plus 1% others</t>
        </r>
      </text>
    </comment>
    <comment ref="E178" authorId="0">
      <text>
        <r>
          <rPr>
            <b/>
            <sz val="8"/>
            <color indexed="81"/>
            <rFont val="Tahoma"/>
            <family val="2"/>
          </rPr>
          <t>Dzung Pham:</t>
        </r>
        <r>
          <rPr>
            <sz val="8"/>
            <color indexed="81"/>
            <rFont val="Tahoma"/>
            <family val="2"/>
          </rPr>
          <t xml:space="preserve">
Norm = 2%</t>
        </r>
      </text>
    </comment>
    <comment ref="E179" authorId="0">
      <text>
        <r>
          <rPr>
            <b/>
            <sz val="8"/>
            <color indexed="81"/>
            <rFont val="Tahoma"/>
            <family val="2"/>
          </rPr>
          <t>Dzung Pham:</t>
        </r>
        <r>
          <rPr>
            <sz val="8"/>
            <color indexed="81"/>
            <rFont val="Tahoma"/>
            <family val="2"/>
          </rPr>
          <t xml:space="preserve">
Norm = 2%</t>
        </r>
      </text>
    </comment>
    <comment ref="E180" authorId="0">
      <text>
        <r>
          <rPr>
            <b/>
            <sz val="8"/>
            <color indexed="81"/>
            <rFont val="Tahoma"/>
            <family val="2"/>
          </rPr>
          <t>Dzung Pham:</t>
        </r>
        <r>
          <rPr>
            <sz val="8"/>
            <color indexed="81"/>
            <rFont val="Tahoma"/>
            <family val="2"/>
          </rPr>
          <t xml:space="preserve">
Norm = 10%</t>
        </r>
      </text>
    </comment>
    <comment ref="E181" authorId="0">
      <text>
        <r>
          <rPr>
            <b/>
            <sz val="8"/>
            <color indexed="81"/>
            <rFont val="Tahoma"/>
            <family val="2"/>
          </rPr>
          <t>Dzung Pham:</t>
        </r>
        <r>
          <rPr>
            <sz val="8"/>
            <color indexed="81"/>
            <rFont val="Tahoma"/>
            <family val="2"/>
          </rPr>
          <t xml:space="preserve">
Norm = 2%</t>
        </r>
      </text>
    </comment>
    <comment ref="E182" authorId="0">
      <text>
        <r>
          <rPr>
            <b/>
            <sz val="8"/>
            <color indexed="81"/>
            <rFont val="Tahoma"/>
            <family val="2"/>
          </rPr>
          <t>Dzung Pham:</t>
        </r>
        <r>
          <rPr>
            <sz val="8"/>
            <color indexed="81"/>
            <rFont val="Tahoma"/>
            <family val="2"/>
          </rPr>
          <t xml:space="preserve">
Norm = 2%</t>
        </r>
      </text>
    </comment>
    <comment ref="E190" authorId="1">
      <text>
        <r>
          <rPr>
            <b/>
            <sz val="8"/>
            <color indexed="81"/>
            <rFont val="Tahoma"/>
            <family val="2"/>
          </rPr>
          <t>Truong:</t>
        </r>
        <r>
          <rPr>
            <sz val="8"/>
            <color indexed="81"/>
            <rFont val="Tahoma"/>
            <family val="2"/>
          </rPr>
          <t xml:space="preserve">
Percentage of effort buffered for risk mitigation.
Buffer for correction when the risk became an issue should be discussed in assumptions (summary sheet)
</t>
        </r>
      </text>
    </comment>
  </commentList>
</comments>
</file>

<file path=xl/comments3.xml><?xml version="1.0" encoding="utf-8"?>
<comments xmlns="http://schemas.openxmlformats.org/spreadsheetml/2006/main">
  <authors>
    <author>Dzung Pham</author>
    <author>mintes01</author>
  </authors>
  <commentList>
    <comment ref="D5" authorId="0">
      <text>
        <r>
          <rPr>
            <b/>
            <sz val="8"/>
            <color indexed="81"/>
            <rFont val="Tahoma"/>
            <family val="2"/>
          </rPr>
          <t>Dzung Pham:</t>
        </r>
        <r>
          <rPr>
            <sz val="8"/>
            <color indexed="81"/>
            <rFont val="Tahoma"/>
            <family val="2"/>
          </rPr>
          <t xml:space="preserve">
Norm = 10%</t>
        </r>
      </text>
    </comment>
    <comment ref="D6" authorId="0">
      <text>
        <r>
          <rPr>
            <b/>
            <sz val="8"/>
            <color indexed="81"/>
            <rFont val="Tahoma"/>
            <family val="2"/>
          </rPr>
          <t>Dzung Pham:</t>
        </r>
        <r>
          <rPr>
            <sz val="8"/>
            <color indexed="81"/>
            <rFont val="Tahoma"/>
            <family val="2"/>
          </rPr>
          <t xml:space="preserve">
Norm = 11%</t>
        </r>
      </text>
    </comment>
    <comment ref="D7" authorId="0">
      <text>
        <r>
          <rPr>
            <b/>
            <sz val="8"/>
            <color indexed="81"/>
            <rFont val="Tahoma"/>
            <family val="2"/>
          </rPr>
          <t>Dzung Pham:</t>
        </r>
        <r>
          <rPr>
            <sz val="8"/>
            <color indexed="81"/>
            <rFont val="Tahoma"/>
            <family val="2"/>
          </rPr>
          <t xml:space="preserve">
Norm = 38%</t>
        </r>
      </text>
    </comment>
    <comment ref="D8" authorId="0">
      <text>
        <r>
          <rPr>
            <b/>
            <sz val="8"/>
            <color indexed="81"/>
            <rFont val="Tahoma"/>
            <family val="2"/>
          </rPr>
          <t>Dzung Pham:</t>
        </r>
        <r>
          <rPr>
            <sz val="8"/>
            <color indexed="81"/>
            <rFont val="Tahoma"/>
            <family val="2"/>
          </rPr>
          <t xml:space="preserve">
Norm = 22% plus 1% others</t>
        </r>
      </text>
    </comment>
    <comment ref="D9" authorId="0">
      <text>
        <r>
          <rPr>
            <b/>
            <sz val="8"/>
            <color indexed="81"/>
            <rFont val="Tahoma"/>
            <family val="2"/>
          </rPr>
          <t>Dzung Pham:</t>
        </r>
        <r>
          <rPr>
            <sz val="8"/>
            <color indexed="81"/>
            <rFont val="Tahoma"/>
            <family val="2"/>
          </rPr>
          <t xml:space="preserve">
Norm = 2%</t>
        </r>
      </text>
    </comment>
    <comment ref="D10" authorId="0">
      <text>
        <r>
          <rPr>
            <b/>
            <sz val="8"/>
            <color indexed="81"/>
            <rFont val="Tahoma"/>
            <family val="2"/>
          </rPr>
          <t>Dzung Pham:</t>
        </r>
        <r>
          <rPr>
            <sz val="8"/>
            <color indexed="81"/>
            <rFont val="Tahoma"/>
            <family val="2"/>
          </rPr>
          <t xml:space="preserve">
Norm = 2%</t>
        </r>
      </text>
    </comment>
    <comment ref="D11" authorId="0">
      <text>
        <r>
          <rPr>
            <b/>
            <sz val="8"/>
            <color indexed="81"/>
            <rFont val="Tahoma"/>
            <family val="2"/>
          </rPr>
          <t>Dzung Pham:</t>
        </r>
        <r>
          <rPr>
            <sz val="8"/>
            <color indexed="81"/>
            <rFont val="Tahoma"/>
            <family val="2"/>
          </rPr>
          <t xml:space="preserve">
Norm = 10%</t>
        </r>
      </text>
    </comment>
    <comment ref="D12" authorId="0">
      <text>
        <r>
          <rPr>
            <b/>
            <sz val="8"/>
            <color indexed="81"/>
            <rFont val="Tahoma"/>
            <family val="2"/>
          </rPr>
          <t>Dzung Pham:</t>
        </r>
        <r>
          <rPr>
            <sz val="8"/>
            <color indexed="81"/>
            <rFont val="Tahoma"/>
            <family val="2"/>
          </rPr>
          <t xml:space="preserve">
Norm = 2%</t>
        </r>
      </text>
    </comment>
    <comment ref="D13" authorId="0">
      <text>
        <r>
          <rPr>
            <b/>
            <sz val="8"/>
            <color indexed="81"/>
            <rFont val="Tahoma"/>
            <family val="2"/>
          </rPr>
          <t>Dzung Pham:</t>
        </r>
        <r>
          <rPr>
            <sz val="8"/>
            <color indexed="81"/>
            <rFont val="Tahoma"/>
            <family val="2"/>
          </rPr>
          <t xml:space="preserve">
Norm = 2%</t>
        </r>
      </text>
    </comment>
    <comment ref="D44" authorId="1">
      <text>
        <r>
          <rPr>
            <b/>
            <sz val="8"/>
            <color indexed="81"/>
            <rFont val="Tahoma"/>
            <family val="2"/>
          </rPr>
          <t>mintes01:</t>
        </r>
        <r>
          <rPr>
            <sz val="8"/>
            <color indexed="81"/>
            <rFont val="Tahoma"/>
            <family val="2"/>
          </rPr>
          <t xml:space="preserve">
Should be zero if project done in HCMC</t>
        </r>
      </text>
    </comment>
  </commentList>
</comments>
</file>

<file path=xl/comments4.xml><?xml version="1.0" encoding="utf-8"?>
<comments xmlns="http://schemas.openxmlformats.org/spreadsheetml/2006/main">
  <authors>
    <author>Rod Fergusson</author>
    <author>hanght</author>
  </authors>
  <commentList>
    <comment ref="A4" authorId="0">
      <text>
        <r>
          <rPr>
            <sz val="8"/>
            <color indexed="81"/>
            <rFont val="Tahoma"/>
            <family val="2"/>
          </rPr>
          <t>Use this column as the risk identifier which allows each risk to be uniquely identified.</t>
        </r>
      </text>
    </comment>
    <comment ref="B4" authorId="1">
      <text>
        <r>
          <rPr>
            <sz val="8"/>
            <color indexed="81"/>
            <rFont val="Tahoma"/>
            <family val="2"/>
          </rPr>
          <t xml:space="preserve">Use this column to identify unclear criteria (Select from Riskfactorchart)
</t>
        </r>
      </text>
    </comment>
    <comment ref="C4" authorId="0">
      <text>
        <r>
          <rPr>
            <sz val="8"/>
            <color indexed="81"/>
            <rFont val="Tahoma"/>
            <family val="2"/>
          </rPr>
          <t>Use this column to capture the "likely cause" of the risk.  Be detailed enough so that you can start forming mitigation plans.</t>
        </r>
      </text>
    </comment>
    <comment ref="D4" authorId="0">
      <text>
        <r>
          <rPr>
            <sz val="8"/>
            <color indexed="81"/>
            <rFont val="Tahoma"/>
            <family val="2"/>
          </rPr>
          <t>Use this column to capture the result of the risk, should it happen.  If the consequences cannot be mitigated, you will have to dealt with them in a contingency plan.</t>
        </r>
      </text>
    </comment>
    <comment ref="E4" authorId="0">
      <text>
        <r>
          <rPr>
            <sz val="8"/>
            <color indexed="81"/>
            <rFont val="Tahoma"/>
            <family val="2"/>
          </rPr>
          <t xml:space="preserve">Use this column to estimate the probability the risk will occur. 
- High 
-Medium 
-Low  </t>
        </r>
      </text>
    </comment>
    <comment ref="F4" authorId="0">
      <text>
        <r>
          <rPr>
            <sz val="8"/>
            <color indexed="81"/>
            <rFont val="Tahoma"/>
            <family val="2"/>
          </rPr>
          <t>Use this column to estimate the amount of impact or severity of the risk.  Use schedule delay or efforts as a estimation unit.</t>
        </r>
      </text>
    </comment>
    <comment ref="G4" authorId="0">
      <text>
        <r>
          <rPr>
            <sz val="8"/>
            <color indexed="81"/>
            <rFont val="Tahoma"/>
            <family val="2"/>
          </rPr>
          <t xml:space="preserve"> Use this column to rank risks. Priority is the overall threat of the risk to the project, balancing the likelihood of actual loss with the magnitude of the potential loss (value: from 1 to 5 and 1 is the highest)</t>
        </r>
      </text>
    </comment>
    <comment ref="H4" authorId="0">
      <text>
        <r>
          <rPr>
            <sz val="8"/>
            <color indexed="81"/>
            <rFont val="Tahoma"/>
            <family val="2"/>
          </rPr>
          <t xml:space="preserve">Use this column to document how the team is planning to prevent the risk or to lower the impact ahead of time. 
It may require a more detailed plan written up separately.
If threshold is as follows :
-Estimated impact is big
- or Probality is high)
--&gt;we should have mitigation plans
The cost of mitigation actions can be included into the estimate.
</t>
        </r>
      </text>
    </comment>
    <comment ref="I4" authorId="0">
      <text>
        <r>
          <rPr>
            <sz val="8"/>
            <color indexed="81"/>
            <rFont val="Tahoma"/>
            <family val="2"/>
          </rPr>
          <t>Use this column to identify what would have to be done if the risk were to become reality.  This may require a more detailed plan documented separately.</t>
        </r>
      </text>
    </comment>
    <comment ref="J4" authorId="0">
      <text>
        <r>
          <rPr>
            <sz val="8"/>
            <color indexed="81"/>
            <rFont val="Tahoma"/>
            <family val="2"/>
          </rPr>
          <t xml:space="preserve">Use this column to identify what would prompt you to execute the contingency plan.  A trigger is usually a date or some sort of  criteria
</t>
        </r>
      </text>
    </comment>
    <comment ref="K4" authorId="0">
      <text>
        <r>
          <rPr>
            <sz val="8"/>
            <color indexed="81"/>
            <rFont val="Tahoma"/>
            <family val="2"/>
          </rPr>
          <t>Use this column to identify who on the team is responsible for tracking this risk and its changes in probability and impact.  The assignee is ot necessarily the person responsible for solving the problem, as risks often require escalation outside the team.</t>
        </r>
      </text>
    </comment>
  </commentList>
</comments>
</file>

<file path=xl/comments5.xml><?xml version="1.0" encoding="utf-8"?>
<comments xmlns="http://schemas.openxmlformats.org/spreadsheetml/2006/main">
  <authors>
    <author>RMC Group plc</author>
  </authors>
  <commentList>
    <comment ref="F4" authorId="0">
      <text>
        <r>
          <rPr>
            <b/>
            <sz val="8"/>
            <color indexed="81"/>
            <rFont val="Tahoma"/>
            <family val="2"/>
          </rPr>
          <t>Enter Action owner</t>
        </r>
        <r>
          <rPr>
            <sz val="8"/>
            <color indexed="81"/>
            <rFont val="Tahoma"/>
            <family val="2"/>
          </rPr>
          <t xml:space="preserve">
</t>
        </r>
      </text>
    </comment>
  </commentList>
</comments>
</file>

<file path=xl/sharedStrings.xml><?xml version="1.0" encoding="utf-8"?>
<sst xmlns="http://schemas.openxmlformats.org/spreadsheetml/2006/main" count="609" uniqueCount="364">
  <si>
    <t>Reason</t>
  </si>
  <si>
    <t>Remarks</t>
  </si>
  <si>
    <t>Risk</t>
  </si>
  <si>
    <t>Note: Fill up the cells with white colour only</t>
  </si>
  <si>
    <t>I. Estimates</t>
  </si>
  <si>
    <t>2. Project Duration (months)</t>
  </si>
  <si>
    <t>Note</t>
  </si>
  <si>
    <t>Item</t>
  </si>
  <si>
    <t>Version</t>
  </si>
  <si>
    <t>Date</t>
  </si>
  <si>
    <t>Estimated by</t>
  </si>
  <si>
    <t>Approved by</t>
  </si>
  <si>
    <t>Task Name</t>
  </si>
  <si>
    <t>Total Project Effort</t>
  </si>
  <si>
    <t>person days</t>
  </si>
  <si>
    <t>%</t>
  </si>
  <si>
    <t>Effort</t>
  </si>
  <si>
    <t>Software Process Name</t>
  </si>
  <si>
    <t>Deployment</t>
  </si>
  <si>
    <t>Configuration Management</t>
  </si>
  <si>
    <t>Total Project Effort before risk mitigation</t>
  </si>
  <si>
    <t>In Scope</t>
  </si>
  <si>
    <t>Y</t>
  </si>
  <si>
    <t>Expected date</t>
  </si>
  <si>
    <t>Step 6: Calculate Total Project Effort</t>
  </si>
  <si>
    <t>The following input are expected to be provided by the customer</t>
  </si>
  <si>
    <t>Project Management</t>
  </si>
  <si>
    <t>Additional effort</t>
  </si>
  <si>
    <t>PM</t>
  </si>
  <si>
    <t>Tester</t>
  </si>
  <si>
    <t>QA</t>
  </si>
  <si>
    <t>#</t>
  </si>
  <si>
    <t>Man.day</t>
  </si>
  <si>
    <t>Requirement</t>
  </si>
  <si>
    <t>Design</t>
  </si>
  <si>
    <t>Test</t>
  </si>
  <si>
    <t>Customer Support</t>
  </si>
  <si>
    <t>Dev</t>
  </si>
  <si>
    <t>Coding
Effort</t>
  </si>
  <si>
    <t>Total 
Effort</t>
  </si>
  <si>
    <t>Others</t>
  </si>
  <si>
    <t>Effort Distribution by Process for this project</t>
  </si>
  <si>
    <t>BA</t>
  </si>
  <si>
    <t>Total (man days)</t>
  </si>
  <si>
    <t>Total (man hours)</t>
  </si>
  <si>
    <t>TL &amp;
SA</t>
  </si>
  <si>
    <t>&lt;insert additional lines BEFORE this mark&gt;</t>
  </si>
  <si>
    <t>Step 1: Estimate Coding &amp; Unit Test Effort</t>
  </si>
  <si>
    <t>Total Coding &amp; Unit Test Effort</t>
  </si>
  <si>
    <t>WBS Estimate for</t>
  </si>
  <si>
    <t>&lt; Including Unit testing done by developers &gt;</t>
  </si>
  <si>
    <t>Coding &amp; Unit test</t>
  </si>
  <si>
    <t>&lt; please be detailed and specific &gt;</t>
  </si>
  <si>
    <t>Questions Log</t>
  </si>
  <si>
    <t>Questions raised by Harvey Nash Team</t>
  </si>
  <si>
    <t>Ref.</t>
  </si>
  <si>
    <t>Raised By</t>
  </si>
  <si>
    <t>Date Raised</t>
  </si>
  <si>
    <t>Category</t>
  </si>
  <si>
    <t>Description</t>
  </si>
  <si>
    <t>Response by</t>
  </si>
  <si>
    <t>Response</t>
  </si>
  <si>
    <t>Date Closed</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</si>
  <si>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</si>
  <si>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</si>
  <si>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</si>
  <si>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</si>
  <si>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</si>
  <si>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</si>
  <si>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</si>
  <si>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</si>
  <si>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</si>
  <si>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</si>
  <si>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</si>
  <si>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</si>
  <si>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</si>
  <si>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</si>
  <si>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</si>
  <si>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</si>
  <si>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</si>
  <si>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</si>
  <si>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</si>
  <si>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</si>
  <si>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</si>
  <si>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</si>
  <si>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</si>
  <si>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</si>
  <si>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</si>
  <si>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</si>
  <si>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</si>
  <si>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</si>
  <si>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</si>
  <si>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</si>
  <si>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Title/Description</t>
  </si>
  <si>
    <t>M0</t>
  </si>
  <si>
    <t>M1</t>
  </si>
  <si>
    <t>Dependencies</t>
  </si>
  <si>
    <t>ID</t>
  </si>
  <si>
    <t>III. Milestone Plan</t>
  </si>
  <si>
    <t>Deliverables</t>
  </si>
  <si>
    <t>Record of change</t>
  </si>
  <si>
    <t>Effective Date</t>
  </si>
  <si>
    <t>Change location</t>
  </si>
  <si>
    <t>Change description</t>
  </si>
  <si>
    <t>Reference</t>
  </si>
  <si>
    <t>1. Total Project Effort (person days)</t>
  </si>
  <si>
    <t>D</t>
  </si>
  <si>
    <t>Meeting minutes</t>
  </si>
  <si>
    <t>II. Scope &amp; Assumptions</t>
  </si>
  <si>
    <t>1. In scope</t>
  </si>
  <si>
    <t>The scope for estimate does include the following items:</t>
  </si>
  <si>
    <t>Please refer to "WBS Estimation" for the detailed list of scope items</t>
  </si>
  <si>
    <r>
      <t xml:space="preserve">The estimate </t>
    </r>
    <r>
      <rPr>
        <u/>
        <sz val="10"/>
        <rFont val="Arial"/>
        <family val="2"/>
      </rPr>
      <t>does not</t>
    </r>
    <r>
      <rPr>
        <sz val="10"/>
        <rFont val="Arial"/>
        <family val="2"/>
      </rPr>
      <t xml:space="preserve"> include the following items:</t>
    </r>
  </si>
  <si>
    <t>This is the suggested duration for optimal project quality</t>
  </si>
  <si>
    <t>min duration that will not impact the quality and the estimate</t>
  </si>
  <si>
    <t>max duration that will not impact the quality and the estimate</t>
  </si>
  <si>
    <t>2. Out of scope</t>
  </si>
  <si>
    <t>3. Input from Client</t>
  </si>
  <si>
    <t>4. Risks</t>
  </si>
  <si>
    <t>Project Initiation Finished</t>
  </si>
  <si>
    <t>Kick-Off</t>
  </si>
  <si>
    <t>Contract signed</t>
  </si>
  <si>
    <t>&lt;don't add risk buffer for unforseen risk, unless agreed with client &gt;</t>
  </si>
  <si>
    <t>&lt; best practice is to budget efforts for risk prevention and mitigation + make clear with client on the plan for correction when the risk becomes an issue&gt;</t>
  </si>
  <si>
    <t>Responses by Client or Onsite Managers</t>
  </si>
  <si>
    <t>5. Onsite visits and other expenses</t>
  </si>
  <si>
    <t>Expected cost</t>
  </si>
  <si>
    <t>6. Others assumptions</t>
  </si>
  <si>
    <t xml:space="preserve">The following onsite visits and expenses are expected </t>
  </si>
  <si>
    <t>&lt; All efforts by process' items during all phases of the development , including UAT &amp; warranty&gt;</t>
  </si>
  <si>
    <t>Min duration</t>
  </si>
  <si>
    <t>Suggested duration</t>
  </si>
  <si>
    <t>Max duration</t>
  </si>
  <si>
    <t>Red Hat Approval date</t>
  </si>
  <si>
    <t>Offshore SDC PM</t>
  </si>
  <si>
    <t>Step 4: SDC Programme Management</t>
  </si>
  <si>
    <t>Step 5: Additional and Specific Effort</t>
  </si>
  <si>
    <t>Risk Assessment</t>
  </si>
  <si>
    <t>Risk souce</t>
  </si>
  <si>
    <t>Risk condition</t>
  </si>
  <si>
    <t>Consequence</t>
  </si>
  <si>
    <t>Prob</t>
  </si>
  <si>
    <t>Impact</t>
  </si>
  <si>
    <t>Priority</t>
  </si>
  <si>
    <t>Mitigation plan</t>
  </si>
  <si>
    <t>Contingency plan</t>
  </si>
  <si>
    <t>Triggers</t>
  </si>
  <si>
    <t>Assignee</t>
  </si>
  <si>
    <t>Total Mitigation Efforts</t>
  </si>
  <si>
    <t>Detailed Risk Mitigation Efforts</t>
  </si>
  <si>
    <t>For projects with third party supplier, Harvey Nash offshore efforts will be estimated separately here
5% of total efforts or 1.5 days per week should be a norm for a typical development project with 1 Offshore PM</t>
  </si>
  <si>
    <t>Total SDC efforts</t>
  </si>
  <si>
    <t>Step 3: Mitigation for Named Risks</t>
  </si>
  <si>
    <t>Step 2: Estimate Total Project Effort before Risk Mitigation</t>
  </si>
  <si>
    <t>&lt;Suggested total risk mitigation efforts 5%-20% for WBS estimates&gt;</t>
  </si>
  <si>
    <t xml:space="preserve">This sheet is for assessment of the total risk buffer for the project. </t>
  </si>
  <si>
    <t>The risk mitigation efforts should be calculated manually based on the risk assessment and then input to the "WBS Estimation" sheet</t>
  </si>
  <si>
    <t>There is no guideline for calculation risk mitigation buffer yet.</t>
  </si>
  <si>
    <t>A</t>
  </si>
  <si>
    <t>Effort distribution by processes (norm)</t>
  </si>
  <si>
    <t>In scope</t>
  </si>
  <si>
    <t>Effort distribution by processes and stages (norm)</t>
  </si>
  <si>
    <t>For New development projects</t>
  </si>
  <si>
    <t>Initiation</t>
  </si>
  <si>
    <t>Definition</t>
  </si>
  <si>
    <t>Solution</t>
  </si>
  <si>
    <t>Construction</t>
  </si>
  <si>
    <t>Transition</t>
  </si>
  <si>
    <t>Termination</t>
  </si>
  <si>
    <t>Check</t>
  </si>
  <si>
    <t>Process</t>
  </si>
  <si>
    <t>Total</t>
  </si>
  <si>
    <t>B</t>
  </si>
  <si>
    <t>Person days</t>
  </si>
  <si>
    <t>aproximation only</t>
  </si>
  <si>
    <t>Person hours</t>
  </si>
  <si>
    <t>Efforts by phases</t>
  </si>
  <si>
    <t>Phase</t>
  </si>
  <si>
    <t>Detailed Efforts Breakdown by Process Item over Stages (person days)</t>
  </si>
  <si>
    <t>Checksum</t>
  </si>
  <si>
    <t>Total project efforts</t>
  </si>
  <si>
    <t>For all the identified risks please refer to risk assessment sheet</t>
  </si>
  <si>
    <t>For the breakdown of efforts for risk mitigation, please see in "WBS Estimation" sheet</t>
  </si>
  <si>
    <t>Distr.</t>
  </si>
  <si>
    <t>WBS Effort Distribution</t>
  </si>
  <si>
    <t>WBS Effort Breakdown</t>
  </si>
  <si>
    <t>(Warranty)</t>
  </si>
  <si>
    <t>SDC PM</t>
  </si>
  <si>
    <t>Role</t>
  </si>
  <si>
    <t>TL &amp; SA</t>
  </si>
  <si>
    <t>Senior Dev</t>
  </si>
  <si>
    <t>Senior Tester</t>
  </si>
  <si>
    <t>Total Effort</t>
  </si>
  <si>
    <t>Termination
(warranty)</t>
  </si>
  <si>
    <t>Requirement is not yet clear</t>
  </si>
  <si>
    <t>M2</t>
  </si>
  <si>
    <t>Coding Finished</t>
  </si>
  <si>
    <t>Software package</t>
  </si>
  <si>
    <t>M3</t>
  </si>
  <si>
    <t>Testing Finished</t>
  </si>
  <si>
    <t>Software package, Test report</t>
  </si>
  <si>
    <t>M4</t>
  </si>
  <si>
    <t>UAT Finish</t>
  </si>
  <si>
    <t>All</t>
  </si>
  <si>
    <t>1.0</t>
  </si>
  <si>
    <t>Product and Channel Review</t>
  </si>
  <si>
    <t>Refer to the session "In Scope" of the BCR 1779 19-03-2012v0.3.pdf document</t>
  </si>
  <si>
    <t>Refer to the session "Out of Scope" of the BCR 1779 19-03-2012v0.3.pdf document</t>
  </si>
  <si>
    <t>Rates Request</t>
  </si>
  <si>
    <t>Loan Quote Request</t>
  </si>
  <si>
    <t>Loan Creation Request (includes Facility Fee service)</t>
  </si>
  <si>
    <t>Redemption Quote Request</t>
  </si>
  <si>
    <t>Amend Payment Schedule Request</t>
  </si>
  <si>
    <t>Cancellation Request</t>
  </si>
  <si>
    <t>Mid Term Adjustment Request</t>
  </si>
  <si>
    <t>Success response message</t>
  </si>
  <si>
    <t>Failure response message for data sent by the broker</t>
  </si>
  <si>
    <t>Failure response message from system validators</t>
  </si>
  <si>
    <t>Create entity classes</t>
  </si>
  <si>
    <t>Create DAO interface</t>
  </si>
  <si>
    <t>Create DAO implement</t>
  </si>
  <si>
    <t>Web Service</t>
  </si>
  <si>
    <t>Persistence layer</t>
  </si>
  <si>
    <t>Create WSDL file</t>
  </si>
  <si>
    <t>Validate request</t>
  </si>
  <si>
    <t>Unit Testing</t>
  </si>
  <si>
    <t>Define JAVA request, response classes</t>
  </si>
  <si>
    <t>2.1.1</t>
  </si>
  <si>
    <t>2.1.2</t>
  </si>
  <si>
    <t>2.1.3</t>
  </si>
  <si>
    <t>2.1.4</t>
  </si>
  <si>
    <t>2.2.1</t>
  </si>
  <si>
    <t>2.2.2</t>
  </si>
  <si>
    <t>2.2.3</t>
  </si>
  <si>
    <t>2.2.4</t>
  </si>
  <si>
    <t>2.2.5</t>
  </si>
  <si>
    <t>2.2.6</t>
  </si>
  <si>
    <t>2.2.7</t>
  </si>
  <si>
    <t>3.1.1</t>
  </si>
  <si>
    <t>3.1.2</t>
  </si>
  <si>
    <t>3.1.3</t>
  </si>
  <si>
    <t>3.1.4</t>
  </si>
  <si>
    <t>3.2.1</t>
  </si>
  <si>
    <t>3.2.2</t>
  </si>
  <si>
    <t>3.2.3</t>
  </si>
  <si>
    <t>3.2.4</t>
  </si>
  <si>
    <t>3.2.5</t>
  </si>
  <si>
    <t>3.2.6</t>
  </si>
  <si>
    <t>3.2.7</t>
  </si>
  <si>
    <t>4.1.1</t>
  </si>
  <si>
    <t>4.1.2</t>
  </si>
  <si>
    <t>4.1.3</t>
  </si>
  <si>
    <t>4.1.4</t>
  </si>
  <si>
    <t>4.2.1</t>
  </si>
  <si>
    <t>4.2.2</t>
  </si>
  <si>
    <t>4.2.3</t>
  </si>
  <si>
    <t>4.2.4</t>
  </si>
  <si>
    <t>4.2.5</t>
  </si>
  <si>
    <t>4.2.6</t>
  </si>
  <si>
    <t>4.2.7</t>
  </si>
  <si>
    <t>5.1.1</t>
  </si>
  <si>
    <t>5.1.2</t>
  </si>
  <si>
    <t>5.1.3</t>
  </si>
  <si>
    <t>5.1.4</t>
  </si>
  <si>
    <t>5.2.1</t>
  </si>
  <si>
    <t>5.2.2</t>
  </si>
  <si>
    <t>5.2.3</t>
  </si>
  <si>
    <t>5.2.4</t>
  </si>
  <si>
    <t>5.2.5</t>
  </si>
  <si>
    <t>5.2.6</t>
  </si>
  <si>
    <t>5.2.7</t>
  </si>
  <si>
    <t>6.1.1</t>
  </si>
  <si>
    <t>6.1.2</t>
  </si>
  <si>
    <t>6.1.3</t>
  </si>
  <si>
    <t>6.1.4</t>
  </si>
  <si>
    <t>6.2.1</t>
  </si>
  <si>
    <t>6.2.2</t>
  </si>
  <si>
    <t>6.2.3</t>
  </si>
  <si>
    <t>6.2.4</t>
  </si>
  <si>
    <t>6.2.5</t>
  </si>
  <si>
    <t>6.2.6</t>
  </si>
  <si>
    <t>6.2.7</t>
  </si>
  <si>
    <t>7.1.1</t>
  </si>
  <si>
    <t>7.1.2</t>
  </si>
  <si>
    <t>7.1.3</t>
  </si>
  <si>
    <t>7.1.4</t>
  </si>
  <si>
    <t>7.2.1</t>
  </si>
  <si>
    <t>7.2.2</t>
  </si>
  <si>
    <t>7.2.3</t>
  </si>
  <si>
    <t>7.2.4</t>
  </si>
  <si>
    <t>7.2.5</t>
  </si>
  <si>
    <t>7.2.6</t>
  </si>
  <si>
    <t>7.2.7</t>
  </si>
  <si>
    <t>8.1.1</t>
  </si>
  <si>
    <t>8.1.2</t>
  </si>
  <si>
    <t>8.1.3</t>
  </si>
  <si>
    <t>8.1.4</t>
  </si>
  <si>
    <t>8.2.1</t>
  </si>
  <si>
    <t>8.2.2</t>
  </si>
  <si>
    <t>8.2.3</t>
  </si>
  <si>
    <t>8.2.4</t>
  </si>
  <si>
    <t>8.2.5</t>
  </si>
  <si>
    <t>8.2.6</t>
  </si>
  <si>
    <t>8.2.7</t>
  </si>
  <si>
    <t>9.1.1</t>
  </si>
  <si>
    <t>9.1.2</t>
  </si>
  <si>
    <t>9.1.3</t>
  </si>
  <si>
    <t>9.1.4</t>
  </si>
  <si>
    <t>9.2.1</t>
  </si>
  <si>
    <t>9.2.2</t>
  </si>
  <si>
    <t>9.2.3</t>
  </si>
  <si>
    <t>9.2.4</t>
  </si>
  <si>
    <t>9.2.5</t>
  </si>
  <si>
    <t>9.2.6</t>
  </si>
  <si>
    <t>9.2.7</t>
  </si>
  <si>
    <t>10.1.1</t>
  </si>
  <si>
    <t>10.1.2</t>
  </si>
  <si>
    <t>10.1.3</t>
  </si>
  <si>
    <t>10.1.4</t>
  </si>
  <si>
    <t>10.2.1</t>
  </si>
  <si>
    <t>10.2.2</t>
  </si>
  <si>
    <t>10.2.3</t>
  </si>
  <si>
    <t>10.2.4</t>
  </si>
  <si>
    <t>10.2.5</t>
  </si>
  <si>
    <t>10.2.6</t>
  </si>
  <si>
    <t>10.2.7</t>
  </si>
  <si>
    <t>Change of Address Request</t>
  </si>
  <si>
    <t>CHANGE OF BANK DETAILS REQUEST</t>
  </si>
  <si>
    <t>REPORT REQUEST</t>
  </si>
  <si>
    <t>D+2.0 weeks</t>
  </si>
  <si>
    <t>D+6.0 weeks</t>
  </si>
  <si>
    <t>D+10.0 weeks</t>
  </si>
  <si>
    <t>Write JUnit test functions in DAO</t>
  </si>
  <si>
    <t>Model entity classes map with a table or result query data from datatabase</t>
  </si>
  <si>
    <t>Using the CXF build and develop a web service: http://cxf.apache.org/</t>
  </si>
  <si>
    <t>Using the Hibernate create a persistence layer</t>
  </si>
  <si>
    <t>Define  XML Schema  (XSD ) file includes the request, response entities and elements. Using the JAXB tool generate to JAVA classes</t>
  </si>
  <si>
    <t>Quyen</t>
  </si>
  <si>
    <t xml:space="preserve">Which are the application servers using to deploy a web service?
a. Apache Service Mix
b. Apache Tomcat
c. Jboss
d. ….
</t>
  </si>
  <si>
    <t xml:space="preserve">Do you have a framework or technology stack to implement a web service?
a. Yes, please send this source code of the framework or the technology stack document to us study before implementing.
b. No, we suggest a technology stack to implement a web service module:
- Apache CXF
- Apache Service Mix
http://cxf.apache.org/
http://camel.apache.org/
http://servicemix.apache.org/
</t>
  </si>
  <si>
    <t>Which the service transport will be used HTTP or HTTPS?</t>
  </si>
  <si>
    <t>Quyen Nguyen</t>
  </si>
  <si>
    <t>1.1.1</t>
  </si>
  <si>
    <t>1.1.2</t>
  </si>
  <si>
    <t>1.1.3</t>
  </si>
  <si>
    <t>1.1.4</t>
  </si>
  <si>
    <t>1.2.1</t>
  </si>
  <si>
    <t>1.2.2</t>
  </si>
  <si>
    <t>1.2.3</t>
  </si>
  <si>
    <t>1.2.4</t>
  </si>
  <si>
    <t>1.2.5</t>
  </si>
  <si>
    <t>1.2.6</t>
  </si>
  <si>
    <t>1.2.7</t>
  </si>
  <si>
    <t>Agreed PID, Full requirements</t>
  </si>
  <si>
    <t>M0, all parties approve PID, Full requirements</t>
  </si>
  <si>
    <t>M5</t>
  </si>
  <si>
    <t>D+12.0 weeks</t>
  </si>
  <si>
    <t>D+15.0 weeks</t>
  </si>
  <si>
    <t>Detail design document</t>
  </si>
  <si>
    <t>Requirement&amp;Design Finished</t>
  </si>
  <si>
    <t>Data base design for this project was available. Databases backup will be provided by CPF in clarifying requirement phase</t>
  </si>
  <si>
    <t>The requirement now does not mention that how to use input params to response output params. However, we assume that some fields can get directly from database, some fields we need to calculate and the calculation may be complicated.</t>
  </si>
  <si>
    <t>First version</t>
  </si>
  <si>
    <t>15 weeks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</si>
</sst>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409]d\-mmm\-yy;@"/>
    <numFmt numFmtId="166" formatCode="dd\ mmm\ yy"/>
    <numFmt numFmtId="167" formatCode="dd/mm"/>
    <numFmt numFmtId="168" formatCode="0.0%"/>
  </numFmts>
  <fonts count="65" x14ac:knownFonts="1">
    <font>
      <sz val="10"/>
      <name val="Arial"/>
    </font>
    <font>
      <sz val="10"/>
      <name val="Arial"/>
      <family val="2"/>
    </font>
    <font>
      <b/>
      <sz val="10"/>
      <name val="Arial"/>
      <family val="2"/>
    </font>
    <font>
      <b/>
      <sz val="10"/>
      <color indexed="10"/>
      <name val="Arial"/>
      <family val="2"/>
    </font>
    <font>
      <b/>
      <sz val="10"/>
      <color indexed="12"/>
      <name val="Arial"/>
      <family val="2"/>
    </font>
    <font>
      <sz val="10"/>
      <name val="Arial"/>
      <family val="2"/>
    </font>
    <font>
      <u/>
      <sz val="10"/>
      <color indexed="12"/>
      <name val="Arial"/>
      <family val="2"/>
    </font>
    <font>
      <b/>
      <sz val="12"/>
      <color indexed="18"/>
      <name val="Arial"/>
      <family val="2"/>
    </font>
    <font>
      <b/>
      <sz val="18"/>
      <color indexed="18"/>
      <name val="Arial"/>
      <family val="2"/>
    </font>
    <font>
      <b/>
      <sz val="10"/>
      <color indexed="16"/>
      <name val="Arial"/>
      <family val="2"/>
    </font>
    <font>
      <b/>
      <sz val="14"/>
      <color indexed="18"/>
      <name val="Arial"/>
      <family val="2"/>
    </font>
    <font>
      <sz val="11"/>
      <name val="Arial"/>
      <family val="2"/>
    </font>
    <font>
      <b/>
      <u/>
      <sz val="11"/>
      <name val="Arial"/>
      <family val="2"/>
    </font>
    <font>
      <b/>
      <u/>
      <sz val="10"/>
      <name val="Arial"/>
      <family val="2"/>
    </font>
    <font>
      <b/>
      <u/>
      <sz val="10"/>
      <name val="Arial"/>
      <family val="2"/>
    </font>
    <font>
      <u/>
      <sz val="11"/>
      <name val="Arial"/>
      <family val="2"/>
    </font>
    <font>
      <i/>
      <sz val="10"/>
      <name val="Arial"/>
      <family val="2"/>
    </font>
    <font>
      <b/>
      <i/>
      <sz val="10"/>
      <name val="Arial"/>
      <family val="2"/>
    </font>
    <font>
      <sz val="10"/>
      <name val="Arial"/>
      <family val="2"/>
    </font>
    <font>
      <sz val="8"/>
      <color indexed="81"/>
      <name val="Tahoma"/>
      <family val="2"/>
    </font>
    <font>
      <b/>
      <sz val="8"/>
      <color indexed="81"/>
      <name val="Tahoma"/>
      <family val="2"/>
    </font>
    <font>
      <sz val="8"/>
      <name val="Arial"/>
      <family val="2"/>
    </font>
    <font>
      <i/>
      <sz val="10"/>
      <color indexed="12"/>
      <name val="Arial"/>
      <family val="2"/>
    </font>
    <font>
      <b/>
      <i/>
      <sz val="10"/>
      <color indexed="10"/>
      <name val="Arial"/>
      <family val="2"/>
    </font>
    <font>
      <sz val="10"/>
      <color indexed="44"/>
      <name val="Arial"/>
      <family val="2"/>
    </font>
    <font>
      <b/>
      <sz val="18"/>
      <color indexed="56"/>
      <name val="Arial"/>
      <family val="2"/>
    </font>
    <font>
      <b/>
      <sz val="10"/>
      <color indexed="9"/>
      <name val="Arial"/>
      <family val="2"/>
    </font>
    <font>
      <sz val="10"/>
      <color indexed="10"/>
      <name val="Arial"/>
      <family val="2"/>
    </font>
    <font>
      <b/>
      <sz val="8"/>
      <color indexed="56"/>
      <name val="Arial"/>
      <family val="2"/>
    </font>
    <font>
      <b/>
      <sz val="14"/>
      <color indexed="10"/>
      <name val="Arial"/>
      <family val="2"/>
    </font>
    <font>
      <b/>
      <sz val="12"/>
      <color indexed="10"/>
      <name val="Arial"/>
      <family val="2"/>
    </font>
    <font>
      <sz val="10"/>
      <color indexed="9"/>
      <name val="Arial"/>
      <family val="2"/>
    </font>
    <font>
      <sz val="10"/>
      <name val="Tahoma"/>
      <family val="2"/>
    </font>
    <font>
      <b/>
      <sz val="10"/>
      <name val="Tahoma"/>
      <family val="2"/>
    </font>
    <font>
      <sz val="11"/>
      <name val="Tahoma"/>
      <family val="2"/>
    </font>
    <font>
      <b/>
      <u/>
      <sz val="10"/>
      <color indexed="12"/>
      <name val="Arial"/>
      <family val="2"/>
    </font>
    <font>
      <b/>
      <sz val="12"/>
      <name val="Arial"/>
      <family val="2"/>
    </font>
    <font>
      <sz val="12"/>
      <name val="Arial"/>
      <family val="2"/>
    </font>
    <font>
      <u/>
      <sz val="10"/>
      <name val="Arial"/>
      <family val="2"/>
    </font>
    <font>
      <sz val="10"/>
      <color indexed="12"/>
      <name val="Arial"/>
      <family val="2"/>
    </font>
    <font>
      <i/>
      <sz val="8"/>
      <color indexed="12"/>
      <name val="Arial"/>
      <family val="2"/>
    </font>
    <font>
      <sz val="8"/>
      <color indexed="12"/>
      <name val="Arial"/>
      <family val="2"/>
    </font>
    <font>
      <sz val="8"/>
      <color indexed="12"/>
      <name val="Arial"/>
      <family val="2"/>
    </font>
    <font>
      <sz val="10"/>
      <color indexed="10"/>
      <name val="Arial"/>
      <family val="2"/>
    </font>
    <font>
      <b/>
      <sz val="10"/>
      <color indexed="10"/>
      <name val="Arial"/>
      <family val="2"/>
    </font>
    <font>
      <i/>
      <sz val="10"/>
      <color indexed="10"/>
      <name val="Arial"/>
      <family val="2"/>
    </font>
    <font>
      <sz val="10"/>
      <name val="Arial"/>
      <family val="2"/>
    </font>
    <font>
      <b/>
      <sz val="9"/>
      <name val="Arial"/>
      <family val="2"/>
    </font>
    <font>
      <sz val="9"/>
      <name val="Arial"/>
      <family val="2"/>
    </font>
    <font>
      <b/>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sz val="11"/>
      <color rgb="FF006100"/>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sz val="11"/>
      <color rgb="FFFF0000"/>
      <name val="Calibri"/>
      <family val="2"/>
      <scheme val="minor"/>
    </font>
  </fonts>
  <fills count="44">
    <fill>
      <patternFill patternType="none"/>
    </fill>
    <fill>
      <patternFill patternType="gray125"/>
    </fill>
    <fill>
      <patternFill patternType="solid">
        <fgColor indexed="42"/>
      </patternFill>
    </fill>
    <fill>
      <patternFill patternType="solid">
        <fgColor indexed="22"/>
        <bgColor indexed="64"/>
      </patternFill>
    </fill>
    <fill>
      <patternFill patternType="solid">
        <fgColor indexed="42"/>
        <bgColor indexed="64"/>
      </patternFill>
    </fill>
    <fill>
      <patternFill patternType="solid">
        <fgColor indexed="10"/>
        <bgColor indexed="64"/>
      </patternFill>
    </fill>
    <fill>
      <patternFill patternType="solid">
        <fgColor indexed="41"/>
        <bgColor indexed="64"/>
      </patternFill>
    </fill>
    <fill>
      <patternFill patternType="solid">
        <fgColor indexed="47"/>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rgb="FFFFC7CE"/>
        <bgColor rgb="FFFFC7CE"/>
      </patternFill>
    </fill>
    <fill>
      <patternFill patternType="solid">
        <fgColor rgb="FFF2F2F2"/>
        <bgColor rgb="FFF2F2F2"/>
      </patternFill>
    </fill>
    <fill>
      <patternFill patternType="solid">
        <fgColor rgb="FFA5A5A5"/>
        <bgColor rgb="FFA5A5A5"/>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
      <patternFill patternType="solid">
        <fgColor theme="0"/>
        <bgColor indexed="64"/>
      </patternFill>
    </fill>
    <fill>
      <patternFill patternType="solid">
        <fgColor theme="3"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xf numFmtId="0" fontId="51" fillId="8"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1" fillId="11" borderId="0" applyNumberFormat="0" applyBorder="0" applyAlignment="0" applyProtection="0"/>
    <xf numFmtId="0" fontId="51" fillId="12"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50" fillId="21" borderId="0" applyNumberFormat="0" applyBorder="0" applyAlignment="0" applyProtection="0"/>
    <xf numFmtId="0" fontId="50" fillId="22"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50" fillId="25" borderId="0" applyNumberFormat="0" applyBorder="0" applyAlignment="0" applyProtection="0"/>
    <xf numFmtId="0" fontId="50" fillId="26" borderId="0" applyNumberFormat="0" applyBorder="0" applyAlignment="0" applyProtection="0"/>
    <xf numFmtId="0" fontId="51" fillId="27" borderId="0" applyNumberFormat="0" applyBorder="0" applyAlignment="0" applyProtection="0"/>
    <xf numFmtId="0" fontId="51" fillId="28" borderId="0" applyNumberFormat="0" applyBorder="0" applyAlignment="0" applyProtection="0"/>
    <xf numFmtId="0" fontId="50" fillId="29" borderId="0" applyNumberFormat="0" applyBorder="0" applyAlignment="0" applyProtection="0"/>
    <xf numFmtId="0" fontId="50" fillId="30" borderId="0" applyNumberFormat="0" applyBorder="0" applyAlignment="0" applyProtection="0"/>
    <xf numFmtId="0" fontId="51" fillId="31" borderId="0" applyNumberFormat="0" applyBorder="0" applyAlignment="0" applyProtection="0"/>
    <xf numFmtId="0" fontId="52" fillId="32" borderId="0" applyNumberFormat="0" applyBorder="0" applyAlignment="0" applyProtection="0"/>
    <xf numFmtId="0" fontId="53" fillId="33" borderId="21" applyNumberFormat="0" applyAlignment="0" applyProtection="0"/>
    <xf numFmtId="0" fontId="54" fillId="34" borderId="22" applyNumberFormat="0" applyAlignment="0" applyProtection="0"/>
    <xf numFmtId="0" fontId="55" fillId="35" borderId="0" applyNumberFormat="0" applyBorder="0" applyAlignment="0" applyProtection="0"/>
    <xf numFmtId="0" fontId="55" fillId="36" borderId="0" applyNumberFormat="0" applyBorder="0" applyAlignment="0" applyProtection="0"/>
    <xf numFmtId="0" fontId="55" fillId="37" borderId="0" applyNumberFormat="0" applyBorder="0" applyAlignment="0" applyProtection="0"/>
    <xf numFmtId="0" fontId="56" fillId="38" borderId="0" applyNumberFormat="0" applyBorder="0" applyAlignment="0" applyProtection="0"/>
    <xf numFmtId="0" fontId="7" fillId="0" borderId="0"/>
    <xf numFmtId="0" fontId="57" fillId="0" borderId="23" applyNumberFormat="0" applyFill="0" applyAlignment="0" applyProtection="0"/>
    <xf numFmtId="0" fontId="58" fillId="0" borderId="24" applyNumberFormat="0" applyFill="0" applyAlignment="0" applyProtection="0"/>
    <xf numFmtId="0" fontId="58" fillId="0" borderId="0" applyNumberFormat="0" applyFill="0" applyBorder="0" applyAlignment="0" applyProtection="0"/>
    <xf numFmtId="0" fontId="6" fillId="0" borderId="0" applyNumberFormat="0" applyFill="0" applyBorder="0" applyAlignment="0" applyProtection="0">
      <alignment vertical="top"/>
      <protection locked="0"/>
    </xf>
    <xf numFmtId="0" fontId="59" fillId="39" borderId="21" applyNumberFormat="0" applyAlignment="0" applyProtection="0"/>
    <xf numFmtId="0" fontId="60" fillId="0" borderId="25" applyNumberFormat="0" applyFill="0" applyAlignment="0" applyProtection="0"/>
    <xf numFmtId="0" fontId="61" fillId="40" borderId="0" applyNumberFormat="0" applyBorder="0" applyAlignment="0" applyProtection="0"/>
    <xf numFmtId="0" fontId="1" fillId="0" borderId="0"/>
    <xf numFmtId="0" fontId="1" fillId="0" borderId="0"/>
    <xf numFmtId="0" fontId="1" fillId="0" borderId="0"/>
    <xf numFmtId="0" fontId="18" fillId="41" borderId="26" applyNumberFormat="0" applyFont="0" applyAlignment="0" applyProtection="0"/>
    <xf numFmtId="0" fontId="62" fillId="33" borderId="27" applyNumberFormat="0" applyAlignment="0" applyProtection="0"/>
    <xf numFmtId="9" fontId="46" fillId="0" borderId="0" applyFont="0" applyFill="0" applyBorder="0" applyAlignment="0" applyProtection="0"/>
    <xf numFmtId="0" fontId="63" fillId="0" borderId="0" applyNumberFormat="0" applyFill="0" applyBorder="0" applyAlignment="0" applyProtection="0"/>
    <xf numFmtId="0" fontId="8" fillId="0" borderId="0">
      <alignment vertical="top"/>
    </xf>
    <xf numFmtId="0" fontId="55" fillId="0" borderId="28" applyNumberFormat="0" applyFill="0" applyAlignment="0" applyProtection="0"/>
    <xf numFmtId="0" fontId="64" fillId="0" borderId="0" applyNumberFormat="0" applyFill="0" applyBorder="0" applyAlignment="0" applyProtection="0"/>
    <xf numFmtId="9" fontId="1" fillId="0" borderId="0" applyFont="0" applyFill="0" applyBorder="0" applyAlignment="0" applyProtection="0"/>
  </cellStyleXfs>
  <cellXfs count="376">
    <xf numFmtId="0" fontId="0" fillId="0" borderId="0" xfId="0"/>
    <xf numFmtId="0" fontId="0" fillId="2" borderId="0" xfId="0" applyFill="1"/>
    <xf numFmtId="0" fontId="5" fillId="2" borderId="0" xfId="0" applyFont="1" applyFill="1"/>
    <xf numFmtId="0" fontId="9" fillId="2" borderId="0" xfId="0" applyFont="1" applyFill="1" applyBorder="1"/>
    <xf numFmtId="0" fontId="11" fillId="2" borderId="0" xfId="0" applyFont="1" applyFill="1"/>
    <xf numFmtId="0" fontId="1" fillId="2" borderId="0" xfId="0" applyFont="1" applyFill="1"/>
    <xf numFmtId="0" fontId="14" fillId="2" borderId="0" xfId="0" applyFont="1" applyFill="1"/>
    <xf numFmtId="0" fontId="15" fillId="2" borderId="0" xfId="0" applyFont="1" applyFill="1"/>
    <xf numFmtId="0" fontId="0" fillId="2" borderId="0" xfId="0" applyFill="1" applyAlignment="1">
      <alignment horizontal="center"/>
    </xf>
    <xf numFmtId="0" fontId="5" fillId="2" borderId="0" xfId="0" applyFont="1" applyFill="1" applyBorder="1"/>
    <xf numFmtId="0" fontId="0" fillId="0" borderId="1" xfId="0" applyBorder="1" applyAlignment="1">
      <alignment horizontal="center"/>
    </xf>
    <xf numFmtId="0" fontId="5" fillId="0" borderId="0" xfId="0" applyFont="1" applyFill="1" applyBorder="1" applyAlignment="1">
      <alignment horizontal="left" vertical="top" wrapText="1"/>
    </xf>
    <xf numFmtId="0" fontId="0" fillId="0" borderId="0" xfId="0" applyAlignment="1">
      <alignment wrapText="1"/>
    </xf>
    <xf numFmtId="0" fontId="0" fillId="0" borderId="0" xfId="0" applyFill="1" applyBorder="1" applyAlignment="1">
      <alignment vertical="top" wrapText="1"/>
    </xf>
    <xf numFmtId="0" fontId="5" fillId="0" borderId="1" xfId="0" applyFont="1" applyFill="1" applyBorder="1" applyAlignment="1" applyProtection="1">
      <alignment horizontal="left" vertical="top"/>
      <protection locked="0"/>
    </xf>
    <xf numFmtId="0" fontId="5" fillId="0" borderId="1" xfId="0" applyFont="1" applyFill="1" applyBorder="1" applyAlignment="1" applyProtection="1">
      <alignment horizontal="center" vertical="top"/>
      <protection locked="0"/>
    </xf>
    <xf numFmtId="0" fontId="1" fillId="0" borderId="1" xfId="0" applyFont="1" applyFill="1" applyBorder="1" applyAlignment="1" applyProtection="1">
      <alignment horizontal="left" vertical="top"/>
      <protection locked="0"/>
    </xf>
    <xf numFmtId="0" fontId="1" fillId="0" borderId="1" xfId="0" applyFont="1" applyFill="1" applyBorder="1" applyAlignment="1" applyProtection="1">
      <alignment horizontal="center" vertical="top"/>
      <protection locked="0"/>
    </xf>
    <xf numFmtId="0" fontId="5" fillId="0" borderId="3" xfId="0" applyFont="1" applyFill="1" applyBorder="1" applyAlignment="1" applyProtection="1">
      <alignment horizontal="left" vertical="top"/>
      <protection locked="0"/>
    </xf>
    <xf numFmtId="0" fontId="5" fillId="0" borderId="1" xfId="0" applyFont="1" applyFill="1" applyBorder="1" applyAlignment="1" applyProtection="1">
      <alignment vertical="top"/>
      <protection locked="0"/>
    </xf>
    <xf numFmtId="0" fontId="0" fillId="2" borderId="4" xfId="0" applyFill="1" applyBorder="1" applyProtection="1"/>
    <xf numFmtId="0" fontId="5" fillId="2" borderId="4" xfId="0" applyFont="1" applyFill="1" applyBorder="1" applyProtection="1"/>
    <xf numFmtId="0" fontId="9" fillId="2" borderId="0" xfId="0" applyFont="1" applyFill="1" applyBorder="1" applyAlignment="1" applyProtection="1">
      <alignment horizontal="left"/>
    </xf>
    <xf numFmtId="0" fontId="0" fillId="2" borderId="0" xfId="0" applyFill="1" applyProtection="1"/>
    <xf numFmtId="0" fontId="5" fillId="2" borderId="0" xfId="0" applyFont="1" applyFill="1" applyProtection="1"/>
    <xf numFmtId="0" fontId="0" fillId="2" borderId="0" xfId="0" applyFill="1" applyAlignment="1" applyProtection="1">
      <alignment horizontal="center"/>
    </xf>
    <xf numFmtId="0" fontId="9" fillId="2" borderId="0" xfId="0" applyFont="1" applyFill="1" applyBorder="1" applyProtection="1"/>
    <xf numFmtId="0" fontId="4" fillId="2" borderId="0" xfId="0" applyFont="1" applyFill="1" applyAlignment="1" applyProtection="1">
      <alignment horizontal="left"/>
    </xf>
    <xf numFmtId="0" fontId="5" fillId="2" borderId="0" xfId="0" applyFont="1" applyFill="1" applyAlignment="1" applyProtection="1">
      <alignment horizontal="center"/>
    </xf>
    <xf numFmtId="0" fontId="2" fillId="2" borderId="2" xfId="0" applyFont="1" applyFill="1" applyBorder="1" applyProtection="1"/>
    <xf numFmtId="2" fontId="3" fillId="2" borderId="5" xfId="0" applyNumberFormat="1" applyFont="1" applyFill="1" applyBorder="1" applyProtection="1"/>
    <xf numFmtId="0" fontId="3" fillId="2" borderId="5" xfId="0" applyFont="1" applyFill="1" applyBorder="1" applyProtection="1"/>
    <xf numFmtId="0" fontId="3" fillId="2" borderId="5" xfId="0" applyFont="1" applyFill="1" applyBorder="1" applyAlignment="1" applyProtection="1"/>
    <xf numFmtId="0" fontId="5" fillId="2" borderId="0" xfId="0" applyFont="1" applyFill="1" applyBorder="1" applyProtection="1"/>
    <xf numFmtId="0" fontId="2" fillId="2" borderId="0" xfId="0" applyFont="1" applyFill="1" applyBorder="1" applyProtection="1"/>
    <xf numFmtId="2" fontId="3" fillId="2" borderId="0" xfId="0" applyNumberFormat="1" applyFont="1" applyFill="1" applyBorder="1" applyProtection="1"/>
    <xf numFmtId="0" fontId="3" fillId="2" borderId="0" xfId="0" applyFont="1" applyFill="1" applyBorder="1" applyProtection="1"/>
    <xf numFmtId="0" fontId="3" fillId="2" borderId="0" xfId="0" applyFont="1" applyFill="1" applyBorder="1" applyAlignment="1" applyProtection="1"/>
    <xf numFmtId="0" fontId="4" fillId="2" borderId="0" xfId="0" applyFont="1" applyFill="1" applyProtection="1"/>
    <xf numFmtId="2" fontId="5" fillId="2" borderId="0" xfId="0" applyNumberFormat="1" applyFont="1" applyFill="1" applyBorder="1" applyProtection="1"/>
    <xf numFmtId="0" fontId="16" fillId="2" borderId="1" xfId="0" applyFont="1" applyFill="1" applyBorder="1" applyAlignment="1" applyProtection="1">
      <alignment horizontal="center" vertical="center"/>
    </xf>
    <xf numFmtId="0" fontId="16" fillId="2" borderId="1"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xf>
    <xf numFmtId="0" fontId="17" fillId="2" borderId="1" xfId="0" applyFont="1" applyFill="1" applyBorder="1" applyAlignment="1" applyProtection="1">
      <alignment horizontal="center" vertical="center" wrapText="1"/>
    </xf>
    <xf numFmtId="0" fontId="2" fillId="3" borderId="0" xfId="0" applyFont="1" applyFill="1" applyBorder="1" applyAlignment="1" applyProtection="1">
      <alignment horizontal="left" wrapText="1"/>
    </xf>
    <xf numFmtId="0" fontId="5" fillId="0" borderId="0" xfId="0" applyFont="1" applyFill="1" applyBorder="1" applyAlignment="1" applyProtection="1">
      <alignment horizontal="right" vertical="top"/>
    </xf>
    <xf numFmtId="2" fontId="2" fillId="4" borderId="6" xfId="0" applyNumberFormat="1" applyFont="1" applyFill="1" applyBorder="1" applyAlignment="1" applyProtection="1">
      <alignment vertical="top"/>
    </xf>
    <xf numFmtId="0" fontId="0" fillId="0" borderId="0" xfId="0" applyFill="1" applyAlignment="1" applyProtection="1">
      <alignment vertical="top"/>
    </xf>
    <xf numFmtId="0" fontId="0" fillId="0" borderId="7" xfId="0" applyFill="1" applyBorder="1" applyAlignment="1" applyProtection="1">
      <alignment vertical="top" wrapText="1"/>
    </xf>
    <xf numFmtId="0" fontId="5" fillId="0" borderId="0" xfId="0" applyFont="1" applyFill="1" applyBorder="1" applyAlignment="1" applyProtection="1">
      <alignment horizontal="left" indent="1"/>
    </xf>
    <xf numFmtId="2" fontId="2" fillId="4" borderId="1" xfId="0" applyNumberFormat="1" applyFont="1" applyFill="1" applyBorder="1" applyAlignment="1" applyProtection="1">
      <alignment horizontal="right" vertical="top"/>
    </xf>
    <xf numFmtId="2" fontId="2" fillId="4" borderId="7" xfId="0" applyNumberFormat="1" applyFont="1" applyFill="1" applyBorder="1" applyAlignment="1" applyProtection="1">
      <alignment vertical="top" wrapText="1"/>
    </xf>
    <xf numFmtId="0" fontId="5" fillId="2" borderId="8" xfId="0" applyFont="1" applyFill="1" applyBorder="1" applyAlignment="1" applyProtection="1">
      <alignment horizontal="center"/>
    </xf>
    <xf numFmtId="0" fontId="3" fillId="2" borderId="1" xfId="0" applyFont="1" applyFill="1" applyBorder="1" applyProtection="1"/>
    <xf numFmtId="2" fontId="3" fillId="2" borderId="1" xfId="0" applyNumberFormat="1" applyFont="1" applyFill="1" applyBorder="1" applyAlignment="1" applyProtection="1">
      <alignment horizontal="right"/>
    </xf>
    <xf numFmtId="0" fontId="5" fillId="2" borderId="3" xfId="0" applyFont="1" applyFill="1" applyBorder="1" applyAlignment="1" applyProtection="1">
      <alignment wrapText="1"/>
    </xf>
    <xf numFmtId="0" fontId="23" fillId="2" borderId="0" xfId="0" applyFont="1" applyFill="1" applyProtection="1"/>
    <xf numFmtId="0" fontId="3" fillId="2" borderId="0" xfId="0" applyFont="1" applyFill="1" applyBorder="1" applyAlignment="1" applyProtection="1">
      <alignment horizontal="right"/>
    </xf>
    <xf numFmtId="0" fontId="5" fillId="2" borderId="9" xfId="0" applyFont="1" applyFill="1" applyBorder="1" applyAlignment="1" applyProtection="1">
      <alignment horizontal="center"/>
    </xf>
    <xf numFmtId="0" fontId="5" fillId="0" borderId="0" xfId="0" applyFont="1" applyFill="1" applyAlignment="1" applyProtection="1">
      <alignment vertical="top"/>
    </xf>
    <xf numFmtId="0" fontId="1" fillId="0" borderId="0" xfId="0" applyFont="1" applyFill="1" applyAlignment="1" applyProtection="1">
      <alignment vertical="top"/>
    </xf>
    <xf numFmtId="0" fontId="3" fillId="2" borderId="0" xfId="0" applyFont="1" applyFill="1" applyBorder="1" applyAlignment="1" applyProtection="1">
      <alignment horizontal="left"/>
    </xf>
    <xf numFmtId="0" fontId="9" fillId="2" borderId="0" xfId="0" applyFont="1" applyFill="1" applyProtection="1"/>
    <xf numFmtId="0" fontId="0" fillId="2" borderId="1" xfId="0" applyFill="1" applyBorder="1" applyAlignment="1" applyProtection="1">
      <alignment horizontal="center"/>
    </xf>
    <xf numFmtId="0" fontId="0" fillId="2" borderId="5" xfId="0" applyFill="1" applyBorder="1" applyAlignment="1" applyProtection="1"/>
    <xf numFmtId="0" fontId="3" fillId="2" borderId="10" xfId="0" applyFont="1" applyFill="1" applyBorder="1" applyProtection="1"/>
    <xf numFmtId="0" fontId="4" fillId="2" borderId="1" xfId="0" applyFont="1" applyFill="1" applyBorder="1" applyAlignment="1" applyProtection="1">
      <alignment horizontal="center"/>
    </xf>
    <xf numFmtId="0" fontId="2" fillId="2" borderId="1" xfId="0" applyFont="1" applyFill="1" applyBorder="1" applyProtection="1"/>
    <xf numFmtId="2" fontId="3" fillId="2" borderId="1" xfId="0" applyNumberFormat="1" applyFont="1" applyFill="1" applyBorder="1" applyProtection="1"/>
    <xf numFmtId="0" fontId="17" fillId="2" borderId="1" xfId="0" applyFont="1" applyFill="1" applyBorder="1" applyAlignment="1" applyProtection="1">
      <alignment horizontal="left"/>
    </xf>
    <xf numFmtId="10" fontId="3" fillId="2" borderId="5" xfId="0" applyNumberFormat="1" applyFont="1" applyFill="1" applyBorder="1" applyProtection="1"/>
    <xf numFmtId="10" fontId="3" fillId="2" borderId="1" xfId="0" applyNumberFormat="1" applyFont="1" applyFill="1" applyBorder="1" applyProtection="1"/>
    <xf numFmtId="0" fontId="0" fillId="0" borderId="0" xfId="0" applyBorder="1" applyAlignment="1">
      <alignment wrapText="1"/>
    </xf>
    <xf numFmtId="10" fontId="24" fillId="2" borderId="0" xfId="0" applyNumberFormat="1" applyFont="1" applyFill="1" applyBorder="1" applyProtection="1"/>
    <xf numFmtId="0" fontId="23" fillId="2" borderId="0" xfId="0" applyFont="1" applyFill="1" applyAlignment="1" applyProtection="1">
      <alignment horizontal="right"/>
    </xf>
    <xf numFmtId="0" fontId="5" fillId="2" borderId="0" xfId="0" applyFont="1" applyFill="1" applyBorder="1" applyAlignment="1" applyProtection="1">
      <alignment horizontal="center"/>
    </xf>
    <xf numFmtId="2" fontId="3" fillId="2" borderId="0" xfId="0" applyNumberFormat="1" applyFont="1" applyFill="1" applyBorder="1" applyAlignment="1" applyProtection="1">
      <alignment horizontal="right"/>
    </xf>
    <xf numFmtId="0" fontId="5" fillId="2" borderId="0" xfId="0" applyFont="1" applyFill="1" applyBorder="1" applyAlignment="1" applyProtection="1">
      <alignment wrapText="1"/>
    </xf>
    <xf numFmtId="0" fontId="27" fillId="5" borderId="0" xfId="0" applyFont="1" applyFill="1" applyBorder="1" applyAlignment="1">
      <alignment horizontal="centerContinuous"/>
    </xf>
    <xf numFmtId="0" fontId="27" fillId="5" borderId="0" xfId="0" applyFont="1" applyFill="1" applyBorder="1" applyAlignment="1">
      <alignment horizontal="center" vertical="top"/>
    </xf>
    <xf numFmtId="0" fontId="26" fillId="5" borderId="0" xfId="0" applyFont="1" applyFill="1" applyBorder="1" applyAlignment="1">
      <alignment horizontal="centerContinuous"/>
    </xf>
    <xf numFmtId="166" fontId="0" fillId="5" borderId="11" xfId="0" applyNumberFormat="1" applyFill="1" applyBorder="1" applyAlignment="1">
      <alignment horizontal="centerContinuous"/>
    </xf>
    <xf numFmtId="0" fontId="5" fillId="0" borderId="0" xfId="0" applyFont="1"/>
    <xf numFmtId="0" fontId="0" fillId="0" borderId="1" xfId="0" applyBorder="1" applyAlignment="1">
      <alignment horizontal="left" wrapText="1" indent="1"/>
    </xf>
    <xf numFmtId="0" fontId="2" fillId="0" borderId="0" xfId="0" applyFont="1"/>
    <xf numFmtId="0" fontId="0" fillId="0" borderId="0" xfId="0" applyAlignment="1">
      <alignment vertical="top"/>
    </xf>
    <xf numFmtId="0" fontId="0" fillId="0" borderId="0" xfId="0" applyAlignment="1">
      <alignment horizontal="center" vertical="top"/>
    </xf>
    <xf numFmtId="166" fontId="0" fillId="0" borderId="0" xfId="0" applyNumberFormat="1"/>
    <xf numFmtId="0" fontId="26" fillId="5" borderId="12" xfId="0" applyFont="1" applyFill="1" applyBorder="1" applyAlignment="1">
      <alignment horizontal="left"/>
    </xf>
    <xf numFmtId="0" fontId="27" fillId="2" borderId="4" xfId="0" applyFont="1" applyFill="1" applyBorder="1" applyProtection="1"/>
    <xf numFmtId="0" fontId="3" fillId="2" borderId="4" xfId="0" applyFont="1" applyFill="1" applyBorder="1" applyAlignment="1" applyProtection="1">
      <alignment horizontal="left"/>
    </xf>
    <xf numFmtId="167" fontId="0" fillId="0" borderId="12" xfId="0" applyNumberFormat="1" applyBorder="1" applyAlignment="1">
      <alignment horizontal="center"/>
    </xf>
    <xf numFmtId="0" fontId="0" fillId="0" borderId="0" xfId="0" applyBorder="1" applyAlignment="1">
      <alignment horizontal="center"/>
    </xf>
    <xf numFmtId="0" fontId="0" fillId="0" borderId="0" xfId="0" applyBorder="1" applyAlignment="1">
      <alignment horizontal="center" vertical="top"/>
    </xf>
    <xf numFmtId="0" fontId="0" fillId="0" borderId="11" xfId="0" applyBorder="1"/>
    <xf numFmtId="0" fontId="28" fillId="0" borderId="1" xfId="0" applyNumberFormat="1" applyFont="1" applyFill="1" applyBorder="1" applyAlignment="1" applyProtection="1">
      <alignment horizontal="center" vertical="center" wrapText="1"/>
      <protection locked="0"/>
    </xf>
    <xf numFmtId="16" fontId="28" fillId="0" borderId="1" xfId="0" applyNumberFormat="1" applyFont="1" applyFill="1" applyBorder="1" applyAlignment="1" applyProtection="1">
      <alignment horizontal="center" vertical="center" wrapText="1"/>
      <protection locked="0"/>
    </xf>
    <xf numFmtId="0" fontId="28" fillId="0" borderId="1" xfId="0" applyFont="1" applyFill="1" applyBorder="1" applyAlignment="1" applyProtection="1">
      <alignment horizontal="center" vertical="center" wrapText="1"/>
      <protection locked="0"/>
    </xf>
    <xf numFmtId="167" fontId="28" fillId="0" borderId="1" xfId="0" applyNumberFormat="1" applyFont="1" applyFill="1" applyBorder="1" applyAlignment="1" applyProtection="1">
      <alignment horizontal="center" vertical="center" wrapText="1"/>
      <protection locked="0"/>
    </xf>
    <xf numFmtId="0" fontId="28" fillId="6" borderId="1" xfId="0" applyFont="1" applyFill="1" applyBorder="1" applyAlignment="1" applyProtection="1">
      <alignment horizontal="center" vertical="center" wrapText="1"/>
      <protection locked="0"/>
    </xf>
    <xf numFmtId="0" fontId="5" fillId="0" borderId="1" xfId="0" applyFont="1" applyBorder="1" applyAlignment="1">
      <alignment vertical="top" wrapText="1"/>
    </xf>
    <xf numFmtId="0" fontId="5" fillId="6" borderId="1" xfId="0" applyFont="1" applyFill="1" applyBorder="1" applyAlignment="1">
      <alignment vertical="top"/>
    </xf>
    <xf numFmtId="166" fontId="5" fillId="6" borderId="1" xfId="0" applyNumberFormat="1" applyFont="1" applyFill="1" applyBorder="1" applyAlignment="1">
      <alignment vertical="top" wrapText="1"/>
    </xf>
    <xf numFmtId="166" fontId="5" fillId="6" borderId="1" xfId="0" applyNumberFormat="1" applyFont="1" applyFill="1" applyBorder="1" applyAlignment="1">
      <alignment vertical="top"/>
    </xf>
    <xf numFmtId="0" fontId="2" fillId="0" borderId="1" xfId="0" applyFont="1" applyBorder="1" applyAlignment="1">
      <alignment vertical="top" wrapText="1"/>
    </xf>
    <xf numFmtId="0" fontId="2" fillId="6" borderId="1" xfId="0" applyFont="1" applyFill="1" applyBorder="1" applyAlignment="1">
      <alignment vertical="top"/>
    </xf>
    <xf numFmtId="0" fontId="2" fillId="6" borderId="1" xfId="0" applyFont="1" applyFill="1" applyBorder="1" applyAlignment="1">
      <alignment vertical="top" wrapText="1"/>
    </xf>
    <xf numFmtId="166" fontId="2" fillId="6" borderId="1" xfId="0" applyNumberFormat="1" applyFont="1" applyFill="1" applyBorder="1" applyAlignment="1">
      <alignment vertical="top"/>
    </xf>
    <xf numFmtId="0" fontId="5" fillId="0" borderId="1" xfId="0" applyFont="1" applyBorder="1" applyAlignment="1">
      <alignment vertical="top"/>
    </xf>
    <xf numFmtId="0" fontId="5" fillId="0" borderId="1" xfId="0" applyFont="1" applyBorder="1" applyAlignment="1">
      <alignment horizontal="center" vertical="top"/>
    </xf>
    <xf numFmtId="0" fontId="5" fillId="6" borderId="1" xfId="0" applyFont="1" applyFill="1" applyBorder="1" applyAlignment="1">
      <alignment vertical="top" wrapText="1"/>
    </xf>
    <xf numFmtId="0" fontId="0" fillId="0" borderId="1" xfId="0" applyBorder="1" applyAlignment="1">
      <alignment horizontal="center" vertical="center"/>
    </xf>
    <xf numFmtId="0" fontId="0" fillId="2" borderId="0" xfId="0" applyFill="1" applyBorder="1"/>
    <xf numFmtId="0" fontId="0" fillId="2" borderId="0" xfId="0" applyFill="1" applyBorder="1" applyAlignment="1">
      <alignment horizontal="right"/>
    </xf>
    <xf numFmtId="0" fontId="10" fillId="2" borderId="0" xfId="0" applyFont="1" applyFill="1" applyBorder="1"/>
    <xf numFmtId="0" fontId="1" fillId="2" borderId="0" xfId="0" applyFont="1" applyFill="1" applyBorder="1"/>
    <xf numFmtId="0" fontId="12" fillId="2" borderId="0" xfId="0" applyFont="1" applyFill="1" applyBorder="1"/>
    <xf numFmtId="0" fontId="11" fillId="2" borderId="0" xfId="0" applyFont="1" applyFill="1" applyBorder="1"/>
    <xf numFmtId="0" fontId="13" fillId="2" borderId="0" xfId="0" applyFont="1" applyFill="1" applyBorder="1"/>
    <xf numFmtId="0" fontId="14" fillId="2" borderId="0" xfId="0" applyFont="1" applyFill="1" applyBorder="1"/>
    <xf numFmtId="0" fontId="15" fillId="2" borderId="0" xfId="0" applyFont="1" applyFill="1" applyBorder="1"/>
    <xf numFmtId="0" fontId="0" fillId="2" borderId="0" xfId="0" applyFill="1" applyBorder="1" applyAlignment="1">
      <alignment horizontal="center"/>
    </xf>
    <xf numFmtId="0" fontId="0" fillId="0" borderId="0" xfId="0" applyBorder="1" applyAlignment="1">
      <alignment vertical="top" wrapText="1"/>
    </xf>
    <xf numFmtId="0" fontId="0" fillId="2" borderId="0" xfId="0" applyFill="1" applyBorder="1" applyAlignment="1">
      <alignment horizontal="left"/>
    </xf>
    <xf numFmtId="0" fontId="9" fillId="0" borderId="0" xfId="0" applyFont="1" applyFill="1" applyBorder="1" applyAlignment="1">
      <alignment vertical="center" wrapText="1"/>
    </xf>
    <xf numFmtId="0" fontId="0" fillId="0" borderId="0" xfId="0" applyBorder="1" applyAlignment="1">
      <alignment vertical="center" wrapText="1"/>
    </xf>
    <xf numFmtId="0" fontId="29" fillId="2" borderId="0" xfId="0" applyFont="1" applyFill="1" applyBorder="1" applyAlignment="1">
      <alignment horizontal="left"/>
    </xf>
    <xf numFmtId="10" fontId="31" fillId="2" borderId="0" xfId="0" applyNumberFormat="1" applyFont="1" applyFill="1" applyBorder="1" applyProtection="1"/>
    <xf numFmtId="0" fontId="22" fillId="0" borderId="1" xfId="0" applyFont="1" applyBorder="1" applyAlignment="1">
      <alignment horizontal="left" vertical="center" wrapText="1"/>
    </xf>
    <xf numFmtId="0" fontId="32" fillId="4" borderId="4" xfId="0" applyFont="1" applyFill="1" applyBorder="1"/>
    <xf numFmtId="0" fontId="33" fillId="4" borderId="4" xfId="0" applyFont="1" applyFill="1" applyBorder="1"/>
    <xf numFmtId="0" fontId="32" fillId="4" borderId="0" xfId="0" applyFont="1" applyFill="1"/>
    <xf numFmtId="15" fontId="32" fillId="4" borderId="0" xfId="0" applyNumberFormat="1" applyFont="1" applyFill="1"/>
    <xf numFmtId="0" fontId="32" fillId="4" borderId="0" xfId="0" applyFont="1" applyFill="1" applyBorder="1"/>
    <xf numFmtId="165" fontId="33" fillId="4" borderId="0" xfId="0" applyNumberFormat="1" applyFont="1" applyFill="1" applyBorder="1" applyAlignment="1">
      <alignment horizontal="center" vertical="center"/>
    </xf>
    <xf numFmtId="0" fontId="33" fillId="4" borderId="0" xfId="0" applyFont="1" applyFill="1" applyBorder="1" applyAlignment="1">
      <alignment horizontal="center" vertical="center"/>
    </xf>
    <xf numFmtId="0" fontId="35" fillId="2" borderId="0" xfId="36" applyFont="1" applyFill="1" applyBorder="1" applyAlignment="1" applyProtection="1"/>
    <xf numFmtId="2" fontId="5" fillId="6" borderId="1" xfId="0" applyNumberFormat="1" applyFont="1" applyFill="1" applyBorder="1" applyAlignment="1" applyProtection="1">
      <alignment vertical="top"/>
    </xf>
    <xf numFmtId="165" fontId="32" fillId="0" borderId="1" xfId="0" applyNumberFormat="1" applyFont="1" applyBorder="1" applyAlignment="1">
      <alignment horizontal="center" vertical="center"/>
    </xf>
    <xf numFmtId="49" fontId="32" fillId="0" borderId="1" xfId="0" applyNumberFormat="1" applyFont="1" applyBorder="1" applyAlignment="1">
      <alignment horizontal="center" vertical="center"/>
    </xf>
    <xf numFmtId="0" fontId="32" fillId="0" borderId="1" xfId="0" applyFont="1" applyBorder="1" applyAlignment="1">
      <alignment horizontal="center" vertical="center"/>
    </xf>
    <xf numFmtId="15" fontId="32" fillId="0" borderId="1" xfId="0" applyNumberFormat="1" applyFont="1" applyBorder="1" applyAlignment="1">
      <alignment horizontal="left" vertical="center" wrapText="1"/>
    </xf>
    <xf numFmtId="0" fontId="32" fillId="0" borderId="1" xfId="0" applyFont="1" applyBorder="1" applyAlignment="1">
      <alignment horizontal="left" vertical="center" wrapText="1"/>
    </xf>
    <xf numFmtId="0" fontId="32" fillId="0" borderId="1" xfId="0" applyFont="1" applyBorder="1" applyAlignment="1">
      <alignment vertical="center" wrapText="1"/>
    </xf>
    <xf numFmtId="0" fontId="32" fillId="0" borderId="1" xfId="0" applyFont="1" applyBorder="1" applyAlignment="1">
      <alignment vertical="center"/>
    </xf>
    <xf numFmtId="49" fontId="32" fillId="0" borderId="1" xfId="0" quotePrefix="1" applyNumberFormat="1" applyFont="1" applyBorder="1" applyAlignment="1">
      <alignment horizontal="center" vertical="center"/>
    </xf>
    <xf numFmtId="0" fontId="32" fillId="0" borderId="1" xfId="0" quotePrefix="1" applyFont="1" applyBorder="1" applyAlignment="1">
      <alignment horizontal="center" vertical="center"/>
    </xf>
    <xf numFmtId="165" fontId="32" fillId="0" borderId="1" xfId="0" applyNumberFormat="1" applyFont="1" applyBorder="1" applyAlignment="1">
      <alignment vertical="center"/>
    </xf>
    <xf numFmtId="49" fontId="32" fillId="0" borderId="1" xfId="0" applyNumberFormat="1" applyFont="1" applyBorder="1" applyAlignment="1">
      <alignment vertical="center"/>
    </xf>
    <xf numFmtId="0" fontId="34" fillId="0" borderId="1" xfId="0" applyFont="1" applyBorder="1" applyAlignment="1">
      <alignment vertical="center"/>
    </xf>
    <xf numFmtId="0" fontId="37" fillId="0" borderId="1" xfId="0" applyFont="1" applyBorder="1" applyAlignment="1">
      <alignment horizontal="center" vertical="center" wrapText="1"/>
    </xf>
    <xf numFmtId="0" fontId="38" fillId="2" borderId="0" xfId="0" applyFont="1" applyFill="1" applyBorder="1" applyAlignment="1">
      <alignment horizontal="left"/>
    </xf>
    <xf numFmtId="0" fontId="14" fillId="2" borderId="0" xfId="0" applyFont="1" applyFill="1" applyBorder="1" applyAlignment="1">
      <alignment horizontal="left" vertical="center"/>
    </xf>
    <xf numFmtId="0" fontId="30" fillId="0" borderId="0" xfId="0" applyFont="1" applyFill="1" applyBorder="1"/>
    <xf numFmtId="0" fontId="0" fillId="0" borderId="0" xfId="0" applyFill="1" applyBorder="1"/>
    <xf numFmtId="2" fontId="4"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top" wrapText="1"/>
    </xf>
    <xf numFmtId="0" fontId="5" fillId="0" borderId="0" xfId="0" applyFont="1" applyFill="1" applyBorder="1" applyAlignment="1">
      <alignment horizontal="center" vertical="center" wrapText="1"/>
    </xf>
    <xf numFmtId="0" fontId="39" fillId="0" borderId="1" xfId="0" applyFont="1" applyBorder="1" applyAlignment="1">
      <alignment horizontal="left" vertical="center" wrapText="1"/>
    </xf>
    <xf numFmtId="0" fontId="17" fillId="2" borderId="1" xfId="0" applyFont="1" applyFill="1" applyBorder="1" applyProtection="1"/>
    <xf numFmtId="0" fontId="2" fillId="2" borderId="1" xfId="0" applyFont="1" applyFill="1" applyBorder="1" applyAlignment="1" applyProtection="1">
      <alignment horizontal="right"/>
    </xf>
    <xf numFmtId="0" fontId="40" fillId="0" borderId="7" xfId="0" applyFont="1" applyFill="1" applyBorder="1" applyAlignment="1" applyProtection="1">
      <alignment vertical="top" wrapText="1"/>
    </xf>
    <xf numFmtId="0" fontId="39" fillId="0" borderId="0" xfId="0" applyFont="1" applyFill="1" applyBorder="1" applyAlignment="1">
      <alignment horizontal="left" vertical="top" wrapText="1"/>
    </xf>
    <xf numFmtId="0" fontId="22" fillId="0" borderId="0" xfId="0" applyFont="1" applyFill="1" applyBorder="1" applyAlignment="1">
      <alignment vertical="center" wrapText="1"/>
    </xf>
    <xf numFmtId="0" fontId="2" fillId="2" borderId="1" xfId="0" applyFont="1" applyFill="1" applyBorder="1" applyAlignment="1">
      <alignment horizontal="left" vertical="center"/>
    </xf>
    <xf numFmtId="0" fontId="41" fillId="0" borderId="0" xfId="0" applyFont="1" applyBorder="1" applyAlignment="1">
      <alignment vertical="center" wrapText="1"/>
    </xf>
    <xf numFmtId="0" fontId="42" fillId="2" borderId="1" xfId="0" applyFont="1" applyFill="1" applyBorder="1" applyAlignment="1">
      <alignment horizontal="left" vertical="center" wrapText="1"/>
    </xf>
    <xf numFmtId="0" fontId="43" fillId="2" borderId="0" xfId="0" applyFont="1" applyFill="1"/>
    <xf numFmtId="0" fontId="43" fillId="2" borderId="0" xfId="0" applyFont="1" applyFill="1" applyBorder="1"/>
    <xf numFmtId="0" fontId="44" fillId="2" borderId="0" xfId="0" applyFont="1" applyFill="1" applyBorder="1"/>
    <xf numFmtId="0" fontId="43" fillId="2" borderId="0" xfId="0" applyFont="1" applyFill="1" applyAlignment="1" applyProtection="1">
      <alignment horizontal="center"/>
    </xf>
    <xf numFmtId="0" fontId="43" fillId="2" borderId="0" xfId="0" applyFont="1" applyFill="1" applyProtection="1"/>
    <xf numFmtId="0" fontId="44" fillId="2" borderId="0" xfId="0" applyFont="1" applyFill="1" applyBorder="1" applyProtection="1"/>
    <xf numFmtId="0" fontId="44" fillId="2" borderId="0" xfId="0" applyFont="1" applyFill="1" applyBorder="1" applyAlignment="1" applyProtection="1"/>
    <xf numFmtId="0" fontId="43" fillId="2" borderId="0" xfId="0" applyFont="1" applyFill="1" applyBorder="1" applyAlignment="1" applyProtection="1"/>
    <xf numFmtId="10" fontId="44" fillId="2" borderId="1" xfId="0" applyNumberFormat="1" applyFont="1" applyFill="1" applyBorder="1" applyProtection="1"/>
    <xf numFmtId="2" fontId="0" fillId="4" borderId="0" xfId="0" applyNumberFormat="1" applyFill="1" applyBorder="1" applyAlignment="1" applyProtection="1">
      <alignment horizontal="center" vertical="top"/>
    </xf>
    <xf numFmtId="2" fontId="2" fillId="2" borderId="0" xfId="0" applyNumberFormat="1" applyFont="1" applyFill="1" applyBorder="1" applyAlignment="1" applyProtection="1">
      <alignment horizontal="center"/>
    </xf>
    <xf numFmtId="2" fontId="3" fillId="2" borderId="1" xfId="0" applyNumberFormat="1" applyFont="1" applyFill="1" applyBorder="1" applyAlignment="1" applyProtection="1">
      <alignment horizontal="center"/>
    </xf>
    <xf numFmtId="0" fontId="16" fillId="2" borderId="0" xfId="0" applyFont="1" applyFill="1" applyBorder="1" applyAlignment="1" applyProtection="1">
      <alignment horizontal="center"/>
    </xf>
    <xf numFmtId="0" fontId="17" fillId="2" borderId="1" xfId="0" applyFont="1" applyFill="1" applyBorder="1" applyAlignment="1" applyProtection="1">
      <alignment horizontal="center"/>
    </xf>
    <xf numFmtId="0" fontId="22" fillId="0" borderId="1" xfId="0" applyFont="1" applyFill="1" applyBorder="1" applyAlignment="1" applyProtection="1">
      <alignment horizontal="left" vertical="top" wrapText="1"/>
    </xf>
    <xf numFmtId="2" fontId="5" fillId="4" borderId="1" xfId="0" applyNumberFormat="1" applyFont="1" applyFill="1" applyBorder="1" applyAlignment="1" applyProtection="1">
      <alignment vertical="top"/>
    </xf>
    <xf numFmtId="10" fontId="5" fillId="0" borderId="1" xfId="0" applyNumberFormat="1" applyFont="1" applyFill="1" applyBorder="1" applyAlignment="1" applyProtection="1">
      <alignment vertical="top"/>
    </xf>
    <xf numFmtId="0" fontId="22" fillId="0" borderId="1" xfId="0" applyFont="1" applyFill="1" applyBorder="1" applyAlignment="1" applyProtection="1">
      <alignment horizontal="left" vertical="top"/>
    </xf>
    <xf numFmtId="2" fontId="3" fillId="4" borderId="1" xfId="0" applyNumberFormat="1" applyFont="1" applyFill="1" applyBorder="1" applyProtection="1"/>
    <xf numFmtId="0" fontId="5" fillId="2" borderId="0" xfId="0" applyFont="1" applyFill="1" applyAlignment="1" applyProtection="1">
      <alignment vertical="center"/>
    </xf>
    <xf numFmtId="0" fontId="0" fillId="2" borderId="0" xfId="0" applyFill="1" applyAlignment="1" applyProtection="1">
      <alignment vertical="center"/>
    </xf>
    <xf numFmtId="0" fontId="2" fillId="2" borderId="0" xfId="0" applyFont="1" applyFill="1" applyAlignment="1" applyProtection="1">
      <alignment horizontal="center"/>
    </xf>
    <xf numFmtId="0" fontId="16" fillId="2" borderId="1" xfId="0" applyFont="1" applyFill="1" applyBorder="1" applyAlignment="1" applyProtection="1">
      <alignment horizontal="center"/>
    </xf>
    <xf numFmtId="10" fontId="5" fillId="4" borderId="1" xfId="0" applyNumberFormat="1" applyFont="1" applyFill="1" applyBorder="1" applyAlignment="1" applyProtection="1">
      <alignment vertical="center"/>
    </xf>
    <xf numFmtId="0" fontId="5" fillId="0" borderId="1" xfId="0" applyFont="1" applyFill="1" applyBorder="1" applyAlignment="1" applyProtection="1">
      <alignment horizontal="left" vertical="top" wrapText="1"/>
    </xf>
    <xf numFmtId="0" fontId="39" fillId="0" borderId="1" xfId="0" applyFont="1" applyFill="1" applyBorder="1" applyAlignment="1" applyProtection="1">
      <alignment horizontal="left" vertical="center"/>
    </xf>
    <xf numFmtId="2" fontId="5" fillId="4" borderId="1" xfId="0" applyNumberFormat="1" applyFont="1" applyFill="1" applyBorder="1" applyAlignment="1" applyProtection="1">
      <alignment vertical="center"/>
    </xf>
    <xf numFmtId="10" fontId="5" fillId="0" borderId="1" xfId="0" applyNumberFormat="1" applyFont="1" applyFill="1" applyBorder="1" applyAlignment="1" applyProtection="1">
      <alignment vertical="center"/>
    </xf>
    <xf numFmtId="0" fontId="43" fillId="2" borderId="13" xfId="0" applyFont="1" applyFill="1" applyBorder="1" applyProtection="1"/>
    <xf numFmtId="0" fontId="4" fillId="2" borderId="0" xfId="0" applyFont="1" applyFill="1" applyBorder="1" applyProtection="1"/>
    <xf numFmtId="0" fontId="2" fillId="2" borderId="4" xfId="0" applyFont="1" applyFill="1" applyBorder="1" applyProtection="1"/>
    <xf numFmtId="0" fontId="3" fillId="2" borderId="4" xfId="0" applyFont="1" applyFill="1" applyBorder="1" applyProtection="1"/>
    <xf numFmtId="0" fontId="17" fillId="2" borderId="4" xfId="0" applyFont="1" applyFill="1" applyBorder="1" applyAlignment="1" applyProtection="1"/>
    <xf numFmtId="0" fontId="4" fillId="2" borderId="4" xfId="0" applyFont="1" applyFill="1" applyBorder="1" applyProtection="1"/>
    <xf numFmtId="0" fontId="43" fillId="2" borderId="0" xfId="0" applyFont="1" applyFill="1" applyBorder="1" applyAlignment="1" applyProtection="1">
      <alignment horizontal="center"/>
    </xf>
    <xf numFmtId="0" fontId="4" fillId="2" borderId="0" xfId="0" applyFont="1" applyFill="1" applyBorder="1" applyAlignment="1" applyProtection="1">
      <alignment horizontal="left"/>
    </xf>
    <xf numFmtId="0" fontId="22" fillId="0" borderId="8" xfId="0" applyFont="1" applyFill="1" applyBorder="1" applyAlignment="1" applyProtection="1">
      <alignment horizontal="left" indent="1"/>
    </xf>
    <xf numFmtId="0" fontId="0" fillId="4" borderId="14" xfId="0" applyFill="1" applyBorder="1" applyAlignment="1" applyProtection="1">
      <alignment horizontal="left"/>
    </xf>
    <xf numFmtId="0" fontId="5" fillId="2" borderId="15" xfId="0" applyFont="1" applyFill="1" applyBorder="1" applyProtection="1"/>
    <xf numFmtId="0" fontId="43" fillId="2" borderId="0" xfId="0" applyFont="1" applyFill="1" applyBorder="1" applyProtection="1"/>
    <xf numFmtId="49" fontId="0" fillId="0" borderId="0" xfId="0" applyNumberFormat="1" applyFill="1" applyBorder="1" applyAlignment="1">
      <alignment horizontal="center"/>
    </xf>
    <xf numFmtId="15" fontId="0" fillId="0" borderId="0" xfId="0" applyNumberFormat="1" applyFill="1" applyBorder="1" applyAlignment="1">
      <alignment horizontal="center"/>
    </xf>
    <xf numFmtId="164" fontId="5" fillId="0" borderId="0" xfId="0" applyNumberFormat="1" applyFont="1" applyFill="1" applyBorder="1" applyAlignment="1">
      <alignment horizontal="center"/>
    </xf>
    <xf numFmtId="164" fontId="5" fillId="0" borderId="0" xfId="0" applyNumberFormat="1" applyFont="1" applyFill="1" applyBorder="1" applyAlignment="1">
      <alignment horizontal="center" wrapText="1"/>
    </xf>
    <xf numFmtId="0" fontId="5" fillId="4" borderId="0" xfId="0" applyFont="1" applyFill="1" applyAlignment="1" applyProtection="1">
      <alignment vertical="top"/>
    </xf>
    <xf numFmtId="0" fontId="1" fillId="4" borderId="0" xfId="0" applyFont="1" applyFill="1" applyAlignment="1" applyProtection="1">
      <alignment vertical="top"/>
    </xf>
    <xf numFmtId="0" fontId="0" fillId="4" borderId="0" xfId="0" applyFill="1" applyAlignment="1" applyProtection="1">
      <alignment vertical="top"/>
    </xf>
    <xf numFmtId="0" fontId="5" fillId="4" borderId="0" xfId="0" applyFont="1" applyFill="1" applyProtection="1"/>
    <xf numFmtId="0" fontId="43" fillId="4" borderId="0" xfId="0" applyFont="1" applyFill="1" applyProtection="1"/>
    <xf numFmtId="0" fontId="0" fillId="4" borderId="0" xfId="0" applyFill="1" applyProtection="1"/>
    <xf numFmtId="0" fontId="4" fillId="4" borderId="0" xfId="0" applyFont="1" applyFill="1" applyProtection="1"/>
    <xf numFmtId="0" fontId="0" fillId="4" borderId="0" xfId="0" applyFill="1" applyAlignment="1" applyProtection="1">
      <alignment vertical="center"/>
    </xf>
    <xf numFmtId="0" fontId="2" fillId="4" borderId="4" xfId="41" applyFont="1" applyFill="1" applyBorder="1"/>
    <xf numFmtId="0" fontId="1" fillId="4" borderId="4" xfId="41" applyFont="1" applyFill="1" applyBorder="1"/>
    <xf numFmtId="0" fontId="2" fillId="4" borderId="0" xfId="41" applyFont="1" applyFill="1" applyBorder="1" applyAlignment="1">
      <alignment horizontal="center"/>
    </xf>
    <xf numFmtId="0" fontId="1" fillId="4" borderId="0" xfId="41" applyFont="1" applyFill="1" applyBorder="1"/>
    <xf numFmtId="0" fontId="1" fillId="0" borderId="16" xfId="41" applyFont="1" applyBorder="1" applyAlignment="1">
      <alignment horizontal="center" vertical="center"/>
    </xf>
    <xf numFmtId="0" fontId="1" fillId="0" borderId="17" xfId="41" applyFont="1" applyBorder="1" applyAlignment="1">
      <alignment vertical="center" wrapText="1"/>
    </xf>
    <xf numFmtId="0" fontId="1" fillId="0" borderId="0" xfId="41" applyFont="1" applyFill="1" applyAlignment="1">
      <alignment vertical="top" wrapText="1"/>
    </xf>
    <xf numFmtId="0" fontId="1" fillId="0" borderId="17" xfId="41" applyFont="1" applyBorder="1" applyAlignment="1">
      <alignment horizontal="center" vertical="center"/>
    </xf>
    <xf numFmtId="0" fontId="1" fillId="0" borderId="17" xfId="41" applyFont="1" applyBorder="1" applyAlignment="1">
      <alignment horizontal="center" vertical="center" wrapText="1"/>
    </xf>
    <xf numFmtId="0" fontId="1" fillId="4" borderId="0" xfId="41" applyFont="1" applyFill="1"/>
    <xf numFmtId="0" fontId="1" fillId="0" borderId="18" xfId="41" applyFont="1" applyBorder="1" applyAlignment="1">
      <alignment horizontal="center" vertical="center"/>
    </xf>
    <xf numFmtId="0" fontId="1" fillId="0" borderId="19" xfId="41" applyFont="1" applyBorder="1" applyAlignment="1">
      <alignment horizontal="center" vertical="center"/>
    </xf>
    <xf numFmtId="0" fontId="1" fillId="0" borderId="19" xfId="41" applyFont="1" applyBorder="1" applyAlignment="1">
      <alignment vertical="center" wrapText="1"/>
    </xf>
    <xf numFmtId="0" fontId="27" fillId="4" borderId="0" xfId="41" applyFont="1" applyFill="1"/>
    <xf numFmtId="0" fontId="38" fillId="4" borderId="0" xfId="41" applyFont="1" applyFill="1"/>
    <xf numFmtId="0" fontId="22" fillId="4" borderId="0" xfId="41" applyFont="1" applyFill="1"/>
    <xf numFmtId="0" fontId="6" fillId="4" borderId="0" xfId="36" applyFill="1" applyAlignment="1" applyProtection="1"/>
    <xf numFmtId="0" fontId="32" fillId="0" borderId="1" xfId="0" applyFont="1" applyBorder="1" applyAlignment="1">
      <alignment horizontal="center" vertical="center" wrapText="1"/>
    </xf>
    <xf numFmtId="0" fontId="2" fillId="4" borderId="20" xfId="42" applyFont="1" applyFill="1" applyBorder="1" applyProtection="1"/>
    <xf numFmtId="0" fontId="1" fillId="4" borderId="20" xfId="42" applyFont="1" applyFill="1" applyBorder="1" applyProtection="1"/>
    <xf numFmtId="0" fontId="1" fillId="4" borderId="20" xfId="42" applyFill="1" applyBorder="1" applyProtection="1"/>
    <xf numFmtId="0" fontId="1" fillId="4" borderId="0" xfId="42" applyFill="1" applyProtection="1"/>
    <xf numFmtId="0" fontId="1" fillId="4" borderId="0" xfId="42" applyFont="1" applyFill="1" applyProtection="1"/>
    <xf numFmtId="0" fontId="47" fillId="4" borderId="0" xfId="42" applyFont="1" applyFill="1" applyBorder="1" applyAlignment="1" applyProtection="1">
      <alignment horizontal="left"/>
    </xf>
    <xf numFmtId="0" fontId="1" fillId="7" borderId="9" xfId="42" applyFont="1" applyFill="1" applyBorder="1" applyAlignment="1" applyProtection="1">
      <alignment horizontal="center"/>
    </xf>
    <xf numFmtId="0" fontId="17" fillId="7" borderId="1" xfId="42" applyFont="1" applyFill="1" applyBorder="1" applyProtection="1"/>
    <xf numFmtId="0" fontId="2" fillId="7" borderId="1" xfId="42" applyFont="1" applyFill="1" applyBorder="1" applyAlignment="1" applyProtection="1">
      <alignment horizontal="center"/>
    </xf>
    <xf numFmtId="0" fontId="1" fillId="4" borderId="2" xfId="42" applyFill="1" applyBorder="1" applyAlignment="1" applyProtection="1">
      <alignment horizontal="center" vertical="top"/>
    </xf>
    <xf numFmtId="0" fontId="1" fillId="4" borderId="1" xfId="42" applyFont="1" applyFill="1" applyBorder="1" applyAlignment="1" applyProtection="1">
      <alignment horizontal="left" vertical="top"/>
    </xf>
    <xf numFmtId="2" fontId="1" fillId="4" borderId="1" xfId="42" applyNumberFormat="1" applyFont="1" applyFill="1" applyBorder="1" applyAlignment="1" applyProtection="1">
      <alignment horizontal="center" vertical="top"/>
    </xf>
    <xf numFmtId="0" fontId="1" fillId="4" borderId="3" xfId="42" applyFont="1" applyFill="1" applyBorder="1" applyAlignment="1" applyProtection="1">
      <alignment horizontal="left" vertical="top"/>
    </xf>
    <xf numFmtId="0" fontId="1" fillId="4" borderId="1" xfId="42" applyFill="1" applyBorder="1" applyAlignment="1" applyProtection="1">
      <alignment horizontal="center" vertical="top"/>
    </xf>
    <xf numFmtId="0" fontId="1" fillId="4" borderId="1" xfId="42" applyFont="1" applyFill="1" applyBorder="1" applyAlignment="1" applyProtection="1">
      <alignment vertical="top"/>
    </xf>
    <xf numFmtId="0" fontId="1" fillId="4" borderId="0" xfId="42" applyFill="1" applyAlignment="1" applyProtection="1">
      <alignment horizontal="center"/>
    </xf>
    <xf numFmtId="10" fontId="3" fillId="4" borderId="1" xfId="42" applyNumberFormat="1" applyFont="1" applyFill="1" applyBorder="1" applyProtection="1"/>
    <xf numFmtId="0" fontId="48" fillId="4" borderId="0" xfId="42" applyFont="1" applyFill="1" applyBorder="1" applyAlignment="1" applyProtection="1">
      <alignment horizontal="center"/>
    </xf>
    <xf numFmtId="164" fontId="48" fillId="4" borderId="0" xfId="42" applyNumberFormat="1" applyFont="1" applyFill="1" applyBorder="1" applyAlignment="1" applyProtection="1">
      <alignment horizontal="center"/>
    </xf>
    <xf numFmtId="0" fontId="48" fillId="4" borderId="0" xfId="42" applyFont="1" applyFill="1" applyBorder="1" applyProtection="1"/>
    <xf numFmtId="0" fontId="3" fillId="4" borderId="0" xfId="42" applyFont="1" applyFill="1" applyBorder="1" applyProtection="1"/>
    <xf numFmtId="0" fontId="1" fillId="4" borderId="0" xfId="42" applyFill="1" applyBorder="1" applyProtection="1"/>
    <xf numFmtId="0" fontId="1" fillId="7" borderId="1" xfId="42" applyFill="1" applyBorder="1" applyProtection="1"/>
    <xf numFmtId="0" fontId="49" fillId="7" borderId="1" xfId="42" applyFont="1" applyFill="1" applyBorder="1" applyAlignment="1" applyProtection="1">
      <alignment horizontal="left"/>
    </xf>
    <xf numFmtId="0" fontId="2" fillId="7" borderId="1" xfId="42" applyFont="1" applyFill="1" applyBorder="1" applyProtection="1"/>
    <xf numFmtId="0" fontId="1" fillId="4" borderId="1" xfId="42" applyFill="1" applyBorder="1" applyProtection="1"/>
    <xf numFmtId="0" fontId="2" fillId="4" borderId="1" xfId="42" applyFont="1" applyFill="1" applyBorder="1" applyProtection="1"/>
    <xf numFmtId="10" fontId="2" fillId="4" borderId="1" xfId="42" applyNumberFormat="1" applyFont="1" applyFill="1" applyBorder="1" applyProtection="1"/>
    <xf numFmtId="0" fontId="3" fillId="4" borderId="0" xfId="42" applyFont="1" applyFill="1" applyProtection="1"/>
    <xf numFmtId="0" fontId="2" fillId="4" borderId="0" xfId="42" applyFont="1" applyFill="1" applyProtection="1"/>
    <xf numFmtId="0" fontId="13" fillId="4" borderId="0" xfId="42" applyFont="1" applyFill="1" applyProtection="1"/>
    <xf numFmtId="0" fontId="2" fillId="7" borderId="1" xfId="42" applyFont="1" applyFill="1" applyBorder="1" applyAlignment="1" applyProtection="1">
      <alignment horizontal="center" vertical="center" wrapText="1"/>
    </xf>
    <xf numFmtId="0" fontId="16" fillId="7" borderId="1" xfId="42" applyFont="1" applyFill="1" applyBorder="1" applyAlignment="1" applyProtection="1">
      <alignment horizontal="center" vertical="center"/>
    </xf>
    <xf numFmtId="2" fontId="3" fillId="4" borderId="0" xfId="42" applyNumberFormat="1" applyFont="1" applyFill="1" applyProtection="1"/>
    <xf numFmtId="0" fontId="6" fillId="2" borderId="0" xfId="36" applyFill="1" applyBorder="1" applyAlignment="1" applyProtection="1"/>
    <xf numFmtId="0" fontId="6" fillId="2" borderId="0" xfId="36" applyFont="1" applyFill="1" applyBorder="1" applyAlignment="1" applyProtection="1"/>
    <xf numFmtId="0" fontId="2" fillId="7" borderId="1" xfId="0" applyFont="1" applyFill="1" applyBorder="1" applyAlignment="1">
      <alignment horizontal="center" vertical="top" wrapText="1"/>
    </xf>
    <xf numFmtId="0" fontId="36" fillId="7" borderId="1" xfId="0" applyFont="1" applyFill="1" applyBorder="1" applyAlignment="1">
      <alignment horizontal="center" vertical="top" wrapText="1"/>
    </xf>
    <xf numFmtId="0" fontId="36" fillId="7" borderId="1" xfId="0" applyFont="1" applyFill="1" applyBorder="1" applyAlignment="1">
      <alignment vertical="top" wrapText="1"/>
    </xf>
    <xf numFmtId="0" fontId="5" fillId="42" borderId="1" xfId="0" applyFont="1" applyFill="1" applyBorder="1" applyAlignment="1" applyProtection="1">
      <alignment vertical="top"/>
      <protection locked="0"/>
    </xf>
    <xf numFmtId="0" fontId="5" fillId="42" borderId="1" xfId="0" applyFont="1" applyFill="1" applyBorder="1" applyAlignment="1" applyProtection="1">
      <alignment horizontal="center" vertical="top"/>
      <protection locked="0"/>
    </xf>
    <xf numFmtId="0" fontId="1" fillId="0" borderId="1" xfId="0" applyFont="1" applyFill="1" applyBorder="1" applyAlignment="1" applyProtection="1">
      <alignment vertical="top"/>
      <protection locked="0"/>
    </xf>
    <xf numFmtId="0" fontId="1" fillId="4" borderId="2" xfId="42" applyFont="1" applyFill="1" applyBorder="1" applyAlignment="1" applyProtection="1">
      <alignment horizontal="center" vertical="top"/>
    </xf>
    <xf numFmtId="0" fontId="1" fillId="4" borderId="1" xfId="42" applyFont="1" applyFill="1" applyBorder="1" applyAlignment="1" applyProtection="1">
      <alignment horizontal="center" vertical="top"/>
    </xf>
    <xf numFmtId="10" fontId="2" fillId="4" borderId="1" xfId="50" applyNumberFormat="1" applyFont="1" applyFill="1" applyBorder="1" applyProtection="1"/>
    <xf numFmtId="10" fontId="1" fillId="4" borderId="1" xfId="50" applyNumberFormat="1" applyFont="1" applyFill="1" applyBorder="1" applyProtection="1"/>
    <xf numFmtId="10" fontId="3" fillId="4" borderId="1" xfId="50" applyNumberFormat="1" applyFont="1" applyFill="1" applyBorder="1" applyProtection="1"/>
    <xf numFmtId="0" fontId="2" fillId="7" borderId="1" xfId="42" applyFont="1" applyFill="1" applyBorder="1" applyAlignment="1" applyProtection="1">
      <alignment horizontal="left" vertical="center" wrapText="1"/>
    </xf>
    <xf numFmtId="1" fontId="2" fillId="43" borderId="1" xfId="42" applyNumberFormat="1" applyFont="1" applyFill="1" applyBorder="1" applyAlignment="1" applyProtection="1">
      <alignment horizontal="center" vertical="center"/>
    </xf>
    <xf numFmtId="0" fontId="17" fillId="7" borderId="1" xfId="42" applyFont="1" applyFill="1" applyBorder="1" applyAlignment="1" applyProtection="1">
      <alignment horizontal="left" vertical="center"/>
    </xf>
    <xf numFmtId="1" fontId="2" fillId="2" borderId="1" xfId="42" applyNumberFormat="1" applyFont="1" applyFill="1" applyBorder="1" applyAlignment="1" applyProtection="1">
      <alignment horizontal="center" vertical="center"/>
    </xf>
    <xf numFmtId="0" fontId="17" fillId="7" borderId="1" xfId="42" applyFont="1" applyFill="1" applyBorder="1" applyAlignment="1" applyProtection="1">
      <alignment horizontal="left" vertical="center" wrapText="1"/>
    </xf>
    <xf numFmtId="1" fontId="2" fillId="4" borderId="1" xfId="42" applyNumberFormat="1" applyFont="1" applyFill="1" applyBorder="1" applyAlignment="1" applyProtection="1">
      <alignment horizontal="center" vertical="center"/>
    </xf>
    <xf numFmtId="0" fontId="49" fillId="7" borderId="1" xfId="42" applyFont="1" applyFill="1" applyBorder="1" applyAlignment="1" applyProtection="1">
      <alignment horizontal="center" vertical="center"/>
    </xf>
    <xf numFmtId="0" fontId="2" fillId="7" borderId="1" xfId="42" applyFont="1" applyFill="1" applyBorder="1" applyAlignment="1" applyProtection="1">
      <alignment horizontal="center" vertical="center"/>
    </xf>
    <xf numFmtId="2" fontId="1" fillId="4" borderId="1" xfId="42" applyNumberFormat="1" applyFont="1" applyFill="1" applyBorder="1" applyAlignment="1" applyProtection="1">
      <alignment vertical="center" wrapText="1"/>
    </xf>
    <xf numFmtId="2" fontId="1" fillId="4" borderId="1" xfId="50" applyNumberFormat="1" applyFont="1" applyFill="1" applyBorder="1" applyAlignment="1" applyProtection="1">
      <alignment horizontal="center"/>
    </xf>
    <xf numFmtId="2" fontId="2" fillId="4" borderId="1" xfId="42" applyNumberFormat="1" applyFont="1" applyFill="1" applyBorder="1" applyAlignment="1" applyProtection="1">
      <alignment horizontal="center"/>
    </xf>
    <xf numFmtId="10" fontId="1" fillId="4" borderId="1" xfId="50" applyNumberFormat="1" applyFont="1" applyFill="1" applyBorder="1" applyAlignment="1" applyProtection="1">
      <alignment horizontal="center"/>
    </xf>
    <xf numFmtId="168" fontId="1" fillId="4" borderId="1" xfId="50" applyNumberFormat="1" applyFont="1" applyFill="1" applyBorder="1" applyAlignment="1" applyProtection="1">
      <alignment horizontal="center"/>
    </xf>
    <xf numFmtId="10" fontId="1" fillId="4" borderId="1" xfId="42" applyNumberFormat="1" applyFill="1" applyBorder="1" applyAlignment="1" applyProtection="1">
      <alignment horizontal="center"/>
    </xf>
    <xf numFmtId="10" fontId="2" fillId="4" borderId="1" xfId="42" applyNumberFormat="1" applyFont="1" applyFill="1" applyBorder="1" applyAlignment="1" applyProtection="1">
      <alignment horizontal="center"/>
    </xf>
    <xf numFmtId="9" fontId="5" fillId="6" borderId="1" xfId="45" applyFont="1" applyFill="1" applyBorder="1" applyAlignment="1" applyProtection="1">
      <alignment horizontal="center" vertical="top"/>
    </xf>
    <xf numFmtId="10" fontId="1" fillId="0" borderId="1" xfId="0" applyNumberFormat="1" applyFont="1" applyFill="1" applyBorder="1" applyAlignment="1" applyProtection="1">
      <alignment vertical="top"/>
      <protection locked="0"/>
    </xf>
    <xf numFmtId="10" fontId="1" fillId="0" borderId="3" xfId="0" applyNumberFormat="1" applyFont="1" applyFill="1" applyBorder="1" applyAlignment="1" applyProtection="1">
      <alignment vertical="top"/>
      <protection locked="0"/>
    </xf>
    <xf numFmtId="2" fontId="5" fillId="42" borderId="1" xfId="0" applyNumberFormat="1" applyFont="1" applyFill="1" applyBorder="1" applyAlignment="1" applyProtection="1">
      <alignment vertical="top"/>
    </xf>
    <xf numFmtId="0" fontId="39" fillId="0" borderId="0" xfId="0" applyFont="1" applyFill="1" applyBorder="1" applyAlignment="1">
      <alignment horizontal="left" vertical="top" wrapText="1"/>
    </xf>
    <xf numFmtId="0" fontId="1" fillId="0" borderId="0" xfId="0" applyFont="1" applyAlignment="1" applyProtection="1">
      <alignment horizontal="left" indent="1"/>
    </xf>
    <xf numFmtId="0" fontId="1" fillId="0" borderId="1" xfId="0" applyFont="1" applyFill="1" applyBorder="1" applyAlignment="1" applyProtection="1">
      <alignment horizontal="left" vertical="top"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0" xfId="0" applyFont="1" applyBorder="1" applyAlignment="1">
      <alignment vertical="top" wrapText="1"/>
    </xf>
    <xf numFmtId="0" fontId="1" fillId="0" borderId="0" xfId="0" applyFont="1" applyFill="1" applyBorder="1" applyAlignment="1">
      <alignment vertical="top" wrapText="1"/>
    </xf>
    <xf numFmtId="0" fontId="27" fillId="2" borderId="0" xfId="0" applyFont="1" applyFill="1" applyBorder="1"/>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39" fillId="0" borderId="0" xfId="0" applyFont="1" applyFill="1" applyBorder="1" applyAlignment="1">
      <alignment horizontal="left" vertical="top" wrapText="1"/>
    </xf>
    <xf numFmtId="0" fontId="16" fillId="0" borderId="0" xfId="0" applyFont="1" applyAlignment="1" applyProtection="1">
      <alignment horizontal="left"/>
    </xf>
    <xf numFmtId="0" fontId="1" fillId="0" borderId="0" xfId="0" applyFont="1" applyFill="1" applyBorder="1" applyAlignment="1" applyProtection="1">
      <alignment horizontal="right" vertical="top"/>
    </xf>
    <xf numFmtId="0" fontId="16" fillId="0" borderId="0" xfId="0" applyFont="1" applyAlignment="1" applyProtection="1">
      <alignment horizontal="left" indent="1"/>
    </xf>
    <xf numFmtId="0" fontId="16" fillId="0" borderId="0" xfId="0" applyFont="1" applyFill="1" applyAlignment="1" applyProtection="1">
      <alignment horizontal="left" vertical="top" indent="1"/>
    </xf>
    <xf numFmtId="0" fontId="2" fillId="0" borderId="7" xfId="0" applyFont="1" applyFill="1" applyBorder="1" applyAlignment="1" applyProtection="1">
      <alignment horizontal="left"/>
    </xf>
    <xf numFmtId="0" fontId="1" fillId="0" borderId="7" xfId="0" applyFont="1" applyFill="1" applyBorder="1" applyAlignment="1" applyProtection="1">
      <alignment horizontal="left"/>
    </xf>
    <xf numFmtId="0" fontId="2" fillId="0" borderId="7" xfId="0" quotePrefix="1" applyFont="1" applyFill="1" applyBorder="1" applyAlignment="1" applyProtection="1">
      <alignment horizontal="left"/>
    </xf>
    <xf numFmtId="0" fontId="5" fillId="0" borderId="7" xfId="0" applyFont="1" applyFill="1" applyBorder="1" applyAlignment="1" applyProtection="1">
      <alignment horizontal="center"/>
    </xf>
    <xf numFmtId="0" fontId="5" fillId="0" borderId="3" xfId="0" applyFont="1" applyFill="1" applyBorder="1" applyAlignment="1" applyProtection="1">
      <alignment horizontal="center"/>
    </xf>
    <xf numFmtId="0" fontId="0" fillId="4" borderId="9" xfId="0" applyFill="1" applyBorder="1" applyAlignment="1" applyProtection="1">
      <alignment horizontal="center"/>
    </xf>
    <xf numFmtId="0" fontId="0" fillId="0" borderId="2" xfId="0" applyFill="1" applyBorder="1" applyAlignment="1" applyProtection="1">
      <alignment horizontal="center"/>
      <protection locked="0"/>
    </xf>
    <xf numFmtId="0" fontId="1" fillId="0" borderId="2" xfId="0" applyFont="1" applyFill="1" applyBorder="1" applyAlignment="1" applyProtection="1">
      <alignment horizontal="center"/>
      <protection locked="0"/>
    </xf>
    <xf numFmtId="0" fontId="1" fillId="0" borderId="1" xfId="0" applyFont="1" applyFill="1" applyBorder="1" applyAlignment="1" applyProtection="1">
      <alignment horizontal="center"/>
      <protection locked="0"/>
    </xf>
    <xf numFmtId="0" fontId="0" fillId="0" borderId="1" xfId="0" applyFill="1" applyBorder="1" applyAlignment="1" applyProtection="1">
      <alignment horizontal="center"/>
      <protection locked="0"/>
    </xf>
    <xf numFmtId="0" fontId="0" fillId="42" borderId="1" xfId="0" applyFill="1" applyBorder="1" applyAlignment="1" applyProtection="1">
      <alignment horizontal="center"/>
      <protection locked="0"/>
    </xf>
    <xf numFmtId="0" fontId="5" fillId="0" borderId="1" xfId="0" applyFont="1" applyFill="1" applyBorder="1" applyAlignment="1" applyProtection="1">
      <alignment horizontal="center"/>
    </xf>
    <xf numFmtId="0" fontId="1" fillId="0" borderId="1" xfId="0" applyFont="1" applyBorder="1" applyAlignment="1">
      <alignment vertical="top" wrapText="1"/>
    </xf>
    <xf numFmtId="16" fontId="5" fillId="0" borderId="1" xfId="0" applyNumberFormat="1" applyFont="1" applyBorder="1" applyAlignment="1">
      <alignment vertical="top" wrapText="1"/>
    </xf>
    <xf numFmtId="0" fontId="1" fillId="0" borderId="1" xfId="0" applyFont="1" applyBorder="1" applyAlignment="1">
      <alignment horizontal="left" wrapText="1" indent="1"/>
    </xf>
    <xf numFmtId="164" fontId="1" fillId="0" borderId="0" xfId="0" applyNumberFormat="1" applyFont="1" applyFill="1" applyBorder="1" applyAlignment="1">
      <alignment horizontal="center" wrapText="1"/>
    </xf>
    <xf numFmtId="2" fontId="30" fillId="2" borderId="0" xfId="0" applyNumberFormat="1" applyFont="1" applyFill="1" applyBorder="1" applyAlignment="1">
      <alignment horizontal="center"/>
    </xf>
    <xf numFmtId="0" fontId="0" fillId="0" borderId="0" xfId="0" applyAlignment="1">
      <alignment horizontal="center"/>
    </xf>
    <xf numFmtId="0" fontId="39"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9" fillId="0" borderId="0" xfId="0" applyFont="1" applyFill="1" applyBorder="1" applyAlignment="1">
      <alignment horizontal="left" vertical="center" wrapText="1"/>
    </xf>
    <xf numFmtId="0" fontId="40" fillId="0" borderId="2" xfId="0" applyFont="1" applyFill="1" applyBorder="1" applyAlignment="1" applyProtection="1">
      <alignment horizontal="left" vertical="center" wrapText="1"/>
      <protection locked="0"/>
    </xf>
    <xf numFmtId="0" fontId="40" fillId="0" borderId="5" xfId="0" applyFont="1" applyFill="1" applyBorder="1" applyAlignment="1" applyProtection="1">
      <alignment horizontal="left" vertical="center" wrapText="1"/>
      <protection locked="0"/>
    </xf>
    <xf numFmtId="0" fontId="40" fillId="0" borderId="5" xfId="0" applyFont="1" applyBorder="1" applyAlignment="1" applyProtection="1">
      <alignment horizontal="left" vertical="center" wrapText="1"/>
      <protection locked="0"/>
    </xf>
    <xf numFmtId="0" fontId="40" fillId="0" borderId="10" xfId="0" applyFont="1" applyBorder="1" applyAlignment="1" applyProtection="1">
      <alignment horizontal="left" vertical="center" wrapText="1"/>
      <protection locked="0"/>
    </xf>
    <xf numFmtId="0" fontId="3" fillId="2" borderId="1" xfId="0" applyFont="1" applyFill="1" applyBorder="1" applyAlignment="1" applyProtection="1"/>
    <xf numFmtId="0" fontId="17" fillId="2" borderId="2" xfId="0" applyFont="1" applyFill="1" applyBorder="1" applyAlignment="1" applyProtection="1">
      <alignment horizontal="left" vertical="center" wrapText="1"/>
    </xf>
    <xf numFmtId="0" fontId="2" fillId="0" borderId="5" xfId="0" applyFont="1" applyBorder="1" applyAlignment="1" applyProtection="1">
      <alignment horizontal="left" vertical="center" wrapText="1"/>
    </xf>
    <xf numFmtId="0" fontId="2" fillId="0" borderId="10" xfId="0" applyFont="1" applyBorder="1" applyAlignment="1" applyProtection="1">
      <alignment horizontal="left" vertical="center" wrapText="1"/>
    </xf>
    <xf numFmtId="0" fontId="5" fillId="0" borderId="2" xfId="0" applyFont="1" applyFill="1" applyBorder="1" applyAlignment="1" applyProtection="1">
      <alignment horizontal="left" vertical="center" wrapText="1"/>
      <protection locked="0"/>
    </xf>
    <xf numFmtId="0" fontId="5" fillId="0" borderId="5" xfId="0" applyFont="1" applyFill="1" applyBorder="1" applyAlignment="1" applyProtection="1">
      <alignment horizontal="left" vertical="center" wrapText="1"/>
      <protection locked="0"/>
    </xf>
    <xf numFmtId="0" fontId="0" fillId="0" borderId="5"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3" fillId="2" borderId="5" xfId="0" applyFont="1" applyFill="1" applyBorder="1" applyAlignment="1" applyProtection="1"/>
    <xf numFmtId="0" fontId="0" fillId="0" borderId="5" xfId="0" applyBorder="1" applyAlignment="1" applyProtection="1"/>
    <xf numFmtId="0" fontId="0" fillId="0" borderId="10" xfId="0" applyBorder="1" applyAlignment="1" applyProtection="1"/>
    <xf numFmtId="0" fontId="40" fillId="0" borderId="1" xfId="0" applyFont="1" applyFill="1" applyBorder="1" applyAlignment="1" applyProtection="1">
      <alignment horizontal="left" vertical="top" wrapText="1"/>
    </xf>
    <xf numFmtId="0" fontId="40" fillId="0" borderId="1" xfId="0" applyFont="1" applyBorder="1" applyAlignment="1" applyProtection="1">
      <alignment horizontal="left" wrapText="1"/>
    </xf>
    <xf numFmtId="0" fontId="17" fillId="2" borderId="1" xfId="0" applyFont="1" applyFill="1" applyBorder="1" applyAlignment="1" applyProtection="1">
      <alignment horizontal="left" vertical="center" wrapText="1"/>
    </xf>
    <xf numFmtId="0" fontId="0" fillId="0" borderId="1" xfId="0" applyBorder="1" applyAlignment="1" applyProtection="1">
      <alignment horizontal="left" vertical="center" wrapText="1"/>
    </xf>
    <xf numFmtId="0" fontId="45" fillId="0" borderId="1" xfId="0" applyFont="1" applyFill="1" applyBorder="1" applyAlignment="1" applyProtection="1">
      <alignment horizontal="left" vertical="top" wrapText="1"/>
    </xf>
    <xf numFmtId="0" fontId="45" fillId="0" borderId="1" xfId="0" applyFont="1" applyBorder="1" applyAlignment="1" applyProtection="1">
      <alignment horizontal="left" wrapText="1"/>
    </xf>
    <xf numFmtId="0" fontId="5" fillId="0" borderId="1" xfId="0" applyFont="1" applyFill="1" applyBorder="1" applyAlignment="1" applyProtection="1">
      <alignment horizontal="left" vertical="top" wrapText="1"/>
    </xf>
    <xf numFmtId="0" fontId="0" fillId="0" borderId="1" xfId="0" applyBorder="1" applyAlignment="1" applyProtection="1">
      <alignment horizontal="left" wrapText="1"/>
    </xf>
    <xf numFmtId="0" fontId="40" fillId="0" borderId="1" xfId="0" applyFont="1" applyFill="1" applyBorder="1" applyAlignment="1" applyProtection="1">
      <alignment horizontal="left" vertical="center" wrapText="1"/>
    </xf>
    <xf numFmtId="0" fontId="40" fillId="0" borderId="1" xfId="0" applyFont="1" applyBorder="1" applyAlignment="1" applyProtection="1">
      <alignment horizontal="left" vertical="center" wrapText="1"/>
    </xf>
    <xf numFmtId="0" fontId="0" fillId="2" borderId="2" xfId="0" applyFill="1" applyBorder="1" applyAlignment="1" applyProtection="1">
      <alignment horizontal="left" vertical="center" wrapText="1"/>
    </xf>
    <xf numFmtId="0" fontId="0" fillId="0" borderId="5" xfId="0" applyBorder="1" applyAlignment="1">
      <alignment wrapText="1"/>
    </xf>
    <xf numFmtId="0" fontId="0" fillId="0" borderId="10" xfId="0" applyBorder="1" applyAlignment="1">
      <alignment wrapText="1"/>
    </xf>
    <xf numFmtId="0" fontId="40" fillId="0" borderId="1" xfId="0" quotePrefix="1" applyFont="1" applyFill="1" applyBorder="1" applyAlignment="1" applyProtection="1">
      <alignment horizontal="left" vertical="top" wrapText="1"/>
    </xf>
    <xf numFmtId="0" fontId="0" fillId="0" borderId="1" xfId="0" applyBorder="1" applyAlignment="1">
      <alignment horizontal="left" vertical="center" wrapText="1"/>
    </xf>
    <xf numFmtId="0" fontId="4" fillId="2" borderId="1" xfId="0" applyFont="1" applyFill="1" applyBorder="1" applyAlignment="1" applyProtection="1">
      <alignment wrapText="1"/>
    </xf>
    <xf numFmtId="2" fontId="1" fillId="4" borderId="1" xfId="42" applyNumberFormat="1" applyFont="1" applyFill="1" applyBorder="1" applyAlignment="1" applyProtection="1">
      <alignment horizontal="left" vertical="top" wrapText="1"/>
    </xf>
    <xf numFmtId="0" fontId="16" fillId="7" borderId="1" xfId="42" applyFont="1" applyFill="1" applyBorder="1" applyAlignment="1" applyProtection="1">
      <alignment horizontal="left" vertical="center"/>
    </xf>
    <xf numFmtId="0" fontId="25" fillId="0" borderId="1" xfId="0" applyFont="1" applyFill="1" applyBorder="1" applyAlignment="1">
      <alignment horizontal="center" vertical="center" wrapText="1"/>
    </xf>
  </cellXfs>
  <cellStyles count="51">
    <cellStyle name="Accent1" xfId="1" builtinId="29" customBuiltin="1"/>
    <cellStyle name="Accent1 - 20%" xfId="2"/>
    <cellStyle name="Accent1 - 40%" xfId="3"/>
    <cellStyle name="Accent1 - 60%" xfId="4"/>
    <cellStyle name="Accent2" xfId="5" builtinId="33" customBuiltin="1"/>
    <cellStyle name="Accent2 - 20%" xfId="6"/>
    <cellStyle name="Accent2 - 40%" xfId="7"/>
    <cellStyle name="Accent2 - 60%" xfId="8"/>
    <cellStyle name="Accent3" xfId="9" builtinId="37" customBuiltin="1"/>
    <cellStyle name="Accent3 - 20%" xfId="10"/>
    <cellStyle name="Accent3 - 40%" xfId="11"/>
    <cellStyle name="Accent3 - 60%" xfId="12"/>
    <cellStyle name="Accent4" xfId="13" builtinId="41" customBuiltin="1"/>
    <cellStyle name="Accent4 - 20%" xfId="14"/>
    <cellStyle name="Accent4 - 40%" xfId="15"/>
    <cellStyle name="Accent4 - 60%" xfId="16"/>
    <cellStyle name="Accent5" xfId="17" builtinId="45" customBuiltin="1"/>
    <cellStyle name="Accent5 - 20%" xfId="18"/>
    <cellStyle name="Accent5 - 40%" xfId="19"/>
    <cellStyle name="Accent5 - 60%" xfId="20"/>
    <cellStyle name="Accent6" xfId="21" builtinId="49" customBuiltin="1"/>
    <cellStyle name="Accent6 - 20%" xfId="22"/>
    <cellStyle name="Accent6 - 40%" xfId="23"/>
    <cellStyle name="Accent6 - 60%" xfId="24"/>
    <cellStyle name="Bad" xfId="25" builtinId="27" customBuiltin="1"/>
    <cellStyle name="Calculation" xfId="26" builtinId="22" customBuiltin="1"/>
    <cellStyle name="Check Cell" xfId="27" builtinId="23" customBuiltin="1"/>
    <cellStyle name="Emphasis 1" xfId="28"/>
    <cellStyle name="Emphasis 2" xfId="29"/>
    <cellStyle name="Emphasis 3" xfId="3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ellStyle name="Normal 2" xfId="40"/>
    <cellStyle name="Normal_TEMPLATE_Client_Project_UCP_v11 - jc comments" xfId="41"/>
    <cellStyle name="Normal_TEMPLATE_Client_Project_UCP_v12" xfId="42"/>
    <cellStyle name="Note" xfId="43" builtinId="10" customBuiltin="1"/>
    <cellStyle name="Output" xfId="44" builtinId="21" customBuiltin="1"/>
    <cellStyle name="Percent" xfId="45" builtinId="5"/>
    <cellStyle name="Percent 2" xfId="50"/>
    <cellStyle name="Sheet Title" xfId="46"/>
    <cellStyle name="Title" xfId="47" builtinId="15" customBuiltin="1"/>
    <cellStyle name="Total" xfId="48" builtinId="25" customBuiltin="1"/>
    <cellStyle name="Warning Text" xfId="49"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1085850</xdr:colOff>
      <xdr:row>0</xdr:row>
      <xdr:rowOff>38100</xdr:rowOff>
    </xdr:from>
    <xdr:to>
      <xdr:col>6</xdr:col>
      <xdr:colOff>1990725</xdr:colOff>
      <xdr:row>2</xdr:row>
      <xdr:rowOff>209550</xdr:rowOff>
    </xdr:to>
    <xdr:pic>
      <xdr:nvPicPr>
        <xdr:cNvPr id="3093"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6353175" y="38100"/>
          <a:ext cx="904875" cy="628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28575</xdr:rowOff>
    </xdr:from>
    <xdr:to>
      <xdr:col>2</xdr:col>
      <xdr:colOff>495300</xdr:colOff>
      <xdr:row>3</xdr:row>
      <xdr:rowOff>123825</xdr:rowOff>
    </xdr:to>
    <xdr:pic>
      <xdr:nvPicPr>
        <xdr:cNvPr id="11287"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123825" y="28575"/>
          <a:ext cx="838200" cy="581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19050</xdr:rowOff>
    </xdr:from>
    <xdr:to>
      <xdr:col>2</xdr:col>
      <xdr:colOff>533400</xdr:colOff>
      <xdr:row>0</xdr:row>
      <xdr:rowOff>714375</xdr:rowOff>
    </xdr:to>
    <xdr:pic>
      <xdr:nvPicPr>
        <xdr:cNvPr id="13322"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381000" y="19050"/>
          <a:ext cx="1000125" cy="6953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quyennk\AppData\Local\Microsoft\Windows\Temporary%20Internet%20Files\Content.Outlook\FSJ7H8BC\Template%20-%20Client%20Project%20UCP%20v1.3%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stimation Source"/>
      <sheetName val="UCP Estimation"/>
      <sheetName val="Effort Breakdown"/>
      <sheetName val="Risk Assessment"/>
      <sheetName val="Q&amp;A"/>
      <sheetName val="Record of change"/>
    </sheetNames>
    <sheetDataSet>
      <sheetData sheetId="0" refreshError="1"/>
      <sheetData sheetId="1" refreshError="1"/>
      <sheetData sheetId="2">
        <row r="120">
          <cell r="G120">
            <v>38.200000000000003</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78"/>
  <sheetViews>
    <sheetView tabSelected="1" topLeftCell="A64" zoomScaleSheetLayoutView="100" workbookViewId="0">
      <selection activeCell="E73" sqref="E73"/>
    </sheetView>
  </sheetViews>
  <sheetFormatPr defaultRowHeight="12.75" x14ac:dyDescent="0.2"/>
  <cols>
    <col min="1" max="1" width="2" style="1" customWidth="1"/>
    <col min="2" max="2" width="2.7109375" style="1" customWidth="1"/>
    <col min="3" max="3" width="5" style="1" customWidth="1"/>
    <col min="4" max="4" width="27.85546875" style="1" customWidth="1"/>
    <col min="5" max="5" width="21.28515625" style="1" customWidth="1"/>
    <col min="6" max="6" width="20.140625" style="1" customWidth="1"/>
    <col min="7" max="7" width="30.5703125" style="1" customWidth="1"/>
    <col min="8" max="8" width="5" style="1" customWidth="1"/>
    <col min="9" max="9" width="10.7109375" style="1" customWidth="1"/>
    <col min="10" max="16384" width="9.140625" style="1"/>
  </cols>
  <sheetData>
    <row r="1" spans="2:8" x14ac:dyDescent="0.2">
      <c r="B1" s="113"/>
      <c r="C1" s="113"/>
      <c r="D1" s="113"/>
      <c r="E1" s="113"/>
      <c r="F1" s="113"/>
      <c r="G1" s="113"/>
      <c r="H1" s="113"/>
    </row>
    <row r="2" spans="2:8" ht="23.25" customHeight="1" x14ac:dyDescent="0.25">
      <c r="B2" s="113"/>
      <c r="C2" s="127" t="s">
        <v>49</v>
      </c>
      <c r="E2" s="154" t="s">
        <v>205</v>
      </c>
      <c r="F2" s="155"/>
      <c r="G2" s="113"/>
      <c r="H2" s="113"/>
    </row>
    <row r="3" spans="2:8" ht="27" customHeight="1" x14ac:dyDescent="0.25">
      <c r="B3" s="113"/>
      <c r="C3" s="114"/>
      <c r="D3" s="9"/>
      <c r="E3" s="115"/>
      <c r="F3" s="113"/>
      <c r="G3" s="113"/>
      <c r="H3" s="113"/>
    </row>
    <row r="4" spans="2:8" x14ac:dyDescent="0.2">
      <c r="B4" s="113"/>
      <c r="C4" s="113" t="s">
        <v>8</v>
      </c>
      <c r="D4" s="113"/>
      <c r="E4" s="208" t="s">
        <v>204</v>
      </c>
      <c r="F4" s="113" t="s">
        <v>9</v>
      </c>
      <c r="G4" s="209">
        <v>41009</v>
      </c>
      <c r="H4" s="113"/>
    </row>
    <row r="5" spans="2:8" x14ac:dyDescent="0.2">
      <c r="B5" s="113"/>
      <c r="C5" s="113" t="s">
        <v>10</v>
      </c>
      <c r="D5" s="113"/>
      <c r="E5" s="336" t="s">
        <v>341</v>
      </c>
      <c r="F5" s="113" t="s">
        <v>11</v>
      </c>
      <c r="G5" s="210"/>
      <c r="H5" s="113"/>
    </row>
    <row r="6" spans="2:8" x14ac:dyDescent="0.2">
      <c r="B6" s="113"/>
      <c r="C6" s="113"/>
      <c r="D6" s="113"/>
      <c r="E6" s="122"/>
      <c r="F6" s="113"/>
      <c r="G6" s="210"/>
      <c r="H6" s="113"/>
    </row>
    <row r="7" spans="2:8" x14ac:dyDescent="0.2">
      <c r="B7" s="113"/>
      <c r="C7" s="113" t="s">
        <v>133</v>
      </c>
      <c r="D7" s="113"/>
      <c r="E7" s="211"/>
      <c r="F7" s="113"/>
      <c r="G7" s="116"/>
      <c r="H7" s="113"/>
    </row>
    <row r="8" spans="2:8" s="5" customFormat="1" x14ac:dyDescent="0.2">
      <c r="B8" s="116"/>
      <c r="C8" s="22" t="s">
        <v>3</v>
      </c>
      <c r="D8" s="3"/>
      <c r="E8" s="116"/>
      <c r="F8" s="116"/>
      <c r="G8" s="116"/>
      <c r="H8" s="116"/>
    </row>
    <row r="9" spans="2:8" s="5" customFormat="1" x14ac:dyDescent="0.2">
      <c r="B9" s="116"/>
      <c r="C9" s="22"/>
      <c r="D9" s="3"/>
      <c r="E9" s="116"/>
      <c r="F9" s="116"/>
      <c r="G9" s="116"/>
      <c r="H9" s="116"/>
    </row>
    <row r="10" spans="2:8" s="4" customFormat="1" ht="15" x14ac:dyDescent="0.25">
      <c r="B10" s="118"/>
      <c r="C10" s="117" t="s">
        <v>4</v>
      </c>
      <c r="D10" s="117"/>
      <c r="E10" s="118"/>
      <c r="F10" s="118"/>
      <c r="G10" s="118"/>
      <c r="H10" s="118"/>
    </row>
    <row r="11" spans="2:8" s="5" customFormat="1" x14ac:dyDescent="0.2">
      <c r="B11" s="116"/>
      <c r="C11" s="119"/>
      <c r="D11" s="119"/>
      <c r="E11" s="116"/>
      <c r="F11" s="116"/>
      <c r="G11" s="116"/>
      <c r="H11" s="116"/>
    </row>
    <row r="12" spans="2:8" s="5" customFormat="1" ht="15.75" x14ac:dyDescent="0.25">
      <c r="B12" s="116"/>
      <c r="C12" s="119" t="s">
        <v>105</v>
      </c>
      <c r="D12" s="119"/>
      <c r="E12" s="337">
        <f>'WBS Estimation'!D213</f>
        <v>288</v>
      </c>
      <c r="F12" s="338"/>
      <c r="G12" s="116"/>
      <c r="H12" s="116"/>
    </row>
    <row r="13" spans="2:8" x14ac:dyDescent="0.2">
      <c r="B13" s="113"/>
      <c r="C13" s="3"/>
      <c r="D13" s="3"/>
      <c r="E13" s="3"/>
      <c r="F13" s="113"/>
      <c r="G13" s="113"/>
      <c r="H13" s="113"/>
    </row>
    <row r="14" spans="2:8" s="6" customFormat="1" ht="22.5" x14ac:dyDescent="0.2">
      <c r="B14" s="120"/>
      <c r="C14" s="153" t="s">
        <v>5</v>
      </c>
      <c r="D14" s="153"/>
      <c r="E14" s="165" t="s">
        <v>132</v>
      </c>
      <c r="F14" s="156"/>
      <c r="G14" s="167" t="s">
        <v>115</v>
      </c>
      <c r="H14" s="120"/>
    </row>
    <row r="15" spans="2:8" s="6" customFormat="1" ht="22.5" x14ac:dyDescent="0.2">
      <c r="B15" s="120"/>
      <c r="C15" s="153"/>
      <c r="D15" s="153"/>
      <c r="E15" s="165" t="s">
        <v>130</v>
      </c>
      <c r="F15" s="156"/>
      <c r="G15" s="167" t="s">
        <v>114</v>
      </c>
      <c r="H15" s="120"/>
    </row>
    <row r="16" spans="2:8" s="6" customFormat="1" ht="22.5" x14ac:dyDescent="0.2">
      <c r="B16" s="120"/>
      <c r="C16" s="153"/>
      <c r="D16" s="153"/>
      <c r="E16" s="165" t="s">
        <v>131</v>
      </c>
      <c r="F16" s="156" t="s">
        <v>363</v>
      </c>
      <c r="G16" s="167" t="s">
        <v>113</v>
      </c>
      <c r="H16" s="120"/>
    </row>
    <row r="17" spans="2:8" s="168" customFormat="1" x14ac:dyDescent="0.2">
      <c r="B17" s="169"/>
      <c r="C17" s="170"/>
      <c r="D17" s="170"/>
      <c r="E17" s="170"/>
      <c r="F17" s="169"/>
      <c r="G17" s="169"/>
      <c r="H17" s="169"/>
    </row>
    <row r="18" spans="2:8" s="7" customFormat="1" ht="15" x14ac:dyDescent="0.25">
      <c r="B18" s="121"/>
      <c r="C18" s="117" t="s">
        <v>108</v>
      </c>
      <c r="D18" s="117"/>
      <c r="E18" s="121"/>
      <c r="F18" s="121"/>
      <c r="G18" s="121"/>
      <c r="H18" s="121"/>
    </row>
    <row r="19" spans="2:8" s="7" customFormat="1" ht="15" x14ac:dyDescent="0.25">
      <c r="B19" s="121"/>
      <c r="C19" s="117"/>
      <c r="D19" s="117"/>
      <c r="E19" s="121"/>
      <c r="F19" s="121"/>
      <c r="G19" s="121"/>
      <c r="H19" s="121"/>
    </row>
    <row r="20" spans="2:8" s="7" customFormat="1" ht="14.25" x14ac:dyDescent="0.2">
      <c r="B20" s="121"/>
      <c r="C20" s="120" t="s">
        <v>109</v>
      </c>
      <c r="D20" s="120"/>
      <c r="E20" s="120"/>
      <c r="F20" s="120"/>
      <c r="G20" s="120"/>
      <c r="H20" s="121"/>
    </row>
    <row r="21" spans="2:8" s="7" customFormat="1" ht="14.25" x14ac:dyDescent="0.2">
      <c r="B21" s="121"/>
      <c r="C21" s="113" t="s">
        <v>110</v>
      </c>
      <c r="D21" s="113"/>
      <c r="E21" s="113"/>
      <c r="F21" s="113"/>
      <c r="G21" s="113"/>
      <c r="H21" s="121"/>
    </row>
    <row r="22" spans="2:8" s="7" customFormat="1" ht="14.25" x14ac:dyDescent="0.2">
      <c r="B22" s="121"/>
      <c r="C22" s="152" t="s">
        <v>7</v>
      </c>
      <c r="D22" s="152"/>
      <c r="E22" s="152"/>
      <c r="F22" s="152"/>
      <c r="G22" s="152" t="s">
        <v>6</v>
      </c>
      <c r="H22" s="121"/>
    </row>
    <row r="23" spans="2:8" s="7" customFormat="1" ht="25.5" customHeight="1" x14ac:dyDescent="0.2">
      <c r="B23" s="121"/>
      <c r="C23" s="307"/>
      <c r="D23" s="341" t="s">
        <v>206</v>
      </c>
      <c r="E23" s="341"/>
      <c r="F23" s="341"/>
      <c r="G23" s="341"/>
      <c r="H23" s="121"/>
    </row>
    <row r="24" spans="2:8" s="7" customFormat="1" ht="14.25" x14ac:dyDescent="0.2">
      <c r="B24" s="121"/>
      <c r="C24" s="307">
        <v>1</v>
      </c>
      <c r="D24" s="164"/>
      <c r="E24" s="125"/>
      <c r="F24" s="126"/>
      <c r="G24" s="126"/>
      <c r="H24" s="121"/>
    </row>
    <row r="25" spans="2:8" s="7" customFormat="1" ht="14.25" x14ac:dyDescent="0.2">
      <c r="B25" s="121"/>
      <c r="C25" s="307">
        <v>2</v>
      </c>
      <c r="D25" s="164"/>
      <c r="E25" s="125"/>
      <c r="F25" s="126"/>
      <c r="G25" s="126"/>
      <c r="H25" s="121"/>
    </row>
    <row r="26" spans="2:8" s="7" customFormat="1" ht="14.25" x14ac:dyDescent="0.2">
      <c r="B26" s="121"/>
      <c r="C26" s="307">
        <v>3</v>
      </c>
      <c r="D26" s="164"/>
      <c r="E26" s="125"/>
      <c r="F26" s="126"/>
      <c r="G26" s="126"/>
      <c r="H26" s="121"/>
    </row>
    <row r="27" spans="2:8" s="7" customFormat="1" ht="14.25" x14ac:dyDescent="0.2">
      <c r="B27" s="121"/>
      <c r="C27" s="307">
        <v>4</v>
      </c>
      <c r="D27" s="164"/>
      <c r="E27" s="125"/>
      <c r="F27" s="126"/>
      <c r="G27" s="126"/>
      <c r="H27" s="121"/>
    </row>
    <row r="28" spans="2:8" s="7" customFormat="1" ht="14.25" x14ac:dyDescent="0.2">
      <c r="B28" s="121"/>
      <c r="C28" s="158"/>
      <c r="D28" s="125"/>
      <c r="E28" s="125"/>
      <c r="F28" s="126"/>
      <c r="G28" s="126"/>
      <c r="H28" s="121"/>
    </row>
    <row r="29" spans="2:8" x14ac:dyDescent="0.2">
      <c r="B29" s="113"/>
      <c r="C29" s="137" t="s">
        <v>111</v>
      </c>
      <c r="D29" s="113"/>
      <c r="E29" s="113"/>
      <c r="F29" s="113"/>
      <c r="G29" s="113"/>
      <c r="H29" s="113"/>
    </row>
    <row r="30" spans="2:8" x14ac:dyDescent="0.2">
      <c r="B30" s="113"/>
      <c r="C30" s="137"/>
      <c r="D30" s="113"/>
      <c r="E30" s="113"/>
      <c r="F30" s="113"/>
      <c r="G30" s="113"/>
      <c r="H30" s="113"/>
    </row>
    <row r="31" spans="2:8" s="6" customFormat="1" x14ac:dyDescent="0.2">
      <c r="B31" s="120"/>
      <c r="C31" s="120" t="s">
        <v>116</v>
      </c>
      <c r="D31" s="120"/>
      <c r="E31" s="120"/>
      <c r="F31" s="120"/>
      <c r="G31" s="120"/>
      <c r="H31" s="120"/>
    </row>
    <row r="32" spans="2:8" x14ac:dyDescent="0.2">
      <c r="B32" s="113"/>
      <c r="C32" s="113" t="s">
        <v>112</v>
      </c>
      <c r="D32" s="113"/>
      <c r="E32" s="113"/>
      <c r="F32" s="113"/>
      <c r="G32" s="113"/>
      <c r="H32" s="113"/>
    </row>
    <row r="33" spans="2:8" s="8" customFormat="1" x14ac:dyDescent="0.2">
      <c r="B33" s="122"/>
      <c r="C33" s="152" t="s">
        <v>7</v>
      </c>
      <c r="D33" s="152"/>
      <c r="E33" s="152" t="s">
        <v>0</v>
      </c>
      <c r="F33" s="152"/>
      <c r="G33" s="152" t="s">
        <v>6</v>
      </c>
      <c r="H33" s="122"/>
    </row>
    <row r="34" spans="2:8" ht="54.75" customHeight="1" x14ac:dyDescent="0.2">
      <c r="B34" s="113"/>
      <c r="C34" s="158">
        <v>1</v>
      </c>
      <c r="D34" s="125" t="s">
        <v>207</v>
      </c>
      <c r="E34" s="125"/>
      <c r="F34" s="126"/>
      <c r="G34" s="166"/>
      <c r="H34" s="113"/>
    </row>
    <row r="35" spans="2:8" x14ac:dyDescent="0.2">
      <c r="B35" s="113"/>
      <c r="C35" s="158">
        <v>2</v>
      </c>
      <c r="D35" s="125"/>
      <c r="E35" s="125"/>
      <c r="F35" s="126"/>
      <c r="G35" s="126"/>
      <c r="H35" s="113"/>
    </row>
    <row r="36" spans="2:8" x14ac:dyDescent="0.2">
      <c r="B36" s="113"/>
      <c r="C36" s="158">
        <v>3</v>
      </c>
      <c r="D36" s="125"/>
      <c r="E36" s="166"/>
      <c r="F36" s="126"/>
      <c r="G36" s="166"/>
      <c r="H36" s="113"/>
    </row>
    <row r="37" spans="2:8" x14ac:dyDescent="0.2">
      <c r="B37" s="113"/>
      <c r="C37" s="3"/>
      <c r="D37" s="3"/>
      <c r="E37" s="3"/>
      <c r="F37" s="113"/>
      <c r="G37" s="113"/>
      <c r="H37" s="113"/>
    </row>
    <row r="38" spans="2:8" s="6" customFormat="1" x14ac:dyDescent="0.2">
      <c r="B38" s="120"/>
      <c r="C38" s="120" t="s">
        <v>117</v>
      </c>
      <c r="D38" s="120"/>
      <c r="E38" s="120"/>
      <c r="F38" s="120"/>
      <c r="G38" s="120"/>
      <c r="H38" s="120"/>
    </row>
    <row r="39" spans="2:8" x14ac:dyDescent="0.2">
      <c r="B39" s="113"/>
      <c r="C39" s="113" t="s">
        <v>25</v>
      </c>
      <c r="D39" s="113"/>
      <c r="E39" s="113"/>
      <c r="F39" s="113"/>
      <c r="G39" s="113"/>
      <c r="H39" s="113"/>
    </row>
    <row r="40" spans="2:8" s="8" customFormat="1" x14ac:dyDescent="0.2">
      <c r="B40" s="122"/>
      <c r="C40" s="152" t="s">
        <v>7</v>
      </c>
      <c r="D40" s="124"/>
      <c r="E40" s="124"/>
      <c r="F40" s="152" t="s">
        <v>23</v>
      </c>
      <c r="G40" s="124"/>
      <c r="H40" s="122"/>
    </row>
    <row r="41" spans="2:8" x14ac:dyDescent="0.2">
      <c r="B41" s="113"/>
      <c r="C41" s="157">
        <v>1</v>
      </c>
      <c r="D41" s="11"/>
      <c r="E41" s="11"/>
      <c r="F41" s="13"/>
      <c r="G41" s="123"/>
      <c r="H41" s="113"/>
    </row>
    <row r="42" spans="2:8" x14ac:dyDescent="0.2">
      <c r="B42" s="113"/>
      <c r="C42" s="157">
        <v>2</v>
      </c>
      <c r="D42" s="11"/>
      <c r="E42" s="11"/>
      <c r="F42" s="13"/>
      <c r="G42" s="123"/>
      <c r="H42" s="113"/>
    </row>
    <row r="43" spans="2:8" x14ac:dyDescent="0.2">
      <c r="B43" s="113"/>
      <c r="C43" s="3"/>
      <c r="D43" s="3"/>
      <c r="E43" s="3"/>
      <c r="F43" s="113"/>
      <c r="G43" s="113"/>
      <c r="H43" s="113"/>
    </row>
    <row r="44" spans="2:8" s="6" customFormat="1" x14ac:dyDescent="0.2">
      <c r="B44" s="120"/>
      <c r="C44" s="120" t="s">
        <v>118</v>
      </c>
      <c r="D44" s="120"/>
      <c r="E44" s="120"/>
      <c r="F44" s="120"/>
      <c r="G44" s="120"/>
      <c r="H44" s="120"/>
    </row>
    <row r="45" spans="2:8" s="2" customFormat="1" x14ac:dyDescent="0.2">
      <c r="B45" s="9"/>
      <c r="C45" s="273" t="s">
        <v>181</v>
      </c>
      <c r="D45" s="9"/>
      <c r="E45" s="9"/>
      <c r="F45" s="9"/>
      <c r="G45" s="9"/>
      <c r="H45" s="9"/>
    </row>
    <row r="46" spans="2:8" s="2" customFormat="1" x14ac:dyDescent="0.2">
      <c r="B46" s="9"/>
      <c r="C46" s="272" t="s">
        <v>182</v>
      </c>
      <c r="D46" s="9"/>
      <c r="E46" s="9"/>
      <c r="F46" s="9"/>
      <c r="G46" s="9"/>
      <c r="H46" s="9"/>
    </row>
    <row r="47" spans="2:8" s="2" customFormat="1" x14ac:dyDescent="0.2">
      <c r="B47" s="9"/>
      <c r="C47" s="137"/>
      <c r="D47" s="9"/>
      <c r="E47" s="9"/>
      <c r="F47" s="9"/>
      <c r="G47" s="9"/>
      <c r="H47" s="9"/>
    </row>
    <row r="48" spans="2:8" s="2" customFormat="1" x14ac:dyDescent="0.2">
      <c r="B48" s="9"/>
      <c r="C48" s="120" t="s">
        <v>125</v>
      </c>
      <c r="D48" s="120"/>
      <c r="E48" s="120"/>
      <c r="F48" s="120"/>
      <c r="G48" s="120"/>
      <c r="H48" s="9"/>
    </row>
    <row r="49" spans="2:8" s="2" customFormat="1" x14ac:dyDescent="0.2">
      <c r="B49" s="9"/>
      <c r="C49" s="113" t="s">
        <v>128</v>
      </c>
      <c r="D49" s="113"/>
      <c r="E49" s="113"/>
      <c r="F49" s="113"/>
      <c r="G49" s="113"/>
      <c r="H49" s="9"/>
    </row>
    <row r="50" spans="2:8" s="2" customFormat="1" x14ac:dyDescent="0.2">
      <c r="B50" s="9"/>
      <c r="C50" s="152" t="s">
        <v>7</v>
      </c>
      <c r="D50" s="124"/>
      <c r="E50" s="124"/>
      <c r="F50" s="152" t="s">
        <v>126</v>
      </c>
      <c r="G50" s="124"/>
      <c r="H50" s="9"/>
    </row>
    <row r="51" spans="2:8" s="5" customFormat="1" x14ac:dyDescent="0.2">
      <c r="B51" s="116"/>
      <c r="C51" s="308">
        <v>1</v>
      </c>
      <c r="D51" s="316"/>
      <c r="E51" s="309"/>
      <c r="F51" s="13"/>
      <c r="G51" s="310"/>
      <c r="H51" s="116"/>
    </row>
    <row r="52" spans="2:8" s="5" customFormat="1" x14ac:dyDescent="0.2">
      <c r="B52" s="116"/>
      <c r="C52" s="308">
        <v>2</v>
      </c>
      <c r="D52" s="304"/>
      <c r="E52" s="309"/>
      <c r="F52" s="13"/>
      <c r="G52" s="310"/>
      <c r="H52" s="116"/>
    </row>
    <row r="53" spans="2:8" s="5" customFormat="1" x14ac:dyDescent="0.2">
      <c r="B53" s="116"/>
      <c r="C53" s="308">
        <v>3</v>
      </c>
      <c r="D53" s="304"/>
      <c r="E53" s="309"/>
      <c r="F53" s="311"/>
      <c r="G53" s="310"/>
      <c r="H53" s="116"/>
    </row>
    <row r="54" spans="2:8" s="2" customFormat="1" x14ac:dyDescent="0.2">
      <c r="B54" s="9"/>
      <c r="C54" s="157"/>
      <c r="D54" s="163"/>
      <c r="E54" s="11"/>
      <c r="F54" s="13"/>
      <c r="G54" s="123"/>
      <c r="H54" s="9"/>
    </row>
    <row r="55" spans="2:8" s="2" customFormat="1" x14ac:dyDescent="0.2">
      <c r="B55" s="9"/>
      <c r="C55" s="157"/>
      <c r="D55" s="163"/>
      <c r="E55" s="11"/>
      <c r="F55" s="13"/>
      <c r="G55" s="123"/>
      <c r="H55" s="9"/>
    </row>
    <row r="56" spans="2:8" s="2" customFormat="1" x14ac:dyDescent="0.2">
      <c r="B56" s="9"/>
      <c r="C56" s="157"/>
      <c r="D56" s="11"/>
      <c r="E56" s="11"/>
      <c r="F56" s="13"/>
      <c r="G56" s="123"/>
      <c r="H56" s="9"/>
    </row>
    <row r="57" spans="2:8" s="2" customFormat="1" x14ac:dyDescent="0.2">
      <c r="B57" s="9"/>
      <c r="C57" s="120"/>
      <c r="D57" s="120"/>
      <c r="E57" s="113"/>
      <c r="F57" s="113"/>
      <c r="G57" s="113"/>
      <c r="H57" s="9"/>
    </row>
    <row r="58" spans="2:8" x14ac:dyDescent="0.2">
      <c r="B58" s="113"/>
      <c r="C58" s="120" t="s">
        <v>127</v>
      </c>
      <c r="D58" s="120"/>
      <c r="E58" s="113"/>
      <c r="F58" s="113"/>
      <c r="G58" s="113"/>
      <c r="H58" s="113"/>
    </row>
    <row r="59" spans="2:8" s="5" customFormat="1" x14ac:dyDescent="0.2">
      <c r="B59" s="116"/>
      <c r="C59" s="308">
        <v>1</v>
      </c>
      <c r="D59" s="339" t="s">
        <v>334</v>
      </c>
      <c r="E59" s="339"/>
      <c r="F59" s="339"/>
      <c r="G59" s="339"/>
      <c r="H59" s="312"/>
    </row>
    <row r="60" spans="2:8" s="5" customFormat="1" x14ac:dyDescent="0.2">
      <c r="B60" s="116"/>
      <c r="C60" s="308">
        <v>2</v>
      </c>
      <c r="D60" s="339" t="s">
        <v>335</v>
      </c>
      <c r="E60" s="339"/>
      <c r="F60" s="339"/>
      <c r="G60" s="339"/>
      <c r="H60" s="116"/>
    </row>
    <row r="61" spans="2:8" s="5" customFormat="1" ht="28.5" customHeight="1" x14ac:dyDescent="0.2">
      <c r="B61" s="116"/>
      <c r="C61" s="308">
        <v>3</v>
      </c>
      <c r="D61" s="339" t="s">
        <v>360</v>
      </c>
      <c r="E61" s="339"/>
      <c r="F61" s="339"/>
      <c r="G61" s="339"/>
      <c r="H61" s="116"/>
    </row>
    <row r="62" spans="2:8" ht="42" customHeight="1" x14ac:dyDescent="0.2">
      <c r="B62" s="113"/>
      <c r="C62" s="157">
        <v>4</v>
      </c>
      <c r="D62" s="339" t="s">
        <v>361</v>
      </c>
      <c r="E62" s="339"/>
      <c r="F62" s="339"/>
      <c r="G62" s="339"/>
      <c r="H62" s="169"/>
    </row>
    <row r="63" spans="2:8" x14ac:dyDescent="0.2">
      <c r="B63" s="113"/>
      <c r="C63" s="157"/>
      <c r="D63" s="340"/>
      <c r="E63" s="340"/>
      <c r="F63" s="340"/>
      <c r="G63" s="340"/>
      <c r="H63" s="113"/>
    </row>
    <row r="64" spans="2:8" x14ac:dyDescent="0.2">
      <c r="B64" s="113"/>
      <c r="C64" s="157"/>
      <c r="D64" s="340"/>
      <c r="E64" s="340"/>
      <c r="F64" s="340"/>
      <c r="G64" s="340"/>
      <c r="H64" s="113"/>
    </row>
    <row r="65" spans="1:11" x14ac:dyDescent="0.2">
      <c r="B65" s="113"/>
      <c r="C65" s="113"/>
      <c r="D65" s="113"/>
      <c r="E65" s="113"/>
      <c r="F65" s="113"/>
      <c r="G65" s="113"/>
      <c r="H65" s="113"/>
    </row>
    <row r="66" spans="1:11" x14ac:dyDescent="0.2">
      <c r="B66" s="113"/>
      <c r="C66" s="113"/>
      <c r="D66" s="113"/>
      <c r="E66" s="113"/>
      <c r="F66" s="113"/>
      <c r="G66" s="113"/>
      <c r="H66" s="113"/>
      <c r="I66" s="113"/>
    </row>
    <row r="67" spans="1:11" ht="15" x14ac:dyDescent="0.25">
      <c r="B67" s="113"/>
      <c r="C67" s="117" t="s">
        <v>98</v>
      </c>
      <c r="D67" s="113"/>
      <c r="E67" s="113"/>
      <c r="F67" s="113"/>
      <c r="G67" s="113"/>
      <c r="H67" s="113"/>
      <c r="I67" s="113"/>
    </row>
    <row r="68" spans="1:11" x14ac:dyDescent="0.2">
      <c r="B68" s="113"/>
      <c r="C68" s="113"/>
      <c r="D68" s="113"/>
      <c r="E68" s="113"/>
      <c r="F68" s="113"/>
      <c r="G68" s="113"/>
      <c r="H68" s="113"/>
      <c r="I68" s="113"/>
    </row>
    <row r="69" spans="1:11" s="5" customFormat="1" ht="15.75" x14ac:dyDescent="0.2">
      <c r="C69" s="274" t="s">
        <v>97</v>
      </c>
      <c r="D69" s="275" t="s">
        <v>93</v>
      </c>
      <c r="E69" s="275" t="s">
        <v>9</v>
      </c>
      <c r="F69" s="275" t="s">
        <v>99</v>
      </c>
      <c r="G69" s="276" t="s">
        <v>96</v>
      </c>
      <c r="I69" s="116"/>
    </row>
    <row r="70" spans="1:11" s="5" customFormat="1" ht="15" x14ac:dyDescent="0.2">
      <c r="C70" s="151" t="s">
        <v>94</v>
      </c>
      <c r="D70" s="129" t="s">
        <v>120</v>
      </c>
      <c r="E70" s="313" t="s">
        <v>106</v>
      </c>
      <c r="F70" s="314" t="s">
        <v>107</v>
      </c>
      <c r="G70" s="159" t="s">
        <v>121</v>
      </c>
      <c r="I70" s="116"/>
    </row>
    <row r="71" spans="1:11" s="5" customFormat="1" ht="25.5" x14ac:dyDescent="0.2">
      <c r="C71" s="151" t="s">
        <v>95</v>
      </c>
      <c r="D71" s="129" t="s">
        <v>119</v>
      </c>
      <c r="E71" s="313" t="s">
        <v>329</v>
      </c>
      <c r="F71" s="315" t="s">
        <v>353</v>
      </c>
      <c r="G71" s="129" t="s">
        <v>354</v>
      </c>
      <c r="I71" s="116"/>
    </row>
    <row r="72" spans="1:11" s="5" customFormat="1" ht="25.5" x14ac:dyDescent="0.2">
      <c r="C72" s="151" t="s">
        <v>195</v>
      </c>
      <c r="D72" s="129" t="s">
        <v>359</v>
      </c>
      <c r="E72" s="313" t="s">
        <v>330</v>
      </c>
      <c r="F72" s="315" t="s">
        <v>358</v>
      </c>
      <c r="G72" s="129" t="s">
        <v>95</v>
      </c>
      <c r="I72" s="116"/>
    </row>
    <row r="73" spans="1:11" s="5" customFormat="1" ht="15" x14ac:dyDescent="0.2">
      <c r="C73" s="151" t="s">
        <v>198</v>
      </c>
      <c r="D73" s="129" t="s">
        <v>196</v>
      </c>
      <c r="E73" s="313" t="s">
        <v>331</v>
      </c>
      <c r="F73" s="315" t="s">
        <v>197</v>
      </c>
      <c r="G73" s="129" t="s">
        <v>195</v>
      </c>
      <c r="I73" s="116"/>
    </row>
    <row r="74" spans="1:11" s="5" customFormat="1" ht="25.5" x14ac:dyDescent="0.2">
      <c r="C74" s="151" t="s">
        <v>201</v>
      </c>
      <c r="D74" s="129" t="s">
        <v>199</v>
      </c>
      <c r="E74" s="313" t="s">
        <v>356</v>
      </c>
      <c r="F74" s="315" t="s">
        <v>200</v>
      </c>
      <c r="G74" s="129" t="s">
        <v>198</v>
      </c>
      <c r="I74" s="116"/>
    </row>
    <row r="75" spans="1:11" s="5" customFormat="1" ht="15" x14ac:dyDescent="0.2">
      <c r="A75" s="116"/>
      <c r="C75" s="151" t="s">
        <v>355</v>
      </c>
      <c r="D75" s="129" t="s">
        <v>202</v>
      </c>
      <c r="E75" s="313" t="s">
        <v>357</v>
      </c>
      <c r="F75" s="315" t="s">
        <v>197</v>
      </c>
      <c r="G75" s="129" t="s">
        <v>201</v>
      </c>
      <c r="I75" s="116"/>
    </row>
    <row r="76" spans="1:11" x14ac:dyDescent="0.2">
      <c r="A76" s="113"/>
      <c r="B76" s="113"/>
      <c r="C76" s="113"/>
      <c r="D76" s="113"/>
      <c r="E76" s="113"/>
      <c r="F76" s="113"/>
      <c r="G76" s="113"/>
      <c r="H76" s="113"/>
      <c r="I76" s="113"/>
      <c r="J76" s="113"/>
      <c r="K76" s="113"/>
    </row>
    <row r="77" spans="1:11" ht="15" x14ac:dyDescent="0.25">
      <c r="A77" s="169"/>
      <c r="B77" s="113"/>
      <c r="C77" s="117"/>
      <c r="D77" s="113"/>
      <c r="E77" s="113"/>
      <c r="F77" s="113"/>
      <c r="G77" s="113"/>
      <c r="H77" s="113"/>
      <c r="I77" s="113"/>
      <c r="J77" s="113"/>
      <c r="K77" s="113"/>
    </row>
    <row r="78" spans="1:11" x14ac:dyDescent="0.2">
      <c r="A78" s="113"/>
    </row>
  </sheetData>
  <mergeCells count="8">
    <mergeCell ref="E12:F12"/>
    <mergeCell ref="D62:G62"/>
    <mergeCell ref="D63:G63"/>
    <mergeCell ref="D64:G64"/>
    <mergeCell ref="D23:G23"/>
    <mergeCell ref="D59:G59"/>
    <mergeCell ref="D60:G60"/>
    <mergeCell ref="D61:G61"/>
  </mergeCells>
  <phoneticPr fontId="0" type="noConversion"/>
  <hyperlinks>
    <hyperlink ref="C45" location="'Risk Assessment'!A1" display="Please refer to risk assessment step in &quot;WBS Estimation&quot;"/>
    <hyperlink ref="C46" location="'WBS Estimation'!B52" display="For the breakdown of efforts for risk mitigation, please see in &quot;WBS Estimation&quot; sheet"/>
    <hyperlink ref="C29" location="'WBS Estimation'!A1" display="Please refer to risk assessment step in WBS Estimation"/>
  </hyperlinks>
  <pageMargins left="0.75" right="0.75" top="1" bottom="1" header="0.5" footer="0.5"/>
  <pageSetup paperSize="9" scale="61"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5:AS221"/>
  <sheetViews>
    <sheetView topLeftCell="A127" zoomScale="90" zoomScaleNormal="90" zoomScaleSheetLayoutView="100" workbookViewId="0">
      <selection activeCell="B20" sqref="B20:B26"/>
    </sheetView>
  </sheetViews>
  <sheetFormatPr defaultRowHeight="12.75" outlineLevelRow="1" x14ac:dyDescent="0.2"/>
  <cols>
    <col min="1" max="1" width="1.140625" style="23" customWidth="1"/>
    <col min="2" max="2" width="5.85546875" style="25" customWidth="1"/>
    <col min="3" max="3" width="62.42578125" style="23" bestFit="1" customWidth="1"/>
    <col min="4" max="4" width="9.140625" style="23" bestFit="1" customWidth="1"/>
    <col min="5" max="5" width="8" style="23" customWidth="1"/>
    <col min="6" max="6" width="9.5703125" style="23" customWidth="1"/>
    <col min="7" max="10" width="1.5703125" style="23" customWidth="1"/>
    <col min="11" max="12" width="1.5703125" style="24" customWidth="1"/>
    <col min="13" max="13" width="68.140625" style="23" customWidth="1"/>
    <col min="14" max="16384" width="9.140625" style="23"/>
  </cols>
  <sheetData>
    <row r="5" spans="1:45" s="20" customFormat="1" x14ac:dyDescent="0.2">
      <c r="B5" s="91" t="str">
        <f>CONCATENATE("WBS Approach for Estimation for ",Summary!E2)</f>
        <v>WBS Approach for Estimation for Product and Channel Review</v>
      </c>
      <c r="C5" s="90"/>
      <c r="K5" s="21"/>
      <c r="L5" s="21"/>
    </row>
    <row r="6" spans="1:45" x14ac:dyDescent="0.2">
      <c r="B6" s="22" t="s">
        <v>3</v>
      </c>
    </row>
    <row r="7" spans="1:45" x14ac:dyDescent="0.2">
      <c r="C7" s="26"/>
    </row>
    <row r="8" spans="1:45" s="24" customFormat="1" x14ac:dyDescent="0.2">
      <c r="B8" s="27" t="s">
        <v>47</v>
      </c>
    </row>
    <row r="9" spans="1:45" s="24" customFormat="1" x14ac:dyDescent="0.2">
      <c r="B9" s="28"/>
      <c r="C9" s="68" t="s">
        <v>48</v>
      </c>
      <c r="D9" s="69">
        <f>SUM(D13:D164)</f>
        <v>99.5</v>
      </c>
      <c r="E9" s="54"/>
      <c r="F9" s="346" t="s">
        <v>14</v>
      </c>
      <c r="G9" s="346"/>
      <c r="H9" s="346"/>
      <c r="M9" s="33"/>
    </row>
    <row r="10" spans="1:45" s="24" customFormat="1" x14ac:dyDescent="0.2">
      <c r="B10" s="28"/>
      <c r="C10" s="34"/>
      <c r="D10" s="35"/>
      <c r="E10" s="36"/>
      <c r="F10" s="37"/>
      <c r="G10" s="37"/>
      <c r="H10" s="37"/>
      <c r="M10" s="33"/>
    </row>
    <row r="11" spans="1:45" s="24" customFormat="1" x14ac:dyDescent="0.2">
      <c r="B11" s="28"/>
      <c r="C11" s="38"/>
      <c r="D11" s="33"/>
      <c r="E11" s="33"/>
      <c r="F11" s="39"/>
      <c r="G11" s="39"/>
      <c r="H11" s="39"/>
      <c r="I11" s="39"/>
      <c r="J11" s="39"/>
      <c r="K11" s="39"/>
      <c r="L11" s="39"/>
    </row>
    <row r="12" spans="1:45" ht="63.75" x14ac:dyDescent="0.2">
      <c r="B12" s="64" t="s">
        <v>31</v>
      </c>
      <c r="C12" s="40" t="s">
        <v>12</v>
      </c>
      <c r="D12" s="41" t="s">
        <v>38</v>
      </c>
      <c r="E12" s="42" t="s">
        <v>39</v>
      </c>
      <c r="F12" s="43" t="s">
        <v>28</v>
      </c>
      <c r="G12" s="43" t="s">
        <v>42</v>
      </c>
      <c r="H12" s="44" t="s">
        <v>45</v>
      </c>
      <c r="I12" s="43" t="s">
        <v>30</v>
      </c>
      <c r="J12" s="43" t="s">
        <v>37</v>
      </c>
      <c r="K12" s="43" t="s">
        <v>29</v>
      </c>
      <c r="L12" s="43" t="s">
        <v>40</v>
      </c>
      <c r="M12" s="40" t="s">
        <v>1</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row>
    <row r="13" spans="1:45" s="48" customFormat="1" ht="12.75" customHeight="1" x14ac:dyDescent="0.2">
      <c r="A13" s="214"/>
      <c r="B13" s="321">
        <v>1</v>
      </c>
      <c r="C13" s="45" t="s">
        <v>208</v>
      </c>
      <c r="D13" s="318"/>
      <c r="E13" s="47">
        <f t="shared" ref="E13:E14" si="0">SUM(F13:L13)</f>
        <v>0</v>
      </c>
      <c r="F13" s="177">
        <f>$D13/$D$9*F$165</f>
        <v>0</v>
      </c>
      <c r="G13" s="177">
        <f>$D13/$D$9*G$165</f>
        <v>0</v>
      </c>
      <c r="H13" s="177">
        <f>$D13/$D$9*H$165</f>
        <v>0</v>
      </c>
      <c r="I13" s="177">
        <f>$D13/$D$9*I$165</f>
        <v>0</v>
      </c>
      <c r="J13" s="177">
        <f>$D13/$D$9*J$165</f>
        <v>0</v>
      </c>
      <c r="K13" s="177">
        <f>$D13/$D$9*K$165</f>
        <v>0</v>
      </c>
      <c r="L13" s="177">
        <f>$D13/$D$9*L$165</f>
        <v>0</v>
      </c>
      <c r="M13" s="162"/>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row>
    <row r="14" spans="1:45" s="48" customFormat="1" ht="12.75" customHeight="1" x14ac:dyDescent="0.2">
      <c r="A14" s="214"/>
      <c r="B14" s="322">
        <v>1.1000000000000001</v>
      </c>
      <c r="C14" s="317" t="s">
        <v>222</v>
      </c>
      <c r="D14" s="318"/>
      <c r="E14" s="47">
        <f t="shared" si="0"/>
        <v>0</v>
      </c>
      <c r="F14" s="177">
        <f>$D14/$D$9*F$165</f>
        <v>0</v>
      </c>
      <c r="G14" s="177">
        <f>$D14/$D$9*G$165</f>
        <v>0</v>
      </c>
      <c r="H14" s="177">
        <f>$D14/$D$9*H$165</f>
        <v>0</v>
      </c>
      <c r="I14" s="177">
        <f>$D14/$D$9*I$165</f>
        <v>0</v>
      </c>
      <c r="J14" s="177">
        <f>$D14/$D$9*J$165</f>
        <v>0</v>
      </c>
      <c r="K14" s="177">
        <f>$D14/$D$9*K$165</f>
        <v>0</v>
      </c>
      <c r="L14" s="177">
        <f>$D14/$D$9*L$165</f>
        <v>0</v>
      </c>
      <c r="M14" s="162"/>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row>
    <row r="15" spans="1:45" s="48" customFormat="1" ht="12.75" customHeight="1" x14ac:dyDescent="0.2">
      <c r="A15" s="214"/>
      <c r="B15" s="322" t="s">
        <v>342</v>
      </c>
      <c r="C15" s="319" t="s">
        <v>218</v>
      </c>
      <c r="D15" s="318">
        <v>0.375</v>
      </c>
      <c r="E15" s="47">
        <f t="shared" ref="E15:E26" si="1">SUM(F15:L15)</f>
        <v>0.10854271356783919</v>
      </c>
      <c r="F15" s="177">
        <f>$D15/$D$9*F$165</f>
        <v>0.10854271356783919</v>
      </c>
      <c r="G15" s="177"/>
      <c r="H15" s="177"/>
      <c r="I15" s="177"/>
      <c r="J15" s="177"/>
      <c r="K15" s="177"/>
      <c r="L15" s="177"/>
      <c r="M15" s="162" t="s">
        <v>333</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row>
    <row r="16" spans="1:45" s="48" customFormat="1" ht="12.75" customHeight="1" x14ac:dyDescent="0.2">
      <c r="A16" s="214"/>
      <c r="B16" s="322" t="s">
        <v>343</v>
      </c>
      <c r="C16" s="319" t="s">
        <v>219</v>
      </c>
      <c r="D16" s="318">
        <v>0.125</v>
      </c>
      <c r="E16" s="47">
        <f t="shared" si="1"/>
        <v>3.6180904522613064E-2</v>
      </c>
      <c r="F16" s="177">
        <f>$D16/$D$9*F$165</f>
        <v>3.6180904522613064E-2</v>
      </c>
      <c r="G16" s="177"/>
      <c r="H16" s="177"/>
      <c r="I16" s="177"/>
      <c r="J16" s="177"/>
      <c r="K16" s="177"/>
      <c r="L16" s="177"/>
      <c r="M16" s="162"/>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row>
    <row r="17" spans="1:45" s="48" customFormat="1" ht="12.75" customHeight="1" x14ac:dyDescent="0.2">
      <c r="A17" s="214"/>
      <c r="B17" s="322" t="s">
        <v>344</v>
      </c>
      <c r="C17" s="319" t="s">
        <v>220</v>
      </c>
      <c r="D17" s="318">
        <v>1.5</v>
      </c>
      <c r="E17" s="47">
        <f t="shared" si="1"/>
        <v>0.43417085427135677</v>
      </c>
      <c r="F17" s="177">
        <f>$D17/$D$9*F$165</f>
        <v>0.43417085427135677</v>
      </c>
      <c r="G17" s="177"/>
      <c r="H17" s="177"/>
      <c r="I17" s="177"/>
      <c r="J17" s="177"/>
      <c r="K17" s="177"/>
      <c r="L17" s="177"/>
      <c r="M17" s="162"/>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row>
    <row r="18" spans="1:45" s="48" customFormat="1" ht="12.75" customHeight="1" x14ac:dyDescent="0.2">
      <c r="A18" s="214"/>
      <c r="B18" s="322" t="s">
        <v>345</v>
      </c>
      <c r="C18" s="319" t="s">
        <v>332</v>
      </c>
      <c r="D18" s="318">
        <v>1</v>
      </c>
      <c r="E18" s="47">
        <f t="shared" si="1"/>
        <v>0.28944723618090451</v>
      </c>
      <c r="F18" s="177">
        <f>$D18/$D$9*F$165</f>
        <v>0.28944723618090451</v>
      </c>
      <c r="G18" s="177"/>
      <c r="H18" s="177"/>
      <c r="I18" s="177"/>
      <c r="J18" s="177"/>
      <c r="K18" s="177"/>
      <c r="L18" s="177"/>
      <c r="M18" s="162"/>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row>
    <row r="19" spans="1:45" s="48" customFormat="1" ht="12.75" customHeight="1" x14ac:dyDescent="0.2">
      <c r="A19" s="214"/>
      <c r="B19" s="322">
        <v>1.2</v>
      </c>
      <c r="C19" s="317" t="s">
        <v>221</v>
      </c>
      <c r="D19" s="318"/>
      <c r="E19" s="47">
        <f t="shared" si="1"/>
        <v>0</v>
      </c>
      <c r="F19" s="177">
        <f>$D19/$D$9*F$165</f>
        <v>0</v>
      </c>
      <c r="G19" s="177"/>
      <c r="H19" s="177"/>
      <c r="I19" s="177"/>
      <c r="J19" s="177"/>
      <c r="K19" s="177"/>
      <c r="L19" s="177"/>
      <c r="M19" s="162"/>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row>
    <row r="20" spans="1:45" s="48" customFormat="1" ht="22.5" x14ac:dyDescent="0.2">
      <c r="A20" s="214"/>
      <c r="B20" s="322" t="s">
        <v>346</v>
      </c>
      <c r="C20" s="319" t="s">
        <v>226</v>
      </c>
      <c r="D20" s="318">
        <v>1</v>
      </c>
      <c r="E20" s="47">
        <f t="shared" si="1"/>
        <v>0.28944723618090451</v>
      </c>
      <c r="F20" s="177">
        <f>$D20/$D$9*F$165</f>
        <v>0.28944723618090451</v>
      </c>
      <c r="G20" s="177"/>
      <c r="H20" s="177"/>
      <c r="I20" s="177"/>
      <c r="J20" s="177"/>
      <c r="K20" s="177"/>
      <c r="L20" s="177"/>
      <c r="M20" s="162" t="s">
        <v>336</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row>
    <row r="21" spans="1:45" s="48" customFormat="1" ht="12.75" customHeight="1" x14ac:dyDescent="0.2">
      <c r="A21" s="214"/>
      <c r="B21" s="322" t="s">
        <v>347</v>
      </c>
      <c r="C21" s="319" t="s">
        <v>223</v>
      </c>
      <c r="D21" s="318">
        <v>0.5</v>
      </c>
      <c r="E21" s="47">
        <f t="shared" si="1"/>
        <v>0.14472361809045226</v>
      </c>
      <c r="F21" s="177">
        <f>$D21/$D$9*F$165</f>
        <v>0.14472361809045226</v>
      </c>
      <c r="G21" s="177"/>
      <c r="H21" s="177"/>
      <c r="I21" s="177"/>
      <c r="J21" s="177"/>
      <c r="K21" s="177"/>
      <c r="L21" s="177"/>
      <c r="M21" s="162"/>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row>
    <row r="22" spans="1:45" s="48" customFormat="1" ht="12.75" customHeight="1" x14ac:dyDescent="0.2">
      <c r="A22" s="214"/>
      <c r="B22" s="322" t="s">
        <v>348</v>
      </c>
      <c r="C22" s="319" t="s">
        <v>224</v>
      </c>
      <c r="D22" s="318">
        <v>1</v>
      </c>
      <c r="E22" s="47">
        <f t="shared" si="1"/>
        <v>0.28944723618090451</v>
      </c>
      <c r="F22" s="177">
        <f>$D22/$D$9*F$165</f>
        <v>0.28944723618090451</v>
      </c>
      <c r="G22" s="177"/>
      <c r="H22" s="177"/>
      <c r="I22" s="177"/>
      <c r="J22" s="177"/>
      <c r="K22" s="177"/>
      <c r="L22" s="177"/>
      <c r="M22" s="162"/>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row>
    <row r="23" spans="1:45" s="48" customFormat="1" ht="12.75" customHeight="1" x14ac:dyDescent="0.2">
      <c r="A23" s="214"/>
      <c r="B23" s="322" t="s">
        <v>349</v>
      </c>
      <c r="C23" s="319" t="s">
        <v>215</v>
      </c>
      <c r="D23" s="318">
        <v>1</v>
      </c>
      <c r="E23" s="47">
        <f t="shared" si="1"/>
        <v>0.28944723618090451</v>
      </c>
      <c r="F23" s="177">
        <f>$D23/$D$9*F$165</f>
        <v>0.28944723618090451</v>
      </c>
      <c r="G23" s="177"/>
      <c r="H23" s="177"/>
      <c r="I23" s="177"/>
      <c r="J23" s="177"/>
      <c r="K23" s="177"/>
      <c r="L23" s="177"/>
      <c r="M23" s="162"/>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row>
    <row r="24" spans="1:45" s="48" customFormat="1" ht="12.75" customHeight="1" x14ac:dyDescent="0.2">
      <c r="A24" s="214"/>
      <c r="B24" s="322" t="s">
        <v>350</v>
      </c>
      <c r="C24" s="319" t="s">
        <v>216</v>
      </c>
      <c r="D24" s="318">
        <v>0.5</v>
      </c>
      <c r="E24" s="47">
        <f t="shared" si="1"/>
        <v>0.14472361809045226</v>
      </c>
      <c r="F24" s="177">
        <f>$D24/$D$9*F$165</f>
        <v>0.14472361809045226</v>
      </c>
      <c r="G24" s="177"/>
      <c r="H24" s="177"/>
      <c r="I24" s="177"/>
      <c r="J24" s="177"/>
      <c r="K24" s="177"/>
      <c r="L24" s="177"/>
      <c r="M24" s="162"/>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row>
    <row r="25" spans="1:45" s="48" customFormat="1" ht="12.75" customHeight="1" x14ac:dyDescent="0.2">
      <c r="A25" s="214"/>
      <c r="B25" s="322" t="s">
        <v>351</v>
      </c>
      <c r="C25" s="320" t="s">
        <v>217</v>
      </c>
      <c r="D25" s="318">
        <v>0.25</v>
      </c>
      <c r="E25" s="47">
        <f t="shared" si="1"/>
        <v>7.2361809045226128E-2</v>
      </c>
      <c r="F25" s="177">
        <f>$D25/$D$9*F$165</f>
        <v>7.2361809045226128E-2</v>
      </c>
      <c r="G25" s="177"/>
      <c r="H25" s="177"/>
      <c r="I25" s="177"/>
      <c r="J25" s="177"/>
      <c r="K25" s="177"/>
      <c r="L25" s="177"/>
      <c r="M25" s="162"/>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row>
    <row r="26" spans="1:45" s="48" customFormat="1" ht="12.75" customHeight="1" x14ac:dyDescent="0.2">
      <c r="A26" s="214"/>
      <c r="B26" s="322" t="s">
        <v>352</v>
      </c>
      <c r="C26" s="319" t="s">
        <v>225</v>
      </c>
      <c r="D26" s="318">
        <v>1</v>
      </c>
      <c r="E26" s="47">
        <f t="shared" si="1"/>
        <v>0.28944723618090451</v>
      </c>
      <c r="F26" s="177">
        <f>$D26/$D$9*F$165</f>
        <v>0.28944723618090451</v>
      </c>
      <c r="G26" s="177"/>
      <c r="H26" s="177"/>
      <c r="I26" s="177"/>
      <c r="J26" s="177"/>
      <c r="K26" s="177"/>
      <c r="L26" s="177"/>
      <c r="M26" s="162"/>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row>
    <row r="27" spans="1:45" s="48" customFormat="1" ht="12.75" customHeight="1" x14ac:dyDescent="0.2">
      <c r="A27" s="214"/>
      <c r="B27" s="322"/>
      <c r="D27" s="318"/>
      <c r="E27" s="47">
        <f t="shared" ref="E27" si="2">SUM(F27:L27)</f>
        <v>0</v>
      </c>
      <c r="F27" s="177">
        <f>$D27/$D$9*F$165</f>
        <v>0</v>
      </c>
      <c r="G27" s="177">
        <f>$D27/$D$9*G$165</f>
        <v>0</v>
      </c>
      <c r="H27" s="177">
        <f>$D27/$D$9*H$165</f>
        <v>0</v>
      </c>
      <c r="I27" s="177">
        <f>$D27/$D$9*I$165</f>
        <v>0</v>
      </c>
      <c r="J27" s="177">
        <f>$D27/$D$9*J$165</f>
        <v>0</v>
      </c>
      <c r="K27" s="177">
        <f>$D27/$D$9*K$165</f>
        <v>0</v>
      </c>
      <c r="L27" s="177">
        <f>$D27/$D$9*L$165</f>
        <v>0</v>
      </c>
      <c r="M27" s="162"/>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row>
    <row r="28" spans="1:45" s="48" customFormat="1" ht="12.75" customHeight="1" x14ac:dyDescent="0.2">
      <c r="A28" s="214"/>
      <c r="B28" s="321">
        <v>2</v>
      </c>
      <c r="C28" s="45" t="s">
        <v>209</v>
      </c>
      <c r="D28" s="318"/>
      <c r="E28" s="47">
        <f t="shared" ref="E28:E31" si="3">SUM(F28:L28)</f>
        <v>0</v>
      </c>
      <c r="F28" s="177">
        <f>$D28/$D$9*F$165</f>
        <v>0</v>
      </c>
      <c r="G28" s="177">
        <f>$D28/$D$9*G$165</f>
        <v>0</v>
      </c>
      <c r="H28" s="177">
        <f>$D28/$D$9*H$165</f>
        <v>0</v>
      </c>
      <c r="I28" s="177">
        <f>$D28/$D$9*I$165</f>
        <v>0</v>
      </c>
      <c r="J28" s="177">
        <f>$D28/$D$9*J$165</f>
        <v>0</v>
      </c>
      <c r="K28" s="177">
        <f>$D28/$D$9*K$165</f>
        <v>0</v>
      </c>
      <c r="L28" s="177">
        <f>$D28/$D$9*L$165</f>
        <v>0</v>
      </c>
      <c r="M28" s="162"/>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row>
    <row r="29" spans="1:45" s="48" customFormat="1" ht="12.75" customHeight="1" x14ac:dyDescent="0.2">
      <c r="A29" s="214"/>
      <c r="B29" s="322">
        <v>2.1</v>
      </c>
      <c r="C29" s="317" t="s">
        <v>222</v>
      </c>
      <c r="D29" s="318"/>
      <c r="E29" s="47">
        <f t="shared" si="3"/>
        <v>0</v>
      </c>
      <c r="F29" s="177">
        <f>$D29/$D$9*F$165</f>
        <v>0</v>
      </c>
      <c r="G29" s="177">
        <f>$D29/$D$9*G$165</f>
        <v>0</v>
      </c>
      <c r="H29" s="177">
        <f>$D29/$D$9*H$165</f>
        <v>0</v>
      </c>
      <c r="I29" s="177">
        <f>$D29/$D$9*I$165</f>
        <v>0</v>
      </c>
      <c r="J29" s="177">
        <f>$D29/$D$9*J$165</f>
        <v>0</v>
      </c>
      <c r="K29" s="177">
        <f>$D29/$D$9*K$165</f>
        <v>0</v>
      </c>
      <c r="L29" s="177">
        <f>$D29/$D$9*L$165</f>
        <v>0</v>
      </c>
      <c r="M29" s="162"/>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row>
    <row r="30" spans="1:45" s="48" customFormat="1" ht="12.75" customHeight="1" x14ac:dyDescent="0.2">
      <c r="A30" s="214"/>
      <c r="B30" s="322" t="s">
        <v>227</v>
      </c>
      <c r="C30" s="319" t="s">
        <v>218</v>
      </c>
      <c r="D30" s="318">
        <v>0.375</v>
      </c>
      <c r="E30" s="47">
        <f t="shared" si="3"/>
        <v>1.0854271356783918</v>
      </c>
      <c r="F30" s="177">
        <f>$D30/$D$9*F$165</f>
        <v>0.10854271356783919</v>
      </c>
      <c r="G30" s="177">
        <f>$D30/$D$9*G$165</f>
        <v>0.10854271356783919</v>
      </c>
      <c r="H30" s="177">
        <f>$D30/$D$9*H$165</f>
        <v>0.11939698492462311</v>
      </c>
      <c r="I30" s="177">
        <f>$D30/$D$9*I$165</f>
        <v>0</v>
      </c>
      <c r="J30" s="177">
        <f>$D30/$D$9*J$165</f>
        <v>0.4124623115577889</v>
      </c>
      <c r="K30" s="177">
        <f>$D30/$D$9*K$165</f>
        <v>0.24964824120603019</v>
      </c>
      <c r="L30" s="177">
        <f>$D30/$D$9*L$165</f>
        <v>8.6834170854271212E-2</v>
      </c>
      <c r="M30" s="162" t="s">
        <v>333</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row>
    <row r="31" spans="1:45" s="48" customFormat="1" ht="12.75" customHeight="1" x14ac:dyDescent="0.2">
      <c r="A31" s="214"/>
      <c r="B31" s="322" t="s">
        <v>228</v>
      </c>
      <c r="C31" s="319" t="s">
        <v>219</v>
      </c>
      <c r="D31" s="318">
        <v>0.125</v>
      </c>
      <c r="E31" s="47">
        <f t="shared" si="3"/>
        <v>0.36180904522613067</v>
      </c>
      <c r="F31" s="177">
        <f>$D31/$D$9*F$165</f>
        <v>3.6180904522613064E-2</v>
      </c>
      <c r="G31" s="177">
        <f>$D31/$D$9*G$165</f>
        <v>3.6180904522613064E-2</v>
      </c>
      <c r="H31" s="177">
        <f>$D31/$D$9*H$165</f>
        <v>3.9798994974874373E-2</v>
      </c>
      <c r="I31" s="177">
        <f>$D31/$D$9*I$165</f>
        <v>0</v>
      </c>
      <c r="J31" s="177">
        <f>$D31/$D$9*J$165</f>
        <v>0.13748743718592965</v>
      </c>
      <c r="K31" s="177">
        <f>$D31/$D$9*K$165</f>
        <v>8.3216080402010062E-2</v>
      </c>
      <c r="L31" s="177">
        <f>$D31/$D$9*L$165</f>
        <v>2.8944723618090407E-2</v>
      </c>
      <c r="M31" s="162"/>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row>
    <row r="32" spans="1:45" s="48" customFormat="1" ht="12.75" customHeight="1" x14ac:dyDescent="0.2">
      <c r="A32" s="214"/>
      <c r="B32" s="322" t="s">
        <v>229</v>
      </c>
      <c r="C32" s="319" t="s">
        <v>220</v>
      </c>
      <c r="D32" s="318">
        <v>1.5</v>
      </c>
      <c r="E32" s="47">
        <f t="shared" ref="E32:E62" si="4">SUM(F32:L32)</f>
        <v>4.3417085427135671</v>
      </c>
      <c r="F32" s="177">
        <f>$D32/$D$9*F$165</f>
        <v>0.43417085427135677</v>
      </c>
      <c r="G32" s="177">
        <f>$D32/$D$9*G$165</f>
        <v>0.43417085427135677</v>
      </c>
      <c r="H32" s="177">
        <f>$D32/$D$9*H$165</f>
        <v>0.47758793969849245</v>
      </c>
      <c r="I32" s="177">
        <f>$D32/$D$9*I$165</f>
        <v>0</v>
      </c>
      <c r="J32" s="177">
        <f>$D32/$D$9*J$165</f>
        <v>1.6498492462311556</v>
      </c>
      <c r="K32" s="177">
        <f>$D32/$D$9*K$165</f>
        <v>0.99859296482412074</v>
      </c>
      <c r="L32" s="177">
        <f>$D32/$D$9*L$165</f>
        <v>0.34733668341708485</v>
      </c>
      <c r="M32" s="162"/>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row>
    <row r="33" spans="1:45" s="48" customFormat="1" ht="12.75" customHeight="1" x14ac:dyDescent="0.2">
      <c r="A33" s="214"/>
      <c r="B33" s="322" t="s">
        <v>230</v>
      </c>
      <c r="C33" s="319" t="s">
        <v>332</v>
      </c>
      <c r="D33" s="318">
        <v>1</v>
      </c>
      <c r="E33" s="47">
        <f t="shared" si="4"/>
        <v>2.8944723618090453</v>
      </c>
      <c r="F33" s="177">
        <f>$D33/$D$9*F$165</f>
        <v>0.28944723618090451</v>
      </c>
      <c r="G33" s="177">
        <f>$D33/$D$9*G$165</f>
        <v>0.28944723618090451</v>
      </c>
      <c r="H33" s="177">
        <f>$D33/$D$9*H$165</f>
        <v>0.31839195979899498</v>
      </c>
      <c r="I33" s="177">
        <f>$D33/$D$9*I$165</f>
        <v>0</v>
      </c>
      <c r="J33" s="177">
        <f>$D33/$D$9*J$165</f>
        <v>1.0998994974874372</v>
      </c>
      <c r="K33" s="177">
        <f>$D33/$D$9*K$165</f>
        <v>0.6657286432160805</v>
      </c>
      <c r="L33" s="177">
        <f>$D33/$D$9*L$165</f>
        <v>0.23155778894472326</v>
      </c>
      <c r="M33" s="162"/>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row>
    <row r="34" spans="1:45" s="48" customFormat="1" ht="12.75" customHeight="1" x14ac:dyDescent="0.2">
      <c r="A34" s="214"/>
      <c r="B34" s="322">
        <v>2.2000000000000002</v>
      </c>
      <c r="C34" s="317" t="s">
        <v>221</v>
      </c>
      <c r="D34" s="318"/>
      <c r="E34" s="47">
        <f t="shared" si="4"/>
        <v>0</v>
      </c>
      <c r="F34" s="177">
        <f>$D34/$D$9*F$165</f>
        <v>0</v>
      </c>
      <c r="G34" s="177">
        <f>$D34/$D$9*G$165</f>
        <v>0</v>
      </c>
      <c r="H34" s="177">
        <f>$D34/$D$9*H$165</f>
        <v>0</v>
      </c>
      <c r="I34" s="177">
        <f>$D34/$D$9*I$165</f>
        <v>0</v>
      </c>
      <c r="J34" s="177">
        <f>$D34/$D$9*J$165</f>
        <v>0</v>
      </c>
      <c r="K34" s="177">
        <f>$D34/$D$9*K$165</f>
        <v>0</v>
      </c>
      <c r="L34" s="177">
        <f>$D34/$D$9*L$165</f>
        <v>0</v>
      </c>
      <c r="M34" s="162"/>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row>
    <row r="35" spans="1:45" s="48" customFormat="1" ht="22.5" x14ac:dyDescent="0.2">
      <c r="A35" s="214"/>
      <c r="B35" s="322" t="s">
        <v>231</v>
      </c>
      <c r="C35" s="319" t="s">
        <v>226</v>
      </c>
      <c r="D35" s="318">
        <v>1</v>
      </c>
      <c r="E35" s="47">
        <f t="shared" si="4"/>
        <v>2.8944723618090453</v>
      </c>
      <c r="F35" s="177">
        <f>$D35/$D$9*F$165</f>
        <v>0.28944723618090451</v>
      </c>
      <c r="G35" s="177">
        <f>$D35/$D$9*G$165</f>
        <v>0.28944723618090451</v>
      </c>
      <c r="H35" s="177">
        <f>$D35/$D$9*H$165</f>
        <v>0.31839195979899498</v>
      </c>
      <c r="I35" s="177">
        <f>$D35/$D$9*I$165</f>
        <v>0</v>
      </c>
      <c r="J35" s="177">
        <f>$D35/$D$9*J$165</f>
        <v>1.0998994974874372</v>
      </c>
      <c r="K35" s="177">
        <f>$D35/$D$9*K$165</f>
        <v>0.6657286432160805</v>
      </c>
      <c r="L35" s="177">
        <f>$D35/$D$9*L$165</f>
        <v>0.23155778894472326</v>
      </c>
      <c r="M35" s="162" t="s">
        <v>336</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row>
    <row r="36" spans="1:45" s="48" customFormat="1" ht="12.75" customHeight="1" x14ac:dyDescent="0.2">
      <c r="A36" s="214"/>
      <c r="B36" s="322" t="s">
        <v>232</v>
      </c>
      <c r="C36" s="319" t="s">
        <v>223</v>
      </c>
      <c r="D36" s="318">
        <v>0.5</v>
      </c>
      <c r="E36" s="47">
        <f t="shared" si="4"/>
        <v>1.4472361809045227</v>
      </c>
      <c r="F36" s="177">
        <f>$D36/$D$9*F$165</f>
        <v>0.14472361809045226</v>
      </c>
      <c r="G36" s="177">
        <f>$D36/$D$9*G$165</f>
        <v>0.14472361809045226</v>
      </c>
      <c r="H36" s="177">
        <f>$D36/$D$9*H$165</f>
        <v>0.15919597989949749</v>
      </c>
      <c r="I36" s="177">
        <f>$D36/$D$9*I$165</f>
        <v>0</v>
      </c>
      <c r="J36" s="177">
        <f>$D36/$D$9*J$165</f>
        <v>0.5499497487437186</v>
      </c>
      <c r="K36" s="177">
        <f>$D36/$D$9*K$165</f>
        <v>0.33286432160804025</v>
      </c>
      <c r="L36" s="177">
        <f>$D36/$D$9*L$165</f>
        <v>0.11577889447236163</v>
      </c>
      <c r="M36" s="162"/>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row>
    <row r="37" spans="1:45" s="48" customFormat="1" ht="12.75" customHeight="1" x14ac:dyDescent="0.2">
      <c r="A37" s="214"/>
      <c r="B37" s="322" t="s">
        <v>233</v>
      </c>
      <c r="C37" s="319" t="s">
        <v>224</v>
      </c>
      <c r="D37" s="318">
        <v>1.5</v>
      </c>
      <c r="E37" s="47">
        <f t="shared" si="4"/>
        <v>4.3417085427135671</v>
      </c>
      <c r="F37" s="177">
        <f>$D37/$D$9*F$165</f>
        <v>0.43417085427135677</v>
      </c>
      <c r="G37" s="177">
        <f>$D37/$D$9*G$165</f>
        <v>0.43417085427135677</v>
      </c>
      <c r="H37" s="177">
        <f>$D37/$D$9*H$165</f>
        <v>0.47758793969849245</v>
      </c>
      <c r="I37" s="177">
        <f>$D37/$D$9*I$165</f>
        <v>0</v>
      </c>
      <c r="J37" s="177">
        <f>$D37/$D$9*J$165</f>
        <v>1.6498492462311556</v>
      </c>
      <c r="K37" s="177">
        <f>$D37/$D$9*K$165</f>
        <v>0.99859296482412074</v>
      </c>
      <c r="L37" s="177">
        <f>$D37/$D$9*L$165</f>
        <v>0.34733668341708485</v>
      </c>
      <c r="M37" s="162"/>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row>
    <row r="38" spans="1:45" s="48" customFormat="1" ht="12.75" customHeight="1" x14ac:dyDescent="0.2">
      <c r="A38" s="214"/>
      <c r="B38" s="322" t="s">
        <v>234</v>
      </c>
      <c r="C38" s="319" t="s">
        <v>215</v>
      </c>
      <c r="D38" s="318">
        <v>1</v>
      </c>
      <c r="E38" s="47">
        <f t="shared" si="4"/>
        <v>2.8944723618090453</v>
      </c>
      <c r="F38" s="177">
        <f>$D38/$D$9*F$165</f>
        <v>0.28944723618090451</v>
      </c>
      <c r="G38" s="177">
        <f>$D38/$D$9*G$165</f>
        <v>0.28944723618090451</v>
      </c>
      <c r="H38" s="177">
        <f>$D38/$D$9*H$165</f>
        <v>0.31839195979899498</v>
      </c>
      <c r="I38" s="177">
        <f>$D38/$D$9*I$165</f>
        <v>0</v>
      </c>
      <c r="J38" s="177">
        <f>$D38/$D$9*J$165</f>
        <v>1.0998994974874372</v>
      </c>
      <c r="K38" s="177">
        <f>$D38/$D$9*K$165</f>
        <v>0.6657286432160805</v>
      </c>
      <c r="L38" s="177">
        <f>$D38/$D$9*L$165</f>
        <v>0.23155778894472326</v>
      </c>
      <c r="M38" s="162"/>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row>
    <row r="39" spans="1:45" s="48" customFormat="1" ht="12.75" customHeight="1" x14ac:dyDescent="0.2">
      <c r="A39" s="214"/>
      <c r="B39" s="322" t="s">
        <v>235</v>
      </c>
      <c r="C39" s="319" t="s">
        <v>216</v>
      </c>
      <c r="D39" s="318">
        <v>1</v>
      </c>
      <c r="E39" s="47">
        <f t="shared" si="4"/>
        <v>2.8944723618090453</v>
      </c>
      <c r="F39" s="177">
        <f>$D39/$D$9*F$165</f>
        <v>0.28944723618090451</v>
      </c>
      <c r="G39" s="177">
        <f>$D39/$D$9*G$165</f>
        <v>0.28944723618090451</v>
      </c>
      <c r="H39" s="177">
        <f>$D39/$D$9*H$165</f>
        <v>0.31839195979899498</v>
      </c>
      <c r="I39" s="177">
        <f>$D39/$D$9*I$165</f>
        <v>0</v>
      </c>
      <c r="J39" s="177">
        <f>$D39/$D$9*J$165</f>
        <v>1.0998994974874372</v>
      </c>
      <c r="K39" s="177">
        <f>$D39/$D$9*K$165</f>
        <v>0.6657286432160805</v>
      </c>
      <c r="L39" s="177">
        <f>$D39/$D$9*L$165</f>
        <v>0.23155778894472326</v>
      </c>
      <c r="M39" s="162"/>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row>
    <row r="40" spans="1:45" s="48" customFormat="1" ht="12.75" customHeight="1" x14ac:dyDescent="0.2">
      <c r="A40" s="214"/>
      <c r="B40" s="322" t="s">
        <v>236</v>
      </c>
      <c r="C40" s="320" t="s">
        <v>217</v>
      </c>
      <c r="D40" s="318">
        <v>0.25</v>
      </c>
      <c r="E40" s="47">
        <f t="shared" si="4"/>
        <v>0.72361809045226133</v>
      </c>
      <c r="F40" s="177">
        <f>$D40/$D$9*F$165</f>
        <v>7.2361809045226128E-2</v>
      </c>
      <c r="G40" s="177">
        <f>$D40/$D$9*G$165</f>
        <v>7.2361809045226128E-2</v>
      </c>
      <c r="H40" s="177">
        <f>$D40/$D$9*H$165</f>
        <v>7.9597989949748746E-2</v>
      </c>
      <c r="I40" s="177">
        <f>$D40/$D$9*I$165</f>
        <v>0</v>
      </c>
      <c r="J40" s="177">
        <f>$D40/$D$9*J$165</f>
        <v>0.2749748743718593</v>
      </c>
      <c r="K40" s="177">
        <f>$D40/$D$9*K$165</f>
        <v>0.16643216080402012</v>
      </c>
      <c r="L40" s="177">
        <f>$D40/$D$9*L$165</f>
        <v>5.7889447236180815E-2</v>
      </c>
      <c r="M40" s="162"/>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row>
    <row r="41" spans="1:45" s="48" customFormat="1" ht="12.75" customHeight="1" x14ac:dyDescent="0.2">
      <c r="A41" s="214"/>
      <c r="B41" s="322" t="s">
        <v>237</v>
      </c>
      <c r="C41" s="319" t="s">
        <v>225</v>
      </c>
      <c r="D41" s="318">
        <v>1</v>
      </c>
      <c r="E41" s="47">
        <f t="shared" si="4"/>
        <v>2.8944723618090453</v>
      </c>
      <c r="F41" s="177">
        <f>$D41/$D$9*F$165</f>
        <v>0.28944723618090451</v>
      </c>
      <c r="G41" s="177">
        <f>$D41/$D$9*G$165</f>
        <v>0.28944723618090451</v>
      </c>
      <c r="H41" s="177">
        <f>$D41/$D$9*H$165</f>
        <v>0.31839195979899498</v>
      </c>
      <c r="I41" s="177">
        <f>$D41/$D$9*I$165</f>
        <v>0</v>
      </c>
      <c r="J41" s="177">
        <f>$D41/$D$9*J$165</f>
        <v>1.0998994974874372</v>
      </c>
      <c r="K41" s="177">
        <f>$D41/$D$9*K$165</f>
        <v>0.6657286432160805</v>
      </c>
      <c r="L41" s="177">
        <f>$D41/$D$9*L$165</f>
        <v>0.23155778894472326</v>
      </c>
      <c r="M41" s="162"/>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row>
    <row r="42" spans="1:45" s="48" customFormat="1" ht="12.75" customHeight="1" x14ac:dyDescent="0.2">
      <c r="A42" s="214"/>
      <c r="B42" s="322"/>
      <c r="C42" s="320"/>
      <c r="D42" s="318"/>
      <c r="E42" s="47">
        <f t="shared" si="4"/>
        <v>0</v>
      </c>
      <c r="F42" s="177">
        <f>$D42/$D$9*F$165</f>
        <v>0</v>
      </c>
      <c r="G42" s="177">
        <f>$D42/$D$9*G$165</f>
        <v>0</v>
      </c>
      <c r="H42" s="177">
        <f>$D42/$D$9*H$165</f>
        <v>0</v>
      </c>
      <c r="I42" s="177">
        <f>$D42/$D$9*I$165</f>
        <v>0</v>
      </c>
      <c r="J42" s="177">
        <f>$D42/$D$9*J$165</f>
        <v>0</v>
      </c>
      <c r="K42" s="177">
        <f>$D42/$D$9*K$165</f>
        <v>0</v>
      </c>
      <c r="L42" s="177">
        <f>$D42/$D$9*L$165</f>
        <v>0</v>
      </c>
      <c r="M42" s="162"/>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row>
    <row r="43" spans="1:45" s="48" customFormat="1" ht="12.75" customHeight="1" x14ac:dyDescent="0.2">
      <c r="A43" s="214"/>
      <c r="B43" s="321">
        <v>3</v>
      </c>
      <c r="C43" s="45" t="s">
        <v>210</v>
      </c>
      <c r="D43" s="318"/>
      <c r="E43" s="47">
        <f t="shared" si="4"/>
        <v>0</v>
      </c>
      <c r="F43" s="177">
        <f>$D43/$D$9*F$165</f>
        <v>0</v>
      </c>
      <c r="G43" s="177">
        <f>$D43/$D$9*G$165</f>
        <v>0</v>
      </c>
      <c r="H43" s="177">
        <f>$D43/$D$9*H$165</f>
        <v>0</v>
      </c>
      <c r="I43" s="177">
        <f>$D43/$D$9*I$165</f>
        <v>0</v>
      </c>
      <c r="J43" s="177">
        <f>$D43/$D$9*J$165</f>
        <v>0</v>
      </c>
      <c r="K43" s="177">
        <f>$D43/$D$9*K$165</f>
        <v>0</v>
      </c>
      <c r="L43" s="177">
        <f>$D43/$D$9*L$165</f>
        <v>0</v>
      </c>
      <c r="M43" s="162"/>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row>
    <row r="44" spans="1:45" s="48" customFormat="1" ht="12.75" customHeight="1" x14ac:dyDescent="0.2">
      <c r="A44" s="214"/>
      <c r="B44" s="322">
        <v>3.1</v>
      </c>
      <c r="C44" s="317" t="s">
        <v>222</v>
      </c>
      <c r="D44" s="318"/>
      <c r="E44" s="47">
        <f t="shared" si="4"/>
        <v>0</v>
      </c>
      <c r="F44" s="177">
        <f>$D44/$D$9*F$165</f>
        <v>0</v>
      </c>
      <c r="G44" s="177">
        <f>$D44/$D$9*G$165</f>
        <v>0</v>
      </c>
      <c r="H44" s="177">
        <f>$D44/$D$9*H$165</f>
        <v>0</v>
      </c>
      <c r="I44" s="177">
        <f>$D44/$D$9*I$165</f>
        <v>0</v>
      </c>
      <c r="J44" s="177">
        <f>$D44/$D$9*J$165</f>
        <v>0</v>
      </c>
      <c r="K44" s="177">
        <f>$D44/$D$9*K$165</f>
        <v>0</v>
      </c>
      <c r="L44" s="177">
        <f>$D44/$D$9*L$165</f>
        <v>0</v>
      </c>
      <c r="M44" s="162"/>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row>
    <row r="45" spans="1:45" s="48" customFormat="1" ht="12.75" customHeight="1" x14ac:dyDescent="0.2">
      <c r="A45" s="214"/>
      <c r="B45" s="322" t="s">
        <v>238</v>
      </c>
      <c r="C45" s="319" t="s">
        <v>218</v>
      </c>
      <c r="D45" s="318">
        <v>0.5</v>
      </c>
      <c r="E45" s="47">
        <f t="shared" si="4"/>
        <v>1.4472361809045227</v>
      </c>
      <c r="F45" s="177">
        <f>$D45/$D$9*F$165</f>
        <v>0.14472361809045226</v>
      </c>
      <c r="G45" s="177">
        <f>$D45/$D$9*G$165</f>
        <v>0.14472361809045226</v>
      </c>
      <c r="H45" s="177">
        <f>$D45/$D$9*H$165</f>
        <v>0.15919597989949749</v>
      </c>
      <c r="I45" s="177">
        <f>$D45/$D$9*I$165</f>
        <v>0</v>
      </c>
      <c r="J45" s="177">
        <f>$D45/$D$9*J$165</f>
        <v>0.5499497487437186</v>
      </c>
      <c r="K45" s="177">
        <f>$D45/$D$9*K$165</f>
        <v>0.33286432160804025</v>
      </c>
      <c r="L45" s="177">
        <f>$D45/$D$9*L$165</f>
        <v>0.11577889447236163</v>
      </c>
      <c r="M45" s="162" t="s">
        <v>333</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row>
    <row r="46" spans="1:45" s="48" customFormat="1" ht="12.75" customHeight="1" x14ac:dyDescent="0.2">
      <c r="A46" s="214"/>
      <c r="B46" s="322" t="s">
        <v>239</v>
      </c>
      <c r="C46" s="319" t="s">
        <v>219</v>
      </c>
      <c r="D46" s="318">
        <v>0.25</v>
      </c>
      <c r="E46" s="47">
        <f t="shared" si="4"/>
        <v>0.72361809045226133</v>
      </c>
      <c r="F46" s="177">
        <f>$D46/$D$9*F$165</f>
        <v>7.2361809045226128E-2</v>
      </c>
      <c r="G46" s="177">
        <f>$D46/$D$9*G$165</f>
        <v>7.2361809045226128E-2</v>
      </c>
      <c r="H46" s="177">
        <f>$D46/$D$9*H$165</f>
        <v>7.9597989949748746E-2</v>
      </c>
      <c r="I46" s="177">
        <f>$D46/$D$9*I$165</f>
        <v>0</v>
      </c>
      <c r="J46" s="177">
        <f>$D46/$D$9*J$165</f>
        <v>0.2749748743718593</v>
      </c>
      <c r="K46" s="177">
        <f>$D46/$D$9*K$165</f>
        <v>0.16643216080402012</v>
      </c>
      <c r="L46" s="177">
        <f>$D46/$D$9*L$165</f>
        <v>5.7889447236180815E-2</v>
      </c>
      <c r="M46" s="162"/>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row>
    <row r="47" spans="1:45" s="48" customFormat="1" ht="12.75" customHeight="1" x14ac:dyDescent="0.2">
      <c r="A47" s="214"/>
      <c r="B47" s="322" t="s">
        <v>240</v>
      </c>
      <c r="C47" s="319" t="s">
        <v>220</v>
      </c>
      <c r="D47" s="318">
        <v>2</v>
      </c>
      <c r="E47" s="47">
        <f t="shared" si="4"/>
        <v>5.7889447236180906</v>
      </c>
      <c r="F47" s="177">
        <f>$D47/$D$9*F$165</f>
        <v>0.57889447236180902</v>
      </c>
      <c r="G47" s="177">
        <f>$D47/$D$9*G$165</f>
        <v>0.57889447236180902</v>
      </c>
      <c r="H47" s="177">
        <f>$D47/$D$9*H$165</f>
        <v>0.63678391959798997</v>
      </c>
      <c r="I47" s="177">
        <f>$D47/$D$9*I$165</f>
        <v>0</v>
      </c>
      <c r="J47" s="177">
        <f>$D47/$D$9*J$165</f>
        <v>2.1997989949748744</v>
      </c>
      <c r="K47" s="177">
        <f>$D47/$D$9*K$165</f>
        <v>1.331457286432161</v>
      </c>
      <c r="L47" s="177">
        <f>$D47/$D$9*L$165</f>
        <v>0.46311557788944652</v>
      </c>
      <c r="M47" s="162"/>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row>
    <row r="48" spans="1:45" s="48" customFormat="1" ht="12.75" customHeight="1" x14ac:dyDescent="0.2">
      <c r="A48" s="214"/>
      <c r="B48" s="322" t="s">
        <v>241</v>
      </c>
      <c r="C48" s="319" t="s">
        <v>332</v>
      </c>
      <c r="D48" s="318">
        <v>1.5</v>
      </c>
      <c r="E48" s="47">
        <f t="shared" si="4"/>
        <v>4.3417085427135671</v>
      </c>
      <c r="F48" s="177">
        <f>$D48/$D$9*F$165</f>
        <v>0.43417085427135677</v>
      </c>
      <c r="G48" s="177">
        <f>$D48/$D$9*G$165</f>
        <v>0.43417085427135677</v>
      </c>
      <c r="H48" s="177">
        <f>$D48/$D$9*H$165</f>
        <v>0.47758793969849245</v>
      </c>
      <c r="I48" s="177">
        <f>$D48/$D$9*I$165</f>
        <v>0</v>
      </c>
      <c r="J48" s="177">
        <f>$D48/$D$9*J$165</f>
        <v>1.6498492462311556</v>
      </c>
      <c r="K48" s="177">
        <f>$D48/$D$9*K$165</f>
        <v>0.99859296482412074</v>
      </c>
      <c r="L48" s="177">
        <f>$D48/$D$9*L$165</f>
        <v>0.34733668341708485</v>
      </c>
      <c r="M48" s="162"/>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row>
    <row r="49" spans="1:45" s="48" customFormat="1" ht="12.75" customHeight="1" x14ac:dyDescent="0.2">
      <c r="A49" s="214"/>
      <c r="B49" s="322">
        <v>3.2</v>
      </c>
      <c r="C49" s="317" t="s">
        <v>221</v>
      </c>
      <c r="D49" s="318"/>
      <c r="E49" s="47">
        <f t="shared" si="4"/>
        <v>0</v>
      </c>
      <c r="F49" s="177">
        <f>$D49/$D$9*F$165</f>
        <v>0</v>
      </c>
      <c r="G49" s="177">
        <f>$D49/$D$9*G$165</f>
        <v>0</v>
      </c>
      <c r="H49" s="177">
        <f>$D49/$D$9*H$165</f>
        <v>0</v>
      </c>
      <c r="I49" s="177">
        <f>$D49/$D$9*I$165</f>
        <v>0</v>
      </c>
      <c r="J49" s="177">
        <f>$D49/$D$9*J$165</f>
        <v>0</v>
      </c>
      <c r="K49" s="177">
        <f>$D49/$D$9*K$165</f>
        <v>0</v>
      </c>
      <c r="L49" s="177">
        <f>$D49/$D$9*L$165</f>
        <v>0</v>
      </c>
      <c r="M49" s="162"/>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row>
    <row r="50" spans="1:45" s="48" customFormat="1" ht="22.5" x14ac:dyDescent="0.2">
      <c r="A50" s="214"/>
      <c r="B50" s="322" t="s">
        <v>242</v>
      </c>
      <c r="C50" s="319" t="s">
        <v>226</v>
      </c>
      <c r="D50" s="318">
        <v>3</v>
      </c>
      <c r="E50" s="47">
        <f t="shared" si="4"/>
        <v>8.6834170854271342</v>
      </c>
      <c r="F50" s="177">
        <f>$D50/$D$9*F$165</f>
        <v>0.86834170854271353</v>
      </c>
      <c r="G50" s="177">
        <f>$D50/$D$9*G$165</f>
        <v>0.86834170854271353</v>
      </c>
      <c r="H50" s="177">
        <f>$D50/$D$9*H$165</f>
        <v>0.95517587939698489</v>
      </c>
      <c r="I50" s="177">
        <f>$D50/$D$9*I$165</f>
        <v>0</v>
      </c>
      <c r="J50" s="177">
        <f>$D50/$D$9*J$165</f>
        <v>3.2996984924623112</v>
      </c>
      <c r="K50" s="177">
        <f>$D50/$D$9*K$165</f>
        <v>1.9971859296482415</v>
      </c>
      <c r="L50" s="177">
        <f>$D50/$D$9*L$165</f>
        <v>0.69467336683416969</v>
      </c>
      <c r="M50" s="162" t="s">
        <v>336</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row>
    <row r="51" spans="1:45" s="48" customFormat="1" ht="12.75" customHeight="1" x14ac:dyDescent="0.2">
      <c r="A51" s="214"/>
      <c r="B51" s="322" t="s">
        <v>243</v>
      </c>
      <c r="C51" s="319" t="s">
        <v>223</v>
      </c>
      <c r="D51" s="318">
        <v>1</v>
      </c>
      <c r="E51" s="47">
        <f t="shared" si="4"/>
        <v>2.8944723618090453</v>
      </c>
      <c r="F51" s="177">
        <f>$D51/$D$9*F$165</f>
        <v>0.28944723618090451</v>
      </c>
      <c r="G51" s="177">
        <f>$D51/$D$9*G$165</f>
        <v>0.28944723618090451</v>
      </c>
      <c r="H51" s="177">
        <f>$D51/$D$9*H$165</f>
        <v>0.31839195979899498</v>
      </c>
      <c r="I51" s="177">
        <f>$D51/$D$9*I$165</f>
        <v>0</v>
      </c>
      <c r="J51" s="177">
        <f>$D51/$D$9*J$165</f>
        <v>1.0998994974874372</v>
      </c>
      <c r="K51" s="177">
        <f>$D51/$D$9*K$165</f>
        <v>0.6657286432160805</v>
      </c>
      <c r="L51" s="177">
        <f>$D51/$D$9*L$165</f>
        <v>0.23155778894472326</v>
      </c>
      <c r="M51" s="162"/>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row>
    <row r="52" spans="1:45" s="48" customFormat="1" ht="12.75" customHeight="1" x14ac:dyDescent="0.2">
      <c r="A52" s="214"/>
      <c r="B52" s="322" t="s">
        <v>244</v>
      </c>
      <c r="C52" s="319" t="s">
        <v>224</v>
      </c>
      <c r="D52" s="318">
        <v>3</v>
      </c>
      <c r="E52" s="47">
        <f t="shared" si="4"/>
        <v>8.6834170854271342</v>
      </c>
      <c r="F52" s="177">
        <f>$D52/$D$9*F$165</f>
        <v>0.86834170854271353</v>
      </c>
      <c r="G52" s="177">
        <f>$D52/$D$9*G$165</f>
        <v>0.86834170854271353</v>
      </c>
      <c r="H52" s="177">
        <f>$D52/$D$9*H$165</f>
        <v>0.95517587939698489</v>
      </c>
      <c r="I52" s="177">
        <f>$D52/$D$9*I$165</f>
        <v>0</v>
      </c>
      <c r="J52" s="177">
        <f>$D52/$D$9*J$165</f>
        <v>3.2996984924623112</v>
      </c>
      <c r="K52" s="177">
        <f>$D52/$D$9*K$165</f>
        <v>1.9971859296482415</v>
      </c>
      <c r="L52" s="177">
        <f>$D52/$D$9*L$165</f>
        <v>0.69467336683416969</v>
      </c>
      <c r="M52" s="162"/>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row>
    <row r="53" spans="1:45" s="48" customFormat="1" ht="12.75" customHeight="1" x14ac:dyDescent="0.2">
      <c r="A53" s="214"/>
      <c r="B53" s="322" t="s">
        <v>245</v>
      </c>
      <c r="C53" s="319" t="s">
        <v>215</v>
      </c>
      <c r="D53" s="318">
        <v>1</v>
      </c>
      <c r="E53" s="47">
        <f t="shared" si="4"/>
        <v>2.8944723618090453</v>
      </c>
      <c r="F53" s="177">
        <f>$D53/$D$9*F$165</f>
        <v>0.28944723618090451</v>
      </c>
      <c r="G53" s="177">
        <f>$D53/$D$9*G$165</f>
        <v>0.28944723618090451</v>
      </c>
      <c r="H53" s="177">
        <f>$D53/$D$9*H$165</f>
        <v>0.31839195979899498</v>
      </c>
      <c r="I53" s="177">
        <f>$D53/$D$9*I$165</f>
        <v>0</v>
      </c>
      <c r="J53" s="177">
        <f>$D53/$D$9*J$165</f>
        <v>1.0998994974874372</v>
      </c>
      <c r="K53" s="177">
        <f>$D53/$D$9*K$165</f>
        <v>0.6657286432160805</v>
      </c>
      <c r="L53" s="177">
        <f>$D53/$D$9*L$165</f>
        <v>0.23155778894472326</v>
      </c>
      <c r="M53" s="162"/>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row>
    <row r="54" spans="1:45" s="48" customFormat="1" ht="12.75" customHeight="1" x14ac:dyDescent="0.2">
      <c r="A54" s="214"/>
      <c r="B54" s="322" t="s">
        <v>246</v>
      </c>
      <c r="C54" s="319" t="s">
        <v>216</v>
      </c>
      <c r="D54" s="318">
        <v>3</v>
      </c>
      <c r="E54" s="47">
        <f t="shared" si="4"/>
        <v>8.6834170854271342</v>
      </c>
      <c r="F54" s="177">
        <f>$D54/$D$9*F$165</f>
        <v>0.86834170854271353</v>
      </c>
      <c r="G54" s="177">
        <f>$D54/$D$9*G$165</f>
        <v>0.86834170854271353</v>
      </c>
      <c r="H54" s="177">
        <f>$D54/$D$9*H$165</f>
        <v>0.95517587939698489</v>
      </c>
      <c r="I54" s="177">
        <f>$D54/$D$9*I$165</f>
        <v>0</v>
      </c>
      <c r="J54" s="177">
        <f>$D54/$D$9*J$165</f>
        <v>3.2996984924623112</v>
      </c>
      <c r="K54" s="177">
        <f>$D54/$D$9*K$165</f>
        <v>1.9971859296482415</v>
      </c>
      <c r="L54" s="177">
        <f>$D54/$D$9*L$165</f>
        <v>0.69467336683416969</v>
      </c>
      <c r="M54" s="162"/>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row>
    <row r="55" spans="1:45" s="48" customFormat="1" ht="12.75" customHeight="1" x14ac:dyDescent="0.2">
      <c r="A55" s="214"/>
      <c r="B55" s="322" t="s">
        <v>247</v>
      </c>
      <c r="C55" s="320" t="s">
        <v>217</v>
      </c>
      <c r="D55" s="318">
        <v>0.5</v>
      </c>
      <c r="E55" s="47">
        <f t="shared" si="4"/>
        <v>1.4472361809045227</v>
      </c>
      <c r="F55" s="177">
        <f>$D55/$D$9*F$165</f>
        <v>0.14472361809045226</v>
      </c>
      <c r="G55" s="177">
        <f>$D55/$D$9*G$165</f>
        <v>0.14472361809045226</v>
      </c>
      <c r="H55" s="177">
        <f>$D55/$D$9*H$165</f>
        <v>0.15919597989949749</v>
      </c>
      <c r="I55" s="177">
        <f>$D55/$D$9*I$165</f>
        <v>0</v>
      </c>
      <c r="J55" s="177">
        <f>$D55/$D$9*J$165</f>
        <v>0.5499497487437186</v>
      </c>
      <c r="K55" s="177">
        <f>$D55/$D$9*K$165</f>
        <v>0.33286432160804025</v>
      </c>
      <c r="L55" s="177">
        <f>$D55/$D$9*L$165</f>
        <v>0.11577889447236163</v>
      </c>
      <c r="M55" s="162"/>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row>
    <row r="56" spans="1:45" s="48" customFormat="1" ht="12.75" customHeight="1" x14ac:dyDescent="0.2">
      <c r="A56" s="214"/>
      <c r="B56" s="322" t="s">
        <v>248</v>
      </c>
      <c r="C56" s="319" t="s">
        <v>225</v>
      </c>
      <c r="D56" s="318">
        <v>2</v>
      </c>
      <c r="E56" s="47">
        <f t="shared" si="4"/>
        <v>5.7889447236180906</v>
      </c>
      <c r="F56" s="177">
        <f>$D56/$D$9*F$165</f>
        <v>0.57889447236180902</v>
      </c>
      <c r="G56" s="177">
        <f>$D56/$D$9*G$165</f>
        <v>0.57889447236180902</v>
      </c>
      <c r="H56" s="177">
        <f>$D56/$D$9*H$165</f>
        <v>0.63678391959798997</v>
      </c>
      <c r="I56" s="177">
        <f>$D56/$D$9*I$165</f>
        <v>0</v>
      </c>
      <c r="J56" s="177">
        <f>$D56/$D$9*J$165</f>
        <v>2.1997989949748744</v>
      </c>
      <c r="K56" s="177">
        <f>$D56/$D$9*K$165</f>
        <v>1.331457286432161</v>
      </c>
      <c r="L56" s="177">
        <f>$D56/$D$9*L$165</f>
        <v>0.46311557788944652</v>
      </c>
      <c r="M56" s="162"/>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row>
    <row r="57" spans="1:45" s="48" customFormat="1" ht="12.75" customHeight="1" x14ac:dyDescent="0.2">
      <c r="A57" s="214"/>
      <c r="B57" s="322"/>
      <c r="C57" s="320"/>
      <c r="D57" s="318"/>
      <c r="E57" s="47">
        <f t="shared" si="4"/>
        <v>0</v>
      </c>
      <c r="F57" s="177">
        <f>$D57/$D$9*F$165</f>
        <v>0</v>
      </c>
      <c r="G57" s="177">
        <f>$D57/$D$9*G$165</f>
        <v>0</v>
      </c>
      <c r="H57" s="177">
        <f>$D57/$D$9*H$165</f>
        <v>0</v>
      </c>
      <c r="I57" s="177">
        <f>$D57/$D$9*I$165</f>
        <v>0</v>
      </c>
      <c r="J57" s="177">
        <f>$D57/$D$9*J$165</f>
        <v>0</v>
      </c>
      <c r="K57" s="177">
        <f>$D57/$D$9*K$165</f>
        <v>0</v>
      </c>
      <c r="L57" s="177">
        <f>$D57/$D$9*L$165</f>
        <v>0</v>
      </c>
      <c r="M57" s="162"/>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row>
    <row r="58" spans="1:45" s="48" customFormat="1" ht="12.75" customHeight="1" x14ac:dyDescent="0.2">
      <c r="A58" s="214"/>
      <c r="B58" s="322"/>
      <c r="D58" s="318"/>
      <c r="E58" s="47">
        <f t="shared" si="4"/>
        <v>0</v>
      </c>
      <c r="F58" s="177">
        <f>$D58/$D$9*F$165</f>
        <v>0</v>
      </c>
      <c r="G58" s="177">
        <f>$D58/$D$9*G$165</f>
        <v>0</v>
      </c>
      <c r="H58" s="177">
        <f>$D58/$D$9*H$165</f>
        <v>0</v>
      </c>
      <c r="I58" s="177">
        <f>$D58/$D$9*I$165</f>
        <v>0</v>
      </c>
      <c r="J58" s="177">
        <f>$D58/$D$9*J$165</f>
        <v>0</v>
      </c>
      <c r="K58" s="177">
        <f>$D58/$D$9*K$165</f>
        <v>0</v>
      </c>
      <c r="L58" s="177">
        <f>$D58/$D$9*L$165</f>
        <v>0</v>
      </c>
      <c r="M58" s="162"/>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row>
    <row r="59" spans="1:45" s="48" customFormat="1" ht="12.75" customHeight="1" x14ac:dyDescent="0.2">
      <c r="A59" s="214"/>
      <c r="B59" s="321">
        <v>4</v>
      </c>
      <c r="C59" s="45" t="s">
        <v>211</v>
      </c>
      <c r="D59" s="318"/>
      <c r="E59" s="47">
        <f t="shared" si="4"/>
        <v>0</v>
      </c>
      <c r="F59" s="177">
        <f>$D59/$D$9*F$165</f>
        <v>0</v>
      </c>
      <c r="G59" s="177">
        <f>$D59/$D$9*G$165</f>
        <v>0</v>
      </c>
      <c r="H59" s="177">
        <f>$D59/$D$9*H$165</f>
        <v>0</v>
      </c>
      <c r="I59" s="177">
        <f>$D59/$D$9*I$165</f>
        <v>0</v>
      </c>
      <c r="J59" s="177">
        <f>$D59/$D$9*J$165</f>
        <v>0</v>
      </c>
      <c r="K59" s="177">
        <f>$D59/$D$9*K$165</f>
        <v>0</v>
      </c>
      <c r="L59" s="177">
        <f>$D59/$D$9*L$165</f>
        <v>0</v>
      </c>
      <c r="M59" s="162"/>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row>
    <row r="60" spans="1:45" s="48" customFormat="1" ht="12.75" customHeight="1" x14ac:dyDescent="0.2">
      <c r="A60" s="214"/>
      <c r="B60" s="322">
        <v>4.0999999999999996</v>
      </c>
      <c r="C60" s="317" t="s">
        <v>222</v>
      </c>
      <c r="D60" s="318"/>
      <c r="E60" s="47">
        <f t="shared" si="4"/>
        <v>0</v>
      </c>
      <c r="F60" s="177">
        <f>$D60/$D$9*F$165</f>
        <v>0</v>
      </c>
      <c r="G60" s="177">
        <f>$D60/$D$9*G$165</f>
        <v>0</v>
      </c>
      <c r="H60" s="177">
        <f>$D60/$D$9*H$165</f>
        <v>0</v>
      </c>
      <c r="I60" s="177">
        <f>$D60/$D$9*I$165</f>
        <v>0</v>
      </c>
      <c r="J60" s="177">
        <f>$D60/$D$9*J$165</f>
        <v>0</v>
      </c>
      <c r="K60" s="177">
        <f>$D60/$D$9*K$165</f>
        <v>0</v>
      </c>
      <c r="L60" s="177">
        <f>$D60/$D$9*L$165</f>
        <v>0</v>
      </c>
      <c r="M60" s="162"/>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row>
    <row r="61" spans="1:45" s="48" customFormat="1" ht="12.75" customHeight="1" x14ac:dyDescent="0.2">
      <c r="A61" s="214"/>
      <c r="B61" s="322" t="s">
        <v>249</v>
      </c>
      <c r="C61" s="319" t="s">
        <v>218</v>
      </c>
      <c r="D61" s="318">
        <v>0.375</v>
      </c>
      <c r="E61" s="47">
        <f t="shared" si="4"/>
        <v>1.0854271356783918</v>
      </c>
      <c r="F61" s="177">
        <f>$D61/$D$9*F$165</f>
        <v>0.10854271356783919</v>
      </c>
      <c r="G61" s="177">
        <f>$D61/$D$9*G$165</f>
        <v>0.10854271356783919</v>
      </c>
      <c r="H61" s="177">
        <f>$D61/$D$9*H$165</f>
        <v>0.11939698492462311</v>
      </c>
      <c r="I61" s="177">
        <f>$D61/$D$9*I$165</f>
        <v>0</v>
      </c>
      <c r="J61" s="177">
        <f>$D61/$D$9*J$165</f>
        <v>0.4124623115577889</v>
      </c>
      <c r="K61" s="177">
        <f>$D61/$D$9*K$165</f>
        <v>0.24964824120603019</v>
      </c>
      <c r="L61" s="177">
        <f>$D61/$D$9*L$165</f>
        <v>8.6834170854271212E-2</v>
      </c>
      <c r="M61" s="162" t="s">
        <v>333</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row>
    <row r="62" spans="1:45" s="48" customFormat="1" ht="12.75" customHeight="1" x14ac:dyDescent="0.2">
      <c r="A62" s="214"/>
      <c r="B62" s="322" t="s">
        <v>250</v>
      </c>
      <c r="C62" s="319" t="s">
        <v>219</v>
      </c>
      <c r="D62" s="318">
        <v>0.125</v>
      </c>
      <c r="E62" s="47">
        <f t="shared" si="4"/>
        <v>0.36180904522613067</v>
      </c>
      <c r="F62" s="177">
        <f>$D62/$D$9*F$165</f>
        <v>3.6180904522613064E-2</v>
      </c>
      <c r="G62" s="177">
        <f>$D62/$D$9*G$165</f>
        <v>3.6180904522613064E-2</v>
      </c>
      <c r="H62" s="177">
        <f>$D62/$D$9*H$165</f>
        <v>3.9798994974874373E-2</v>
      </c>
      <c r="I62" s="177">
        <f>$D62/$D$9*I$165</f>
        <v>0</v>
      </c>
      <c r="J62" s="177">
        <f>$D62/$D$9*J$165</f>
        <v>0.13748743718592965</v>
      </c>
      <c r="K62" s="177">
        <f>$D62/$D$9*K$165</f>
        <v>8.3216080402010062E-2</v>
      </c>
      <c r="L62" s="177">
        <f>$D62/$D$9*L$165</f>
        <v>2.8944723618090407E-2</v>
      </c>
      <c r="M62" s="162"/>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row>
    <row r="63" spans="1:45" s="48" customFormat="1" ht="12.75" customHeight="1" x14ac:dyDescent="0.2">
      <c r="A63" s="214"/>
      <c r="B63" s="322" t="s">
        <v>251</v>
      </c>
      <c r="C63" s="319" t="s">
        <v>220</v>
      </c>
      <c r="D63" s="318">
        <v>1.5</v>
      </c>
      <c r="E63" s="47">
        <f t="shared" ref="E63" si="5">SUM(F63:L63)</f>
        <v>4.3417085427135671</v>
      </c>
      <c r="F63" s="177">
        <f>$D63/$D$9*F$165</f>
        <v>0.43417085427135677</v>
      </c>
      <c r="G63" s="177">
        <f>$D63/$D$9*G$165</f>
        <v>0.43417085427135677</v>
      </c>
      <c r="H63" s="177">
        <f>$D63/$D$9*H$165</f>
        <v>0.47758793969849245</v>
      </c>
      <c r="I63" s="177">
        <f>$D63/$D$9*I$165</f>
        <v>0</v>
      </c>
      <c r="J63" s="177">
        <f>$D63/$D$9*J$165</f>
        <v>1.6498492462311556</v>
      </c>
      <c r="K63" s="177">
        <f>$D63/$D$9*K$165</f>
        <v>0.99859296482412074</v>
      </c>
      <c r="L63" s="177">
        <f>$D63/$D$9*L$165</f>
        <v>0.34733668341708485</v>
      </c>
      <c r="M63" s="162"/>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row>
    <row r="64" spans="1:45" s="48" customFormat="1" ht="12.75" customHeight="1" x14ac:dyDescent="0.2">
      <c r="A64" s="214"/>
      <c r="B64" s="322" t="s">
        <v>252</v>
      </c>
      <c r="C64" s="319" t="s">
        <v>332</v>
      </c>
      <c r="D64" s="318">
        <v>1</v>
      </c>
      <c r="E64" s="47">
        <f t="shared" ref="E64:E69" si="6">SUM(F64:L64)</f>
        <v>0.28944723618090451</v>
      </c>
      <c r="F64" s="177">
        <f>$D64/$D$9*F$165</f>
        <v>0.28944723618090451</v>
      </c>
      <c r="G64" s="177"/>
      <c r="H64" s="177"/>
      <c r="I64" s="177"/>
      <c r="J64" s="177"/>
      <c r="K64" s="177"/>
      <c r="L64" s="177"/>
      <c r="M64" s="162"/>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row>
    <row r="65" spans="1:45" s="48" customFormat="1" ht="12.75" customHeight="1" x14ac:dyDescent="0.2">
      <c r="A65" s="214"/>
      <c r="B65" s="322">
        <v>4.2</v>
      </c>
      <c r="C65" s="317" t="s">
        <v>221</v>
      </c>
      <c r="D65" s="318"/>
      <c r="E65" s="47">
        <f t="shared" si="6"/>
        <v>0</v>
      </c>
      <c r="F65" s="177">
        <f>$D65/$D$9*F$165</f>
        <v>0</v>
      </c>
      <c r="G65" s="177"/>
      <c r="H65" s="177"/>
      <c r="I65" s="177"/>
      <c r="J65" s="177"/>
      <c r="K65" s="177"/>
      <c r="L65" s="177"/>
      <c r="M65" s="162"/>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row>
    <row r="66" spans="1:45" s="48" customFormat="1" ht="22.5" x14ac:dyDescent="0.2">
      <c r="A66" s="214"/>
      <c r="B66" s="322" t="s">
        <v>253</v>
      </c>
      <c r="C66" s="319" t="s">
        <v>226</v>
      </c>
      <c r="D66" s="318">
        <v>1</v>
      </c>
      <c r="E66" s="47">
        <f t="shared" si="6"/>
        <v>0.28944723618090451</v>
      </c>
      <c r="F66" s="177">
        <f>$D66/$D$9*F$165</f>
        <v>0.28944723618090451</v>
      </c>
      <c r="G66" s="177"/>
      <c r="H66" s="177"/>
      <c r="I66" s="177"/>
      <c r="J66" s="177"/>
      <c r="K66" s="177"/>
      <c r="L66" s="177"/>
      <c r="M66" s="162" t="s">
        <v>336</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row>
    <row r="67" spans="1:45" s="48" customFormat="1" ht="12.75" customHeight="1" x14ac:dyDescent="0.2">
      <c r="A67" s="214"/>
      <c r="B67" s="322" t="s">
        <v>254</v>
      </c>
      <c r="C67" s="319" t="s">
        <v>223</v>
      </c>
      <c r="D67" s="318">
        <v>0.5</v>
      </c>
      <c r="E67" s="47">
        <f t="shared" si="6"/>
        <v>1.4472361809045227</v>
      </c>
      <c r="F67" s="177">
        <f>$D67/$D$9*F$165</f>
        <v>0.14472361809045226</v>
      </c>
      <c r="G67" s="177">
        <f>$D67/$D$9*G$165</f>
        <v>0.14472361809045226</v>
      </c>
      <c r="H67" s="177">
        <f>$D67/$D$9*H$165</f>
        <v>0.15919597989949749</v>
      </c>
      <c r="I67" s="177">
        <f>$D67/$D$9*I$165</f>
        <v>0</v>
      </c>
      <c r="J67" s="177">
        <f>$D67/$D$9*J$165</f>
        <v>0.5499497487437186</v>
      </c>
      <c r="K67" s="177">
        <f>$D67/$D$9*K$165</f>
        <v>0.33286432160804025</v>
      </c>
      <c r="L67" s="177">
        <f>$D67/$D$9*L$165</f>
        <v>0.11577889447236163</v>
      </c>
      <c r="M67" s="162"/>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row>
    <row r="68" spans="1:45" s="48" customFormat="1" ht="12.75" customHeight="1" x14ac:dyDescent="0.2">
      <c r="A68" s="214"/>
      <c r="B68" s="322" t="s">
        <v>255</v>
      </c>
      <c r="C68" s="319" t="s">
        <v>224</v>
      </c>
      <c r="D68" s="318">
        <v>1.5</v>
      </c>
      <c r="E68" s="47">
        <f t="shared" si="6"/>
        <v>0.43417085427135677</v>
      </c>
      <c r="F68" s="177">
        <f>$D68/$D$9*F$165</f>
        <v>0.43417085427135677</v>
      </c>
      <c r="G68" s="177"/>
      <c r="H68" s="177"/>
      <c r="I68" s="177"/>
      <c r="J68" s="177"/>
      <c r="K68" s="177"/>
      <c r="L68" s="177"/>
      <c r="M68" s="162"/>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row>
    <row r="69" spans="1:45" s="48" customFormat="1" ht="12.75" customHeight="1" x14ac:dyDescent="0.2">
      <c r="A69" s="214"/>
      <c r="B69" s="322" t="s">
        <v>256</v>
      </c>
      <c r="C69" s="319" t="s">
        <v>215</v>
      </c>
      <c r="D69" s="318">
        <v>1</v>
      </c>
      <c r="E69" s="47">
        <f t="shared" si="6"/>
        <v>0.28944723618090451</v>
      </c>
      <c r="F69" s="177">
        <f>$D69/$D$9*F$165</f>
        <v>0.28944723618090451</v>
      </c>
      <c r="G69" s="177"/>
      <c r="H69" s="177"/>
      <c r="I69" s="177"/>
      <c r="J69" s="177"/>
      <c r="K69" s="177"/>
      <c r="L69" s="177"/>
      <c r="M69" s="162"/>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row>
    <row r="70" spans="1:45" s="48" customFormat="1" ht="12.75" customHeight="1" x14ac:dyDescent="0.2">
      <c r="A70" s="214"/>
      <c r="B70" s="322" t="s">
        <v>257</v>
      </c>
      <c r="C70" s="319" t="s">
        <v>216</v>
      </c>
      <c r="D70" s="318">
        <v>1</v>
      </c>
      <c r="E70" s="47">
        <f t="shared" ref="E70:E129" si="7">SUM(F70:L70)</f>
        <v>0.28944723618090451</v>
      </c>
      <c r="F70" s="177">
        <f>$D70/$D$9*F$165</f>
        <v>0.28944723618090451</v>
      </c>
      <c r="G70" s="177"/>
      <c r="H70" s="177"/>
      <c r="I70" s="177"/>
      <c r="J70" s="177"/>
      <c r="K70" s="177"/>
      <c r="L70" s="177"/>
      <c r="M70" s="162"/>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row>
    <row r="71" spans="1:45" s="48" customFormat="1" ht="12.75" customHeight="1" x14ac:dyDescent="0.2">
      <c r="A71" s="214"/>
      <c r="B71" s="322" t="s">
        <v>258</v>
      </c>
      <c r="C71" s="320" t="s">
        <v>217</v>
      </c>
      <c r="D71" s="318">
        <v>0.25</v>
      </c>
      <c r="E71" s="47">
        <f t="shared" si="7"/>
        <v>7.2361809045226128E-2</v>
      </c>
      <c r="F71" s="177">
        <f>$D71/$D$9*F$165</f>
        <v>7.2361809045226128E-2</v>
      </c>
      <c r="G71" s="177"/>
      <c r="H71" s="177"/>
      <c r="I71" s="177"/>
      <c r="J71" s="177"/>
      <c r="K71" s="177"/>
      <c r="L71" s="177"/>
      <c r="M71" s="162"/>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row>
    <row r="72" spans="1:45" s="48" customFormat="1" ht="12.75" customHeight="1" x14ac:dyDescent="0.2">
      <c r="A72" s="214"/>
      <c r="B72" s="322" t="s">
        <v>259</v>
      </c>
      <c r="C72" s="319" t="s">
        <v>225</v>
      </c>
      <c r="D72" s="318">
        <v>1</v>
      </c>
      <c r="E72" s="47">
        <f t="shared" si="7"/>
        <v>0.28944723618090451</v>
      </c>
      <c r="F72" s="177">
        <f>$D72/$D$9*F$165</f>
        <v>0.28944723618090451</v>
      </c>
      <c r="G72" s="177"/>
      <c r="H72" s="177"/>
      <c r="I72" s="177"/>
      <c r="J72" s="177"/>
      <c r="K72" s="177"/>
      <c r="L72" s="177"/>
      <c r="M72" s="162"/>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row>
    <row r="73" spans="1:45" s="48" customFormat="1" ht="12.75" customHeight="1" x14ac:dyDescent="0.2">
      <c r="A73" s="214"/>
      <c r="B73" s="322"/>
      <c r="C73" s="319"/>
      <c r="D73" s="318"/>
      <c r="E73" s="47">
        <f t="shared" si="7"/>
        <v>0</v>
      </c>
      <c r="F73" s="177">
        <f>$D73/$D$9*F$165</f>
        <v>0</v>
      </c>
      <c r="G73" s="177"/>
      <c r="H73" s="177"/>
      <c r="I73" s="177"/>
      <c r="J73" s="177"/>
      <c r="K73" s="177"/>
      <c r="L73" s="177"/>
      <c r="M73" s="162"/>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row>
    <row r="74" spans="1:45" s="48" customFormat="1" ht="12.75" customHeight="1" x14ac:dyDescent="0.2">
      <c r="A74" s="214"/>
      <c r="B74" s="321">
        <v>5</v>
      </c>
      <c r="C74" s="45" t="s">
        <v>212</v>
      </c>
      <c r="D74" s="318"/>
      <c r="E74" s="47">
        <f t="shared" si="7"/>
        <v>0</v>
      </c>
      <c r="F74" s="177">
        <f>$D74/$D$9*F$165</f>
        <v>0</v>
      </c>
      <c r="G74" s="177"/>
      <c r="H74" s="177"/>
      <c r="I74" s="177"/>
      <c r="J74" s="177"/>
      <c r="K74" s="177"/>
      <c r="L74" s="177"/>
      <c r="M74" s="162"/>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row>
    <row r="75" spans="1:45" s="48" customFormat="1" ht="12.75" customHeight="1" x14ac:dyDescent="0.2">
      <c r="A75" s="214"/>
      <c r="B75" s="322">
        <v>5.0999999999999996</v>
      </c>
      <c r="C75" s="317" t="s">
        <v>222</v>
      </c>
      <c r="D75" s="318"/>
      <c r="E75" s="47">
        <f t="shared" si="7"/>
        <v>0</v>
      </c>
      <c r="F75" s="177">
        <f>$D75/$D$9*F$165</f>
        <v>0</v>
      </c>
      <c r="G75" s="177"/>
      <c r="H75" s="177"/>
      <c r="I75" s="177"/>
      <c r="J75" s="177"/>
      <c r="K75" s="177"/>
      <c r="L75" s="177"/>
      <c r="M75" s="162"/>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row>
    <row r="76" spans="1:45" s="48" customFormat="1" ht="12.75" customHeight="1" x14ac:dyDescent="0.2">
      <c r="A76" s="214"/>
      <c r="B76" s="322" t="s">
        <v>260</v>
      </c>
      <c r="C76" s="319" t="s">
        <v>218</v>
      </c>
      <c r="D76" s="318">
        <v>0.375</v>
      </c>
      <c r="E76" s="47">
        <f t="shared" si="7"/>
        <v>0.10854271356783919</v>
      </c>
      <c r="F76" s="177">
        <f>$D76/$D$9*F$165</f>
        <v>0.10854271356783919</v>
      </c>
      <c r="G76" s="177"/>
      <c r="H76" s="177"/>
      <c r="I76" s="177"/>
      <c r="J76" s="177"/>
      <c r="K76" s="177"/>
      <c r="L76" s="177"/>
      <c r="M76" s="162" t="s">
        <v>333</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row>
    <row r="77" spans="1:45" s="48" customFormat="1" ht="12.75" customHeight="1" x14ac:dyDescent="0.2">
      <c r="A77" s="214"/>
      <c r="B77" s="322" t="s">
        <v>261</v>
      </c>
      <c r="C77" s="319" t="s">
        <v>219</v>
      </c>
      <c r="D77" s="318">
        <v>0.125</v>
      </c>
      <c r="E77" s="47">
        <f t="shared" si="7"/>
        <v>3.6180904522613064E-2</v>
      </c>
      <c r="F77" s="177">
        <f>$D77/$D$9*F$165</f>
        <v>3.6180904522613064E-2</v>
      </c>
      <c r="G77" s="177"/>
      <c r="H77" s="177"/>
      <c r="I77" s="177"/>
      <c r="J77" s="177"/>
      <c r="K77" s="177"/>
      <c r="L77" s="177"/>
      <c r="M77" s="162"/>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row>
    <row r="78" spans="1:45" s="48" customFormat="1" ht="12.75" customHeight="1" x14ac:dyDescent="0.2">
      <c r="A78" s="214"/>
      <c r="B78" s="322" t="s">
        <v>262</v>
      </c>
      <c r="C78" s="319" t="s">
        <v>220</v>
      </c>
      <c r="D78" s="318">
        <v>1.5</v>
      </c>
      <c r="E78" s="47">
        <f t="shared" si="7"/>
        <v>0.43417085427135677</v>
      </c>
      <c r="F78" s="177">
        <f>$D78/$D$9*F$165</f>
        <v>0.43417085427135677</v>
      </c>
      <c r="G78" s="177"/>
      <c r="H78" s="177"/>
      <c r="I78" s="177"/>
      <c r="J78" s="177"/>
      <c r="K78" s="177"/>
      <c r="L78" s="177"/>
      <c r="M78" s="162"/>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row>
    <row r="79" spans="1:45" s="48" customFormat="1" ht="12.75" customHeight="1" x14ac:dyDescent="0.2">
      <c r="A79" s="214"/>
      <c r="B79" s="322" t="s">
        <v>263</v>
      </c>
      <c r="C79" s="319" t="s">
        <v>332</v>
      </c>
      <c r="D79" s="318">
        <v>1</v>
      </c>
      <c r="E79" s="47">
        <f t="shared" si="7"/>
        <v>0.28944723618090451</v>
      </c>
      <c r="F79" s="177">
        <f>$D79/$D$9*F$165</f>
        <v>0.28944723618090451</v>
      </c>
      <c r="G79" s="177"/>
      <c r="H79" s="177"/>
      <c r="I79" s="177"/>
      <c r="J79" s="177"/>
      <c r="K79" s="177"/>
      <c r="L79" s="177"/>
      <c r="M79" s="162"/>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row>
    <row r="80" spans="1:45" s="48" customFormat="1" ht="12.75" customHeight="1" x14ac:dyDescent="0.2">
      <c r="A80" s="214"/>
      <c r="B80" s="322">
        <v>5.2</v>
      </c>
      <c r="C80" s="317" t="s">
        <v>221</v>
      </c>
      <c r="D80" s="318"/>
      <c r="E80" s="47">
        <f t="shared" si="7"/>
        <v>0</v>
      </c>
      <c r="F80" s="177">
        <f>$D80/$D$9*F$165</f>
        <v>0</v>
      </c>
      <c r="G80" s="177"/>
      <c r="H80" s="177"/>
      <c r="I80" s="177"/>
      <c r="J80" s="177"/>
      <c r="K80" s="177"/>
      <c r="L80" s="177"/>
      <c r="M80" s="162"/>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row>
    <row r="81" spans="1:45" s="48" customFormat="1" ht="22.5" x14ac:dyDescent="0.2">
      <c r="A81" s="214"/>
      <c r="B81" s="322" t="s">
        <v>264</v>
      </c>
      <c r="C81" s="319" t="s">
        <v>226</v>
      </c>
      <c r="D81" s="318">
        <v>1</v>
      </c>
      <c r="E81" s="47">
        <f t="shared" si="7"/>
        <v>0.28944723618090451</v>
      </c>
      <c r="F81" s="177">
        <f>$D81/$D$9*F$165</f>
        <v>0.28944723618090451</v>
      </c>
      <c r="G81" s="177"/>
      <c r="H81" s="177"/>
      <c r="I81" s="177"/>
      <c r="J81" s="177"/>
      <c r="K81" s="177"/>
      <c r="L81" s="177"/>
      <c r="M81" s="162" t="s">
        <v>336</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row>
    <row r="82" spans="1:45" s="48" customFormat="1" ht="12.75" customHeight="1" x14ac:dyDescent="0.2">
      <c r="A82" s="214"/>
      <c r="B82" s="322" t="s">
        <v>265</v>
      </c>
      <c r="C82" s="319" t="s">
        <v>223</v>
      </c>
      <c r="D82" s="318">
        <v>0.5</v>
      </c>
      <c r="E82" s="47">
        <f t="shared" si="7"/>
        <v>0.14472361809045226</v>
      </c>
      <c r="F82" s="177">
        <f>$D82/$D$9*F$165</f>
        <v>0.14472361809045226</v>
      </c>
      <c r="G82" s="177"/>
      <c r="H82" s="177"/>
      <c r="I82" s="177"/>
      <c r="J82" s="177"/>
      <c r="K82" s="177"/>
      <c r="L82" s="177"/>
      <c r="M82" s="162"/>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row>
    <row r="83" spans="1:45" s="48" customFormat="1" ht="12.75" customHeight="1" x14ac:dyDescent="0.2">
      <c r="A83" s="214"/>
      <c r="B83" s="322" t="s">
        <v>266</v>
      </c>
      <c r="C83" s="319" t="s">
        <v>224</v>
      </c>
      <c r="D83" s="318">
        <v>1.5</v>
      </c>
      <c r="E83" s="47">
        <f t="shared" si="7"/>
        <v>0.43417085427135677</v>
      </c>
      <c r="F83" s="177">
        <f>$D83/$D$9*F$165</f>
        <v>0.43417085427135677</v>
      </c>
      <c r="G83" s="177"/>
      <c r="H83" s="177"/>
      <c r="I83" s="177"/>
      <c r="J83" s="177"/>
      <c r="K83" s="177"/>
      <c r="L83" s="177"/>
      <c r="M83" s="162"/>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row>
    <row r="84" spans="1:45" s="48" customFormat="1" ht="12.75" customHeight="1" x14ac:dyDescent="0.2">
      <c r="A84" s="214"/>
      <c r="B84" s="322" t="s">
        <v>267</v>
      </c>
      <c r="C84" s="319" t="s">
        <v>215</v>
      </c>
      <c r="D84" s="318">
        <v>1</v>
      </c>
      <c r="E84" s="47">
        <f t="shared" si="7"/>
        <v>0.28944723618090451</v>
      </c>
      <c r="F84" s="177">
        <f>$D84/$D$9*F$165</f>
        <v>0.28944723618090451</v>
      </c>
      <c r="G84" s="177"/>
      <c r="H84" s="177"/>
      <c r="I84" s="177"/>
      <c r="J84" s="177"/>
      <c r="K84" s="177"/>
      <c r="L84" s="177"/>
      <c r="M84" s="162"/>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row>
    <row r="85" spans="1:45" s="48" customFormat="1" ht="12.75" customHeight="1" x14ac:dyDescent="0.2">
      <c r="A85" s="214"/>
      <c r="B85" s="322" t="s">
        <v>268</v>
      </c>
      <c r="C85" s="319" t="s">
        <v>216</v>
      </c>
      <c r="D85" s="318">
        <v>1</v>
      </c>
      <c r="E85" s="47">
        <f t="shared" si="7"/>
        <v>0.28944723618090451</v>
      </c>
      <c r="F85" s="177">
        <f>$D85/$D$9*F$165</f>
        <v>0.28944723618090451</v>
      </c>
      <c r="G85" s="177"/>
      <c r="H85" s="177"/>
      <c r="I85" s="177"/>
      <c r="J85" s="177"/>
      <c r="K85" s="177"/>
      <c r="L85" s="177"/>
      <c r="M85" s="162"/>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row>
    <row r="86" spans="1:45" s="48" customFormat="1" ht="12.75" customHeight="1" x14ac:dyDescent="0.2">
      <c r="A86" s="214"/>
      <c r="B86" s="322" t="s">
        <v>269</v>
      </c>
      <c r="C86" s="320" t="s">
        <v>217</v>
      </c>
      <c r="D86" s="318">
        <v>0.25</v>
      </c>
      <c r="E86" s="47">
        <f t="shared" si="7"/>
        <v>7.2361809045226128E-2</v>
      </c>
      <c r="F86" s="177">
        <f>$D86/$D$9*F$165</f>
        <v>7.2361809045226128E-2</v>
      </c>
      <c r="G86" s="177"/>
      <c r="H86" s="177"/>
      <c r="I86" s="177"/>
      <c r="J86" s="177"/>
      <c r="K86" s="177"/>
      <c r="L86" s="177"/>
      <c r="M86" s="162"/>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row>
    <row r="87" spans="1:45" s="48" customFormat="1" ht="12.75" customHeight="1" x14ac:dyDescent="0.2">
      <c r="A87" s="214"/>
      <c r="B87" s="322" t="s">
        <v>270</v>
      </c>
      <c r="C87" s="319" t="s">
        <v>225</v>
      </c>
      <c r="D87" s="318">
        <v>1</v>
      </c>
      <c r="E87" s="47">
        <f t="shared" si="7"/>
        <v>0.28944723618090451</v>
      </c>
      <c r="F87" s="177">
        <f>$D87/$D$9*F$165</f>
        <v>0.28944723618090451</v>
      </c>
      <c r="G87" s="177"/>
      <c r="H87" s="177"/>
      <c r="I87" s="177"/>
      <c r="J87" s="177"/>
      <c r="K87" s="177"/>
      <c r="L87" s="177"/>
      <c r="M87" s="162"/>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row>
    <row r="88" spans="1:45" s="48" customFormat="1" ht="12.75" customHeight="1" x14ac:dyDescent="0.2">
      <c r="A88" s="214"/>
      <c r="B88" s="322"/>
      <c r="C88" s="319"/>
      <c r="D88" s="318"/>
      <c r="E88" s="47">
        <f t="shared" si="7"/>
        <v>0</v>
      </c>
      <c r="F88" s="177">
        <f>$D88/$D$9*F$165</f>
        <v>0</v>
      </c>
      <c r="G88" s="177"/>
      <c r="H88" s="177"/>
      <c r="I88" s="177"/>
      <c r="J88" s="177"/>
      <c r="K88" s="177"/>
      <c r="L88" s="177"/>
      <c r="M88" s="162"/>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row>
    <row r="89" spans="1:45" s="48" customFormat="1" ht="12.75" customHeight="1" x14ac:dyDescent="0.2">
      <c r="A89" s="214"/>
      <c r="B89" s="323">
        <v>6</v>
      </c>
      <c r="C89" s="45" t="s">
        <v>213</v>
      </c>
      <c r="D89" s="318"/>
      <c r="E89" s="47">
        <f t="shared" si="7"/>
        <v>0</v>
      </c>
      <c r="F89" s="177">
        <f>$D89/$D$9*F$165</f>
        <v>0</v>
      </c>
      <c r="G89" s="177"/>
      <c r="H89" s="177"/>
      <c r="I89" s="177"/>
      <c r="J89" s="177"/>
      <c r="K89" s="177"/>
      <c r="L89" s="177"/>
      <c r="M89" s="162"/>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row>
    <row r="90" spans="1:45" s="48" customFormat="1" ht="12.75" customHeight="1" x14ac:dyDescent="0.2">
      <c r="A90" s="214"/>
      <c r="B90" s="322">
        <v>6.1</v>
      </c>
      <c r="C90" s="317" t="s">
        <v>222</v>
      </c>
      <c r="D90" s="318"/>
      <c r="E90" s="47">
        <f t="shared" si="7"/>
        <v>0</v>
      </c>
      <c r="F90" s="177">
        <f>$D90/$D$9*F$165</f>
        <v>0</v>
      </c>
      <c r="G90" s="177"/>
      <c r="H90" s="177"/>
      <c r="I90" s="177"/>
      <c r="J90" s="177"/>
      <c r="K90" s="177"/>
      <c r="L90" s="177"/>
      <c r="M90" s="162"/>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row>
    <row r="91" spans="1:45" s="48" customFormat="1" ht="12.75" customHeight="1" x14ac:dyDescent="0.2">
      <c r="A91" s="214"/>
      <c r="B91" s="322" t="s">
        <v>271</v>
      </c>
      <c r="C91" s="319" t="s">
        <v>218</v>
      </c>
      <c r="D91" s="318">
        <v>0.375</v>
      </c>
      <c r="E91" s="47">
        <f t="shared" si="7"/>
        <v>0.10854271356783919</v>
      </c>
      <c r="F91" s="177">
        <f>$D91/$D$9*F$165</f>
        <v>0.10854271356783919</v>
      </c>
      <c r="G91" s="177"/>
      <c r="H91" s="177"/>
      <c r="I91" s="177"/>
      <c r="J91" s="177"/>
      <c r="K91" s="177"/>
      <c r="L91" s="177"/>
      <c r="M91" s="162" t="s">
        <v>333</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row>
    <row r="92" spans="1:45" s="48" customFormat="1" ht="12.75" customHeight="1" x14ac:dyDescent="0.2">
      <c r="A92" s="214"/>
      <c r="B92" s="322" t="s">
        <v>272</v>
      </c>
      <c r="C92" s="319" t="s">
        <v>219</v>
      </c>
      <c r="D92" s="318">
        <v>0.125</v>
      </c>
      <c r="E92" s="47">
        <f t="shared" si="7"/>
        <v>3.6180904522613064E-2</v>
      </c>
      <c r="F92" s="177">
        <f>$D92/$D$9*F$165</f>
        <v>3.6180904522613064E-2</v>
      </c>
      <c r="G92" s="177"/>
      <c r="H92" s="177"/>
      <c r="I92" s="177"/>
      <c r="J92" s="177"/>
      <c r="K92" s="177"/>
      <c r="L92" s="177"/>
      <c r="M92" s="162"/>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row>
    <row r="93" spans="1:45" s="48" customFormat="1" ht="12.75" customHeight="1" x14ac:dyDescent="0.2">
      <c r="A93" s="214"/>
      <c r="B93" s="322" t="s">
        <v>273</v>
      </c>
      <c r="C93" s="319" t="s">
        <v>220</v>
      </c>
      <c r="D93" s="318">
        <v>1.5</v>
      </c>
      <c r="E93" s="47">
        <f t="shared" si="7"/>
        <v>0.43417085427135677</v>
      </c>
      <c r="F93" s="177">
        <f>$D93/$D$9*F$165</f>
        <v>0.43417085427135677</v>
      </c>
      <c r="G93" s="177"/>
      <c r="H93" s="177"/>
      <c r="I93" s="177"/>
      <c r="J93" s="177"/>
      <c r="K93" s="177"/>
      <c r="L93" s="177"/>
      <c r="M93" s="162"/>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row>
    <row r="94" spans="1:45" s="48" customFormat="1" ht="12.75" customHeight="1" x14ac:dyDescent="0.2">
      <c r="A94" s="214"/>
      <c r="B94" s="322" t="s">
        <v>274</v>
      </c>
      <c r="C94" s="319" t="s">
        <v>332</v>
      </c>
      <c r="D94" s="318">
        <v>1</v>
      </c>
      <c r="E94" s="47">
        <f t="shared" si="7"/>
        <v>0.28944723618090451</v>
      </c>
      <c r="F94" s="177">
        <f>$D94/$D$9*F$165</f>
        <v>0.28944723618090451</v>
      </c>
      <c r="G94" s="177"/>
      <c r="H94" s="177"/>
      <c r="I94" s="177"/>
      <c r="J94" s="177"/>
      <c r="K94" s="177"/>
      <c r="L94" s="177"/>
      <c r="M94" s="162"/>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row>
    <row r="95" spans="1:45" s="48" customFormat="1" ht="12.75" customHeight="1" x14ac:dyDescent="0.2">
      <c r="A95" s="214"/>
      <c r="B95" s="322">
        <v>6.2</v>
      </c>
      <c r="C95" s="317" t="s">
        <v>221</v>
      </c>
      <c r="D95" s="318"/>
      <c r="E95" s="47">
        <f t="shared" si="7"/>
        <v>0</v>
      </c>
      <c r="F95" s="177">
        <f>$D95/$D$9*F$165</f>
        <v>0</v>
      </c>
      <c r="G95" s="177"/>
      <c r="H95" s="177"/>
      <c r="I95" s="177"/>
      <c r="J95" s="177"/>
      <c r="K95" s="177"/>
      <c r="L95" s="177"/>
      <c r="M95" s="162"/>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row>
    <row r="96" spans="1:45" s="48" customFormat="1" ht="22.5" x14ac:dyDescent="0.2">
      <c r="A96" s="214"/>
      <c r="B96" s="322" t="s">
        <v>275</v>
      </c>
      <c r="C96" s="319" t="s">
        <v>226</v>
      </c>
      <c r="D96" s="318">
        <v>1</v>
      </c>
      <c r="E96" s="47">
        <f t="shared" si="7"/>
        <v>0.28944723618090451</v>
      </c>
      <c r="F96" s="177">
        <f>$D96/$D$9*F$165</f>
        <v>0.28944723618090451</v>
      </c>
      <c r="G96" s="177"/>
      <c r="H96" s="177"/>
      <c r="I96" s="177"/>
      <c r="J96" s="177"/>
      <c r="K96" s="177"/>
      <c r="L96" s="177"/>
      <c r="M96" s="162" t="s">
        <v>336</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row>
    <row r="97" spans="1:45" s="48" customFormat="1" ht="12.75" customHeight="1" x14ac:dyDescent="0.2">
      <c r="A97" s="214"/>
      <c r="B97" s="322" t="s">
        <v>276</v>
      </c>
      <c r="C97" s="319" t="s">
        <v>223</v>
      </c>
      <c r="D97" s="318">
        <v>0.5</v>
      </c>
      <c r="E97" s="47">
        <f t="shared" si="7"/>
        <v>0.14472361809045226</v>
      </c>
      <c r="F97" s="177">
        <f>$D97/$D$9*F$165</f>
        <v>0.14472361809045226</v>
      </c>
      <c r="G97" s="177"/>
      <c r="H97" s="177"/>
      <c r="I97" s="177"/>
      <c r="J97" s="177"/>
      <c r="K97" s="177"/>
      <c r="L97" s="177"/>
      <c r="M97" s="162"/>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row>
    <row r="98" spans="1:45" s="48" customFormat="1" ht="12.75" customHeight="1" x14ac:dyDescent="0.2">
      <c r="A98" s="214"/>
      <c r="B98" s="322" t="s">
        <v>277</v>
      </c>
      <c r="C98" s="319" t="s">
        <v>224</v>
      </c>
      <c r="D98" s="318">
        <v>1.5</v>
      </c>
      <c r="E98" s="47">
        <f t="shared" si="7"/>
        <v>0.43417085427135677</v>
      </c>
      <c r="F98" s="177">
        <f>$D98/$D$9*F$165</f>
        <v>0.43417085427135677</v>
      </c>
      <c r="G98" s="177"/>
      <c r="H98" s="177"/>
      <c r="I98" s="177"/>
      <c r="J98" s="177"/>
      <c r="K98" s="177"/>
      <c r="L98" s="177"/>
      <c r="M98" s="162"/>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row>
    <row r="99" spans="1:45" s="48" customFormat="1" ht="12.75" customHeight="1" x14ac:dyDescent="0.2">
      <c r="A99" s="214"/>
      <c r="B99" s="322" t="s">
        <v>278</v>
      </c>
      <c r="C99" s="319" t="s">
        <v>215</v>
      </c>
      <c r="D99" s="318">
        <v>1</v>
      </c>
      <c r="E99" s="47">
        <f t="shared" si="7"/>
        <v>0.28944723618090451</v>
      </c>
      <c r="F99" s="177">
        <f>$D99/$D$9*F$165</f>
        <v>0.28944723618090451</v>
      </c>
      <c r="G99" s="177"/>
      <c r="H99" s="177"/>
      <c r="I99" s="177"/>
      <c r="J99" s="177"/>
      <c r="K99" s="177"/>
      <c r="L99" s="177"/>
      <c r="M99" s="162"/>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row>
    <row r="100" spans="1:45" s="48" customFormat="1" ht="12.75" customHeight="1" x14ac:dyDescent="0.2">
      <c r="A100" s="214"/>
      <c r="B100" s="322" t="s">
        <v>279</v>
      </c>
      <c r="C100" s="319" t="s">
        <v>216</v>
      </c>
      <c r="D100" s="318">
        <v>1</v>
      </c>
      <c r="E100" s="47">
        <f t="shared" si="7"/>
        <v>0.28944723618090451</v>
      </c>
      <c r="F100" s="177">
        <f>$D100/$D$9*F$165</f>
        <v>0.28944723618090451</v>
      </c>
      <c r="G100" s="177"/>
      <c r="H100" s="177"/>
      <c r="I100" s="177"/>
      <c r="J100" s="177"/>
      <c r="K100" s="177"/>
      <c r="L100" s="177"/>
      <c r="M100" s="162"/>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row>
    <row r="101" spans="1:45" s="48" customFormat="1" ht="12.75" customHeight="1" x14ac:dyDescent="0.2">
      <c r="A101" s="214"/>
      <c r="B101" s="322" t="s">
        <v>280</v>
      </c>
      <c r="C101" s="320" t="s">
        <v>217</v>
      </c>
      <c r="D101" s="318">
        <v>0.25</v>
      </c>
      <c r="E101" s="47">
        <f t="shared" si="7"/>
        <v>7.2361809045226128E-2</v>
      </c>
      <c r="F101" s="177">
        <f>$D101/$D$9*F$165</f>
        <v>7.2361809045226128E-2</v>
      </c>
      <c r="G101" s="177"/>
      <c r="H101" s="177"/>
      <c r="I101" s="177"/>
      <c r="J101" s="177"/>
      <c r="K101" s="177"/>
      <c r="L101" s="177"/>
      <c r="M101" s="162"/>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row>
    <row r="102" spans="1:45" s="48" customFormat="1" ht="12.75" customHeight="1" x14ac:dyDescent="0.2">
      <c r="A102" s="214"/>
      <c r="B102" s="322" t="s">
        <v>281</v>
      </c>
      <c r="C102" s="319" t="s">
        <v>225</v>
      </c>
      <c r="D102" s="318">
        <v>1</v>
      </c>
      <c r="E102" s="47">
        <f t="shared" si="7"/>
        <v>0.28944723618090451</v>
      </c>
      <c r="F102" s="177">
        <f>$D102/$D$9*F$165</f>
        <v>0.28944723618090451</v>
      </c>
      <c r="G102" s="177"/>
      <c r="H102" s="177"/>
      <c r="I102" s="177"/>
      <c r="J102" s="177"/>
      <c r="K102" s="177"/>
      <c r="L102" s="177"/>
      <c r="M102" s="162"/>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row>
    <row r="103" spans="1:45" s="48" customFormat="1" ht="12.75" customHeight="1" x14ac:dyDescent="0.2">
      <c r="A103" s="214"/>
      <c r="B103" s="322"/>
      <c r="C103" s="320"/>
      <c r="D103" s="318"/>
      <c r="E103" s="47">
        <f t="shared" si="7"/>
        <v>0</v>
      </c>
      <c r="F103" s="177">
        <f>$D103/$D$9*F$165</f>
        <v>0</v>
      </c>
      <c r="G103" s="177"/>
      <c r="H103" s="177"/>
      <c r="I103" s="177"/>
      <c r="J103" s="177"/>
      <c r="K103" s="177"/>
      <c r="L103" s="177"/>
      <c r="M103" s="162"/>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row>
    <row r="104" spans="1:45" s="48" customFormat="1" ht="12.75" customHeight="1" x14ac:dyDescent="0.2">
      <c r="A104" s="214"/>
      <c r="B104" s="323">
        <v>7</v>
      </c>
      <c r="C104" s="45" t="s">
        <v>326</v>
      </c>
      <c r="D104" s="318"/>
      <c r="E104" s="47">
        <f t="shared" si="7"/>
        <v>0</v>
      </c>
      <c r="F104" s="177">
        <f>$D104/$D$9*F$165</f>
        <v>0</v>
      </c>
      <c r="G104" s="177"/>
      <c r="H104" s="177"/>
      <c r="I104" s="177"/>
      <c r="J104" s="177"/>
      <c r="K104" s="177"/>
      <c r="L104" s="177"/>
      <c r="M104" s="162"/>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row>
    <row r="105" spans="1:45" s="48" customFormat="1" ht="12.75" customHeight="1" x14ac:dyDescent="0.2">
      <c r="A105" s="214"/>
      <c r="B105" s="322">
        <v>7.1</v>
      </c>
      <c r="C105" s="317" t="s">
        <v>222</v>
      </c>
      <c r="D105" s="318"/>
      <c r="E105" s="47">
        <f t="shared" si="7"/>
        <v>0</v>
      </c>
      <c r="F105" s="177">
        <f>$D105/$D$9*F$165</f>
        <v>0</v>
      </c>
      <c r="G105" s="177"/>
      <c r="H105" s="177"/>
      <c r="I105" s="177"/>
      <c r="J105" s="177"/>
      <c r="K105" s="177"/>
      <c r="L105" s="177"/>
      <c r="M105" s="162"/>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row>
    <row r="106" spans="1:45" s="48" customFormat="1" ht="12.75" customHeight="1" x14ac:dyDescent="0.2">
      <c r="A106" s="214"/>
      <c r="B106" s="322" t="s">
        <v>282</v>
      </c>
      <c r="C106" s="319" t="s">
        <v>218</v>
      </c>
      <c r="D106" s="318">
        <v>0.375</v>
      </c>
      <c r="E106" s="47">
        <f t="shared" si="7"/>
        <v>0.10854271356783919</v>
      </c>
      <c r="F106" s="177">
        <f>$D106/$D$9*F$165</f>
        <v>0.10854271356783919</v>
      </c>
      <c r="G106" s="177"/>
      <c r="H106" s="177"/>
      <c r="I106" s="177"/>
      <c r="J106" s="177"/>
      <c r="K106" s="177"/>
      <c r="L106" s="177"/>
      <c r="M106" s="162" t="s">
        <v>333</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row>
    <row r="107" spans="1:45" s="48" customFormat="1" ht="12.75" customHeight="1" x14ac:dyDescent="0.2">
      <c r="A107" s="214"/>
      <c r="B107" s="322" t="s">
        <v>283</v>
      </c>
      <c r="C107" s="319" t="s">
        <v>219</v>
      </c>
      <c r="D107" s="318">
        <v>0.125</v>
      </c>
      <c r="E107" s="47">
        <f t="shared" si="7"/>
        <v>3.6180904522613064E-2</v>
      </c>
      <c r="F107" s="177">
        <f>$D107/$D$9*F$165</f>
        <v>3.6180904522613064E-2</v>
      </c>
      <c r="G107" s="177"/>
      <c r="H107" s="177"/>
      <c r="I107" s="177"/>
      <c r="J107" s="177"/>
      <c r="K107" s="177"/>
      <c r="L107" s="177"/>
      <c r="M107" s="162"/>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row>
    <row r="108" spans="1:45" s="48" customFormat="1" ht="12.75" customHeight="1" x14ac:dyDescent="0.2">
      <c r="A108" s="214"/>
      <c r="B108" s="322" t="s">
        <v>284</v>
      </c>
      <c r="C108" s="319" t="s">
        <v>220</v>
      </c>
      <c r="D108" s="318">
        <v>1.5</v>
      </c>
      <c r="E108" s="47">
        <f t="shared" si="7"/>
        <v>0.43417085427135677</v>
      </c>
      <c r="F108" s="177">
        <f>$D108/$D$9*F$165</f>
        <v>0.43417085427135677</v>
      </c>
      <c r="G108" s="177"/>
      <c r="H108" s="177"/>
      <c r="I108" s="177"/>
      <c r="J108" s="177"/>
      <c r="K108" s="177"/>
      <c r="L108" s="177"/>
      <c r="M108" s="162"/>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row>
    <row r="109" spans="1:45" s="48" customFormat="1" ht="12.75" customHeight="1" x14ac:dyDescent="0.2">
      <c r="A109" s="214"/>
      <c r="B109" s="322" t="s">
        <v>285</v>
      </c>
      <c r="C109" s="319" t="s">
        <v>332</v>
      </c>
      <c r="D109" s="318">
        <v>1</v>
      </c>
      <c r="E109" s="47">
        <f t="shared" si="7"/>
        <v>0.28944723618090451</v>
      </c>
      <c r="F109" s="177">
        <f>$D109/$D$9*F$165</f>
        <v>0.28944723618090451</v>
      </c>
      <c r="G109" s="177"/>
      <c r="H109" s="177"/>
      <c r="I109" s="177"/>
      <c r="J109" s="177"/>
      <c r="K109" s="177"/>
      <c r="L109" s="177"/>
      <c r="M109" s="162"/>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row>
    <row r="110" spans="1:45" s="48" customFormat="1" ht="12.75" customHeight="1" x14ac:dyDescent="0.2">
      <c r="A110" s="214"/>
      <c r="B110" s="322">
        <v>7.2</v>
      </c>
      <c r="C110" s="317" t="s">
        <v>221</v>
      </c>
      <c r="D110" s="318"/>
      <c r="E110" s="47">
        <f t="shared" si="7"/>
        <v>0</v>
      </c>
      <c r="F110" s="177">
        <f>$D110/$D$9*F$165</f>
        <v>0</v>
      </c>
      <c r="G110" s="177"/>
      <c r="H110" s="177"/>
      <c r="I110" s="177"/>
      <c r="J110" s="177"/>
      <c r="K110" s="177"/>
      <c r="L110" s="177"/>
      <c r="M110" s="162"/>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row>
    <row r="111" spans="1:45" s="48" customFormat="1" ht="22.5" x14ac:dyDescent="0.2">
      <c r="A111" s="214"/>
      <c r="B111" s="322" t="s">
        <v>286</v>
      </c>
      <c r="C111" s="319" t="s">
        <v>226</v>
      </c>
      <c r="D111" s="318">
        <v>1</v>
      </c>
      <c r="E111" s="47">
        <f t="shared" si="7"/>
        <v>0.28944723618090451</v>
      </c>
      <c r="F111" s="177">
        <f>$D111/$D$9*F$165</f>
        <v>0.28944723618090451</v>
      </c>
      <c r="G111" s="177"/>
      <c r="H111" s="177"/>
      <c r="I111" s="177"/>
      <c r="J111" s="177"/>
      <c r="K111" s="177"/>
      <c r="L111" s="177"/>
      <c r="M111" s="162" t="s">
        <v>336</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row>
    <row r="112" spans="1:45" s="48" customFormat="1" ht="12.75" customHeight="1" x14ac:dyDescent="0.2">
      <c r="A112" s="214"/>
      <c r="B112" s="322" t="s">
        <v>287</v>
      </c>
      <c r="C112" s="319" t="s">
        <v>223</v>
      </c>
      <c r="D112" s="318">
        <v>0.5</v>
      </c>
      <c r="E112" s="47">
        <f t="shared" si="7"/>
        <v>0.14472361809045226</v>
      </c>
      <c r="F112" s="177">
        <f>$D112/$D$9*F$165</f>
        <v>0.14472361809045226</v>
      </c>
      <c r="G112" s="177"/>
      <c r="H112" s="177"/>
      <c r="I112" s="177"/>
      <c r="J112" s="177"/>
      <c r="K112" s="177"/>
      <c r="L112" s="177"/>
      <c r="M112" s="162"/>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row>
    <row r="113" spans="1:45" s="48" customFormat="1" ht="12.75" customHeight="1" x14ac:dyDescent="0.2">
      <c r="A113" s="214"/>
      <c r="B113" s="322" t="s">
        <v>288</v>
      </c>
      <c r="C113" s="319" t="s">
        <v>224</v>
      </c>
      <c r="D113" s="318">
        <v>1.5</v>
      </c>
      <c r="E113" s="47">
        <f t="shared" si="7"/>
        <v>0.43417085427135677</v>
      </c>
      <c r="F113" s="177">
        <f>$D113/$D$9*F$165</f>
        <v>0.43417085427135677</v>
      </c>
      <c r="G113" s="177"/>
      <c r="H113" s="177"/>
      <c r="I113" s="177"/>
      <c r="J113" s="177"/>
      <c r="K113" s="177"/>
      <c r="L113" s="177"/>
      <c r="M113" s="162"/>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row>
    <row r="114" spans="1:45" s="48" customFormat="1" ht="12.75" customHeight="1" x14ac:dyDescent="0.2">
      <c r="A114" s="214"/>
      <c r="B114" s="322" t="s">
        <v>289</v>
      </c>
      <c r="C114" s="319" t="s">
        <v>215</v>
      </c>
      <c r="D114" s="318">
        <v>1</v>
      </c>
      <c r="E114" s="47">
        <f t="shared" si="7"/>
        <v>0.28944723618090451</v>
      </c>
      <c r="F114" s="177">
        <f>$D114/$D$9*F$165</f>
        <v>0.28944723618090451</v>
      </c>
      <c r="G114" s="177"/>
      <c r="H114" s="177"/>
      <c r="I114" s="177"/>
      <c r="J114" s="177"/>
      <c r="K114" s="177"/>
      <c r="L114" s="177"/>
      <c r="M114" s="162"/>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row>
    <row r="115" spans="1:45" s="48" customFormat="1" ht="12.75" customHeight="1" x14ac:dyDescent="0.2">
      <c r="A115" s="214"/>
      <c r="B115" s="322" t="s">
        <v>290</v>
      </c>
      <c r="C115" s="319" t="s">
        <v>216</v>
      </c>
      <c r="D115" s="318">
        <v>1</v>
      </c>
      <c r="E115" s="47">
        <f t="shared" si="7"/>
        <v>0.28944723618090451</v>
      </c>
      <c r="F115" s="177">
        <f>$D115/$D$9*F$165</f>
        <v>0.28944723618090451</v>
      </c>
      <c r="G115" s="177"/>
      <c r="H115" s="177"/>
      <c r="I115" s="177"/>
      <c r="J115" s="177"/>
      <c r="K115" s="177"/>
      <c r="L115" s="177"/>
      <c r="M115" s="162"/>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row>
    <row r="116" spans="1:45" s="48" customFormat="1" ht="12.75" customHeight="1" x14ac:dyDescent="0.2">
      <c r="A116" s="214"/>
      <c r="B116" s="322" t="s">
        <v>291</v>
      </c>
      <c r="C116" s="320" t="s">
        <v>217</v>
      </c>
      <c r="D116" s="318">
        <v>0.25</v>
      </c>
      <c r="E116" s="47">
        <f t="shared" si="7"/>
        <v>7.2361809045226128E-2</v>
      </c>
      <c r="F116" s="177">
        <f>$D116/$D$9*F$165</f>
        <v>7.2361809045226128E-2</v>
      </c>
      <c r="G116" s="177"/>
      <c r="H116" s="177"/>
      <c r="I116" s="177"/>
      <c r="J116" s="177"/>
      <c r="K116" s="177"/>
      <c r="L116" s="177"/>
      <c r="M116" s="162"/>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row>
    <row r="117" spans="1:45" s="48" customFormat="1" ht="12.75" customHeight="1" x14ac:dyDescent="0.2">
      <c r="A117" s="214"/>
      <c r="B117" s="322" t="s">
        <v>292</v>
      </c>
      <c r="C117" s="319" t="s">
        <v>225</v>
      </c>
      <c r="D117" s="318">
        <v>1</v>
      </c>
      <c r="E117" s="47">
        <f t="shared" si="7"/>
        <v>0.28944723618090451</v>
      </c>
      <c r="F117" s="177">
        <f>$D117/$D$9*F$165</f>
        <v>0.28944723618090451</v>
      </c>
      <c r="G117" s="177"/>
      <c r="H117" s="177"/>
      <c r="I117" s="177"/>
      <c r="J117" s="177"/>
      <c r="K117" s="177"/>
      <c r="L117" s="177"/>
      <c r="M117" s="162"/>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row>
    <row r="118" spans="1:45" s="48" customFormat="1" ht="12.75" customHeight="1" x14ac:dyDescent="0.2">
      <c r="A118" s="214"/>
      <c r="B118" s="322"/>
      <c r="C118" s="305"/>
      <c r="D118" s="318"/>
      <c r="E118" s="47">
        <f t="shared" si="7"/>
        <v>0</v>
      </c>
      <c r="F118" s="177">
        <f>$D118/$D$9*F$165</f>
        <v>0</v>
      </c>
      <c r="G118" s="177"/>
      <c r="H118" s="177"/>
      <c r="I118" s="177"/>
      <c r="J118" s="177"/>
      <c r="K118" s="177"/>
      <c r="L118" s="177"/>
      <c r="M118" s="162"/>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row>
    <row r="119" spans="1:45" s="48" customFormat="1" ht="12.75" customHeight="1" x14ac:dyDescent="0.2">
      <c r="A119" s="214"/>
      <c r="B119" s="323">
        <v>8</v>
      </c>
      <c r="C119" s="45" t="s">
        <v>327</v>
      </c>
      <c r="D119" s="318"/>
      <c r="E119" s="47">
        <f t="shared" si="7"/>
        <v>0</v>
      </c>
      <c r="F119" s="177">
        <f>$D119/$D$9*F$165</f>
        <v>0</v>
      </c>
      <c r="G119" s="177"/>
      <c r="H119" s="177"/>
      <c r="I119" s="177"/>
      <c r="J119" s="177"/>
      <c r="K119" s="177"/>
      <c r="L119" s="177"/>
      <c r="M119" s="162"/>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row>
    <row r="120" spans="1:45" s="48" customFormat="1" ht="12.75" customHeight="1" x14ac:dyDescent="0.2">
      <c r="A120" s="214"/>
      <c r="B120" s="322">
        <v>8.1</v>
      </c>
      <c r="C120" s="317" t="s">
        <v>222</v>
      </c>
      <c r="D120" s="318"/>
      <c r="E120" s="47">
        <f t="shared" si="7"/>
        <v>0</v>
      </c>
      <c r="F120" s="177">
        <f>$D120/$D$9*F$165</f>
        <v>0</v>
      </c>
      <c r="G120" s="177"/>
      <c r="H120" s="177"/>
      <c r="I120" s="177"/>
      <c r="J120" s="177"/>
      <c r="K120" s="177"/>
      <c r="L120" s="177"/>
      <c r="M120" s="162"/>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row>
    <row r="121" spans="1:45" s="48" customFormat="1" ht="12.75" customHeight="1" x14ac:dyDescent="0.2">
      <c r="A121" s="214"/>
      <c r="B121" s="322" t="s">
        <v>293</v>
      </c>
      <c r="C121" s="319" t="s">
        <v>218</v>
      </c>
      <c r="D121" s="318">
        <v>0.375</v>
      </c>
      <c r="E121" s="47">
        <f t="shared" si="7"/>
        <v>0.10854271356783919</v>
      </c>
      <c r="F121" s="177">
        <f>$D121/$D$9*F$165</f>
        <v>0.10854271356783919</v>
      </c>
      <c r="G121" s="177"/>
      <c r="H121" s="177"/>
      <c r="I121" s="177"/>
      <c r="J121" s="177"/>
      <c r="K121" s="177"/>
      <c r="L121" s="177"/>
      <c r="M121" s="162" t="s">
        <v>333</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row>
    <row r="122" spans="1:45" s="48" customFormat="1" ht="12.75" customHeight="1" x14ac:dyDescent="0.2">
      <c r="A122" s="214"/>
      <c r="B122" s="322" t="s">
        <v>294</v>
      </c>
      <c r="C122" s="319" t="s">
        <v>219</v>
      </c>
      <c r="D122" s="318">
        <v>0.125</v>
      </c>
      <c r="E122" s="47">
        <f t="shared" si="7"/>
        <v>3.6180904522613064E-2</v>
      </c>
      <c r="F122" s="177">
        <f>$D122/$D$9*F$165</f>
        <v>3.6180904522613064E-2</v>
      </c>
      <c r="G122" s="177"/>
      <c r="H122" s="177"/>
      <c r="I122" s="177"/>
      <c r="J122" s="177"/>
      <c r="K122" s="177"/>
      <c r="L122" s="177"/>
      <c r="M122" s="162"/>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row>
    <row r="123" spans="1:45" s="48" customFormat="1" ht="12.75" customHeight="1" x14ac:dyDescent="0.2">
      <c r="A123" s="214"/>
      <c r="B123" s="322" t="s">
        <v>295</v>
      </c>
      <c r="C123" s="319" t="s">
        <v>220</v>
      </c>
      <c r="D123" s="318">
        <v>1.5</v>
      </c>
      <c r="E123" s="47">
        <f t="shared" si="7"/>
        <v>0.43417085427135677</v>
      </c>
      <c r="F123" s="177">
        <f>$D123/$D$9*F$165</f>
        <v>0.43417085427135677</v>
      </c>
      <c r="G123" s="177"/>
      <c r="H123" s="177"/>
      <c r="I123" s="177"/>
      <c r="J123" s="177"/>
      <c r="K123" s="177"/>
      <c r="L123" s="177"/>
      <c r="M123" s="162"/>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row>
    <row r="124" spans="1:45" s="48" customFormat="1" ht="12.75" customHeight="1" x14ac:dyDescent="0.2">
      <c r="A124" s="214"/>
      <c r="B124" s="322" t="s">
        <v>296</v>
      </c>
      <c r="C124" s="319" t="s">
        <v>332</v>
      </c>
      <c r="D124" s="318">
        <v>1</v>
      </c>
      <c r="E124" s="47">
        <f t="shared" si="7"/>
        <v>0.28944723618090451</v>
      </c>
      <c r="F124" s="177">
        <f>$D124/$D$9*F$165</f>
        <v>0.28944723618090451</v>
      </c>
      <c r="G124" s="177"/>
      <c r="H124" s="177"/>
      <c r="I124" s="177"/>
      <c r="J124" s="177"/>
      <c r="K124" s="177"/>
      <c r="L124" s="177"/>
      <c r="M124" s="162"/>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row>
    <row r="125" spans="1:45" s="48" customFormat="1" ht="12.75" customHeight="1" x14ac:dyDescent="0.2">
      <c r="A125" s="214"/>
      <c r="B125" s="322">
        <v>8.1999999999999993</v>
      </c>
      <c r="C125" s="317" t="s">
        <v>221</v>
      </c>
      <c r="D125" s="318"/>
      <c r="E125" s="47">
        <f t="shared" si="7"/>
        <v>0</v>
      </c>
      <c r="F125" s="177">
        <f>$D125/$D$9*F$165</f>
        <v>0</v>
      </c>
      <c r="G125" s="177"/>
      <c r="H125" s="177"/>
      <c r="I125" s="177"/>
      <c r="J125" s="177"/>
      <c r="K125" s="177"/>
      <c r="L125" s="177"/>
      <c r="M125" s="162"/>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row>
    <row r="126" spans="1:45" s="48" customFormat="1" ht="22.5" x14ac:dyDescent="0.2">
      <c r="A126" s="214"/>
      <c r="B126" s="322" t="s">
        <v>297</v>
      </c>
      <c r="C126" s="319" t="s">
        <v>226</v>
      </c>
      <c r="D126" s="318">
        <v>1</v>
      </c>
      <c r="E126" s="47">
        <f t="shared" si="7"/>
        <v>0.28944723618090451</v>
      </c>
      <c r="F126" s="177">
        <f>$D126/$D$9*F$165</f>
        <v>0.28944723618090451</v>
      </c>
      <c r="G126" s="177"/>
      <c r="H126" s="177"/>
      <c r="I126" s="177"/>
      <c r="J126" s="177"/>
      <c r="K126" s="177"/>
      <c r="L126" s="177"/>
      <c r="M126" s="162" t="s">
        <v>336</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row>
    <row r="127" spans="1:45" s="48" customFormat="1" ht="12.75" customHeight="1" x14ac:dyDescent="0.2">
      <c r="A127" s="214"/>
      <c r="B127" s="322" t="s">
        <v>298</v>
      </c>
      <c r="C127" s="319" t="s">
        <v>223</v>
      </c>
      <c r="D127" s="318">
        <v>0.5</v>
      </c>
      <c r="E127" s="47">
        <f t="shared" si="7"/>
        <v>0.14472361809045226</v>
      </c>
      <c r="F127" s="177">
        <f>$D127/$D$9*F$165</f>
        <v>0.14472361809045226</v>
      </c>
      <c r="G127" s="177"/>
      <c r="H127" s="177"/>
      <c r="I127" s="177"/>
      <c r="J127" s="177"/>
      <c r="K127" s="177"/>
      <c r="L127" s="177"/>
      <c r="M127" s="162"/>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row>
    <row r="128" spans="1:45" s="48" customFormat="1" ht="12.75" customHeight="1" x14ac:dyDescent="0.2">
      <c r="A128" s="214"/>
      <c r="B128" s="322" t="s">
        <v>299</v>
      </c>
      <c r="C128" s="319" t="s">
        <v>224</v>
      </c>
      <c r="D128" s="318">
        <v>1.5</v>
      </c>
      <c r="E128" s="47">
        <f t="shared" si="7"/>
        <v>0.43417085427135677</v>
      </c>
      <c r="F128" s="177">
        <f>$D128/$D$9*F$165</f>
        <v>0.43417085427135677</v>
      </c>
      <c r="G128" s="177"/>
      <c r="H128" s="177"/>
      <c r="I128" s="177"/>
      <c r="J128" s="177"/>
      <c r="K128" s="177"/>
      <c r="L128" s="177"/>
      <c r="M128" s="162"/>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row>
    <row r="129" spans="1:45" s="48" customFormat="1" ht="12.75" customHeight="1" x14ac:dyDescent="0.2">
      <c r="A129" s="214"/>
      <c r="B129" s="322" t="s">
        <v>300</v>
      </c>
      <c r="C129" s="319" t="s">
        <v>215</v>
      </c>
      <c r="D129" s="318">
        <v>1</v>
      </c>
      <c r="E129" s="47">
        <f t="shared" si="7"/>
        <v>0.28944723618090451</v>
      </c>
      <c r="F129" s="177">
        <f>$D129/$D$9*F$165</f>
        <v>0.28944723618090451</v>
      </c>
      <c r="G129" s="177"/>
      <c r="H129" s="177"/>
      <c r="I129" s="177"/>
      <c r="J129" s="177"/>
      <c r="K129" s="177"/>
      <c r="L129" s="177"/>
      <c r="M129" s="162"/>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row>
    <row r="130" spans="1:45" s="48" customFormat="1" ht="12.75" customHeight="1" x14ac:dyDescent="0.2">
      <c r="A130" s="214"/>
      <c r="B130" s="322" t="s">
        <v>301</v>
      </c>
      <c r="C130" s="319" t="s">
        <v>216</v>
      </c>
      <c r="D130" s="318">
        <v>1</v>
      </c>
      <c r="E130" s="47">
        <f t="shared" ref="E130:E163" si="8">SUM(F130:L130)</f>
        <v>0.28944723618090451</v>
      </c>
      <c r="F130" s="177">
        <f>$D130/$D$9*F$165</f>
        <v>0.28944723618090451</v>
      </c>
      <c r="G130" s="177"/>
      <c r="H130" s="177"/>
      <c r="I130" s="177"/>
      <c r="J130" s="177"/>
      <c r="K130" s="177"/>
      <c r="L130" s="177"/>
      <c r="M130" s="162"/>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row>
    <row r="131" spans="1:45" s="48" customFormat="1" ht="12.75" customHeight="1" x14ac:dyDescent="0.2">
      <c r="A131" s="214"/>
      <c r="B131" s="322" t="s">
        <v>302</v>
      </c>
      <c r="C131" s="320" t="s">
        <v>217</v>
      </c>
      <c r="D131" s="318">
        <v>0.5</v>
      </c>
      <c r="E131" s="47">
        <f t="shared" si="8"/>
        <v>0.14472361809045226</v>
      </c>
      <c r="F131" s="177">
        <f>$D131/$D$9*F$165</f>
        <v>0.14472361809045226</v>
      </c>
      <c r="G131" s="177"/>
      <c r="H131" s="177"/>
      <c r="I131" s="177"/>
      <c r="J131" s="177"/>
      <c r="K131" s="177"/>
      <c r="L131" s="177"/>
      <c r="M131" s="162"/>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row>
    <row r="132" spans="1:45" s="48" customFormat="1" ht="12.75" customHeight="1" x14ac:dyDescent="0.2">
      <c r="A132" s="214"/>
      <c r="B132" s="322" t="s">
        <v>303</v>
      </c>
      <c r="C132" s="319" t="s">
        <v>225</v>
      </c>
      <c r="D132" s="318">
        <v>1</v>
      </c>
      <c r="E132" s="47">
        <f t="shared" si="8"/>
        <v>0.28944723618090451</v>
      </c>
      <c r="F132" s="177">
        <f>$D132/$D$9*F$165</f>
        <v>0.28944723618090451</v>
      </c>
      <c r="G132" s="177"/>
      <c r="H132" s="177"/>
      <c r="I132" s="177"/>
      <c r="J132" s="177"/>
      <c r="K132" s="177"/>
      <c r="L132" s="177"/>
      <c r="M132" s="162"/>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row>
    <row r="133" spans="1:45" s="48" customFormat="1" ht="12.75" customHeight="1" x14ac:dyDescent="0.2">
      <c r="A133" s="214"/>
      <c r="B133" s="324"/>
      <c r="C133" s="50"/>
      <c r="D133" s="318"/>
      <c r="E133" s="47">
        <f t="shared" si="8"/>
        <v>0</v>
      </c>
      <c r="F133" s="177">
        <f>$D133/$D$9*F$165</f>
        <v>0</v>
      </c>
      <c r="G133" s="177"/>
      <c r="H133" s="177"/>
      <c r="I133" s="177"/>
      <c r="J133" s="177"/>
      <c r="K133" s="177"/>
      <c r="L133" s="177"/>
      <c r="M133" s="162"/>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row>
    <row r="134" spans="1:45" s="48" customFormat="1" ht="12.75" customHeight="1" x14ac:dyDescent="0.2">
      <c r="A134" s="214"/>
      <c r="B134" s="323">
        <v>9</v>
      </c>
      <c r="C134" s="45" t="s">
        <v>214</v>
      </c>
      <c r="D134" s="318"/>
      <c r="E134" s="47">
        <f t="shared" si="8"/>
        <v>0</v>
      </c>
      <c r="F134" s="177">
        <f>$D134/$D$9*F$165</f>
        <v>0</v>
      </c>
      <c r="G134" s="177"/>
      <c r="H134" s="177"/>
      <c r="I134" s="177"/>
      <c r="J134" s="177"/>
      <c r="K134" s="177"/>
      <c r="L134" s="177"/>
      <c r="M134" s="162"/>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row>
    <row r="135" spans="1:45" s="48" customFormat="1" ht="12.75" customHeight="1" x14ac:dyDescent="0.2">
      <c r="A135" s="214"/>
      <c r="B135" s="322">
        <v>9.1</v>
      </c>
      <c r="C135" s="317" t="s">
        <v>222</v>
      </c>
      <c r="D135" s="318"/>
      <c r="E135" s="47">
        <f t="shared" si="8"/>
        <v>0</v>
      </c>
      <c r="F135" s="177">
        <f>$D135/$D$9*F$165</f>
        <v>0</v>
      </c>
      <c r="G135" s="177"/>
      <c r="H135" s="177"/>
      <c r="I135" s="177"/>
      <c r="J135" s="177"/>
      <c r="K135" s="177"/>
      <c r="L135" s="177"/>
      <c r="M135" s="162"/>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row>
    <row r="136" spans="1:45" s="48" customFormat="1" ht="12.75" customHeight="1" x14ac:dyDescent="0.2">
      <c r="A136" s="214"/>
      <c r="B136" s="322" t="s">
        <v>304</v>
      </c>
      <c r="C136" s="319" t="s">
        <v>218</v>
      </c>
      <c r="D136" s="318">
        <v>0.375</v>
      </c>
      <c r="E136" s="47">
        <f t="shared" si="8"/>
        <v>0.10854271356783919</v>
      </c>
      <c r="F136" s="177">
        <f>$D136/$D$9*F$165</f>
        <v>0.10854271356783919</v>
      </c>
      <c r="G136" s="177"/>
      <c r="H136" s="177"/>
      <c r="I136" s="177"/>
      <c r="J136" s="177"/>
      <c r="K136" s="177"/>
      <c r="L136" s="177"/>
      <c r="M136" s="162" t="s">
        <v>333</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row>
    <row r="137" spans="1:45" s="48" customFormat="1" ht="12.75" customHeight="1" x14ac:dyDescent="0.2">
      <c r="A137" s="214"/>
      <c r="B137" s="322" t="s">
        <v>305</v>
      </c>
      <c r="C137" s="319" t="s">
        <v>219</v>
      </c>
      <c r="D137" s="318">
        <v>0.125</v>
      </c>
      <c r="E137" s="47">
        <f t="shared" si="8"/>
        <v>3.6180904522613064E-2</v>
      </c>
      <c r="F137" s="177">
        <f>$D137/$D$9*F$165</f>
        <v>3.6180904522613064E-2</v>
      </c>
      <c r="G137" s="177"/>
      <c r="H137" s="177"/>
      <c r="I137" s="177"/>
      <c r="J137" s="177"/>
      <c r="K137" s="177"/>
      <c r="L137" s="177"/>
      <c r="M137" s="162"/>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row>
    <row r="138" spans="1:45" s="48" customFormat="1" ht="12.75" customHeight="1" x14ac:dyDescent="0.2">
      <c r="A138" s="214"/>
      <c r="B138" s="322" t="s">
        <v>306</v>
      </c>
      <c r="C138" s="319" t="s">
        <v>220</v>
      </c>
      <c r="D138" s="318">
        <v>1.5</v>
      </c>
      <c r="E138" s="47">
        <f t="shared" si="8"/>
        <v>0.43417085427135677</v>
      </c>
      <c r="F138" s="177">
        <f>$D138/$D$9*F$165</f>
        <v>0.43417085427135677</v>
      </c>
      <c r="G138" s="177"/>
      <c r="H138" s="177"/>
      <c r="I138" s="177"/>
      <c r="J138" s="177"/>
      <c r="K138" s="177"/>
      <c r="L138" s="177"/>
      <c r="M138" s="162"/>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row>
    <row r="139" spans="1:45" s="48" customFormat="1" ht="12.75" customHeight="1" x14ac:dyDescent="0.2">
      <c r="A139" s="214"/>
      <c r="B139" s="322" t="s">
        <v>307</v>
      </c>
      <c r="C139" s="319" t="s">
        <v>332</v>
      </c>
      <c r="D139" s="318">
        <v>1</v>
      </c>
      <c r="E139" s="47">
        <f t="shared" si="8"/>
        <v>0.28944723618090451</v>
      </c>
      <c r="F139" s="177">
        <f>$D139/$D$9*F$165</f>
        <v>0.28944723618090451</v>
      </c>
      <c r="G139" s="177"/>
      <c r="H139" s="177"/>
      <c r="I139" s="177"/>
      <c r="J139" s="177"/>
      <c r="K139" s="177"/>
      <c r="L139" s="177"/>
      <c r="M139" s="162"/>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row>
    <row r="140" spans="1:45" s="48" customFormat="1" ht="12.75" customHeight="1" x14ac:dyDescent="0.2">
      <c r="A140" s="214"/>
      <c r="B140" s="322">
        <v>9.1999999999999993</v>
      </c>
      <c r="C140" s="317" t="s">
        <v>221</v>
      </c>
      <c r="D140" s="318"/>
      <c r="E140" s="47">
        <f t="shared" si="8"/>
        <v>0</v>
      </c>
      <c r="F140" s="177">
        <f>$D140/$D$9*F$165</f>
        <v>0</v>
      </c>
      <c r="G140" s="177"/>
      <c r="H140" s="177"/>
      <c r="I140" s="177"/>
      <c r="J140" s="177"/>
      <c r="K140" s="177"/>
      <c r="L140" s="177"/>
      <c r="M140" s="162"/>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row>
    <row r="141" spans="1:45" s="48" customFormat="1" ht="22.5" x14ac:dyDescent="0.2">
      <c r="A141" s="214"/>
      <c r="B141" s="322" t="s">
        <v>308</v>
      </c>
      <c r="C141" s="319" t="s">
        <v>226</v>
      </c>
      <c r="D141" s="318">
        <v>1</v>
      </c>
      <c r="E141" s="47">
        <f t="shared" si="8"/>
        <v>0.28944723618090451</v>
      </c>
      <c r="F141" s="177">
        <f>$D141/$D$9*F$165</f>
        <v>0.28944723618090451</v>
      </c>
      <c r="G141" s="177"/>
      <c r="H141" s="177"/>
      <c r="I141" s="177"/>
      <c r="J141" s="177"/>
      <c r="K141" s="177"/>
      <c r="L141" s="177"/>
      <c r="M141" s="162" t="s">
        <v>336</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row>
    <row r="142" spans="1:45" s="48" customFormat="1" ht="12.75" customHeight="1" x14ac:dyDescent="0.2">
      <c r="A142" s="214"/>
      <c r="B142" s="322" t="s">
        <v>309</v>
      </c>
      <c r="C142" s="319" t="s">
        <v>223</v>
      </c>
      <c r="D142" s="318">
        <v>0.5</v>
      </c>
      <c r="E142" s="47">
        <f t="shared" si="8"/>
        <v>0.14472361809045226</v>
      </c>
      <c r="F142" s="177">
        <f>$D142/$D$9*F$165</f>
        <v>0.14472361809045226</v>
      </c>
      <c r="G142" s="177"/>
      <c r="H142" s="177"/>
      <c r="I142" s="177"/>
      <c r="J142" s="177"/>
      <c r="K142" s="177"/>
      <c r="L142" s="177"/>
      <c r="M142" s="162"/>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row>
    <row r="143" spans="1:45" s="48" customFormat="1" ht="12.75" customHeight="1" x14ac:dyDescent="0.2">
      <c r="A143" s="214"/>
      <c r="B143" s="322" t="s">
        <v>310</v>
      </c>
      <c r="C143" s="319" t="s">
        <v>224</v>
      </c>
      <c r="D143" s="318">
        <v>1.5</v>
      </c>
      <c r="E143" s="47">
        <f t="shared" si="8"/>
        <v>0.43417085427135677</v>
      </c>
      <c r="F143" s="177">
        <f>$D143/$D$9*F$165</f>
        <v>0.43417085427135677</v>
      </c>
      <c r="G143" s="177"/>
      <c r="H143" s="177"/>
      <c r="I143" s="177"/>
      <c r="J143" s="177"/>
      <c r="K143" s="177"/>
      <c r="L143" s="177"/>
      <c r="M143" s="162"/>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row>
    <row r="144" spans="1:45" s="48" customFormat="1" ht="12.75" customHeight="1" x14ac:dyDescent="0.2">
      <c r="A144" s="214"/>
      <c r="B144" s="322" t="s">
        <v>311</v>
      </c>
      <c r="C144" s="319" t="s">
        <v>215</v>
      </c>
      <c r="D144" s="318">
        <v>1</v>
      </c>
      <c r="E144" s="47">
        <f t="shared" si="8"/>
        <v>0.28944723618090451</v>
      </c>
      <c r="F144" s="177">
        <f>$D144/$D$9*F$165</f>
        <v>0.28944723618090451</v>
      </c>
      <c r="G144" s="177"/>
      <c r="H144" s="177"/>
      <c r="I144" s="177"/>
      <c r="J144" s="177"/>
      <c r="K144" s="177"/>
      <c r="L144" s="177"/>
      <c r="M144" s="162"/>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row>
    <row r="145" spans="1:45" s="48" customFormat="1" ht="12.75" customHeight="1" x14ac:dyDescent="0.2">
      <c r="A145" s="214"/>
      <c r="B145" s="322" t="s">
        <v>312</v>
      </c>
      <c r="C145" s="319" t="s">
        <v>216</v>
      </c>
      <c r="D145" s="318">
        <v>1</v>
      </c>
      <c r="E145" s="47">
        <f t="shared" si="8"/>
        <v>0.28944723618090451</v>
      </c>
      <c r="F145" s="177">
        <f>$D145/$D$9*F$165</f>
        <v>0.28944723618090451</v>
      </c>
      <c r="G145" s="177"/>
      <c r="H145" s="177"/>
      <c r="I145" s="177"/>
      <c r="J145" s="177"/>
      <c r="K145" s="177"/>
      <c r="L145" s="177"/>
      <c r="M145" s="162"/>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row>
    <row r="146" spans="1:45" s="48" customFormat="1" ht="12.75" customHeight="1" x14ac:dyDescent="0.2">
      <c r="A146" s="214"/>
      <c r="B146" s="322" t="s">
        <v>313</v>
      </c>
      <c r="C146" s="320" t="s">
        <v>217</v>
      </c>
      <c r="D146" s="318">
        <v>0.5</v>
      </c>
      <c r="E146" s="47">
        <f t="shared" si="8"/>
        <v>0.14472361809045226</v>
      </c>
      <c r="F146" s="177">
        <f>$D146/$D$9*F$165</f>
        <v>0.14472361809045226</v>
      </c>
      <c r="G146" s="177"/>
      <c r="H146" s="177"/>
      <c r="I146" s="177"/>
      <c r="J146" s="177"/>
      <c r="K146" s="177"/>
      <c r="L146" s="177"/>
      <c r="M146" s="162"/>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row>
    <row r="147" spans="1:45" s="48" customFormat="1" ht="12.75" customHeight="1" x14ac:dyDescent="0.2">
      <c r="A147" s="214"/>
      <c r="B147" s="322" t="s">
        <v>314</v>
      </c>
      <c r="C147" s="319" t="s">
        <v>225</v>
      </c>
      <c r="D147" s="318">
        <v>1</v>
      </c>
      <c r="E147" s="47">
        <f t="shared" si="8"/>
        <v>0.28944723618090451</v>
      </c>
      <c r="F147" s="177">
        <f>$D147/$D$9*F$165</f>
        <v>0.28944723618090451</v>
      </c>
      <c r="G147" s="177"/>
      <c r="H147" s="177"/>
      <c r="I147" s="177"/>
      <c r="J147" s="177"/>
      <c r="K147" s="177"/>
      <c r="L147" s="177"/>
      <c r="M147" s="162"/>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row>
    <row r="148" spans="1:45" s="48" customFormat="1" ht="12.75" customHeight="1" x14ac:dyDescent="0.2">
      <c r="A148" s="214"/>
      <c r="B148" s="324"/>
      <c r="C148" s="50"/>
      <c r="D148" s="318"/>
      <c r="E148" s="47">
        <f t="shared" si="8"/>
        <v>0</v>
      </c>
      <c r="F148" s="177">
        <f>$D148/$D$9*F$165</f>
        <v>0</v>
      </c>
      <c r="G148" s="177"/>
      <c r="H148" s="177"/>
      <c r="I148" s="177"/>
      <c r="J148" s="177"/>
      <c r="K148" s="177"/>
      <c r="L148" s="177"/>
      <c r="M148" s="162"/>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row>
    <row r="149" spans="1:45" s="48" customFormat="1" ht="12.75" customHeight="1" x14ac:dyDescent="0.2">
      <c r="A149" s="214"/>
      <c r="B149" s="323">
        <v>10</v>
      </c>
      <c r="C149" s="45" t="s">
        <v>328</v>
      </c>
      <c r="D149" s="318"/>
      <c r="E149" s="47">
        <f t="shared" si="8"/>
        <v>0</v>
      </c>
      <c r="F149" s="177">
        <f>$D149/$D$9*F$165</f>
        <v>0</v>
      </c>
      <c r="G149" s="177"/>
      <c r="H149" s="177"/>
      <c r="I149" s="177"/>
      <c r="J149" s="177"/>
      <c r="K149" s="177"/>
      <c r="L149" s="177"/>
      <c r="M149" s="162"/>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row>
    <row r="150" spans="1:45" s="48" customFormat="1" ht="12.75" customHeight="1" x14ac:dyDescent="0.2">
      <c r="A150" s="214"/>
      <c r="B150" s="322">
        <v>10.1</v>
      </c>
      <c r="C150" s="317" t="s">
        <v>222</v>
      </c>
      <c r="D150" s="318"/>
      <c r="E150" s="47">
        <f t="shared" si="8"/>
        <v>0</v>
      </c>
      <c r="F150" s="177">
        <f>$D150/$D$9*F$165</f>
        <v>0</v>
      </c>
      <c r="G150" s="177"/>
      <c r="H150" s="177"/>
      <c r="I150" s="177"/>
      <c r="J150" s="177"/>
      <c r="K150" s="177"/>
      <c r="L150" s="177"/>
      <c r="M150" s="162"/>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row>
    <row r="151" spans="1:45" s="48" customFormat="1" ht="12.75" customHeight="1" x14ac:dyDescent="0.2">
      <c r="A151" s="214"/>
      <c r="B151" s="322" t="s">
        <v>315</v>
      </c>
      <c r="C151" s="319" t="s">
        <v>218</v>
      </c>
      <c r="D151" s="318">
        <v>0.375</v>
      </c>
      <c r="E151" s="47">
        <f t="shared" si="8"/>
        <v>0.10854271356783919</v>
      </c>
      <c r="F151" s="177">
        <f>$D151/$D$9*F$165</f>
        <v>0.10854271356783919</v>
      </c>
      <c r="G151" s="177"/>
      <c r="H151" s="177"/>
      <c r="I151" s="177"/>
      <c r="J151" s="177"/>
      <c r="K151" s="177"/>
      <c r="L151" s="177"/>
      <c r="M151" s="162" t="s">
        <v>333</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row>
    <row r="152" spans="1:45" s="48" customFormat="1" ht="12.75" customHeight="1" x14ac:dyDescent="0.2">
      <c r="A152" s="214"/>
      <c r="B152" s="322" t="s">
        <v>316</v>
      </c>
      <c r="C152" s="319" t="s">
        <v>219</v>
      </c>
      <c r="D152" s="318">
        <v>0.125</v>
      </c>
      <c r="E152" s="47">
        <f t="shared" si="8"/>
        <v>3.6180904522613064E-2</v>
      </c>
      <c r="F152" s="177">
        <f>$D152/$D$9*F$165</f>
        <v>3.6180904522613064E-2</v>
      </c>
      <c r="G152" s="177"/>
      <c r="H152" s="177"/>
      <c r="I152" s="177"/>
      <c r="J152" s="177"/>
      <c r="K152" s="177"/>
      <c r="L152" s="177"/>
      <c r="M152" s="162"/>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row>
    <row r="153" spans="1:45" s="48" customFormat="1" ht="12.75" customHeight="1" x14ac:dyDescent="0.2">
      <c r="A153" s="214"/>
      <c r="B153" s="322" t="s">
        <v>317</v>
      </c>
      <c r="C153" s="319" t="s">
        <v>220</v>
      </c>
      <c r="D153" s="318">
        <v>1.5</v>
      </c>
      <c r="E153" s="47">
        <f t="shared" si="8"/>
        <v>0.43417085427135677</v>
      </c>
      <c r="F153" s="177">
        <f>$D153/$D$9*F$165</f>
        <v>0.43417085427135677</v>
      </c>
      <c r="G153" s="177"/>
      <c r="H153" s="177"/>
      <c r="I153" s="177"/>
      <c r="J153" s="177"/>
      <c r="K153" s="177"/>
      <c r="L153" s="177"/>
      <c r="M153" s="162"/>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row>
    <row r="154" spans="1:45" s="48" customFormat="1" ht="12.75" customHeight="1" x14ac:dyDescent="0.2">
      <c r="A154" s="214"/>
      <c r="B154" s="322" t="s">
        <v>318</v>
      </c>
      <c r="C154" s="319" t="s">
        <v>332</v>
      </c>
      <c r="D154" s="318">
        <v>1</v>
      </c>
      <c r="E154" s="47">
        <f t="shared" si="8"/>
        <v>0.28944723618090451</v>
      </c>
      <c r="F154" s="177">
        <f>$D154/$D$9*F$165</f>
        <v>0.28944723618090451</v>
      </c>
      <c r="G154" s="177"/>
      <c r="H154" s="177"/>
      <c r="I154" s="177"/>
      <c r="J154" s="177"/>
      <c r="K154" s="177"/>
      <c r="L154" s="177"/>
      <c r="M154" s="162"/>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row>
    <row r="155" spans="1:45" s="48" customFormat="1" ht="12.75" customHeight="1" x14ac:dyDescent="0.2">
      <c r="A155" s="214"/>
      <c r="B155" s="322">
        <v>10.199999999999999</v>
      </c>
      <c r="C155" s="317" t="s">
        <v>221</v>
      </c>
      <c r="D155" s="318"/>
      <c r="E155" s="47">
        <f t="shared" si="8"/>
        <v>0</v>
      </c>
      <c r="F155" s="177">
        <f>$D155/$D$9*F$165</f>
        <v>0</v>
      </c>
      <c r="G155" s="177"/>
      <c r="H155" s="177"/>
      <c r="I155" s="177"/>
      <c r="J155" s="177"/>
      <c r="K155" s="177"/>
      <c r="L155" s="177"/>
      <c r="M155" s="162"/>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row>
    <row r="156" spans="1:45" s="48" customFormat="1" ht="22.5" x14ac:dyDescent="0.2">
      <c r="A156" s="214"/>
      <c r="B156" s="322" t="s">
        <v>319</v>
      </c>
      <c r="C156" s="319" t="s">
        <v>226</v>
      </c>
      <c r="D156" s="318">
        <v>1</v>
      </c>
      <c r="E156" s="47">
        <f t="shared" si="8"/>
        <v>0.28944723618090451</v>
      </c>
      <c r="F156" s="177">
        <f>$D156/$D$9*F$165</f>
        <v>0.28944723618090451</v>
      </c>
      <c r="G156" s="177"/>
      <c r="H156" s="177"/>
      <c r="I156" s="177"/>
      <c r="J156" s="177"/>
      <c r="K156" s="177"/>
      <c r="L156" s="177"/>
      <c r="M156" s="162" t="s">
        <v>336</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row>
    <row r="157" spans="1:45" s="48" customFormat="1" ht="12.75" customHeight="1" x14ac:dyDescent="0.2">
      <c r="A157" s="214"/>
      <c r="B157" s="322" t="s">
        <v>320</v>
      </c>
      <c r="C157" s="319" t="s">
        <v>223</v>
      </c>
      <c r="D157" s="318">
        <v>0.5</v>
      </c>
      <c r="E157" s="47">
        <f t="shared" si="8"/>
        <v>0.14472361809045226</v>
      </c>
      <c r="F157" s="177">
        <f>$D157/$D$9*F$165</f>
        <v>0.14472361809045226</v>
      </c>
      <c r="G157" s="177"/>
      <c r="H157" s="177"/>
      <c r="I157" s="177"/>
      <c r="J157" s="177"/>
      <c r="K157" s="177"/>
      <c r="L157" s="177"/>
      <c r="M157" s="162"/>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row>
    <row r="158" spans="1:45" s="48" customFormat="1" ht="12.75" customHeight="1" x14ac:dyDescent="0.2">
      <c r="A158" s="214"/>
      <c r="B158" s="322" t="s">
        <v>321</v>
      </c>
      <c r="C158" s="319" t="s">
        <v>224</v>
      </c>
      <c r="D158" s="318">
        <v>1</v>
      </c>
      <c r="E158" s="47">
        <f t="shared" si="8"/>
        <v>0.28944723618090451</v>
      </c>
      <c r="F158" s="177">
        <f>$D158/$D$9*F$165</f>
        <v>0.28944723618090451</v>
      </c>
      <c r="G158" s="177"/>
      <c r="H158" s="177"/>
      <c r="I158" s="177"/>
      <c r="J158" s="177"/>
      <c r="K158" s="177"/>
      <c r="L158" s="177"/>
      <c r="M158" s="162"/>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row>
    <row r="159" spans="1:45" s="48" customFormat="1" ht="12.75" customHeight="1" x14ac:dyDescent="0.2">
      <c r="A159" s="214"/>
      <c r="B159" s="322" t="s">
        <v>322</v>
      </c>
      <c r="C159" s="319" t="s">
        <v>215</v>
      </c>
      <c r="D159" s="318">
        <v>1</v>
      </c>
      <c r="E159" s="47">
        <f t="shared" si="8"/>
        <v>0.28944723618090451</v>
      </c>
      <c r="F159" s="177">
        <f>$D159/$D$9*F$165</f>
        <v>0.28944723618090451</v>
      </c>
      <c r="G159" s="177"/>
      <c r="H159" s="177"/>
      <c r="I159" s="177"/>
      <c r="J159" s="177"/>
      <c r="K159" s="177"/>
      <c r="L159" s="177"/>
      <c r="M159" s="162"/>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row>
    <row r="160" spans="1:45" s="48" customFormat="1" ht="12.75" customHeight="1" x14ac:dyDescent="0.2">
      <c r="A160" s="214"/>
      <c r="B160" s="322" t="s">
        <v>323</v>
      </c>
      <c r="C160" s="319" t="s">
        <v>216</v>
      </c>
      <c r="D160" s="318">
        <v>0.5</v>
      </c>
      <c r="E160" s="47">
        <f t="shared" si="8"/>
        <v>0.14472361809045226</v>
      </c>
      <c r="F160" s="177">
        <f>$D160/$D$9*F$165</f>
        <v>0.14472361809045226</v>
      </c>
      <c r="G160" s="177"/>
      <c r="H160" s="177"/>
      <c r="I160" s="177"/>
      <c r="J160" s="177"/>
      <c r="K160" s="177"/>
      <c r="L160" s="177"/>
      <c r="M160" s="162"/>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row>
    <row r="161" spans="1:45" s="48" customFormat="1" ht="12.75" customHeight="1" x14ac:dyDescent="0.2">
      <c r="A161" s="214"/>
      <c r="B161" s="322" t="s">
        <v>324</v>
      </c>
      <c r="C161" s="320" t="s">
        <v>217</v>
      </c>
      <c r="D161" s="318">
        <v>0.25</v>
      </c>
      <c r="E161" s="47">
        <f t="shared" si="8"/>
        <v>7.2361809045226128E-2</v>
      </c>
      <c r="F161" s="177">
        <f>$D161/$D$9*F$165</f>
        <v>7.2361809045226128E-2</v>
      </c>
      <c r="G161" s="177"/>
      <c r="H161" s="177"/>
      <c r="I161" s="177"/>
      <c r="J161" s="177"/>
      <c r="K161" s="177"/>
      <c r="L161" s="177"/>
      <c r="M161" s="162"/>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row>
    <row r="162" spans="1:45" s="48" customFormat="1" ht="12.75" customHeight="1" x14ac:dyDescent="0.2">
      <c r="A162" s="214"/>
      <c r="B162" s="322" t="s">
        <v>325</v>
      </c>
      <c r="C162" s="319" t="s">
        <v>225</v>
      </c>
      <c r="D162" s="318">
        <v>1</v>
      </c>
      <c r="E162" s="47">
        <f t="shared" si="8"/>
        <v>0.28944723618090451</v>
      </c>
      <c r="F162" s="177">
        <f>$D162/$D$9*F$165</f>
        <v>0.28944723618090451</v>
      </c>
      <c r="G162" s="177"/>
      <c r="H162" s="177"/>
      <c r="I162" s="177"/>
      <c r="J162" s="177"/>
      <c r="K162" s="177"/>
      <c r="L162" s="177"/>
      <c r="M162" s="162"/>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row>
    <row r="163" spans="1:45" s="48" customFormat="1" ht="12.75" customHeight="1" x14ac:dyDescent="0.2">
      <c r="A163" s="214"/>
      <c r="B163" s="324"/>
      <c r="C163" s="50"/>
      <c r="D163" s="318"/>
      <c r="E163" s="47">
        <f t="shared" si="8"/>
        <v>0</v>
      </c>
      <c r="F163" s="177">
        <f>$D163/$D$9*F$165</f>
        <v>0</v>
      </c>
      <c r="G163" s="177"/>
      <c r="H163" s="177"/>
      <c r="I163" s="177"/>
      <c r="J163" s="177"/>
      <c r="K163" s="177"/>
      <c r="L163" s="177"/>
      <c r="M163" s="162"/>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row>
    <row r="164" spans="1:45" s="48" customFormat="1" ht="12.75" customHeight="1" x14ac:dyDescent="0.2">
      <c r="A164" s="214"/>
      <c r="B164" s="325"/>
      <c r="C164" s="204" t="s">
        <v>46</v>
      </c>
      <c r="D164" s="46"/>
      <c r="E164" s="47">
        <f t="shared" ref="E164" si="9">SUM(F164:L164)</f>
        <v>0</v>
      </c>
      <c r="F164" s="177">
        <f>$D164/$D$9*F$165</f>
        <v>0</v>
      </c>
      <c r="G164" s="177">
        <f>$D164/$D$9*G$165</f>
        <v>0</v>
      </c>
      <c r="H164" s="177">
        <f>$D164/$D$9*H$165</f>
        <v>0</v>
      </c>
      <c r="I164" s="177">
        <f>$D164/$D$9*I$165</f>
        <v>0</v>
      </c>
      <c r="J164" s="177">
        <f>$D164/$D$9*J$165</f>
        <v>0</v>
      </c>
      <c r="K164" s="177">
        <f>$D164/$D$9*K$165</f>
        <v>0</v>
      </c>
      <c r="L164" s="177">
        <f>$D164/$D$9*L$165</f>
        <v>0</v>
      </c>
      <c r="M164" s="49"/>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row>
    <row r="165" spans="1:45" s="48" customFormat="1" ht="12.75" customHeight="1" x14ac:dyDescent="0.2">
      <c r="A165" s="214"/>
      <c r="B165" s="326"/>
      <c r="C165" s="205" t="s">
        <v>43</v>
      </c>
      <c r="D165" s="51">
        <f>SUM(D13:D164)</f>
        <v>99.5</v>
      </c>
      <c r="E165" s="51">
        <f>SUM(E13:E164)</f>
        <v>105.64824120603014</v>
      </c>
      <c r="F165" s="178">
        <f>$D$213/$E$185*$E$180*IF($F$180="Y",1,0)</f>
        <v>28.8</v>
      </c>
      <c r="G165" s="178">
        <f>$D$213/$E$185*$E$174*IF($F$174="Y",1,0)</f>
        <v>28.8</v>
      </c>
      <c r="H165" s="178">
        <f>$D$213/$E$185*$E$175*IF($F$175="Y",1,0)</f>
        <v>31.68</v>
      </c>
      <c r="I165" s="178">
        <f>$D$213/$E$185*$E$183*IF($F$183="Y",1,0)</f>
        <v>0</v>
      </c>
      <c r="J165" s="178">
        <f>$D$213/$E$185*$E$176*IF($F$176="Y",1,0)</f>
        <v>109.44</v>
      </c>
      <c r="K165" s="178">
        <f>$D$213/$E$185*$E$177*IF($F$177="Y",1,0)</f>
        <v>66.240000000000009</v>
      </c>
      <c r="L165" s="178">
        <f>$D$213-SUM(F165:K165)</f>
        <v>23.039999999999964</v>
      </c>
      <c r="M165" s="52"/>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row>
    <row r="166" spans="1:45" s="24" customFormat="1" x14ac:dyDescent="0.2">
      <c r="A166" s="215"/>
      <c r="B166" s="53"/>
      <c r="C166" s="206" t="s">
        <v>44</v>
      </c>
      <c r="D166" s="54"/>
      <c r="E166" s="55">
        <f t="shared" ref="E166:L166" si="10">E165*8</f>
        <v>845.18592964824109</v>
      </c>
      <c r="F166" s="179">
        <f t="shared" si="10"/>
        <v>230.4</v>
      </c>
      <c r="G166" s="179">
        <f t="shared" si="10"/>
        <v>230.4</v>
      </c>
      <c r="H166" s="179">
        <f t="shared" si="10"/>
        <v>253.44</v>
      </c>
      <c r="I166" s="179">
        <f t="shared" si="10"/>
        <v>0</v>
      </c>
      <c r="J166" s="179">
        <f t="shared" si="10"/>
        <v>875.52</v>
      </c>
      <c r="K166" s="179">
        <f t="shared" si="10"/>
        <v>529.92000000000007</v>
      </c>
      <c r="L166" s="179">
        <f t="shared" si="10"/>
        <v>184.31999999999971</v>
      </c>
      <c r="M166" s="56"/>
    </row>
    <row r="167" spans="1:45" s="24" customFormat="1" x14ac:dyDescent="0.2">
      <c r="A167" s="215"/>
      <c r="B167" s="76"/>
      <c r="C167" s="33"/>
      <c r="D167" s="36"/>
      <c r="E167" s="77"/>
      <c r="F167" s="77"/>
      <c r="G167" s="77"/>
      <c r="H167" s="77"/>
      <c r="I167" s="77"/>
      <c r="J167" s="77"/>
      <c r="K167" s="77"/>
      <c r="L167" s="77"/>
      <c r="M167" s="78"/>
    </row>
    <row r="168" spans="1:45" s="24" customFormat="1" x14ac:dyDescent="0.2">
      <c r="A168" s="215"/>
      <c r="B168" s="76"/>
      <c r="C168" s="33"/>
      <c r="D168" s="36"/>
      <c r="E168" s="77"/>
      <c r="F168" s="77"/>
      <c r="G168" s="77"/>
      <c r="H168" s="77"/>
      <c r="I168" s="77"/>
      <c r="J168" s="77"/>
      <c r="K168" s="77"/>
      <c r="L168" s="77"/>
      <c r="M168" s="78"/>
    </row>
    <row r="169" spans="1:45" s="24" customFormat="1" x14ac:dyDescent="0.2">
      <c r="A169" s="215"/>
      <c r="B169" s="27" t="s">
        <v>153</v>
      </c>
    </row>
    <row r="170" spans="1:45" s="24" customFormat="1" x14ac:dyDescent="0.2">
      <c r="A170" s="215"/>
      <c r="B170" s="28"/>
      <c r="C170" s="29" t="s">
        <v>20</v>
      </c>
      <c r="D170" s="30">
        <f>SUM(D174:D184)</f>
        <v>261.84210526315798</v>
      </c>
      <c r="E170" s="71"/>
      <c r="F170" s="354" t="s">
        <v>14</v>
      </c>
      <c r="G170" s="355"/>
      <c r="H170" s="356"/>
      <c r="L170" s="57"/>
      <c r="M170" s="74"/>
    </row>
    <row r="171" spans="1:45" s="24" customFormat="1" x14ac:dyDescent="0.2">
      <c r="A171" s="215"/>
      <c r="B171" s="28"/>
      <c r="C171" s="38"/>
      <c r="D171" s="36"/>
      <c r="E171" s="36"/>
      <c r="F171" s="36"/>
      <c r="G171" s="37"/>
      <c r="H171" s="37"/>
      <c r="M171" s="75"/>
    </row>
    <row r="172" spans="1:45" s="24" customFormat="1" x14ac:dyDescent="0.2">
      <c r="A172" s="215"/>
      <c r="B172" s="28"/>
      <c r="C172" s="34" t="s">
        <v>41</v>
      </c>
      <c r="D172" s="36"/>
      <c r="E172" s="58"/>
      <c r="F172" s="36"/>
      <c r="G172" s="37"/>
      <c r="H172" s="37"/>
    </row>
    <row r="173" spans="1:45" s="24" customFormat="1" outlineLevel="1" x14ac:dyDescent="0.2">
      <c r="A173" s="215"/>
      <c r="B173" s="59"/>
      <c r="C173" s="160" t="s">
        <v>17</v>
      </c>
      <c r="D173" s="161" t="s">
        <v>16</v>
      </c>
      <c r="E173" s="68" t="s">
        <v>183</v>
      </c>
      <c r="F173" s="68" t="s">
        <v>21</v>
      </c>
      <c r="G173" s="347" t="s">
        <v>1</v>
      </c>
      <c r="H173" s="348"/>
      <c r="I173" s="348"/>
      <c r="J173" s="348"/>
      <c r="K173" s="348"/>
      <c r="L173" s="348"/>
      <c r="M173" s="349"/>
    </row>
    <row r="174" spans="1:45" s="60" customFormat="1" ht="18" customHeight="1" outlineLevel="1" x14ac:dyDescent="0.2">
      <c r="A174" s="212"/>
      <c r="B174" s="327">
        <v>1</v>
      </c>
      <c r="C174" s="14" t="s">
        <v>33</v>
      </c>
      <c r="D174" s="138">
        <f>IF(F174="Y",$D$9/$E$176*E174,0)</f>
        <v>26.184210526315795</v>
      </c>
      <c r="E174" s="301">
        <v>0.1</v>
      </c>
      <c r="F174" s="15" t="s">
        <v>22</v>
      </c>
      <c r="G174" s="342" t="s">
        <v>129</v>
      </c>
      <c r="H174" s="343"/>
      <c r="I174" s="344"/>
      <c r="J174" s="344"/>
      <c r="K174" s="344"/>
      <c r="L174" s="344"/>
      <c r="M174" s="345"/>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row>
    <row r="175" spans="1:45" s="61" customFormat="1" ht="18" customHeight="1" outlineLevel="1" x14ac:dyDescent="0.2">
      <c r="A175" s="213"/>
      <c r="B175" s="328">
        <v>2</v>
      </c>
      <c r="C175" s="16" t="s">
        <v>34</v>
      </c>
      <c r="D175" s="138">
        <f>IF(F175="Y",$D$9/$E$176*E175,0)</f>
        <v>28.80263157894737</v>
      </c>
      <c r="E175" s="302">
        <v>0.11</v>
      </c>
      <c r="F175" s="17" t="s">
        <v>22</v>
      </c>
      <c r="G175" s="350"/>
      <c r="H175" s="351"/>
      <c r="I175" s="352"/>
      <c r="J175" s="352"/>
      <c r="K175" s="352"/>
      <c r="L175" s="352"/>
      <c r="M175" s="353"/>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row>
    <row r="176" spans="1:45" s="61" customFormat="1" ht="18" customHeight="1" outlineLevel="1" x14ac:dyDescent="0.2">
      <c r="A176" s="213"/>
      <c r="B176" s="327">
        <v>3</v>
      </c>
      <c r="C176" s="16" t="s">
        <v>51</v>
      </c>
      <c r="D176" s="138">
        <f>IF(F176="Y",$D$9/$E$176*E176,0)</f>
        <v>99.500000000000014</v>
      </c>
      <c r="E176" s="302">
        <v>0.38</v>
      </c>
      <c r="F176" s="17" t="s">
        <v>22</v>
      </c>
      <c r="G176" s="342" t="s">
        <v>50</v>
      </c>
      <c r="H176" s="343"/>
      <c r="I176" s="344"/>
      <c r="J176" s="344"/>
      <c r="K176" s="344"/>
      <c r="L176" s="344"/>
      <c r="M176" s="345"/>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row>
    <row r="177" spans="1:45" s="60" customFormat="1" ht="18" customHeight="1" outlineLevel="1" x14ac:dyDescent="0.2">
      <c r="A177" s="212"/>
      <c r="B177" s="329">
        <v>4</v>
      </c>
      <c r="C177" s="18" t="s">
        <v>35</v>
      </c>
      <c r="D177" s="138">
        <f>IF(F177="Y",$D$9/$E$176*E177,0)</f>
        <v>60.223684210526322</v>
      </c>
      <c r="E177" s="302">
        <v>0.23</v>
      </c>
      <c r="F177" s="15" t="s">
        <v>22</v>
      </c>
      <c r="G177" s="342"/>
      <c r="H177" s="343"/>
      <c r="I177" s="344"/>
      <c r="J177" s="344"/>
      <c r="K177" s="344"/>
      <c r="L177" s="344"/>
      <c r="M177" s="345"/>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row>
    <row r="178" spans="1:45" s="60" customFormat="1" ht="18" customHeight="1" outlineLevel="1" x14ac:dyDescent="0.2">
      <c r="A178" s="212"/>
      <c r="B178" s="330">
        <v>5</v>
      </c>
      <c r="C178" s="14" t="s">
        <v>18</v>
      </c>
      <c r="D178" s="138">
        <f>IF(F178="Y",$D$9/$E$176*E178,0)</f>
        <v>5.2368421052631584</v>
      </c>
      <c r="E178" s="301">
        <v>0.02</v>
      </c>
      <c r="F178" s="15" t="s">
        <v>22</v>
      </c>
      <c r="G178" s="350"/>
      <c r="H178" s="351"/>
      <c r="I178" s="352"/>
      <c r="J178" s="352"/>
      <c r="K178" s="352"/>
      <c r="L178" s="352"/>
      <c r="M178" s="353"/>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row>
    <row r="179" spans="1:45" s="60" customFormat="1" ht="18" customHeight="1" outlineLevel="1" x14ac:dyDescent="0.2">
      <c r="A179" s="212"/>
      <c r="B179" s="329">
        <v>6</v>
      </c>
      <c r="C179" s="19" t="s">
        <v>36</v>
      </c>
      <c r="D179" s="138">
        <f>IF(F179="Y",$D$9/$E$176*E179,0)</f>
        <v>5.2368421052631584</v>
      </c>
      <c r="E179" s="301">
        <v>0.02</v>
      </c>
      <c r="F179" s="15" t="s">
        <v>22</v>
      </c>
      <c r="G179" s="350"/>
      <c r="H179" s="351"/>
      <c r="I179" s="352"/>
      <c r="J179" s="352"/>
      <c r="K179" s="352"/>
      <c r="L179" s="352"/>
      <c r="M179" s="353"/>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row>
    <row r="180" spans="1:45" s="60" customFormat="1" ht="18" customHeight="1" outlineLevel="1" x14ac:dyDescent="0.2">
      <c r="A180" s="212"/>
      <c r="B180" s="330">
        <v>7</v>
      </c>
      <c r="C180" s="19" t="s">
        <v>26</v>
      </c>
      <c r="D180" s="138">
        <f>IF(F180="Y",$D$9/$E$176*E180,0)</f>
        <v>26.184210526315795</v>
      </c>
      <c r="E180" s="301">
        <v>0.1</v>
      </c>
      <c r="F180" s="15" t="s">
        <v>22</v>
      </c>
      <c r="G180" s="350"/>
      <c r="H180" s="351"/>
      <c r="I180" s="352"/>
      <c r="J180" s="352"/>
      <c r="K180" s="352"/>
      <c r="L180" s="352"/>
      <c r="M180" s="353"/>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row>
    <row r="181" spans="1:45" s="60" customFormat="1" ht="18" customHeight="1" outlineLevel="1" x14ac:dyDescent="0.2">
      <c r="A181" s="212"/>
      <c r="B181" s="329">
        <v>8</v>
      </c>
      <c r="C181" s="19" t="s">
        <v>19</v>
      </c>
      <c r="D181" s="138">
        <f>IF(F181="Y",$D$9/$E$176*E181,0)</f>
        <v>5.2368421052631584</v>
      </c>
      <c r="E181" s="301">
        <v>0.02</v>
      </c>
      <c r="F181" s="15" t="s">
        <v>22</v>
      </c>
      <c r="G181" s="350"/>
      <c r="H181" s="351"/>
      <c r="I181" s="352"/>
      <c r="J181" s="352"/>
      <c r="K181" s="352"/>
      <c r="L181" s="352"/>
      <c r="M181" s="353"/>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row>
    <row r="182" spans="1:45" s="60" customFormat="1" ht="18" customHeight="1" outlineLevel="1" x14ac:dyDescent="0.2">
      <c r="A182" s="212"/>
      <c r="B182" s="330">
        <v>9</v>
      </c>
      <c r="C182" s="279" t="s">
        <v>30</v>
      </c>
      <c r="D182" s="138">
        <f>IF(F182="Y",$D$9/$E$176*E182,0)</f>
        <v>5.2368421052631584</v>
      </c>
      <c r="E182" s="301">
        <v>0.02</v>
      </c>
      <c r="F182" s="15" t="s">
        <v>22</v>
      </c>
      <c r="G182" s="350"/>
      <c r="H182" s="351"/>
      <c r="I182" s="352"/>
      <c r="J182" s="352"/>
      <c r="K182" s="352"/>
      <c r="L182" s="352"/>
      <c r="M182" s="353"/>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row>
    <row r="183" spans="1:45" s="60" customFormat="1" ht="18" customHeight="1" outlineLevel="1" x14ac:dyDescent="0.2">
      <c r="A183" s="212"/>
      <c r="B183" s="329"/>
      <c r="C183" s="19"/>
      <c r="D183" s="138"/>
      <c r="E183" s="300"/>
      <c r="F183" s="15"/>
      <c r="G183" s="350"/>
      <c r="H183" s="351"/>
      <c r="I183" s="352"/>
      <c r="J183" s="352"/>
      <c r="K183" s="352"/>
      <c r="L183" s="352"/>
      <c r="M183" s="353"/>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row>
    <row r="184" spans="1:45" s="60" customFormat="1" ht="18" customHeight="1" outlineLevel="1" x14ac:dyDescent="0.2">
      <c r="A184" s="212"/>
      <c r="B184" s="331"/>
      <c r="C184" s="277"/>
      <c r="D184" s="138"/>
      <c r="E184" s="300"/>
      <c r="F184" s="278"/>
      <c r="G184" s="350"/>
      <c r="H184" s="351"/>
      <c r="I184" s="352"/>
      <c r="J184" s="352"/>
      <c r="K184" s="352"/>
      <c r="L184" s="352"/>
      <c r="M184" s="353"/>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row>
    <row r="185" spans="1:45" s="172" customFormat="1" x14ac:dyDescent="0.2">
      <c r="A185" s="216"/>
      <c r="B185" s="202"/>
      <c r="C185" s="196"/>
      <c r="D185" s="196"/>
      <c r="E185" s="176">
        <f>SUMIF(F174:F184,"Y",E174:E184)</f>
        <v>1</v>
      </c>
      <c r="F185" s="196"/>
      <c r="G185" s="196"/>
      <c r="H185" s="196"/>
      <c r="I185" s="196"/>
      <c r="J185" s="196"/>
      <c r="K185" s="196"/>
      <c r="L185" s="196"/>
      <c r="M185" s="196"/>
      <c r="N185" s="207"/>
    </row>
    <row r="186" spans="1:45" s="24" customFormat="1" x14ac:dyDescent="0.2">
      <c r="A186" s="215"/>
      <c r="B186" s="203" t="s">
        <v>152</v>
      </c>
      <c r="C186" s="33"/>
      <c r="D186" s="33"/>
      <c r="E186" s="33"/>
      <c r="F186" s="33"/>
      <c r="G186" s="33"/>
      <c r="H186" s="33"/>
      <c r="I186" s="33"/>
      <c r="J186" s="33"/>
      <c r="K186" s="33"/>
      <c r="L186" s="33"/>
      <c r="M186" s="33"/>
      <c r="N186" s="207"/>
    </row>
    <row r="187" spans="1:45" s="24" customFormat="1" x14ac:dyDescent="0.2">
      <c r="A187" s="215"/>
      <c r="B187" s="76"/>
      <c r="C187" s="68" t="s">
        <v>148</v>
      </c>
      <c r="D187" s="69">
        <f>SUM(D191:D196)</f>
        <v>13.092105263157899</v>
      </c>
      <c r="E187" s="72">
        <f>SUM(E191:E196)</f>
        <v>0.05</v>
      </c>
      <c r="F187" s="31"/>
      <c r="G187" s="354"/>
      <c r="H187" s="356"/>
      <c r="I187" s="33"/>
      <c r="J187" s="33"/>
      <c r="K187" s="33"/>
      <c r="L187" s="33"/>
      <c r="M187" s="33"/>
      <c r="N187" s="33"/>
    </row>
    <row r="188" spans="1:45" s="24" customFormat="1" x14ac:dyDescent="0.2">
      <c r="A188" s="215"/>
      <c r="B188" s="76"/>
      <c r="C188" s="197"/>
      <c r="D188" s="36"/>
      <c r="E188" s="36"/>
      <c r="F188" s="36"/>
      <c r="G188" s="36"/>
      <c r="H188" s="62"/>
      <c r="I188" s="197"/>
      <c r="J188" s="33"/>
      <c r="K188" s="33"/>
      <c r="L188" s="33"/>
      <c r="M188" s="34"/>
      <c r="N188" s="33"/>
    </row>
    <row r="189" spans="1:45" s="24" customFormat="1" x14ac:dyDescent="0.2">
      <c r="A189" s="215"/>
      <c r="B189" s="76"/>
      <c r="C189" s="198" t="s">
        <v>149</v>
      </c>
      <c r="D189" s="199"/>
      <c r="E189" s="199"/>
      <c r="F189" s="199"/>
      <c r="G189" s="200"/>
      <c r="H189" s="91"/>
      <c r="I189" s="201"/>
      <c r="J189" s="21"/>
      <c r="K189" s="21"/>
      <c r="L189" s="21"/>
      <c r="M189" s="21"/>
      <c r="N189" s="33"/>
    </row>
    <row r="190" spans="1:45" x14ac:dyDescent="0.2">
      <c r="A190" s="217"/>
      <c r="B190" s="64"/>
      <c r="C190" s="160" t="s">
        <v>2</v>
      </c>
      <c r="D190" s="160" t="s">
        <v>32</v>
      </c>
      <c r="E190" s="181" t="s">
        <v>15</v>
      </c>
      <c r="F190" s="359" t="s">
        <v>1</v>
      </c>
      <c r="G190" s="360"/>
      <c r="H190" s="360"/>
      <c r="I190" s="360"/>
      <c r="J190" s="360"/>
      <c r="K190" s="360"/>
      <c r="L190" s="360"/>
      <c r="M190" s="360"/>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row>
    <row r="191" spans="1:45" s="60" customFormat="1" ht="14.25" customHeight="1" x14ac:dyDescent="0.2">
      <c r="A191" s="212"/>
      <c r="B191" s="332">
        <v>1</v>
      </c>
      <c r="C191" s="306" t="s">
        <v>194</v>
      </c>
      <c r="D191" s="183">
        <f t="shared" ref="D191:D196" si="11">E191*$D$170</f>
        <v>13.092105263157899</v>
      </c>
      <c r="E191" s="184">
        <v>0.05</v>
      </c>
      <c r="F191" s="357" t="s">
        <v>52</v>
      </c>
      <c r="G191" s="357"/>
      <c r="H191" s="357"/>
      <c r="I191" s="358"/>
      <c r="J191" s="358"/>
      <c r="K191" s="358"/>
      <c r="L191" s="358"/>
      <c r="M191" s="358"/>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row>
    <row r="192" spans="1:45" s="60" customFormat="1" ht="14.25" customHeight="1" x14ac:dyDescent="0.2">
      <c r="A192" s="212"/>
      <c r="B192" s="332">
        <v>2</v>
      </c>
      <c r="C192" s="306"/>
      <c r="D192" s="183">
        <f t="shared" si="11"/>
        <v>0</v>
      </c>
      <c r="E192" s="184">
        <v>0</v>
      </c>
      <c r="F192" s="357" t="s">
        <v>122</v>
      </c>
      <c r="G192" s="357"/>
      <c r="H192" s="357"/>
      <c r="I192" s="358"/>
      <c r="J192" s="358"/>
      <c r="K192" s="358"/>
      <c r="L192" s="358"/>
      <c r="M192" s="358"/>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row>
    <row r="193" spans="1:45" s="60" customFormat="1" ht="14.25" customHeight="1" x14ac:dyDescent="0.2">
      <c r="A193" s="212"/>
      <c r="B193" s="332">
        <v>3</v>
      </c>
      <c r="C193" s="306"/>
      <c r="D193" s="183">
        <f t="shared" si="11"/>
        <v>0</v>
      </c>
      <c r="E193" s="184">
        <v>0</v>
      </c>
      <c r="F193" s="357" t="s">
        <v>123</v>
      </c>
      <c r="G193" s="357"/>
      <c r="H193" s="357"/>
      <c r="I193" s="358"/>
      <c r="J193" s="358"/>
      <c r="K193" s="358"/>
      <c r="L193" s="358"/>
      <c r="M193" s="358"/>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row>
    <row r="194" spans="1:45" s="60" customFormat="1" ht="14.25" customHeight="1" x14ac:dyDescent="0.2">
      <c r="A194" s="212"/>
      <c r="B194" s="332">
        <v>4</v>
      </c>
      <c r="C194" s="192"/>
      <c r="D194" s="183">
        <f t="shared" si="11"/>
        <v>0</v>
      </c>
      <c r="E194" s="184">
        <v>0</v>
      </c>
      <c r="F194" s="357" t="s">
        <v>154</v>
      </c>
      <c r="G194" s="357"/>
      <c r="H194" s="357"/>
      <c r="I194" s="358"/>
      <c r="J194" s="358"/>
      <c r="K194" s="358"/>
      <c r="L194" s="358"/>
      <c r="M194" s="358"/>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row>
    <row r="195" spans="1:45" s="60" customFormat="1" ht="14.25" customHeight="1" x14ac:dyDescent="0.2">
      <c r="A195" s="212"/>
      <c r="B195" s="332">
        <v>5</v>
      </c>
      <c r="C195" s="192"/>
      <c r="D195" s="183">
        <f t="shared" si="11"/>
        <v>0</v>
      </c>
      <c r="E195" s="184">
        <v>0</v>
      </c>
      <c r="F195" s="361"/>
      <c r="G195" s="361"/>
      <c r="H195" s="361"/>
      <c r="I195" s="362"/>
      <c r="J195" s="362"/>
      <c r="K195" s="362"/>
      <c r="L195" s="362"/>
      <c r="M195" s="362"/>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row>
    <row r="196" spans="1:45" s="60" customFormat="1" ht="14.25" customHeight="1" x14ac:dyDescent="0.2">
      <c r="A196" s="212"/>
      <c r="B196" s="332">
        <v>6</v>
      </c>
      <c r="C196" s="192"/>
      <c r="D196" s="183">
        <f t="shared" si="11"/>
        <v>0</v>
      </c>
      <c r="E196" s="184">
        <v>0</v>
      </c>
      <c r="F196" s="363"/>
      <c r="G196" s="363"/>
      <c r="H196" s="363"/>
      <c r="I196" s="364"/>
      <c r="J196" s="364"/>
      <c r="K196" s="364"/>
      <c r="L196" s="364"/>
      <c r="M196" s="36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row>
    <row r="197" spans="1:45" x14ac:dyDescent="0.2">
      <c r="A197" s="217"/>
      <c r="D197" s="63"/>
      <c r="E197" s="63"/>
      <c r="F197" s="63"/>
      <c r="G197" s="63"/>
      <c r="M197" s="63"/>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row>
    <row r="198" spans="1:45" s="38" customFormat="1" x14ac:dyDescent="0.2">
      <c r="A198" s="218"/>
      <c r="B198" s="27" t="s">
        <v>135</v>
      </c>
      <c r="D198" s="180" t="s">
        <v>32</v>
      </c>
      <c r="E198" s="189" t="s">
        <v>15</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row>
    <row r="199" spans="1:45" s="38" customFormat="1" ht="12.75" customHeight="1" x14ac:dyDescent="0.2">
      <c r="A199" s="218"/>
      <c r="B199" s="67"/>
      <c r="C199" s="68" t="s">
        <v>151</v>
      </c>
      <c r="D199" s="186">
        <f>SUM(D200:D201)</f>
        <v>13.092105263157899</v>
      </c>
      <c r="E199" s="191">
        <f>D199/$D$170</f>
        <v>0.05</v>
      </c>
      <c r="F199" s="367" t="s">
        <v>1</v>
      </c>
      <c r="G199" s="368"/>
      <c r="H199" s="368"/>
      <c r="I199" s="368"/>
      <c r="J199" s="368"/>
      <c r="K199" s="368"/>
      <c r="L199" s="368"/>
      <c r="M199" s="369"/>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row>
    <row r="200" spans="1:45" s="188" customFormat="1" ht="21.75" customHeight="1" x14ac:dyDescent="0.2">
      <c r="A200" s="219"/>
      <c r="B200" s="332">
        <v>1</v>
      </c>
      <c r="C200" s="193" t="s">
        <v>134</v>
      </c>
      <c r="D200" s="194">
        <f>E200*$D$170</f>
        <v>13.092105263157899</v>
      </c>
      <c r="E200" s="195">
        <v>0.05</v>
      </c>
      <c r="F200" s="365" t="s">
        <v>150</v>
      </c>
      <c r="G200" s="365"/>
      <c r="H200" s="365"/>
      <c r="I200" s="366"/>
      <c r="J200" s="366"/>
      <c r="K200" s="366"/>
      <c r="L200" s="366"/>
      <c r="M200" s="366"/>
      <c r="N200" s="187"/>
      <c r="O200" s="187"/>
      <c r="P200" s="187"/>
      <c r="Q200" s="187"/>
      <c r="R200" s="187"/>
      <c r="S200" s="187"/>
      <c r="T200" s="187"/>
      <c r="U200" s="187"/>
      <c r="V200" s="187"/>
      <c r="W200" s="187"/>
      <c r="X200" s="187"/>
      <c r="Y200" s="187"/>
      <c r="Z200" s="187"/>
      <c r="AA200" s="187"/>
      <c r="AB200" s="187"/>
      <c r="AC200" s="187"/>
      <c r="AD200" s="187"/>
      <c r="AE200" s="187"/>
      <c r="AF200" s="187"/>
      <c r="AG200" s="187"/>
      <c r="AH200" s="187"/>
      <c r="AI200" s="187"/>
      <c r="AJ200" s="187"/>
      <c r="AK200" s="187"/>
      <c r="AL200" s="187"/>
      <c r="AM200" s="187"/>
      <c r="AN200" s="187"/>
      <c r="AO200" s="187"/>
      <c r="AP200" s="187"/>
      <c r="AQ200" s="187"/>
      <c r="AR200" s="187"/>
      <c r="AS200" s="187"/>
    </row>
    <row r="201" spans="1:45" s="188" customFormat="1" ht="12.75" customHeight="1" x14ac:dyDescent="0.2">
      <c r="A201" s="219"/>
      <c r="B201" s="332">
        <v>2</v>
      </c>
      <c r="C201" s="193"/>
      <c r="D201" s="194">
        <f>E201*$D$170</f>
        <v>0</v>
      </c>
      <c r="E201" s="195">
        <v>0</v>
      </c>
      <c r="F201" s="365"/>
      <c r="G201" s="371"/>
      <c r="H201" s="371"/>
      <c r="I201" s="371"/>
      <c r="J201" s="371"/>
      <c r="K201" s="371"/>
      <c r="L201" s="371"/>
      <c r="M201" s="371"/>
      <c r="N201" s="187"/>
      <c r="O201" s="187"/>
      <c r="P201" s="187"/>
      <c r="Q201" s="187"/>
      <c r="R201" s="187"/>
      <c r="S201" s="187"/>
      <c r="T201" s="187"/>
      <c r="U201" s="187"/>
      <c r="V201" s="187"/>
      <c r="W201" s="187"/>
      <c r="X201" s="187"/>
      <c r="Y201" s="187"/>
      <c r="Z201" s="187"/>
      <c r="AA201" s="187"/>
      <c r="AB201" s="187"/>
      <c r="AC201" s="187"/>
      <c r="AD201" s="187"/>
      <c r="AE201" s="187"/>
      <c r="AF201" s="187"/>
      <c r="AG201" s="187"/>
      <c r="AH201" s="187"/>
      <c r="AI201" s="187"/>
      <c r="AJ201" s="187"/>
      <c r="AK201" s="187"/>
      <c r="AL201" s="187"/>
      <c r="AM201" s="187"/>
      <c r="AN201" s="187"/>
      <c r="AO201" s="187"/>
      <c r="AP201" s="187"/>
      <c r="AQ201" s="187"/>
      <c r="AR201" s="187"/>
      <c r="AS201" s="187"/>
    </row>
    <row r="202" spans="1:45" x14ac:dyDescent="0.2">
      <c r="A202" s="217"/>
      <c r="D202" s="63"/>
      <c r="E202" s="63"/>
      <c r="F202" s="372"/>
      <c r="G202" s="372"/>
      <c r="H202" s="372"/>
      <c r="I202" s="372"/>
      <c r="J202" s="372"/>
      <c r="K202" s="372"/>
      <c r="L202" s="372"/>
      <c r="M202" s="372"/>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row>
    <row r="203" spans="1:45" s="38" customFormat="1" x14ac:dyDescent="0.2">
      <c r="A203" s="218"/>
      <c r="B203" s="27" t="s">
        <v>136</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row>
    <row r="204" spans="1:45" s="38" customFormat="1" x14ac:dyDescent="0.2">
      <c r="A204" s="218"/>
      <c r="B204" s="64"/>
      <c r="C204" s="70" t="s">
        <v>27</v>
      </c>
      <c r="D204" s="190" t="s">
        <v>32</v>
      </c>
      <c r="E204" s="190" t="s">
        <v>15</v>
      </c>
      <c r="F204" s="367" t="s">
        <v>1</v>
      </c>
      <c r="G204" s="368"/>
      <c r="H204" s="368"/>
      <c r="I204" s="368"/>
      <c r="J204" s="368"/>
      <c r="K204" s="368"/>
      <c r="L204" s="368"/>
      <c r="M204" s="369"/>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row>
    <row r="205" spans="1:45" x14ac:dyDescent="0.2">
      <c r="A205" s="217"/>
      <c r="B205" s="64"/>
      <c r="C205" s="29"/>
      <c r="D205" s="69">
        <f>SUM(D206:D209)</f>
        <v>0</v>
      </c>
      <c r="E205" s="72">
        <f>D205/D170</f>
        <v>0</v>
      </c>
      <c r="F205" s="372"/>
      <c r="G205" s="372"/>
      <c r="H205" s="372"/>
      <c r="I205" s="372"/>
      <c r="J205" s="372"/>
      <c r="K205" s="372"/>
      <c r="L205" s="372"/>
      <c r="M205" s="372"/>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row>
    <row r="206" spans="1:45" s="60" customFormat="1" x14ac:dyDescent="0.2">
      <c r="A206" s="212"/>
      <c r="B206" s="332">
        <v>1</v>
      </c>
      <c r="C206" s="182"/>
      <c r="D206" s="303"/>
      <c r="E206" s="72"/>
      <c r="F206" s="370"/>
      <c r="G206" s="357"/>
      <c r="H206" s="357"/>
      <c r="I206" s="358"/>
      <c r="J206" s="358"/>
      <c r="K206" s="358"/>
      <c r="L206" s="358"/>
      <c r="M206" s="358"/>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row>
    <row r="207" spans="1:45" s="60" customFormat="1" x14ac:dyDescent="0.2">
      <c r="A207" s="212"/>
      <c r="B207" s="332">
        <v>2</v>
      </c>
      <c r="C207" s="182"/>
      <c r="D207" s="303"/>
      <c r="E207" s="72"/>
      <c r="F207" s="357"/>
      <c r="G207" s="357"/>
      <c r="H207" s="357"/>
      <c r="I207" s="358"/>
      <c r="J207" s="358"/>
      <c r="K207" s="358"/>
      <c r="L207" s="358"/>
      <c r="M207" s="358"/>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row>
    <row r="208" spans="1:45" s="60" customFormat="1" x14ac:dyDescent="0.2">
      <c r="A208" s="212"/>
      <c r="B208" s="332">
        <v>3</v>
      </c>
      <c r="C208" s="182"/>
      <c r="D208" s="303">
        <v>0</v>
      </c>
      <c r="E208" s="72"/>
      <c r="F208" s="357"/>
      <c r="G208" s="357"/>
      <c r="H208" s="357"/>
      <c r="I208" s="358"/>
      <c r="J208" s="358"/>
      <c r="K208" s="358"/>
      <c r="L208" s="358"/>
      <c r="M208" s="358"/>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row>
    <row r="209" spans="1:45" s="60" customFormat="1" ht="12.75" customHeight="1" x14ac:dyDescent="0.2">
      <c r="A209" s="212"/>
      <c r="B209" s="332">
        <v>4</v>
      </c>
      <c r="C209" s="185"/>
      <c r="D209" s="303">
        <v>0</v>
      </c>
      <c r="E209" s="72"/>
      <c r="F209" s="357"/>
      <c r="G209" s="357"/>
      <c r="H209" s="357"/>
      <c r="I209" s="358"/>
      <c r="J209" s="358"/>
      <c r="K209" s="358"/>
      <c r="L209" s="358"/>
      <c r="M209" s="358"/>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row>
    <row r="210" spans="1:45" s="172" customFormat="1" x14ac:dyDescent="0.2">
      <c r="A210" s="216"/>
      <c r="B210" s="171"/>
      <c r="D210" s="173"/>
      <c r="E210" s="173"/>
      <c r="F210" s="174"/>
      <c r="G210" s="175"/>
      <c r="H210" s="173"/>
      <c r="M210" s="173"/>
    </row>
    <row r="211" spans="1:45" x14ac:dyDescent="0.2">
      <c r="A211" s="217"/>
    </row>
    <row r="212" spans="1:45" s="38" customFormat="1" x14ac:dyDescent="0.2">
      <c r="A212" s="218"/>
      <c r="B212" s="27" t="s">
        <v>24</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row>
    <row r="213" spans="1:45" x14ac:dyDescent="0.2">
      <c r="A213" s="217"/>
      <c r="C213" s="68" t="s">
        <v>13</v>
      </c>
      <c r="D213" s="69">
        <f>ROUND((D170 +D187 + D205 + D199),0)</f>
        <v>288</v>
      </c>
      <c r="E213" s="69"/>
      <c r="F213" s="32" t="s">
        <v>14</v>
      </c>
      <c r="G213" s="65"/>
      <c r="H213" s="66"/>
      <c r="M213" s="128">
        <f>$D$9/$D$170</f>
        <v>0.37999999999999989</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row>
    <row r="214" spans="1:45" x14ac:dyDescent="0.2">
      <c r="A214" s="217"/>
      <c r="H214" s="24"/>
      <c r="K214" s="23"/>
      <c r="L214" s="23"/>
      <c r="M214" s="75" t="str">
        <f>IF(M213&lt;&gt;E176,"Check effort distribution for sure!","")</f>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row>
    <row r="215" spans="1:45" x14ac:dyDescent="0.2">
      <c r="A215" s="217"/>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row>
    <row r="216" spans="1:45" x14ac:dyDescent="0.2">
      <c r="A216" s="217"/>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row>
    <row r="217" spans="1:45" x14ac:dyDescent="0.2">
      <c r="A217" s="217"/>
    </row>
    <row r="218" spans="1:45" x14ac:dyDescent="0.2">
      <c r="A218" s="217"/>
    </row>
    <row r="219" spans="1:45" x14ac:dyDescent="0.2">
      <c r="A219" s="217"/>
    </row>
    <row r="220" spans="1:45" x14ac:dyDescent="0.2">
      <c r="A220" s="217"/>
    </row>
    <row r="221" spans="1:45" x14ac:dyDescent="0.2">
      <c r="A221" s="217"/>
    </row>
  </sheetData>
  <mergeCells count="32">
    <mergeCell ref="F194:M194"/>
    <mergeCell ref="F195:M195"/>
    <mergeCell ref="F196:M196"/>
    <mergeCell ref="F209:M209"/>
    <mergeCell ref="F200:M200"/>
    <mergeCell ref="F199:M199"/>
    <mergeCell ref="F206:M206"/>
    <mergeCell ref="F207:M207"/>
    <mergeCell ref="F208:M208"/>
    <mergeCell ref="F201:M201"/>
    <mergeCell ref="F204:M204"/>
    <mergeCell ref="F205:M205"/>
    <mergeCell ref="F202:M202"/>
    <mergeCell ref="G178:M178"/>
    <mergeCell ref="G179:M179"/>
    <mergeCell ref="G180:M180"/>
    <mergeCell ref="G181:M181"/>
    <mergeCell ref="F193:M193"/>
    <mergeCell ref="G183:M183"/>
    <mergeCell ref="F190:M190"/>
    <mergeCell ref="G184:M184"/>
    <mergeCell ref="G182:M182"/>
    <mergeCell ref="G187:H187"/>
    <mergeCell ref="F191:M191"/>
    <mergeCell ref="F192:M192"/>
    <mergeCell ref="G177:M177"/>
    <mergeCell ref="F9:H9"/>
    <mergeCell ref="G173:M173"/>
    <mergeCell ref="G174:M174"/>
    <mergeCell ref="G175:M175"/>
    <mergeCell ref="G176:M176"/>
    <mergeCell ref="F170:H170"/>
  </mergeCells>
  <phoneticPr fontId="0" type="noConversion"/>
  <pageMargins left="0.38" right="0.28000000000000003" top="1" bottom="1" header="0.5" footer="0.5"/>
  <pageSetup paperSize="9" scale="40"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78"/>
  <sheetViews>
    <sheetView topLeftCell="A19" workbookViewId="0">
      <selection activeCell="C31" sqref="C31"/>
    </sheetView>
  </sheetViews>
  <sheetFormatPr defaultRowHeight="12.75" x14ac:dyDescent="0.2"/>
  <cols>
    <col min="1" max="1" width="9.140625" style="241"/>
    <col min="2" max="2" width="2.7109375" style="241" bestFit="1" customWidth="1"/>
    <col min="3" max="3" width="33.5703125" style="241" customWidth="1"/>
    <col min="4" max="4" width="12" style="241" bestFit="1" customWidth="1"/>
    <col min="5" max="5" width="12.85546875" style="241" bestFit="1" customWidth="1"/>
    <col min="6" max="6" width="9.7109375" style="241" bestFit="1" customWidth="1"/>
    <col min="7" max="7" width="8.5703125" style="241" bestFit="1" customWidth="1"/>
    <col min="8" max="8" width="12.28515625" style="241" bestFit="1" customWidth="1"/>
    <col min="9" max="9" width="10" style="241" bestFit="1" customWidth="1"/>
    <col min="10" max="10" width="12" style="241" bestFit="1" customWidth="1"/>
    <col min="11" max="11" width="10.28515625" style="241" bestFit="1" customWidth="1"/>
    <col min="12" max="12" width="15.7109375" style="241" bestFit="1" customWidth="1"/>
    <col min="13" max="16384" width="9.140625" style="241"/>
  </cols>
  <sheetData>
    <row r="2" spans="2:11" ht="13.5" thickBot="1" x14ac:dyDescent="0.25">
      <c r="B2" s="238" t="s">
        <v>158</v>
      </c>
      <c r="C2" s="238" t="s">
        <v>184</v>
      </c>
      <c r="D2" s="239"/>
      <c r="E2" s="239"/>
      <c r="F2" s="239"/>
      <c r="G2" s="240"/>
      <c r="H2" s="240"/>
      <c r="I2" s="240"/>
      <c r="J2" s="240"/>
      <c r="K2" s="240"/>
    </row>
    <row r="3" spans="2:11" x14ac:dyDescent="0.2">
      <c r="B3" s="242"/>
      <c r="C3" s="243" t="s">
        <v>159</v>
      </c>
      <c r="D3" s="242"/>
      <c r="E3" s="242"/>
      <c r="F3" s="242"/>
    </row>
    <row r="4" spans="2:11" x14ac:dyDescent="0.2">
      <c r="B4" s="244" t="s">
        <v>97</v>
      </c>
      <c r="C4" s="245" t="s">
        <v>17</v>
      </c>
      <c r="D4" s="246" t="s">
        <v>183</v>
      </c>
      <c r="E4" s="246" t="s">
        <v>160</v>
      </c>
      <c r="F4" s="242"/>
    </row>
    <row r="5" spans="2:11" x14ac:dyDescent="0.2">
      <c r="B5" s="247">
        <v>1</v>
      </c>
      <c r="C5" s="248" t="s">
        <v>33</v>
      </c>
      <c r="D5" s="249">
        <f>'WBS Estimation'!E174</f>
        <v>0.1</v>
      </c>
      <c r="E5" s="249" t="s">
        <v>22</v>
      </c>
      <c r="F5" s="242"/>
    </row>
    <row r="6" spans="2:11" x14ac:dyDescent="0.2">
      <c r="B6" s="280">
        <v>2</v>
      </c>
      <c r="C6" s="248" t="s">
        <v>34</v>
      </c>
      <c r="D6" s="249">
        <f>'WBS Estimation'!E175</f>
        <v>0.11</v>
      </c>
      <c r="E6" s="249" t="s">
        <v>22</v>
      </c>
      <c r="F6" s="242"/>
    </row>
    <row r="7" spans="2:11" x14ac:dyDescent="0.2">
      <c r="B7" s="247">
        <v>3</v>
      </c>
      <c r="C7" s="248" t="s">
        <v>51</v>
      </c>
      <c r="D7" s="249">
        <f>'WBS Estimation'!E176</f>
        <v>0.38</v>
      </c>
      <c r="E7" s="249" t="s">
        <v>22</v>
      </c>
      <c r="F7" s="242"/>
    </row>
    <row r="8" spans="2:11" x14ac:dyDescent="0.2">
      <c r="B8" s="281">
        <v>4</v>
      </c>
      <c r="C8" s="250" t="s">
        <v>35</v>
      </c>
      <c r="D8" s="249">
        <f>'WBS Estimation'!E177</f>
        <v>0.23</v>
      </c>
      <c r="E8" s="249" t="s">
        <v>22</v>
      </c>
      <c r="F8" s="242"/>
    </row>
    <row r="9" spans="2:11" x14ac:dyDescent="0.2">
      <c r="B9" s="251">
        <v>5</v>
      </c>
      <c r="C9" s="248" t="s">
        <v>18</v>
      </c>
      <c r="D9" s="249">
        <f>'WBS Estimation'!E178</f>
        <v>0.02</v>
      </c>
      <c r="E9" s="249" t="s">
        <v>22</v>
      </c>
      <c r="F9" s="242"/>
    </row>
    <row r="10" spans="2:11" x14ac:dyDescent="0.2">
      <c r="B10" s="281">
        <v>6</v>
      </c>
      <c r="C10" s="252" t="s">
        <v>36</v>
      </c>
      <c r="D10" s="249">
        <f>'WBS Estimation'!E179</f>
        <v>0.02</v>
      </c>
      <c r="E10" s="249" t="s">
        <v>22</v>
      </c>
      <c r="F10" s="242"/>
    </row>
    <row r="11" spans="2:11" x14ac:dyDescent="0.2">
      <c r="B11" s="251">
        <v>7</v>
      </c>
      <c r="C11" s="252" t="s">
        <v>26</v>
      </c>
      <c r="D11" s="249">
        <f>'WBS Estimation'!E180</f>
        <v>0.1</v>
      </c>
      <c r="E11" s="249" t="s">
        <v>22</v>
      </c>
      <c r="F11" s="242"/>
    </row>
    <row r="12" spans="2:11" x14ac:dyDescent="0.2">
      <c r="B12" s="281">
        <v>8</v>
      </c>
      <c r="C12" s="252" t="s">
        <v>19</v>
      </c>
      <c r="D12" s="249">
        <f>'WBS Estimation'!E181</f>
        <v>0.02</v>
      </c>
      <c r="E12" s="249" t="s">
        <v>22</v>
      </c>
      <c r="F12" s="242"/>
    </row>
    <row r="13" spans="2:11" x14ac:dyDescent="0.2">
      <c r="B13" s="251">
        <v>9</v>
      </c>
      <c r="C13" s="252" t="s">
        <v>30</v>
      </c>
      <c r="D13" s="249">
        <f>'WBS Estimation'!E182</f>
        <v>0.02</v>
      </c>
      <c r="E13" s="249" t="s">
        <v>22</v>
      </c>
      <c r="F13" s="242"/>
    </row>
    <row r="14" spans="2:11" x14ac:dyDescent="0.2">
      <c r="B14" s="242"/>
      <c r="C14" s="242"/>
      <c r="D14" s="242"/>
      <c r="E14" s="242"/>
      <c r="F14" s="242"/>
    </row>
    <row r="15" spans="2:11" x14ac:dyDescent="0.2">
      <c r="B15" s="242"/>
      <c r="C15" s="242"/>
      <c r="D15" s="242"/>
      <c r="E15" s="242"/>
      <c r="F15" s="242"/>
    </row>
    <row r="16" spans="2:11" x14ac:dyDescent="0.2">
      <c r="B16" s="242"/>
      <c r="C16" s="253"/>
      <c r="D16" s="254">
        <f>SUMIF(E5:E15,"Y",D5:D15)</f>
        <v>1</v>
      </c>
      <c r="F16" s="242"/>
    </row>
    <row r="17" spans="2:11" x14ac:dyDescent="0.2">
      <c r="B17" s="242"/>
      <c r="C17" s="242"/>
      <c r="D17" s="242"/>
      <c r="E17" s="242"/>
      <c r="F17" s="242"/>
    </row>
    <row r="19" spans="2:11" x14ac:dyDescent="0.2">
      <c r="C19" s="243" t="s">
        <v>161</v>
      </c>
      <c r="D19" s="255"/>
      <c r="E19" s="256"/>
      <c r="F19" s="255"/>
      <c r="G19" s="256"/>
      <c r="H19" s="255"/>
      <c r="I19" s="255"/>
      <c r="J19" s="255"/>
      <c r="K19" s="257"/>
    </row>
    <row r="20" spans="2:11" x14ac:dyDescent="0.2">
      <c r="C20" s="258" t="s">
        <v>162</v>
      </c>
      <c r="D20" s="259"/>
      <c r="E20" s="259"/>
      <c r="F20" s="259"/>
      <c r="G20" s="259"/>
      <c r="H20" s="259"/>
      <c r="I20" s="259"/>
      <c r="J20" s="259"/>
      <c r="K20" s="259"/>
    </row>
    <row r="21" spans="2:11" ht="15" x14ac:dyDescent="0.25">
      <c r="B21" s="260"/>
      <c r="C21" s="261"/>
      <c r="D21" s="262"/>
      <c r="E21" s="246" t="s">
        <v>163</v>
      </c>
      <c r="F21" s="246" t="s">
        <v>164</v>
      </c>
      <c r="G21" s="246" t="s">
        <v>165</v>
      </c>
      <c r="H21" s="246" t="s">
        <v>166</v>
      </c>
      <c r="I21" s="246" t="s">
        <v>167</v>
      </c>
      <c r="J21" s="246" t="s">
        <v>168</v>
      </c>
      <c r="K21" s="246" t="s">
        <v>169</v>
      </c>
    </row>
    <row r="22" spans="2:11" ht="15" x14ac:dyDescent="0.25">
      <c r="B22" s="260"/>
      <c r="C22" s="261" t="s">
        <v>170</v>
      </c>
      <c r="D22" s="262"/>
      <c r="E22" s="262"/>
      <c r="F22" s="262"/>
      <c r="G22" s="262"/>
      <c r="H22" s="262"/>
      <c r="I22" s="262"/>
      <c r="J22" s="246" t="s">
        <v>186</v>
      </c>
      <c r="K22" s="262"/>
    </row>
    <row r="23" spans="2:11" x14ac:dyDescent="0.2">
      <c r="B23" s="263">
        <v>1</v>
      </c>
      <c r="C23" s="248" t="s">
        <v>33</v>
      </c>
      <c r="D23" s="282"/>
      <c r="E23" s="296">
        <v>0.25</v>
      </c>
      <c r="F23" s="296">
        <v>0.4</v>
      </c>
      <c r="G23" s="296">
        <v>0.2</v>
      </c>
      <c r="H23" s="296">
        <v>0.1</v>
      </c>
      <c r="I23" s="296">
        <v>0.05</v>
      </c>
      <c r="J23" s="296">
        <v>0</v>
      </c>
      <c r="K23" s="297">
        <f t="shared" ref="K23:K34" si="0">SUM(E23:J23)</f>
        <v>1</v>
      </c>
    </row>
    <row r="24" spans="2:11" x14ac:dyDescent="0.2">
      <c r="B24" s="263">
        <v>2</v>
      </c>
      <c r="C24" s="248" t="s">
        <v>34</v>
      </c>
      <c r="D24" s="282"/>
      <c r="E24" s="296">
        <v>0.1</v>
      </c>
      <c r="F24" s="296">
        <v>0.2</v>
      </c>
      <c r="G24" s="296">
        <v>0.45</v>
      </c>
      <c r="H24" s="298">
        <v>0.2</v>
      </c>
      <c r="I24" s="298">
        <v>0.05</v>
      </c>
      <c r="J24" s="296">
        <v>0</v>
      </c>
      <c r="K24" s="297">
        <f t="shared" si="0"/>
        <v>1</v>
      </c>
    </row>
    <row r="25" spans="2:11" x14ac:dyDescent="0.2">
      <c r="B25" s="263">
        <v>3</v>
      </c>
      <c r="C25" s="248" t="s">
        <v>51</v>
      </c>
      <c r="D25" s="284"/>
      <c r="E25" s="296">
        <v>0.04</v>
      </c>
      <c r="F25" s="296">
        <v>0.1</v>
      </c>
      <c r="G25" s="296">
        <v>0.25</v>
      </c>
      <c r="H25" s="298">
        <v>0.42499999999999999</v>
      </c>
      <c r="I25" s="298">
        <v>0.12</v>
      </c>
      <c r="J25" s="296">
        <v>6.5000000000000002E-2</v>
      </c>
      <c r="K25" s="297">
        <f t="shared" si="0"/>
        <v>1</v>
      </c>
    </row>
    <row r="26" spans="2:11" x14ac:dyDescent="0.2">
      <c r="B26" s="263">
        <v>4</v>
      </c>
      <c r="C26" s="250" t="s">
        <v>35</v>
      </c>
      <c r="D26" s="284"/>
      <c r="E26" s="296">
        <v>0.03</v>
      </c>
      <c r="F26" s="296">
        <v>0.08</v>
      </c>
      <c r="G26" s="296">
        <v>0.25</v>
      </c>
      <c r="H26" s="298">
        <v>0.42</v>
      </c>
      <c r="I26" s="298">
        <v>0.15</v>
      </c>
      <c r="J26" s="296">
        <v>7.0000000000000007E-2</v>
      </c>
      <c r="K26" s="297">
        <f t="shared" si="0"/>
        <v>1</v>
      </c>
    </row>
    <row r="27" spans="2:11" x14ac:dyDescent="0.2">
      <c r="B27" s="263">
        <v>5</v>
      </c>
      <c r="C27" s="248" t="s">
        <v>18</v>
      </c>
      <c r="D27" s="282"/>
      <c r="E27" s="296">
        <v>0.05</v>
      </c>
      <c r="F27" s="296">
        <v>0.05</v>
      </c>
      <c r="G27" s="296">
        <v>0.15</v>
      </c>
      <c r="H27" s="296">
        <v>0.3</v>
      </c>
      <c r="I27" s="296">
        <v>0.4</v>
      </c>
      <c r="J27" s="296">
        <v>0.05</v>
      </c>
      <c r="K27" s="297">
        <f t="shared" si="0"/>
        <v>1</v>
      </c>
    </row>
    <row r="28" spans="2:11" x14ac:dyDescent="0.2">
      <c r="B28" s="263">
        <v>6</v>
      </c>
      <c r="C28" s="252" t="s">
        <v>36</v>
      </c>
      <c r="D28" s="282"/>
      <c r="E28" s="296">
        <v>0.05</v>
      </c>
      <c r="F28" s="296">
        <v>0.05</v>
      </c>
      <c r="G28" s="296">
        <v>0.25</v>
      </c>
      <c r="H28" s="298">
        <v>0.3</v>
      </c>
      <c r="I28" s="298">
        <v>0.28000000000000003</v>
      </c>
      <c r="J28" s="296">
        <v>7.0000000000000007E-2</v>
      </c>
      <c r="K28" s="297">
        <f t="shared" si="0"/>
        <v>1</v>
      </c>
    </row>
    <row r="29" spans="2:11" x14ac:dyDescent="0.2">
      <c r="B29" s="263">
        <v>7</v>
      </c>
      <c r="C29" s="252" t="s">
        <v>26</v>
      </c>
      <c r="D29" s="282"/>
      <c r="E29" s="296">
        <v>0.15</v>
      </c>
      <c r="F29" s="296">
        <v>0.2</v>
      </c>
      <c r="G29" s="296">
        <v>0.2</v>
      </c>
      <c r="H29" s="298">
        <v>0.2</v>
      </c>
      <c r="I29" s="298">
        <v>0.2</v>
      </c>
      <c r="J29" s="296">
        <v>0.05</v>
      </c>
      <c r="K29" s="297">
        <f t="shared" si="0"/>
        <v>1</v>
      </c>
    </row>
    <row r="30" spans="2:11" x14ac:dyDescent="0.2">
      <c r="B30" s="263">
        <v>8</v>
      </c>
      <c r="C30" s="252" t="s">
        <v>19</v>
      </c>
      <c r="D30" s="282"/>
      <c r="E30" s="296">
        <v>0.1</v>
      </c>
      <c r="F30" s="296">
        <v>0.15</v>
      </c>
      <c r="G30" s="296">
        <v>0.25</v>
      </c>
      <c r="H30" s="296">
        <v>0.31</v>
      </c>
      <c r="I30" s="296">
        <v>0.15</v>
      </c>
      <c r="J30" s="296">
        <v>0.04</v>
      </c>
      <c r="K30" s="297">
        <f t="shared" si="0"/>
        <v>1</v>
      </c>
    </row>
    <row r="31" spans="2:11" x14ac:dyDescent="0.2">
      <c r="B31" s="263">
        <v>9</v>
      </c>
      <c r="C31" s="252" t="s">
        <v>30</v>
      </c>
      <c r="D31" s="282"/>
      <c r="E31" s="296">
        <v>0.1</v>
      </c>
      <c r="F31" s="296">
        <v>0.1</v>
      </c>
      <c r="G31" s="296">
        <v>0.3</v>
      </c>
      <c r="H31" s="296">
        <v>0.3</v>
      </c>
      <c r="I31" s="296">
        <v>0.15</v>
      </c>
      <c r="J31" s="296">
        <v>0.05</v>
      </c>
      <c r="K31" s="297">
        <f t="shared" si="0"/>
        <v>1</v>
      </c>
    </row>
    <row r="32" spans="2:11" x14ac:dyDescent="0.2">
      <c r="B32" s="263"/>
      <c r="C32" s="252"/>
      <c r="D32" s="282"/>
      <c r="E32" s="296"/>
      <c r="F32" s="296"/>
      <c r="G32" s="296"/>
      <c r="H32" s="296"/>
      <c r="I32" s="296"/>
      <c r="J32" s="296"/>
      <c r="K32" s="297"/>
    </row>
    <row r="33" spans="2:12" x14ac:dyDescent="0.2">
      <c r="B33" s="283"/>
      <c r="C33" s="283"/>
      <c r="D33" s="283"/>
      <c r="E33" s="296"/>
      <c r="F33" s="296"/>
      <c r="G33" s="296"/>
      <c r="H33" s="296"/>
      <c r="I33" s="296"/>
      <c r="J33" s="296"/>
      <c r="K33" s="296"/>
    </row>
    <row r="34" spans="2:12" x14ac:dyDescent="0.2">
      <c r="B34" s="263"/>
      <c r="C34" s="264" t="s">
        <v>171</v>
      </c>
      <c r="D34" s="265"/>
      <c r="E34" s="299">
        <f t="shared" ref="E34:J34" si="1">SUMPRODUCT($D5:$D15,E23:E33)</f>
        <v>7.9100000000000004E-2</v>
      </c>
      <c r="F34" s="299">
        <f t="shared" si="1"/>
        <v>0.14540000000000003</v>
      </c>
      <c r="G34" s="299">
        <f t="shared" si="1"/>
        <v>0.26100000000000001</v>
      </c>
      <c r="H34" s="299">
        <f t="shared" si="1"/>
        <v>0.33430000000000004</v>
      </c>
      <c r="I34" s="299">
        <f t="shared" si="1"/>
        <v>0.13020000000000001</v>
      </c>
      <c r="J34" s="299">
        <f t="shared" si="1"/>
        <v>5.000000000000001E-2</v>
      </c>
      <c r="K34" s="297">
        <f t="shared" si="0"/>
        <v>1</v>
      </c>
    </row>
    <row r="38" spans="2:12" ht="13.5" thickBot="1" x14ac:dyDescent="0.25">
      <c r="B38" s="238" t="s">
        <v>172</v>
      </c>
      <c r="C38" s="238" t="s">
        <v>185</v>
      </c>
      <c r="D38" s="239"/>
      <c r="E38" s="239"/>
      <c r="F38" s="239"/>
      <c r="G38" s="240"/>
      <c r="H38" s="240"/>
      <c r="I38" s="240"/>
      <c r="J38" s="240"/>
      <c r="K38" s="240"/>
      <c r="L38" s="240"/>
    </row>
    <row r="39" spans="2:12" x14ac:dyDescent="0.2">
      <c r="B39" s="242"/>
      <c r="C39" s="242"/>
      <c r="D39" s="242"/>
      <c r="E39" s="242"/>
      <c r="F39" s="242"/>
    </row>
    <row r="40" spans="2:12" x14ac:dyDescent="0.2">
      <c r="B40" s="242"/>
      <c r="C40" s="266" t="s">
        <v>180</v>
      </c>
      <c r="D40" s="271">
        <f>Summary!E12</f>
        <v>288</v>
      </c>
      <c r="F40" s="242"/>
    </row>
    <row r="41" spans="2:12" x14ac:dyDescent="0.2">
      <c r="B41" s="242"/>
      <c r="C41" s="267"/>
      <c r="D41" s="242"/>
      <c r="E41" s="267"/>
      <c r="F41" s="242"/>
    </row>
    <row r="42" spans="2:12" x14ac:dyDescent="0.2">
      <c r="E42" s="253"/>
      <c r="F42" s="253"/>
      <c r="G42" s="253"/>
      <c r="H42" s="253"/>
      <c r="I42" s="253"/>
      <c r="J42" s="253"/>
      <c r="K42" s="253"/>
    </row>
    <row r="43" spans="2:12" x14ac:dyDescent="0.2">
      <c r="C43" s="262" t="s">
        <v>188</v>
      </c>
      <c r="D43" s="246" t="s">
        <v>173</v>
      </c>
      <c r="E43" s="246" t="s">
        <v>175</v>
      </c>
      <c r="F43" s="374" t="s">
        <v>1</v>
      </c>
      <c r="G43" s="374"/>
      <c r="H43" s="253"/>
      <c r="I43" s="253"/>
      <c r="J43" s="253"/>
      <c r="K43" s="253"/>
    </row>
    <row r="44" spans="2:12" x14ac:dyDescent="0.2">
      <c r="C44" s="285" t="s">
        <v>187</v>
      </c>
      <c r="D44" s="286">
        <f>ROUND('[1]UCP Estimation'!G120/8,0)</f>
        <v>5</v>
      </c>
      <c r="E44" s="286">
        <f t="shared" ref="E44:E52" si="2">D44*8</f>
        <v>40</v>
      </c>
      <c r="F44" s="373" t="s">
        <v>174</v>
      </c>
      <c r="G44" s="373"/>
      <c r="H44" s="253"/>
      <c r="I44" s="253"/>
      <c r="J44" s="253"/>
      <c r="K44" s="253"/>
    </row>
    <row r="45" spans="2:12" x14ac:dyDescent="0.2">
      <c r="C45" s="287" t="s">
        <v>28</v>
      </c>
      <c r="D45" s="288">
        <f>ROUND(($D$40-$D$44)/$D$16*$D$11*IF($E$11="Y",1,0),0)</f>
        <v>28</v>
      </c>
      <c r="E45" s="288">
        <f t="shared" si="2"/>
        <v>224</v>
      </c>
      <c r="F45" s="373" t="s">
        <v>174</v>
      </c>
      <c r="G45" s="373"/>
      <c r="H45" s="253"/>
      <c r="I45" s="253"/>
      <c r="J45" s="253"/>
      <c r="K45" s="253"/>
    </row>
    <row r="46" spans="2:12" x14ac:dyDescent="0.2">
      <c r="C46" s="287" t="s">
        <v>42</v>
      </c>
      <c r="D46" s="288">
        <f>ROUND(($D$40-$D$44)/$D$16*$D$5*IF($E$5="Y",1,0)+($D$40-$D$44)/$D$16*$D$10*IF($E$10="Y",1,0),0)</f>
        <v>34</v>
      </c>
      <c r="E46" s="288">
        <f t="shared" si="2"/>
        <v>272</v>
      </c>
      <c r="F46" s="373" t="s">
        <v>174</v>
      </c>
      <c r="G46" s="373"/>
      <c r="H46" s="253"/>
      <c r="I46" s="253"/>
      <c r="J46" s="253"/>
      <c r="K46" s="253"/>
    </row>
    <row r="47" spans="2:12" x14ac:dyDescent="0.2">
      <c r="C47" s="289" t="s">
        <v>189</v>
      </c>
      <c r="D47" s="288">
        <f>ROUND(($D$40-$D$44)/$D$16*$D$6*IF($E$6="Y",1,0)+($D$40-$D$44)/$D$16*$D$9*IF($E$9="Y",1,0),0)</f>
        <v>37</v>
      </c>
      <c r="E47" s="288">
        <f t="shared" si="2"/>
        <v>296</v>
      </c>
      <c r="F47" s="373" t="s">
        <v>174</v>
      </c>
      <c r="G47" s="373"/>
      <c r="H47" s="253"/>
      <c r="I47" s="253"/>
      <c r="J47" s="253"/>
      <c r="K47" s="253"/>
    </row>
    <row r="48" spans="2:12" x14ac:dyDescent="0.2">
      <c r="C48" s="287" t="s">
        <v>30</v>
      </c>
      <c r="D48" s="288">
        <f>ROUND(($D$40-$D$44)/$D$16*$D$13*IF($E$13="Y",1,0)+($D$40-$D$44)/$D$16*$D$12*IF($E$12="Y",1,0),0)</f>
        <v>11</v>
      </c>
      <c r="E48" s="288">
        <f t="shared" si="2"/>
        <v>88</v>
      </c>
      <c r="F48" s="373" t="s">
        <v>174</v>
      </c>
      <c r="G48" s="373"/>
      <c r="H48" s="253"/>
      <c r="I48" s="253"/>
      <c r="J48" s="253"/>
      <c r="K48" s="253"/>
    </row>
    <row r="49" spans="3:12" x14ac:dyDescent="0.2">
      <c r="C49" s="287" t="s">
        <v>190</v>
      </c>
      <c r="D49" s="288">
        <f>ROUND((($D$40-$D$44)/$D$16*$D$7*IF($E$7="Y",1,0))/5,0)</f>
        <v>22</v>
      </c>
      <c r="E49" s="288">
        <f t="shared" si="2"/>
        <v>176</v>
      </c>
      <c r="F49" s="373" t="s">
        <v>174</v>
      </c>
      <c r="G49" s="373"/>
      <c r="H49" s="253"/>
      <c r="I49" s="253"/>
      <c r="J49" s="253"/>
      <c r="K49" s="253"/>
    </row>
    <row r="50" spans="3:12" x14ac:dyDescent="0.2">
      <c r="C50" s="287" t="s">
        <v>37</v>
      </c>
      <c r="D50" s="288">
        <f>ROUND(($D$40-$D$44)/$D$16*$D$7*IF($E$7="Y",1,0),0)-D49</f>
        <v>86</v>
      </c>
      <c r="E50" s="288">
        <f t="shared" si="2"/>
        <v>688</v>
      </c>
      <c r="F50" s="373" t="s">
        <v>174</v>
      </c>
      <c r="G50" s="373"/>
      <c r="H50" s="253"/>
      <c r="I50" s="253"/>
      <c r="J50" s="253"/>
      <c r="K50" s="253"/>
    </row>
    <row r="51" spans="3:12" x14ac:dyDescent="0.2">
      <c r="C51" s="287" t="s">
        <v>191</v>
      </c>
      <c r="D51" s="288">
        <f>ROUND((($D$40-$D$44)/$D$16*$D$8*IF($E$8="Y",1,0))/5,0)</f>
        <v>13</v>
      </c>
      <c r="E51" s="288">
        <f t="shared" si="2"/>
        <v>104</v>
      </c>
      <c r="F51" s="373" t="s">
        <v>174</v>
      </c>
      <c r="G51" s="373"/>
      <c r="H51" s="253"/>
      <c r="I51" s="253"/>
      <c r="J51" s="253"/>
      <c r="K51" s="253"/>
    </row>
    <row r="52" spans="3:12" x14ac:dyDescent="0.2">
      <c r="C52" s="287" t="s">
        <v>29</v>
      </c>
      <c r="D52" s="288">
        <f>ROUND(($D$40-$D$44)/$D$16*$D$8*IF($E$8="Y",1,0),0)-D51</f>
        <v>52</v>
      </c>
      <c r="E52" s="288">
        <f t="shared" si="2"/>
        <v>416</v>
      </c>
      <c r="F52" s="373" t="s">
        <v>174</v>
      </c>
      <c r="G52" s="373"/>
      <c r="H52" s="253"/>
      <c r="I52" s="253"/>
      <c r="J52" s="253"/>
      <c r="K52" s="253"/>
    </row>
    <row r="53" spans="3:12" x14ac:dyDescent="0.2">
      <c r="C53" s="285" t="s">
        <v>192</v>
      </c>
      <c r="D53" s="290">
        <f>SUM(D44:D52)</f>
        <v>288</v>
      </c>
      <c r="E53" s="290">
        <f>SUM(E44:E52)</f>
        <v>2304</v>
      </c>
      <c r="F53" s="373" t="s">
        <v>174</v>
      </c>
      <c r="G53" s="373"/>
      <c r="H53" s="253"/>
      <c r="I53" s="253"/>
      <c r="J53" s="253"/>
      <c r="K53" s="253"/>
    </row>
    <row r="54" spans="3:12" x14ac:dyDescent="0.2">
      <c r="E54" s="253"/>
      <c r="F54" s="253"/>
      <c r="G54" s="253"/>
      <c r="H54" s="253"/>
      <c r="I54" s="253"/>
      <c r="J54" s="253"/>
      <c r="K54" s="253"/>
    </row>
    <row r="55" spans="3:12" x14ac:dyDescent="0.2">
      <c r="E55" s="253"/>
      <c r="F55" s="253"/>
      <c r="G55" s="253"/>
      <c r="H55" s="253"/>
      <c r="I55" s="253"/>
      <c r="J55" s="253"/>
      <c r="K55" s="253"/>
    </row>
    <row r="56" spans="3:12" x14ac:dyDescent="0.2">
      <c r="E56" s="253"/>
      <c r="F56" s="253"/>
      <c r="G56" s="253"/>
      <c r="H56" s="253"/>
      <c r="I56" s="253"/>
      <c r="J56" s="253"/>
      <c r="K56" s="253"/>
    </row>
    <row r="57" spans="3:12" x14ac:dyDescent="0.2">
      <c r="C57" s="268" t="s">
        <v>176</v>
      </c>
      <c r="E57" s="253"/>
      <c r="F57" s="253"/>
      <c r="G57" s="253"/>
      <c r="H57" s="253"/>
      <c r="I57" s="253"/>
      <c r="J57" s="253"/>
      <c r="K57" s="253"/>
    </row>
    <row r="58" spans="3:12" ht="25.5" x14ac:dyDescent="0.2">
      <c r="C58" s="291" t="s">
        <v>177</v>
      </c>
      <c r="D58" s="292" t="s">
        <v>171</v>
      </c>
      <c r="E58" s="292" t="s">
        <v>163</v>
      </c>
      <c r="F58" s="292" t="s">
        <v>164</v>
      </c>
      <c r="G58" s="292" t="s">
        <v>165</v>
      </c>
      <c r="H58" s="292" t="s">
        <v>166</v>
      </c>
      <c r="I58" s="292" t="s">
        <v>167</v>
      </c>
      <c r="J58" s="269" t="s">
        <v>193</v>
      </c>
      <c r="K58" s="292"/>
      <c r="L58" s="270" t="s">
        <v>1</v>
      </c>
    </row>
    <row r="59" spans="3:12" ht="15" x14ac:dyDescent="0.2">
      <c r="C59" s="291" t="s">
        <v>173</v>
      </c>
      <c r="D59" s="290">
        <f>SUM(E59:J59)</f>
        <v>288</v>
      </c>
      <c r="E59" s="290">
        <f t="shared" ref="E59:J59" si="3">$D$40*E34/$K$34</f>
        <v>22.780799999999999</v>
      </c>
      <c r="F59" s="290">
        <f t="shared" si="3"/>
        <v>41.875200000000007</v>
      </c>
      <c r="G59" s="290">
        <f t="shared" si="3"/>
        <v>75.168000000000006</v>
      </c>
      <c r="H59" s="290">
        <f t="shared" si="3"/>
        <v>96.278400000000005</v>
      </c>
      <c r="I59" s="290">
        <f t="shared" si="3"/>
        <v>37.497600000000006</v>
      </c>
      <c r="J59" s="290">
        <f t="shared" si="3"/>
        <v>14.400000000000002</v>
      </c>
      <c r="K59" s="290"/>
      <c r="L59" s="293" t="s">
        <v>174</v>
      </c>
    </row>
    <row r="60" spans="3:12" x14ac:dyDescent="0.2">
      <c r="C60" s="292" t="s">
        <v>175</v>
      </c>
      <c r="D60" s="290">
        <f>SUM(E60:K60)</f>
        <v>2304</v>
      </c>
      <c r="E60" s="288">
        <f t="shared" ref="E60:J60" si="4">E59*8</f>
        <v>182.24639999999999</v>
      </c>
      <c r="F60" s="288">
        <f t="shared" si="4"/>
        <v>335.00160000000005</v>
      </c>
      <c r="G60" s="288">
        <f t="shared" si="4"/>
        <v>601.34400000000005</v>
      </c>
      <c r="H60" s="288">
        <f t="shared" si="4"/>
        <v>770.22720000000004</v>
      </c>
      <c r="I60" s="288">
        <f t="shared" si="4"/>
        <v>299.98080000000004</v>
      </c>
      <c r="J60" s="288">
        <f t="shared" si="4"/>
        <v>115.20000000000002</v>
      </c>
      <c r="K60" s="288"/>
      <c r="L60" s="293" t="s">
        <v>174</v>
      </c>
    </row>
    <row r="64" spans="3:12" x14ac:dyDescent="0.2">
      <c r="C64" s="268" t="s">
        <v>178</v>
      </c>
    </row>
    <row r="65" spans="2:11" ht="15" x14ac:dyDescent="0.25">
      <c r="B65" s="260"/>
      <c r="C65" s="261"/>
      <c r="D65" s="262"/>
      <c r="E65" s="246" t="s">
        <v>163</v>
      </c>
      <c r="F65" s="246" t="s">
        <v>164</v>
      </c>
      <c r="G65" s="246" t="s">
        <v>165</v>
      </c>
      <c r="H65" s="246" t="s">
        <v>166</v>
      </c>
      <c r="I65" s="246" t="s">
        <v>167</v>
      </c>
      <c r="J65" s="246" t="s">
        <v>168</v>
      </c>
      <c r="K65" s="246" t="s">
        <v>179</v>
      </c>
    </row>
    <row r="66" spans="2:11" ht="15" x14ac:dyDescent="0.25">
      <c r="B66" s="260"/>
      <c r="C66" s="261" t="s">
        <v>170</v>
      </c>
      <c r="D66" s="262"/>
      <c r="E66" s="262"/>
      <c r="F66" s="262"/>
      <c r="G66" s="262"/>
      <c r="H66" s="262"/>
      <c r="I66" s="262"/>
      <c r="J66" s="246" t="s">
        <v>186</v>
      </c>
      <c r="K66" s="262"/>
    </row>
    <row r="67" spans="2:11" x14ac:dyDescent="0.2">
      <c r="B67" s="263">
        <v>1</v>
      </c>
      <c r="C67" s="248" t="s">
        <v>33</v>
      </c>
      <c r="D67" s="282"/>
      <c r="E67" s="294">
        <f>E23*$D$40*$D5</f>
        <v>7.2</v>
      </c>
      <c r="F67" s="294">
        <f t="shared" ref="F67:J75" si="5">F23*$D5*$D$40</f>
        <v>11.520000000000003</v>
      </c>
      <c r="G67" s="294">
        <f t="shared" si="5"/>
        <v>5.7600000000000016</v>
      </c>
      <c r="H67" s="294">
        <f t="shared" si="5"/>
        <v>2.8800000000000008</v>
      </c>
      <c r="I67" s="294">
        <f t="shared" si="5"/>
        <v>1.4400000000000004</v>
      </c>
      <c r="J67" s="294">
        <f t="shared" si="5"/>
        <v>0</v>
      </c>
      <c r="K67" s="294">
        <f t="shared" ref="K67:K78" si="6">SUM(E67:J67)</f>
        <v>28.800000000000008</v>
      </c>
    </row>
    <row r="68" spans="2:11" x14ac:dyDescent="0.2">
      <c r="B68" s="263">
        <v>2</v>
      </c>
      <c r="C68" s="248" t="s">
        <v>34</v>
      </c>
      <c r="D68" s="282"/>
      <c r="E68" s="294">
        <f t="shared" ref="E68:E75" si="7">E24*$D6*$D$40</f>
        <v>3.1680000000000001</v>
      </c>
      <c r="F68" s="294">
        <f t="shared" si="5"/>
        <v>6.3360000000000003</v>
      </c>
      <c r="G68" s="294">
        <f t="shared" si="5"/>
        <v>14.256</v>
      </c>
      <c r="H68" s="294">
        <f t="shared" si="5"/>
        <v>6.3360000000000003</v>
      </c>
      <c r="I68" s="294">
        <f t="shared" si="5"/>
        <v>1.5840000000000001</v>
      </c>
      <c r="J68" s="294">
        <f t="shared" si="5"/>
        <v>0</v>
      </c>
      <c r="K68" s="294">
        <f t="shared" si="6"/>
        <v>31.680000000000003</v>
      </c>
    </row>
    <row r="69" spans="2:11" x14ac:dyDescent="0.2">
      <c r="B69" s="263">
        <v>3</v>
      </c>
      <c r="C69" s="248" t="s">
        <v>51</v>
      </c>
      <c r="D69" s="284"/>
      <c r="E69" s="294">
        <f t="shared" si="7"/>
        <v>4.3776000000000002</v>
      </c>
      <c r="F69" s="294">
        <f t="shared" si="5"/>
        <v>10.944000000000003</v>
      </c>
      <c r="G69" s="294">
        <f t="shared" si="5"/>
        <v>27.36</v>
      </c>
      <c r="H69" s="294">
        <f t="shared" si="5"/>
        <v>46.512</v>
      </c>
      <c r="I69" s="294">
        <f t="shared" si="5"/>
        <v>13.1328</v>
      </c>
      <c r="J69" s="294">
        <f t="shared" si="5"/>
        <v>7.1135999999999999</v>
      </c>
      <c r="K69" s="294">
        <f t="shared" si="6"/>
        <v>109.44000000000001</v>
      </c>
    </row>
    <row r="70" spans="2:11" x14ac:dyDescent="0.2">
      <c r="B70" s="263">
        <v>4</v>
      </c>
      <c r="C70" s="250" t="s">
        <v>35</v>
      </c>
      <c r="D70" s="284"/>
      <c r="E70" s="294">
        <f t="shared" si="7"/>
        <v>1.9872000000000001</v>
      </c>
      <c r="F70" s="294">
        <f t="shared" si="5"/>
        <v>5.2991999999999999</v>
      </c>
      <c r="G70" s="294">
        <f t="shared" si="5"/>
        <v>16.560000000000002</v>
      </c>
      <c r="H70" s="294">
        <f t="shared" si="5"/>
        <v>27.820800000000002</v>
      </c>
      <c r="I70" s="294">
        <f t="shared" si="5"/>
        <v>9.9359999999999999</v>
      </c>
      <c r="J70" s="294">
        <f t="shared" si="5"/>
        <v>4.6368000000000009</v>
      </c>
      <c r="K70" s="294">
        <f t="shared" si="6"/>
        <v>66.240000000000009</v>
      </c>
    </row>
    <row r="71" spans="2:11" x14ac:dyDescent="0.2">
      <c r="B71" s="263">
        <v>5</v>
      </c>
      <c r="C71" s="248" t="s">
        <v>18</v>
      </c>
      <c r="D71" s="282"/>
      <c r="E71" s="294">
        <f t="shared" si="7"/>
        <v>0.28800000000000003</v>
      </c>
      <c r="F71" s="294">
        <f t="shared" si="5"/>
        <v>0.28800000000000003</v>
      </c>
      <c r="G71" s="294">
        <f t="shared" si="5"/>
        <v>0.86399999999999999</v>
      </c>
      <c r="H71" s="294">
        <f t="shared" si="5"/>
        <v>1.728</v>
      </c>
      <c r="I71" s="294">
        <f t="shared" si="5"/>
        <v>2.3040000000000003</v>
      </c>
      <c r="J71" s="294">
        <f t="shared" si="5"/>
        <v>0.28800000000000003</v>
      </c>
      <c r="K71" s="294">
        <f t="shared" si="6"/>
        <v>5.7600000000000007</v>
      </c>
    </row>
    <row r="72" spans="2:11" x14ac:dyDescent="0.2">
      <c r="B72" s="263">
        <v>6</v>
      </c>
      <c r="C72" s="252" t="s">
        <v>36</v>
      </c>
      <c r="D72" s="282"/>
      <c r="E72" s="294">
        <f t="shared" si="7"/>
        <v>0.28800000000000003</v>
      </c>
      <c r="F72" s="294">
        <f t="shared" si="5"/>
        <v>0.28800000000000003</v>
      </c>
      <c r="G72" s="294">
        <f t="shared" si="5"/>
        <v>1.44</v>
      </c>
      <c r="H72" s="294">
        <f t="shared" si="5"/>
        <v>1.728</v>
      </c>
      <c r="I72" s="294">
        <f t="shared" si="5"/>
        <v>1.6128000000000002</v>
      </c>
      <c r="J72" s="294">
        <f t="shared" si="5"/>
        <v>0.40320000000000006</v>
      </c>
      <c r="K72" s="294">
        <f t="shared" si="6"/>
        <v>5.76</v>
      </c>
    </row>
    <row r="73" spans="2:11" x14ac:dyDescent="0.2">
      <c r="B73" s="263">
        <v>7</v>
      </c>
      <c r="C73" s="252" t="s">
        <v>26</v>
      </c>
      <c r="D73" s="282"/>
      <c r="E73" s="294">
        <f t="shared" si="7"/>
        <v>4.32</v>
      </c>
      <c r="F73" s="294">
        <f t="shared" si="5"/>
        <v>5.7600000000000016</v>
      </c>
      <c r="G73" s="294">
        <f t="shared" si="5"/>
        <v>5.7600000000000016</v>
      </c>
      <c r="H73" s="294">
        <f t="shared" si="5"/>
        <v>5.7600000000000016</v>
      </c>
      <c r="I73" s="294">
        <f t="shared" si="5"/>
        <v>5.7600000000000016</v>
      </c>
      <c r="J73" s="294">
        <f t="shared" si="5"/>
        <v>1.4400000000000004</v>
      </c>
      <c r="K73" s="294">
        <f t="shared" si="6"/>
        <v>28.800000000000008</v>
      </c>
    </row>
    <row r="74" spans="2:11" x14ac:dyDescent="0.2">
      <c r="B74" s="263">
        <v>8</v>
      </c>
      <c r="C74" s="252" t="s">
        <v>19</v>
      </c>
      <c r="D74" s="282"/>
      <c r="E74" s="294">
        <f t="shared" si="7"/>
        <v>0.57600000000000007</v>
      </c>
      <c r="F74" s="294">
        <f t="shared" si="5"/>
        <v>0.86399999999999999</v>
      </c>
      <c r="G74" s="294">
        <f t="shared" si="5"/>
        <v>1.44</v>
      </c>
      <c r="H74" s="294">
        <f t="shared" si="5"/>
        <v>1.7855999999999999</v>
      </c>
      <c r="I74" s="294">
        <f t="shared" si="5"/>
        <v>0.86399999999999999</v>
      </c>
      <c r="J74" s="294">
        <f t="shared" si="5"/>
        <v>0.23040000000000002</v>
      </c>
      <c r="K74" s="294">
        <f t="shared" si="6"/>
        <v>5.76</v>
      </c>
    </row>
    <row r="75" spans="2:11" x14ac:dyDescent="0.2">
      <c r="B75" s="263">
        <v>9</v>
      </c>
      <c r="C75" s="252" t="s">
        <v>30</v>
      </c>
      <c r="D75" s="282"/>
      <c r="E75" s="294">
        <f t="shared" si="7"/>
        <v>0.57600000000000007</v>
      </c>
      <c r="F75" s="294">
        <f t="shared" si="5"/>
        <v>0.57600000000000007</v>
      </c>
      <c r="G75" s="294">
        <f t="shared" si="5"/>
        <v>1.728</v>
      </c>
      <c r="H75" s="294">
        <f t="shared" si="5"/>
        <v>1.728</v>
      </c>
      <c r="I75" s="294">
        <f t="shared" si="5"/>
        <v>0.86399999999999999</v>
      </c>
      <c r="J75" s="294">
        <f t="shared" si="5"/>
        <v>0.28800000000000003</v>
      </c>
      <c r="K75" s="294">
        <f t="shared" si="6"/>
        <v>5.76</v>
      </c>
    </row>
    <row r="76" spans="2:11" x14ac:dyDescent="0.2">
      <c r="B76" s="263"/>
      <c r="C76" s="252"/>
      <c r="D76" s="282"/>
      <c r="E76" s="294"/>
      <c r="F76" s="294"/>
      <c r="G76" s="294"/>
      <c r="H76" s="294"/>
      <c r="I76" s="294"/>
      <c r="J76" s="294"/>
      <c r="K76" s="294"/>
    </row>
    <row r="77" spans="2:11" x14ac:dyDescent="0.2">
      <c r="B77" s="263"/>
      <c r="C77" s="252"/>
      <c r="D77" s="282"/>
      <c r="E77" s="294"/>
      <c r="F77" s="294"/>
      <c r="G77" s="294"/>
      <c r="H77" s="294"/>
      <c r="I77" s="294"/>
      <c r="J77" s="294"/>
      <c r="K77" s="294"/>
    </row>
    <row r="78" spans="2:11" x14ac:dyDescent="0.2">
      <c r="B78" s="263"/>
      <c r="C78" s="264" t="s">
        <v>171</v>
      </c>
      <c r="D78" s="265"/>
      <c r="E78" s="295">
        <f t="shared" ref="E78:J78" si="8">SUM(E67:E77)</f>
        <v>22.780800000000003</v>
      </c>
      <c r="F78" s="295">
        <f t="shared" si="8"/>
        <v>41.875199999999992</v>
      </c>
      <c r="G78" s="295">
        <f t="shared" si="8"/>
        <v>75.168000000000006</v>
      </c>
      <c r="H78" s="295">
        <f t="shared" si="8"/>
        <v>96.278399999999991</v>
      </c>
      <c r="I78" s="295">
        <f t="shared" si="8"/>
        <v>37.497599999999991</v>
      </c>
      <c r="J78" s="295">
        <f t="shared" si="8"/>
        <v>14.400000000000002</v>
      </c>
      <c r="K78" s="294">
        <f t="shared" si="6"/>
        <v>287.99999999999994</v>
      </c>
    </row>
  </sheetData>
  <mergeCells count="11">
    <mergeCell ref="F49:G49"/>
    <mergeCell ref="F50:G50"/>
    <mergeCell ref="F51:G51"/>
    <mergeCell ref="F52:G52"/>
    <mergeCell ref="F53:G53"/>
    <mergeCell ref="F48:G48"/>
    <mergeCell ref="F43:G43"/>
    <mergeCell ref="F44:G44"/>
    <mergeCell ref="F45:G45"/>
    <mergeCell ref="F46:G46"/>
    <mergeCell ref="F47:G47"/>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7"/>
  <sheetViews>
    <sheetView workbookViewId="0">
      <selection activeCell="B5" sqref="B5"/>
    </sheetView>
  </sheetViews>
  <sheetFormatPr defaultRowHeight="12.75" x14ac:dyDescent="0.2"/>
  <cols>
    <col min="1" max="1" width="4.28515625" style="229" customWidth="1"/>
    <col min="2" max="2" width="15.7109375" style="229" customWidth="1"/>
    <col min="3" max="3" width="21.85546875" style="229" customWidth="1"/>
    <col min="4" max="4" width="24.140625" style="229" customWidth="1"/>
    <col min="5" max="5" width="7.7109375" style="229" customWidth="1"/>
    <col min="6" max="6" width="9.140625" style="229"/>
    <col min="7" max="7" width="17" style="229" customWidth="1"/>
    <col min="8" max="8" width="23" style="229" customWidth="1"/>
    <col min="9" max="9" width="14.7109375" style="229" customWidth="1"/>
    <col min="10" max="10" width="18.42578125" style="229" customWidth="1"/>
    <col min="11" max="16384" width="9.140625" style="229"/>
  </cols>
  <sheetData>
    <row r="1" spans="1:11" s="221" customFormat="1" x14ac:dyDescent="0.2">
      <c r="A1" s="220" t="s">
        <v>137</v>
      </c>
    </row>
    <row r="4" spans="1:11" s="223" customFormat="1" x14ac:dyDescent="0.2">
      <c r="A4" s="222" t="s">
        <v>31</v>
      </c>
      <c r="B4" s="222" t="s">
        <v>138</v>
      </c>
      <c r="C4" s="222" t="s">
        <v>139</v>
      </c>
      <c r="D4" s="222" t="s">
        <v>140</v>
      </c>
      <c r="E4" s="222" t="s">
        <v>141</v>
      </c>
      <c r="F4" s="222" t="s">
        <v>142</v>
      </c>
      <c r="G4" s="222" t="s">
        <v>143</v>
      </c>
      <c r="H4" s="222" t="s">
        <v>144</v>
      </c>
      <c r="I4" s="222" t="s">
        <v>145</v>
      </c>
      <c r="J4" s="222" t="s">
        <v>146</v>
      </c>
      <c r="K4" s="222" t="s">
        <v>147</v>
      </c>
    </row>
    <row r="5" spans="1:11" x14ac:dyDescent="0.2">
      <c r="A5" s="224"/>
      <c r="B5" s="225"/>
      <c r="C5" s="226"/>
      <c r="D5" s="226"/>
      <c r="E5" s="227"/>
      <c r="F5" s="228"/>
      <c r="G5" s="227"/>
      <c r="H5" s="227"/>
      <c r="I5" s="227"/>
      <c r="J5" s="226"/>
      <c r="K5" s="225"/>
    </row>
    <row r="6" spans="1:11" x14ac:dyDescent="0.2">
      <c r="A6" s="230">
        <v>3</v>
      </c>
      <c r="B6" s="231"/>
      <c r="C6" s="232"/>
      <c r="D6" s="232"/>
      <c r="E6" s="227"/>
      <c r="F6" s="231"/>
      <c r="G6" s="227"/>
      <c r="H6" s="232"/>
      <c r="I6" s="232"/>
      <c r="J6" s="232"/>
      <c r="K6" s="232"/>
    </row>
    <row r="7" spans="1:11" x14ac:dyDescent="0.2">
      <c r="A7" s="230">
        <v>4</v>
      </c>
      <c r="B7" s="231"/>
      <c r="C7" s="232"/>
      <c r="D7" s="232"/>
      <c r="E7" s="227"/>
      <c r="F7" s="231"/>
      <c r="G7" s="227"/>
      <c r="H7" s="232"/>
      <c r="I7" s="232"/>
      <c r="J7" s="232"/>
      <c r="K7" s="232"/>
    </row>
    <row r="8" spans="1:11" x14ac:dyDescent="0.2">
      <c r="A8" s="230">
        <v>5</v>
      </c>
      <c r="B8" s="231"/>
      <c r="C8" s="232"/>
      <c r="D8" s="232"/>
      <c r="E8" s="227"/>
      <c r="F8" s="231"/>
      <c r="G8" s="227"/>
      <c r="H8" s="232"/>
      <c r="I8" s="232"/>
      <c r="J8" s="232"/>
      <c r="K8" s="232"/>
    </row>
    <row r="10" spans="1:11" x14ac:dyDescent="0.2">
      <c r="A10" s="233"/>
    </row>
    <row r="13" spans="1:11" x14ac:dyDescent="0.2">
      <c r="B13" s="234" t="s">
        <v>6</v>
      </c>
      <c r="C13" s="235" t="s">
        <v>155</v>
      </c>
    </row>
    <row r="14" spans="1:11" x14ac:dyDescent="0.2">
      <c r="C14" s="236" t="s">
        <v>156</v>
      </c>
    </row>
    <row r="17" spans="3:3" x14ac:dyDescent="0.2">
      <c r="C17" s="235" t="s">
        <v>157</v>
      </c>
    </row>
  </sheetData>
  <phoneticPr fontId="21" type="noConversion"/>
  <dataValidations count="2">
    <dataValidation type="list" allowBlank="1" showInputMessage="1" showErrorMessage="1" sqref="E5:E8">
      <formula1>"High,Medium,Low"</formula1>
    </dataValidation>
    <dataValidation type="list" allowBlank="1" showInputMessage="1" showErrorMessage="1" sqref="G5:I5 G6:G8">
      <formula1>"1,2,3,4,5"</formula1>
    </dataValidation>
  </dataValidations>
  <hyperlinks>
    <hyperlink ref="C14" location="'WBS Estimation'!B52" display="The risk mitigation efforts should be calculated manually based on the risk assessment and then input to the &quot;WBS Estimation&quot; sheet"/>
  </hyperlinks>
  <pageMargins left="0.75" right="0.75" top="1" bottom="1" header="0.5" footer="0.5"/>
  <pageSetup paperSize="9" scale="80" orientation="landscape" r:id="rId1"/>
  <headerFooter alignWithMargins="0">
    <oddFooter>Page &amp;P&amp;RUCP Estimation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3"/>
  <sheetViews>
    <sheetView topLeftCell="A2" workbookViewId="0">
      <selection activeCell="B7" sqref="B7"/>
    </sheetView>
  </sheetViews>
  <sheetFormatPr defaultRowHeight="12.75" x14ac:dyDescent="0.2"/>
  <cols>
    <col min="1" max="1" width="4.7109375" style="86" customWidth="1"/>
    <col min="2" max="2" width="8" customWidth="1"/>
    <col min="3" max="3" width="8.7109375" style="87" customWidth="1"/>
    <col min="4" max="4" width="8.140625" style="12" customWidth="1"/>
    <col min="5" max="5" width="39.5703125" customWidth="1"/>
    <col min="6" max="6" width="9.42578125" customWidth="1"/>
    <col min="7" max="7" width="48.42578125" style="12" customWidth="1"/>
    <col min="8" max="8" width="8.7109375" customWidth="1"/>
  </cols>
  <sheetData>
    <row r="1" spans="1:8" ht="58.5" customHeight="1" x14ac:dyDescent="0.2">
      <c r="A1" s="10"/>
      <c r="B1" s="375" t="s">
        <v>53</v>
      </c>
      <c r="C1" s="375"/>
      <c r="D1" s="375"/>
      <c r="E1" s="375"/>
      <c r="F1" s="375"/>
      <c r="G1" s="375"/>
      <c r="H1" s="112"/>
    </row>
    <row r="2" spans="1:8" s="83" customFormat="1" ht="17.25" customHeight="1" x14ac:dyDescent="0.2">
      <c r="A2" s="89" t="s">
        <v>54</v>
      </c>
      <c r="B2" s="79"/>
      <c r="C2" s="80"/>
      <c r="D2" s="79"/>
      <c r="E2" s="79"/>
      <c r="F2" s="81" t="s">
        <v>124</v>
      </c>
      <c r="G2" s="81"/>
      <c r="H2" s="82"/>
    </row>
    <row r="3" spans="1:8" ht="9.75" customHeight="1" x14ac:dyDescent="0.2">
      <c r="A3" s="92"/>
      <c r="B3" s="93"/>
      <c r="C3" s="94"/>
      <c r="D3" s="73"/>
      <c r="E3" s="73"/>
      <c r="F3" s="73"/>
      <c r="G3" s="73"/>
      <c r="H3" s="95"/>
    </row>
    <row r="4" spans="1:8" ht="22.5" customHeight="1" x14ac:dyDescent="0.2">
      <c r="A4" s="96" t="s">
        <v>55</v>
      </c>
      <c r="B4" s="97" t="s">
        <v>56</v>
      </c>
      <c r="C4" s="97" t="s">
        <v>57</v>
      </c>
      <c r="D4" s="98" t="s">
        <v>58</v>
      </c>
      <c r="E4" s="99" t="s">
        <v>59</v>
      </c>
      <c r="F4" s="100" t="s">
        <v>60</v>
      </c>
      <c r="G4" s="100" t="s">
        <v>61</v>
      </c>
      <c r="H4" s="100" t="s">
        <v>62</v>
      </c>
    </row>
    <row r="5" spans="1:8" ht="89.25" x14ac:dyDescent="0.2">
      <c r="A5" s="101" t="s">
        <v>63</v>
      </c>
      <c r="B5" s="333" t="s">
        <v>337</v>
      </c>
      <c r="C5" s="334">
        <v>41009</v>
      </c>
      <c r="D5" s="101"/>
      <c r="E5" s="335" t="s">
        <v>338</v>
      </c>
      <c r="F5" s="102"/>
      <c r="G5" s="103"/>
      <c r="H5" s="104"/>
    </row>
    <row r="6" spans="1:8" ht="165.75" x14ac:dyDescent="0.2">
      <c r="A6" s="101" t="s">
        <v>64</v>
      </c>
      <c r="B6" s="333" t="s">
        <v>337</v>
      </c>
      <c r="C6" s="334">
        <v>41009</v>
      </c>
      <c r="D6" s="101"/>
      <c r="E6" s="335" t="s">
        <v>339</v>
      </c>
      <c r="F6" s="102"/>
      <c r="G6" s="103"/>
      <c r="H6" s="104"/>
    </row>
    <row r="7" spans="1:8" ht="25.5" x14ac:dyDescent="0.2">
      <c r="A7" s="101" t="s">
        <v>65</v>
      </c>
      <c r="B7" s="333" t="s">
        <v>337</v>
      </c>
      <c r="C7" s="334">
        <v>41009</v>
      </c>
      <c r="D7" s="101"/>
      <c r="E7" s="335" t="s">
        <v>340</v>
      </c>
      <c r="F7" s="102"/>
      <c r="G7" s="103"/>
      <c r="H7" s="104"/>
    </row>
    <row r="8" spans="1:8" x14ac:dyDescent="0.2">
      <c r="A8" s="101" t="s">
        <v>66</v>
      </c>
      <c r="B8" s="101"/>
      <c r="C8" s="101"/>
      <c r="D8" s="101"/>
      <c r="E8" s="84"/>
      <c r="F8" s="102"/>
      <c r="G8" s="103"/>
      <c r="H8" s="104"/>
    </row>
    <row r="9" spans="1:8" x14ac:dyDescent="0.2">
      <c r="A9" s="101" t="s">
        <v>67</v>
      </c>
      <c r="B9" s="101"/>
      <c r="C9" s="101"/>
      <c r="D9" s="101"/>
      <c r="E9" s="84"/>
      <c r="F9" s="102"/>
      <c r="G9" s="103"/>
      <c r="H9" s="104"/>
    </row>
    <row r="10" spans="1:8" x14ac:dyDescent="0.2">
      <c r="A10" s="101" t="s">
        <v>68</v>
      </c>
      <c r="B10" s="101"/>
      <c r="C10" s="101"/>
      <c r="D10" s="101"/>
      <c r="E10" s="84"/>
      <c r="F10" s="102"/>
      <c r="G10" s="103"/>
      <c r="H10" s="104"/>
    </row>
    <row r="11" spans="1:8" x14ac:dyDescent="0.2">
      <c r="A11" s="101" t="s">
        <v>69</v>
      </c>
      <c r="B11" s="101"/>
      <c r="C11" s="101"/>
      <c r="D11" s="101"/>
      <c r="E11" s="84"/>
      <c r="F11" s="102"/>
      <c r="G11" s="103"/>
      <c r="H11" s="104"/>
    </row>
    <row r="12" spans="1:8" x14ac:dyDescent="0.2">
      <c r="A12" s="101" t="s">
        <v>70</v>
      </c>
      <c r="B12" s="101"/>
      <c r="C12" s="101"/>
      <c r="D12" s="101"/>
      <c r="E12" s="84"/>
      <c r="F12" s="102"/>
      <c r="G12" s="103"/>
      <c r="H12" s="104"/>
    </row>
    <row r="13" spans="1:8" s="85" customFormat="1" x14ac:dyDescent="0.2">
      <c r="A13" s="101" t="s">
        <v>71</v>
      </c>
      <c r="B13" s="101"/>
      <c r="C13" s="101"/>
      <c r="D13" s="105"/>
      <c r="E13" s="105"/>
      <c r="F13" s="106"/>
      <c r="G13" s="107"/>
      <c r="H13" s="108"/>
    </row>
    <row r="14" spans="1:8" x14ac:dyDescent="0.2">
      <c r="A14" s="109" t="s">
        <v>72</v>
      </c>
      <c r="B14" s="110"/>
      <c r="C14" s="110"/>
      <c r="D14" s="101"/>
      <c r="E14" s="101"/>
      <c r="F14" s="102"/>
      <c r="G14" s="111"/>
      <c r="H14" s="104"/>
    </row>
    <row r="15" spans="1:8" x14ac:dyDescent="0.2">
      <c r="A15" s="109" t="s">
        <v>73</v>
      </c>
      <c r="B15" s="110"/>
      <c r="C15" s="110"/>
      <c r="D15" s="101"/>
      <c r="E15" s="101"/>
      <c r="F15" s="102"/>
      <c r="G15" s="111"/>
      <c r="H15" s="104"/>
    </row>
    <row r="16" spans="1:8" x14ac:dyDescent="0.2">
      <c r="A16" s="109" t="s">
        <v>74</v>
      </c>
      <c r="B16" s="110"/>
      <c r="C16" s="110"/>
      <c r="D16" s="101"/>
      <c r="E16" s="101"/>
      <c r="F16" s="102"/>
      <c r="G16" s="111"/>
      <c r="H16" s="104"/>
    </row>
    <row r="17" spans="1:8" x14ac:dyDescent="0.2">
      <c r="A17" s="109" t="s">
        <v>75</v>
      </c>
      <c r="B17" s="110"/>
      <c r="C17" s="110"/>
      <c r="D17" s="101"/>
      <c r="E17" s="101"/>
      <c r="F17" s="102"/>
      <c r="G17" s="111"/>
      <c r="H17" s="104"/>
    </row>
    <row r="18" spans="1:8" x14ac:dyDescent="0.2">
      <c r="A18" s="109" t="s">
        <v>76</v>
      </c>
      <c r="B18" s="110"/>
      <c r="C18" s="110"/>
      <c r="D18" s="101"/>
      <c r="E18" s="101"/>
      <c r="F18" s="102"/>
      <c r="G18" s="111"/>
      <c r="H18" s="104"/>
    </row>
    <row r="19" spans="1:8" x14ac:dyDescent="0.2">
      <c r="A19" s="109" t="s">
        <v>77</v>
      </c>
      <c r="B19" s="110"/>
      <c r="C19" s="110"/>
      <c r="D19" s="101"/>
      <c r="E19" s="101"/>
      <c r="F19" s="102"/>
      <c r="G19" s="111"/>
      <c r="H19" s="104"/>
    </row>
    <row r="20" spans="1:8" x14ac:dyDescent="0.2">
      <c r="A20" s="109" t="s">
        <v>78</v>
      </c>
      <c r="B20" s="110"/>
      <c r="C20" s="110"/>
      <c r="D20" s="101"/>
      <c r="E20" s="101"/>
      <c r="F20" s="102"/>
      <c r="G20" s="111"/>
      <c r="H20" s="104"/>
    </row>
    <row r="21" spans="1:8" x14ac:dyDescent="0.2">
      <c r="A21" s="109" t="s">
        <v>79</v>
      </c>
      <c r="B21" s="110"/>
      <c r="C21" s="110"/>
      <c r="D21" s="101"/>
      <c r="E21" s="101"/>
      <c r="F21" s="102"/>
      <c r="G21" s="111"/>
      <c r="H21" s="104"/>
    </row>
    <row r="22" spans="1:8" x14ac:dyDescent="0.2">
      <c r="A22" s="109" t="s">
        <v>80</v>
      </c>
      <c r="B22" s="110"/>
      <c r="C22" s="110"/>
      <c r="D22" s="101"/>
      <c r="E22" s="101"/>
      <c r="F22" s="102"/>
      <c r="G22" s="111"/>
      <c r="H22" s="104"/>
    </row>
    <row r="23" spans="1:8" x14ac:dyDescent="0.2">
      <c r="A23" s="109" t="s">
        <v>81</v>
      </c>
      <c r="B23" s="110"/>
      <c r="C23" s="110"/>
      <c r="D23" s="101"/>
      <c r="E23" s="101"/>
      <c r="F23" s="102"/>
      <c r="G23" s="111"/>
      <c r="H23" s="104"/>
    </row>
    <row r="24" spans="1:8" x14ac:dyDescent="0.2">
      <c r="A24" s="109" t="s">
        <v>82</v>
      </c>
      <c r="B24" s="110"/>
      <c r="C24" s="110"/>
      <c r="D24" s="101"/>
      <c r="E24" s="101"/>
      <c r="F24" s="102"/>
      <c r="G24" s="111"/>
      <c r="H24" s="104"/>
    </row>
    <row r="25" spans="1:8" x14ac:dyDescent="0.2">
      <c r="A25" s="109" t="s">
        <v>83</v>
      </c>
      <c r="B25" s="110"/>
      <c r="C25" s="110"/>
      <c r="D25" s="101"/>
      <c r="E25" s="101"/>
      <c r="F25" s="102"/>
      <c r="G25" s="111"/>
      <c r="H25" s="104"/>
    </row>
    <row r="26" spans="1:8" x14ac:dyDescent="0.2">
      <c r="A26" s="109" t="s">
        <v>84</v>
      </c>
      <c r="B26" s="110"/>
      <c r="C26" s="110"/>
      <c r="D26" s="101"/>
      <c r="E26" s="101"/>
      <c r="F26" s="102"/>
      <c r="G26" s="111"/>
      <c r="H26" s="104"/>
    </row>
    <row r="27" spans="1:8" x14ac:dyDescent="0.2">
      <c r="A27" s="109" t="s">
        <v>85</v>
      </c>
      <c r="B27" s="110"/>
      <c r="C27" s="110"/>
      <c r="D27" s="101"/>
      <c r="E27" s="105"/>
      <c r="F27" s="102"/>
      <c r="G27" s="111"/>
      <c r="H27" s="104"/>
    </row>
    <row r="28" spans="1:8" x14ac:dyDescent="0.2">
      <c r="A28" s="109" t="s">
        <v>86</v>
      </c>
      <c r="B28" s="110"/>
      <c r="C28" s="110"/>
      <c r="D28" s="101"/>
      <c r="E28" s="101"/>
      <c r="F28" s="102"/>
      <c r="G28" s="111"/>
      <c r="H28" s="104"/>
    </row>
    <row r="29" spans="1:8" x14ac:dyDescent="0.2">
      <c r="A29" s="109" t="s">
        <v>87</v>
      </c>
      <c r="B29" s="110"/>
      <c r="C29" s="110"/>
      <c r="D29" s="101"/>
      <c r="E29" s="101"/>
      <c r="F29" s="102"/>
      <c r="G29" s="111"/>
      <c r="H29" s="104"/>
    </row>
    <row r="30" spans="1:8" x14ac:dyDescent="0.2">
      <c r="A30" s="109" t="s">
        <v>88</v>
      </c>
      <c r="B30" s="110"/>
      <c r="C30" s="110"/>
      <c r="D30" s="101"/>
      <c r="E30" s="105"/>
      <c r="F30" s="102"/>
      <c r="G30" s="111"/>
      <c r="H30" s="104"/>
    </row>
    <row r="31" spans="1:8" x14ac:dyDescent="0.2">
      <c r="A31" s="109" t="s">
        <v>89</v>
      </c>
      <c r="B31" s="110"/>
      <c r="C31" s="110"/>
      <c r="D31" s="101"/>
      <c r="E31" s="101"/>
      <c r="F31" s="102"/>
      <c r="G31" s="111"/>
      <c r="H31" s="104"/>
    </row>
    <row r="32" spans="1:8" x14ac:dyDescent="0.2">
      <c r="A32" s="109" t="s">
        <v>90</v>
      </c>
      <c r="B32" s="110"/>
      <c r="C32" s="110"/>
      <c r="D32" s="101"/>
      <c r="E32" s="101"/>
      <c r="F32" s="102"/>
      <c r="G32" s="111"/>
      <c r="H32" s="104"/>
    </row>
    <row r="33" spans="1:8" x14ac:dyDescent="0.2">
      <c r="A33" s="109" t="s">
        <v>91</v>
      </c>
      <c r="B33" s="110"/>
      <c r="C33" s="110"/>
      <c r="D33" s="101"/>
      <c r="E33" s="101"/>
      <c r="F33" s="102"/>
      <c r="G33" s="111"/>
      <c r="H33" s="104"/>
    </row>
    <row r="34" spans="1:8" x14ac:dyDescent="0.2">
      <c r="A34" s="109" t="s">
        <v>92</v>
      </c>
      <c r="B34" s="110"/>
      <c r="C34" s="110"/>
      <c r="D34" s="101"/>
      <c r="E34" s="101"/>
      <c r="F34" s="102"/>
      <c r="G34" s="111"/>
      <c r="H34" s="104"/>
    </row>
    <row r="35" spans="1:8" x14ac:dyDescent="0.2">
      <c r="H35" s="88"/>
    </row>
    <row r="36" spans="1:8" x14ac:dyDescent="0.2">
      <c r="H36" s="88"/>
    </row>
    <row r="37" spans="1:8" x14ac:dyDescent="0.2">
      <c r="H37" s="88"/>
    </row>
    <row r="38" spans="1:8" x14ac:dyDescent="0.2">
      <c r="H38" s="88"/>
    </row>
    <row r="39" spans="1:8" x14ac:dyDescent="0.2">
      <c r="H39" s="88"/>
    </row>
    <row r="40" spans="1:8" x14ac:dyDescent="0.2">
      <c r="H40" s="88"/>
    </row>
    <row r="41" spans="1:8" x14ac:dyDescent="0.2">
      <c r="H41" s="88"/>
    </row>
    <row r="42" spans="1:8" x14ac:dyDescent="0.2">
      <c r="H42" s="88"/>
    </row>
    <row r="43" spans="1:8" x14ac:dyDescent="0.2">
      <c r="H43" s="88"/>
    </row>
    <row r="44" spans="1:8" x14ac:dyDescent="0.2">
      <c r="H44" s="88"/>
    </row>
    <row r="45" spans="1:8" x14ac:dyDescent="0.2">
      <c r="H45" s="88"/>
    </row>
    <row r="46" spans="1:8" x14ac:dyDescent="0.2">
      <c r="H46" s="88"/>
    </row>
    <row r="47" spans="1:8" x14ac:dyDescent="0.2">
      <c r="H47" s="88"/>
    </row>
    <row r="48" spans="1:8" x14ac:dyDescent="0.2">
      <c r="H48" s="88"/>
    </row>
    <row r="49" spans="8:8" x14ac:dyDescent="0.2">
      <c r="H49" s="88"/>
    </row>
    <row r="50" spans="8:8" x14ac:dyDescent="0.2">
      <c r="H50" s="88"/>
    </row>
    <row r="51" spans="8:8" x14ac:dyDescent="0.2">
      <c r="H51" s="88"/>
    </row>
    <row r="52" spans="8:8" x14ac:dyDescent="0.2">
      <c r="H52" s="88"/>
    </row>
    <row r="53" spans="8:8" x14ac:dyDescent="0.2">
      <c r="H53" s="88"/>
    </row>
  </sheetData>
  <mergeCells count="1">
    <mergeCell ref="B1:G1"/>
  </mergeCells>
  <phoneticPr fontId="21" type="noConversion"/>
  <pageMargins left="0.59" right="0.39" top="0.61" bottom="0.63" header="0.5" footer="0.5"/>
  <pageSetup paperSize="9"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B7" sqref="B7"/>
    </sheetView>
  </sheetViews>
  <sheetFormatPr defaultRowHeight="12.75" x14ac:dyDescent="0.2"/>
  <cols>
    <col min="1" max="1" width="4.85546875" style="132" customWidth="1"/>
    <col min="2" max="2" width="14.140625" style="132" customWidth="1"/>
    <col min="3" max="3" width="13.7109375" style="132" customWidth="1"/>
    <col min="4" max="4" width="25.140625" style="132" customWidth="1"/>
    <col min="5" max="5" width="29.140625" style="132" customWidth="1"/>
    <col min="6" max="6" width="33.140625" style="132" customWidth="1"/>
    <col min="7" max="16384" width="9.140625" style="132"/>
  </cols>
  <sheetData>
    <row r="1" spans="2:6" s="130" customFormat="1" x14ac:dyDescent="0.2">
      <c r="B1" s="131" t="s">
        <v>100</v>
      </c>
    </row>
    <row r="4" spans="2:6" x14ac:dyDescent="0.2">
      <c r="B4" s="133"/>
    </row>
    <row r="5" spans="2:6" s="134" customFormat="1" x14ac:dyDescent="0.2">
      <c r="B5" s="135" t="s">
        <v>101</v>
      </c>
      <c r="C5" s="136" t="s">
        <v>8</v>
      </c>
      <c r="D5" s="136" t="s">
        <v>102</v>
      </c>
      <c r="E5" s="136" t="s">
        <v>103</v>
      </c>
      <c r="F5" s="136" t="s">
        <v>104</v>
      </c>
    </row>
    <row r="6" spans="2:6" x14ac:dyDescent="0.2">
      <c r="B6" s="139">
        <v>41009</v>
      </c>
      <c r="C6" s="140" t="s">
        <v>204</v>
      </c>
      <c r="D6" s="141" t="s">
        <v>203</v>
      </c>
      <c r="E6" s="142" t="s">
        <v>362</v>
      </c>
      <c r="F6" s="143"/>
    </row>
    <row r="7" spans="2:6" x14ac:dyDescent="0.2">
      <c r="B7" s="139"/>
      <c r="C7" s="140"/>
      <c r="D7" s="141"/>
      <c r="E7" s="143"/>
      <c r="F7" s="143"/>
    </row>
    <row r="8" spans="2:6" x14ac:dyDescent="0.2">
      <c r="B8" s="139"/>
      <c r="C8" s="140"/>
      <c r="D8" s="141"/>
      <c r="E8" s="144"/>
      <c r="F8" s="145"/>
    </row>
    <row r="9" spans="2:6" x14ac:dyDescent="0.2">
      <c r="B9" s="139"/>
      <c r="C9" s="140"/>
      <c r="D9" s="237"/>
      <c r="E9" s="144"/>
      <c r="F9" s="145"/>
    </row>
    <row r="10" spans="2:6" x14ac:dyDescent="0.2">
      <c r="B10" s="139"/>
      <c r="C10" s="140"/>
      <c r="D10" s="145"/>
      <c r="E10" s="144"/>
      <c r="F10" s="145"/>
    </row>
    <row r="11" spans="2:6" ht="14.25" x14ac:dyDescent="0.2">
      <c r="B11" s="139"/>
      <c r="C11" s="146"/>
      <c r="D11" s="147"/>
      <c r="E11" s="144"/>
      <c r="F11" s="150"/>
    </row>
    <row r="12" spans="2:6" x14ac:dyDescent="0.2">
      <c r="B12" s="148"/>
      <c r="C12" s="149"/>
      <c r="D12" s="145"/>
      <c r="E12" s="144"/>
      <c r="F12" s="145"/>
    </row>
    <row r="13" spans="2:6" x14ac:dyDescent="0.2">
      <c r="B13" s="148"/>
      <c r="C13" s="149"/>
      <c r="D13" s="145"/>
      <c r="E13" s="144"/>
      <c r="F13" s="145"/>
    </row>
    <row r="14" spans="2:6" x14ac:dyDescent="0.2">
      <c r="B14" s="148"/>
      <c r="C14" s="149"/>
      <c r="D14" s="145"/>
      <c r="E14" s="144"/>
      <c r="F14" s="145"/>
    </row>
    <row r="15" spans="2:6" x14ac:dyDescent="0.2">
      <c r="B15" s="148"/>
      <c r="C15" s="149"/>
      <c r="D15" s="145"/>
      <c r="E15" s="144"/>
      <c r="F15" s="145"/>
    </row>
    <row r="16" spans="2:6" x14ac:dyDescent="0.2">
      <c r="B16" s="148"/>
      <c r="C16" s="149"/>
      <c r="D16" s="145"/>
      <c r="E16" s="144"/>
      <c r="F16" s="145"/>
    </row>
    <row r="17" spans="2:6" x14ac:dyDescent="0.2">
      <c r="B17" s="148"/>
      <c r="C17" s="149"/>
      <c r="D17" s="145"/>
      <c r="E17" s="144"/>
      <c r="F17" s="145"/>
    </row>
    <row r="18" spans="2:6" x14ac:dyDescent="0.2">
      <c r="B18" s="148"/>
      <c r="C18" s="149"/>
      <c r="D18" s="145"/>
      <c r="E18" s="145"/>
      <c r="F18" s="145"/>
    </row>
  </sheetData>
  <phoneticPr fontId="21" type="noConversion"/>
  <pageMargins left="0.75" right="0.75" top="1" bottom="1" header="0.5" footer="0.5"/>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32ABCA03716449B503125A5FD82D30" ma:contentTypeVersion="0" ma:contentTypeDescription="Create a new document." ma:contentTypeScope="" ma:versionID="fb9231546467bfb6d8bdc7af6f6ee50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3B8D4E5-2F11-453F-BDD2-BF067E8F14DD}">
  <ds:schemaRefs>
    <ds:schemaRef ds:uri="http://schemas.microsoft.com/office/2006/metadata/longProperties"/>
  </ds:schemaRefs>
</ds:datastoreItem>
</file>

<file path=customXml/itemProps2.xml><?xml version="1.0" encoding="utf-8"?>
<ds:datastoreItem xmlns:ds="http://schemas.openxmlformats.org/officeDocument/2006/customXml" ds:itemID="{B1B4DAE8-E822-48D4-93AE-9DA53D1D4B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ED1897FA-053D-4B7C-87FF-89180262771A}">
  <ds:schemaRefs>
    <ds:schemaRef ds:uri="http://schemas.microsoft.com/sharepoint/v3/contenttype/forms"/>
  </ds:schemaRefs>
</ds:datastoreItem>
</file>

<file path=customXml/itemProps4.xml><?xml version="1.0" encoding="utf-8"?>
<ds:datastoreItem xmlns:ds="http://schemas.openxmlformats.org/officeDocument/2006/customXml" ds:itemID="{DB793EB1-9DDF-4713-824A-7392E802DA87}">
  <ds:schemaRefs>
    <ds:schemaRef ds:uri="http://schemas.microsoft.com/office/2006/metadata/properties"/>
    <ds:schemaRef ds:uri="http://purl.org/dc/elements/1.1/"/>
    <ds:schemaRef ds:uri="http://purl.org/dc/term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Summary</vt:lpstr>
      <vt:lpstr>WBS Estimation</vt:lpstr>
      <vt:lpstr>Effort Breakdown</vt:lpstr>
      <vt:lpstr>Risk Assessment</vt:lpstr>
      <vt:lpstr>Q&amp;A</vt:lpstr>
      <vt:lpstr>Record of Changes</vt:lpstr>
      <vt:lpstr>Summary!Print_Area</vt:lpstr>
      <vt:lpstr>'WBS Estimation'!Print_Area</vt:lpstr>
    </vt:vector>
  </TitlesOfParts>
  <Company>Harvey Nash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 Client Project WBS v12</dc:title>
  <dc:creator>Cun con</dc:creator>
  <cp:lastModifiedBy>quyennk</cp:lastModifiedBy>
  <cp:lastPrinted>2009-03-10T12:43:17Z</cp:lastPrinted>
  <dcterms:created xsi:type="dcterms:W3CDTF">1999-02-18T15:44:36Z</dcterms:created>
  <dcterms:modified xsi:type="dcterms:W3CDTF">2012-04-11T07:47:11Z</dcterms:modified>
  <cp:category>Template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0x0101008932ABCA03716449B503125A5FD82D30</vt:lpwstr>
  </property>
</Properties>
</file>