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cott\Documents\GitHub\AirU-GCP\Documentation\"/>
    </mc:Choice>
  </mc:AlternateContent>
  <xr:revisionPtr revIDLastSave="0" documentId="13_ncr:1_{A9FA3B35-493A-4DE5-8EAF-577D710CE85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D8" i="2" s="1"/>
  <c r="B7" i="2"/>
  <c r="B8" i="2" s="1"/>
  <c r="D21" i="1" l="1"/>
  <c r="D27" i="1" s="1"/>
  <c r="B27" i="1" s="1"/>
  <c r="E23" i="1" l="1"/>
  <c r="D22" i="1"/>
  <c r="D26" i="1" s="1"/>
  <c r="E21" i="1"/>
  <c r="D6" i="1"/>
  <c r="E6" i="1" s="1"/>
  <c r="E7" i="2"/>
  <c r="E8" i="2" s="1"/>
  <c r="C7" i="2"/>
  <c r="C8" i="2" s="1"/>
  <c r="D4" i="1"/>
  <c r="D5" i="1" s="1"/>
  <c r="E5" i="1" l="1"/>
  <c r="D9" i="1"/>
  <c r="E22" i="1"/>
  <c r="F28" i="1" s="1"/>
  <c r="G28" i="1" s="1"/>
  <c r="G29" i="1" s="1"/>
  <c r="D28" i="1"/>
  <c r="B28" i="1" s="1"/>
  <c r="D24" i="1"/>
  <c r="D7" i="1"/>
  <c r="E4" i="1"/>
  <c r="D11" i="1"/>
  <c r="B11" i="1" s="1"/>
  <c r="D10" i="1"/>
  <c r="B10" i="1" s="1"/>
  <c r="D29" i="1" l="1"/>
  <c r="B29" i="1" s="1"/>
  <c r="E24" i="1"/>
  <c r="B26" i="1"/>
  <c r="E7" i="1"/>
  <c r="D12" i="1"/>
  <c r="B12" i="1" s="1"/>
  <c r="B9" i="1"/>
  <c r="B32" i="1" l="1"/>
  <c r="B33" i="1" s="1"/>
  <c r="B15" i="1"/>
  <c r="B16" i="1" s="1"/>
</calcChain>
</file>

<file path=xl/sharedStrings.xml><?xml version="1.0" encoding="utf-8"?>
<sst xmlns="http://schemas.openxmlformats.org/spreadsheetml/2006/main" count="88" uniqueCount="43">
  <si>
    <t>IoT Core</t>
  </si>
  <si>
    <t>Cloud Function</t>
  </si>
  <si>
    <t>10,000 Sensors</t>
  </si>
  <si>
    <t>1,000 Sensors</t>
  </si>
  <si>
    <t>Notes</t>
  </si>
  <si>
    <t>Web Hosting</t>
  </si>
  <si>
    <t>BigQuery DB Storage</t>
  </si>
  <si>
    <t>BigQuery Query</t>
  </si>
  <si>
    <t>Year</t>
  </si>
  <si>
    <t>First 10GB free each month / $.020 per GB after (Active Storage)</t>
  </si>
  <si>
    <t>First 2 million invocations free each month / $0.40 per million after</t>
  </si>
  <si>
    <t>Month</t>
  </si>
  <si>
    <t>First 250MB data exchanged / month free / $0.0045 per MB after</t>
  </si>
  <si>
    <t>First 1TB free each month / $5.00 per TB after - 2 requests / sensor / day</t>
  </si>
  <si>
    <t>Best guess which includes purchasing a domain name</t>
  </si>
  <si>
    <t>GCP Function</t>
  </si>
  <si>
    <t>Queries per sensor per day</t>
  </si>
  <si>
    <t>Number of Sensors</t>
  </si>
  <si>
    <t>Input</t>
  </si>
  <si>
    <t>Value</t>
  </si>
  <si>
    <t>Average transmission interval (minutes)</t>
  </si>
  <si>
    <t>Packet size (bytes)</t>
  </si>
  <si>
    <t>Cost</t>
  </si>
  <si>
    <t>Calculated Values</t>
  </si>
  <si>
    <t>After Free</t>
  </si>
  <si>
    <t>First 1TB free each month / $5.00 per TB after</t>
  </si>
  <si>
    <t>Interactive Google Cloud Platform Cost for AirU IOT Project</t>
  </si>
  <si>
    <t>Total per month</t>
  </si>
  <si>
    <t>Total per year</t>
  </si>
  <si>
    <t>Packets sent</t>
  </si>
  <si>
    <t>Data stored (GB)</t>
  </si>
  <si>
    <t>Data queried (TB)</t>
  </si>
  <si>
    <t>Queries</t>
  </si>
  <si>
    <t>Analytics / ML</t>
  </si>
  <si>
    <t>TBD</t>
  </si>
  <si>
    <t>ONLY CHANGE VALUES IN GREEN TEXT!</t>
  </si>
  <si>
    <t>Note: This model assumes that each time a user accesses data from the web app that a new query is performed. This is cost prohibited as sensors scale to large numbers.</t>
  </si>
  <si>
    <t xml:space="preserve">Note: This model assumes the use of scheduled queries every 5 minutes (current, 1 day, 3 day, 7 day) for an approximate 1152 queries a day. </t>
  </si>
  <si>
    <t>100 Sensors</t>
  </si>
  <si>
    <t>5,000 Sensors</t>
  </si>
  <si>
    <t>Monthly Cost</t>
  </si>
  <si>
    <t>Annual Cost</t>
  </si>
  <si>
    <t>#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</si>
</sst>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3" fontId="0" fillId="0" borderId="0" xfId="0" applyNumberFormat="1"/>
    <xf numFmtId="0" fontId="1" fillId="0" borderId="0" xfId="0" applyFont="1"/>
    <xf numFmtId="0" fontId="0" fillId="5" borderId="1" xfId="0" applyFill="1" applyBorder="1"/>
    <xf numFmtId="2" fontId="0" fillId="0" borderId="0" xfId="0" applyNumberFormat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3" xfId="0" applyFont="1" applyFill="1" applyBorder="1"/>
    <xf numFmtId="0" fontId="0" fillId="0" borderId="0" xfId="0" applyBorder="1"/>
    <xf numFmtId="164" fontId="0" fillId="5" borderId="4" xfId="0" applyNumberForma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1" fillId="5" borderId="0" xfId="0" applyNumberFormat="1" applyFont="1" applyFill="1" applyAlignment="1">
      <alignment horizontal="right"/>
    </xf>
    <xf numFmtId="165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0" fontId="0" fillId="0" borderId="1" xfId="0" applyBorder="1" applyAlignment="1"/>
    <xf numFmtId="0" fontId="1" fillId="6" borderId="1" xfId="0" applyFont="1" applyFill="1" applyBorder="1" applyAlignment="1"/>
    <xf numFmtId="0" fontId="6" fillId="0" borderId="0" xfId="0" applyFont="1"/>
    <xf numFmtId="164" fontId="6" fillId="0" borderId="1" xfId="0" applyNumberFormat="1" applyFont="1" applyBorder="1"/>
    <xf numFmtId="164" fontId="6" fillId="3" borderId="1" xfId="0" applyNumberFormat="1" applyFont="1" applyFill="1" applyBorder="1"/>
    <xf numFmtId="0" fontId="6" fillId="0" borderId="6" xfId="0" applyFont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0" borderId="10" xfId="0" applyFont="1" applyBorder="1"/>
    <xf numFmtId="164" fontId="6" fillId="0" borderId="11" xfId="0" applyNumberFormat="1" applyFont="1" applyBorder="1"/>
    <xf numFmtId="0" fontId="6" fillId="3" borderId="10" xfId="0" applyFont="1" applyFill="1" applyBorder="1"/>
    <xf numFmtId="164" fontId="6" fillId="3" borderId="11" xfId="0" applyNumberFormat="1" applyFont="1" applyFill="1" applyBorder="1"/>
    <xf numFmtId="0" fontId="6" fillId="7" borderId="12" xfId="0" applyFont="1" applyFill="1" applyBorder="1"/>
    <xf numFmtId="164" fontId="6" fillId="7" borderId="13" xfId="0" applyNumberFormat="1" applyFont="1" applyFill="1" applyBorder="1"/>
    <xf numFmtId="164" fontId="6" fillId="7" borderId="14" xfId="0" applyNumberFormat="1" applyFont="1" applyFill="1" applyBorder="1"/>
    <xf numFmtId="0" fontId="2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Cost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Sheet2!$B$14:$B$20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Sheet2!$C$14:$C$20</c:f>
              <c:numCache>
                <c:formatCode>General</c:formatCode>
                <c:ptCount val="7"/>
                <c:pt idx="0">
                  <c:v>17.09</c:v>
                </c:pt>
                <c:pt idx="1">
                  <c:v>38.340000000000003</c:v>
                </c:pt>
                <c:pt idx="2">
                  <c:v>188.12</c:v>
                </c:pt>
                <c:pt idx="3">
                  <c:v>430.04</c:v>
                </c:pt>
                <c:pt idx="4" formatCode="&quot;$&quot;#,##0.00">
                  <c:v>852.01</c:v>
                </c:pt>
                <c:pt idx="5">
                  <c:v>2117.94</c:v>
                </c:pt>
                <c:pt idx="6">
                  <c:v>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09-43A1-B057-F62B200B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57024"/>
        <c:axId val="116048096"/>
      </c:lineChart>
      <c:catAx>
        <c:axId val="1134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Sensors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8096"/>
        <c:crosses val="autoZero"/>
        <c:auto val="1"/>
        <c:lblAlgn val="ctr"/>
        <c:lblOffset val="100"/>
        <c:noMultiLvlLbl val="0"/>
      </c:catAx>
      <c:valAx>
        <c:axId val="1160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383381</xdr:colOff>
      <xdr:row>10</xdr:row>
      <xdr:rowOff>245269</xdr:rowOff>
    </xdr:from>
    <xdr:to>
      <xdr:col>5</xdr:col>
      <xdr:colOff>3374231</xdr:colOff>
      <xdr:row>22</xdr:row>
      <xdr:rowOff>159544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BCBCA5-526E-4381-BD1D-3CB9B699E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B23" sqref="B23"/>
    </sheetView>
  </sheetViews>
  <sheetFormatPr defaultRowHeight="14.25" x14ac:dyDescent="0.45"/>
  <cols>
    <col min="1" max="1" width="36.06640625" customWidth="1"/>
    <col min="2" max="2" width="12.59765625" customWidth="1"/>
    <col min="3" max="3" width="57.73046875" customWidth="1"/>
    <col min="4" max="4" width="15.59765625" customWidth="1"/>
    <col min="5" max="5" width="13.73046875" customWidth="1"/>
    <col min="6" max="6" width="11.3984375" customWidth="1"/>
    <col min="7" max="7" width="12" customWidth="1"/>
  </cols>
  <sheetData>
    <row r="1" spans="1:6" ht="18" x14ac:dyDescent="0.55000000000000004">
      <c r="A1" s="35" t="s">
        <v>26</v>
      </c>
      <c r="B1" s="35"/>
      <c r="C1" s="35"/>
      <c r="D1" s="35"/>
      <c r="E1" s="35"/>
    </row>
    <row r="2" spans="1:6" ht="18" x14ac:dyDescent="0.55000000000000004">
      <c r="A2" s="36" t="s">
        <v>35</v>
      </c>
      <c r="B2" s="37"/>
      <c r="C2" s="37"/>
      <c r="D2" s="37"/>
      <c r="E2" s="37"/>
    </row>
    <row r="3" spans="1:6" x14ac:dyDescent="0.45">
      <c r="A3" s="6" t="s">
        <v>18</v>
      </c>
      <c r="B3" s="6" t="s">
        <v>19</v>
      </c>
      <c r="C3" s="6" t="s">
        <v>23</v>
      </c>
      <c r="D3" s="6" t="s">
        <v>11</v>
      </c>
      <c r="E3" s="6" t="s">
        <v>8</v>
      </c>
    </row>
    <row r="4" spans="1:6" x14ac:dyDescent="0.45">
      <c r="A4" s="1" t="s">
        <v>17</v>
      </c>
      <c r="B4" s="11">
        <v>500</v>
      </c>
      <c r="C4" s="4" t="s">
        <v>29</v>
      </c>
      <c r="D4" s="16">
        <f>B4*60*24*31/B5</f>
        <v>4464000</v>
      </c>
      <c r="E4" s="16">
        <f>D4*12</f>
        <v>53568000</v>
      </c>
    </row>
    <row r="5" spans="1:6" x14ac:dyDescent="0.45">
      <c r="A5" s="1" t="s">
        <v>20</v>
      </c>
      <c r="B5" s="11">
        <v>5</v>
      </c>
      <c r="C5" s="4" t="s">
        <v>30</v>
      </c>
      <c r="D5" s="16">
        <f>D4*B7/1000000000</f>
        <v>1.142784</v>
      </c>
      <c r="E5" s="16">
        <f>D5*12</f>
        <v>13.713408000000001</v>
      </c>
    </row>
    <row r="6" spans="1:6" x14ac:dyDescent="0.45">
      <c r="A6" s="1" t="s">
        <v>16</v>
      </c>
      <c r="B6" s="11">
        <v>2</v>
      </c>
      <c r="C6" s="4" t="s">
        <v>32</v>
      </c>
      <c r="D6" s="16">
        <f>B4*B6*31</f>
        <v>31000</v>
      </c>
      <c r="E6" s="16">
        <f>D6*12</f>
        <v>372000</v>
      </c>
    </row>
    <row r="7" spans="1:6" x14ac:dyDescent="0.45">
      <c r="A7" s="1" t="s">
        <v>21</v>
      </c>
      <c r="B7" s="11">
        <v>256</v>
      </c>
      <c r="C7" s="4" t="s">
        <v>31</v>
      </c>
      <c r="D7" s="16">
        <f>D6*D5/1000</f>
        <v>35.426304000000002</v>
      </c>
      <c r="E7" s="16">
        <f>D7*12</f>
        <v>425.11564800000002</v>
      </c>
    </row>
    <row r="8" spans="1:6" x14ac:dyDescent="0.45">
      <c r="A8" s="7" t="s">
        <v>15</v>
      </c>
      <c r="B8" s="6" t="s">
        <v>22</v>
      </c>
      <c r="C8" s="19" t="s">
        <v>4</v>
      </c>
      <c r="D8" s="6" t="s">
        <v>24</v>
      </c>
      <c r="E8" s="6" t="s">
        <v>22</v>
      </c>
    </row>
    <row r="9" spans="1:6" x14ac:dyDescent="0.45">
      <c r="A9" s="1" t="s">
        <v>0</v>
      </c>
      <c r="B9" s="12">
        <f>IF(D9&lt;0,0,D9*0.0045)</f>
        <v>0</v>
      </c>
      <c r="C9" s="18" t="s">
        <v>12</v>
      </c>
      <c r="D9" s="15">
        <f>D5-250</f>
        <v>-248.85721599999999</v>
      </c>
      <c r="E9" s="15">
        <v>4.4999999999999997E-3</v>
      </c>
    </row>
    <row r="10" spans="1:6" x14ac:dyDescent="0.45">
      <c r="A10" s="1" t="s">
        <v>1</v>
      </c>
      <c r="B10" s="12">
        <f>IF(D10&lt;0,0,D10*0.4)</f>
        <v>0.98560000000000003</v>
      </c>
      <c r="C10" s="18" t="s">
        <v>10</v>
      </c>
      <c r="D10" s="15">
        <f>(D4-2000000)/1000000</f>
        <v>2.464</v>
      </c>
      <c r="E10" s="15">
        <v>0.4</v>
      </c>
    </row>
    <row r="11" spans="1:6" x14ac:dyDescent="0.45">
      <c r="A11" s="1" t="s">
        <v>6</v>
      </c>
      <c r="B11" s="12">
        <f>IF(D11&lt;0,0,D11*E11)</f>
        <v>0</v>
      </c>
      <c r="C11" s="18" t="s">
        <v>9</v>
      </c>
      <c r="D11" s="15">
        <f>D5-10</f>
        <v>-8.8572159999999993</v>
      </c>
      <c r="E11" s="15">
        <v>0.02</v>
      </c>
    </row>
    <row r="12" spans="1:6" x14ac:dyDescent="0.45">
      <c r="A12" s="1" t="s">
        <v>7</v>
      </c>
      <c r="B12" s="12">
        <f>D12*E12</f>
        <v>172.13152000000002</v>
      </c>
      <c r="C12" s="18" t="s">
        <v>25</v>
      </c>
      <c r="D12" s="15">
        <f>D7-1</f>
        <v>34.426304000000002</v>
      </c>
      <c r="E12" s="15">
        <v>5</v>
      </c>
    </row>
    <row r="13" spans="1:6" x14ac:dyDescent="0.45">
      <c r="A13" s="1" t="s">
        <v>5</v>
      </c>
      <c r="B13" s="12">
        <v>15</v>
      </c>
      <c r="C13" s="18" t="s">
        <v>14</v>
      </c>
      <c r="D13" s="15"/>
      <c r="E13" s="15"/>
    </row>
    <row r="14" spans="1:6" x14ac:dyDescent="0.45">
      <c r="A14" s="1" t="s">
        <v>33</v>
      </c>
      <c r="B14" s="10" t="s">
        <v>34</v>
      </c>
      <c r="C14" s="38" t="s">
        <v>36</v>
      </c>
      <c r="D14" s="38"/>
      <c r="E14" s="38"/>
      <c r="F14" s="17"/>
    </row>
    <row r="15" spans="1:6" x14ac:dyDescent="0.45">
      <c r="A15" s="7" t="s">
        <v>27</v>
      </c>
      <c r="B15" s="13">
        <f>SUM(B9:B13)</f>
        <v>188.11712000000003</v>
      </c>
      <c r="C15" s="38"/>
      <c r="D15" s="38"/>
      <c r="E15" s="38"/>
      <c r="F15" s="5"/>
    </row>
    <row r="16" spans="1:6" x14ac:dyDescent="0.45">
      <c r="A16" s="8" t="s">
        <v>28</v>
      </c>
      <c r="B16" s="14">
        <f>B15*12</f>
        <v>2257.4054400000005</v>
      </c>
      <c r="C16" s="38"/>
      <c r="D16" s="38"/>
      <c r="E16" s="38"/>
    </row>
    <row r="17" spans="1:7" x14ac:dyDescent="0.45">
      <c r="A17" s="3"/>
      <c r="C17" s="9"/>
      <c r="D17" s="9"/>
      <c r="E17" s="9"/>
    </row>
    <row r="18" spans="1:7" x14ac:dyDescent="0.45">
      <c r="C18" s="9"/>
      <c r="D18" s="9"/>
      <c r="E18" s="9"/>
    </row>
    <row r="20" spans="1:7" x14ac:dyDescent="0.45">
      <c r="A20" s="6" t="s">
        <v>18</v>
      </c>
      <c r="B20" s="6" t="s">
        <v>19</v>
      </c>
      <c r="C20" s="6" t="s">
        <v>23</v>
      </c>
      <c r="D20" s="6" t="s">
        <v>11</v>
      </c>
      <c r="E20" s="6" t="s">
        <v>8</v>
      </c>
    </row>
    <row r="21" spans="1:7" x14ac:dyDescent="0.45">
      <c r="A21" s="1" t="s">
        <v>17</v>
      </c>
      <c r="B21" s="11">
        <v>10000</v>
      </c>
      <c r="C21" s="4" t="s">
        <v>29</v>
      </c>
      <c r="D21" s="16">
        <f>B21*60*24*31/B22</f>
        <v>89280000</v>
      </c>
      <c r="E21" s="16">
        <f>D21*12</f>
        <v>1071360000</v>
      </c>
    </row>
    <row r="22" spans="1:7" x14ac:dyDescent="0.45">
      <c r="A22" s="1" t="s">
        <v>20</v>
      </c>
      <c r="B22" s="11">
        <v>5</v>
      </c>
      <c r="C22" s="4" t="s">
        <v>30</v>
      </c>
      <c r="D22" s="16">
        <f>D21*B24/1000000000</f>
        <v>22.85568</v>
      </c>
      <c r="E22" s="16">
        <f>D22*12</f>
        <v>274.26815999999997</v>
      </c>
    </row>
    <row r="23" spans="1:7" x14ac:dyDescent="0.45">
      <c r="A23" s="1" t="s">
        <v>16</v>
      </c>
      <c r="B23" s="11">
        <v>2</v>
      </c>
      <c r="C23" s="4" t="s">
        <v>32</v>
      </c>
      <c r="D23" s="16">
        <v>35712</v>
      </c>
      <c r="E23" s="16">
        <f>D23*12</f>
        <v>428544</v>
      </c>
    </row>
    <row r="24" spans="1:7" x14ac:dyDescent="0.45">
      <c r="A24" s="1" t="s">
        <v>21</v>
      </c>
      <c r="B24" s="11">
        <v>256</v>
      </c>
      <c r="C24" s="4" t="s">
        <v>31</v>
      </c>
      <c r="D24" s="16">
        <f>D23*D22/1000</f>
        <v>816.22204415999988</v>
      </c>
      <c r="E24" s="16">
        <f>D24*12</f>
        <v>9794.664529919999</v>
      </c>
    </row>
    <row r="25" spans="1:7" x14ac:dyDescent="0.45">
      <c r="A25" s="7" t="s">
        <v>15</v>
      </c>
      <c r="B25" s="6" t="s">
        <v>22</v>
      </c>
      <c r="C25" s="19" t="s">
        <v>4</v>
      </c>
      <c r="D25" s="6" t="s">
        <v>24</v>
      </c>
      <c r="E25" s="6" t="s">
        <v>22</v>
      </c>
    </row>
    <row r="26" spans="1:7" x14ac:dyDescent="0.45">
      <c r="A26" s="1" t="s">
        <v>0</v>
      </c>
      <c r="B26" s="12">
        <f>IF(D26&lt;0,0,D26*0.0045)</f>
        <v>101.72555999999999</v>
      </c>
      <c r="C26" s="18" t="s">
        <v>12</v>
      </c>
      <c r="D26" s="15">
        <f>D22*1000-250</f>
        <v>22605.68</v>
      </c>
      <c r="E26" s="15">
        <v>4.4999999999999997E-3</v>
      </c>
    </row>
    <row r="27" spans="1:7" x14ac:dyDescent="0.45">
      <c r="A27" s="1" t="s">
        <v>1</v>
      </c>
      <c r="B27" s="12">
        <f>IF(D27&lt;0,0,D27*0.4)</f>
        <v>34.911999999999999</v>
      </c>
      <c r="C27" s="18" t="s">
        <v>10</v>
      </c>
      <c r="D27" s="15">
        <f>(D21-2000000)/1000000</f>
        <v>87.28</v>
      </c>
      <c r="E27" s="15">
        <v>0.4</v>
      </c>
    </row>
    <row r="28" spans="1:7" x14ac:dyDescent="0.45">
      <c r="A28" s="1" t="s">
        <v>6</v>
      </c>
      <c r="B28" s="12">
        <f>IF(D28&lt;0,0,D28*E28)</f>
        <v>0.2571136</v>
      </c>
      <c r="C28" s="18" t="s">
        <v>9</v>
      </c>
      <c r="D28" s="15">
        <f>D22-10</f>
        <v>12.85568</v>
      </c>
      <c r="E28" s="15">
        <v>0.02</v>
      </c>
      <c r="F28">
        <f>E22-10</f>
        <v>264.26815999999997</v>
      </c>
      <c r="G28">
        <f>F28*E28</f>
        <v>5.285363199999999</v>
      </c>
    </row>
    <row r="29" spans="1:7" x14ac:dyDescent="0.45">
      <c r="A29" s="1" t="s">
        <v>7</v>
      </c>
      <c r="B29" s="12">
        <f>D29*E29</f>
        <v>4076.1102207999993</v>
      </c>
      <c r="C29" s="18" t="s">
        <v>25</v>
      </c>
      <c r="D29" s="15">
        <f>D24-1</f>
        <v>815.22204415999988</v>
      </c>
      <c r="E29" s="15">
        <v>5</v>
      </c>
      <c r="G29">
        <f>G28*12</f>
        <v>63.424358399999988</v>
      </c>
    </row>
    <row r="30" spans="1:7" x14ac:dyDescent="0.45">
      <c r="A30" s="1" t="s">
        <v>5</v>
      </c>
      <c r="B30" s="12">
        <v>15</v>
      </c>
      <c r="C30" s="18" t="s">
        <v>14</v>
      </c>
      <c r="D30" s="15"/>
      <c r="E30" s="15"/>
    </row>
    <row r="31" spans="1:7" x14ac:dyDescent="0.45">
      <c r="A31" s="1" t="s">
        <v>33</v>
      </c>
      <c r="B31" s="10" t="s">
        <v>34</v>
      </c>
      <c r="C31" s="38" t="s">
        <v>37</v>
      </c>
      <c r="D31" s="38"/>
      <c r="E31" s="38"/>
    </row>
    <row r="32" spans="1:7" x14ac:dyDescent="0.45">
      <c r="A32" s="7" t="s">
        <v>27</v>
      </c>
      <c r="B32" s="13">
        <f>SUM(B26:B30)</f>
        <v>4228.0048943999991</v>
      </c>
      <c r="C32" s="38"/>
      <c r="D32" s="38"/>
      <c r="E32" s="38"/>
    </row>
    <row r="33" spans="1:5" x14ac:dyDescent="0.45">
      <c r="A33" s="8" t="s">
        <v>28</v>
      </c>
      <c r="B33" s="14">
        <f>B32*12</f>
        <v>50736.058732799989</v>
      </c>
      <c r="C33" s="38"/>
      <c r="D33" s="38"/>
      <c r="E33" s="38"/>
    </row>
    <row r="37" spans="1:5" x14ac:dyDescent="0.45">
      <c r="C37" s="2"/>
      <c r="D37" s="2"/>
    </row>
    <row r="38" spans="1:5" x14ac:dyDescent="0.45">
      <c r="C38" s="2"/>
      <c r="D38" s="2"/>
    </row>
    <row r="39" spans="1:5" x14ac:dyDescent="0.45">
      <c r="C39" s="2"/>
      <c r="D39" s="2"/>
    </row>
  </sheetData>
  <mergeCells count="4">
    <mergeCell ref="A1:E1"/>
    <mergeCell ref="A2:E2"/>
    <mergeCell ref="C14:E16"/>
    <mergeCell ref="C31:E33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063-074F-48F9-BCC5-5298648AD3D4}">
  <dimension ref="A1:F20"/>
  <sheetViews>
    <sheetView workbookViewId="0">
      <selection activeCell="A15" sqref="A15"/>
    </sheetView>
  </sheetViews>
  <sheetFormatPr defaultRowHeight="20.25" x14ac:dyDescent="0.55000000000000004"/>
  <cols>
    <col min="1" max="1" width="28.86328125" style="20" bestFit="1" customWidth="1"/>
    <col min="2" max="2" width="18.06640625" style="20" bestFit="1" customWidth="1"/>
    <col min="3" max="4" width="20.46484375" style="20" bestFit="1" customWidth="1"/>
    <col min="5" max="5" width="22.1328125" style="20" bestFit="1" customWidth="1"/>
    <col min="6" max="6" width="95.3984375" style="20" bestFit="1" customWidth="1"/>
    <col min="7" max="16384" width="9.06640625" style="20"/>
  </cols>
  <sheetData>
    <row r="1" spans="1:6" ht="20.65" x14ac:dyDescent="0.6">
      <c r="A1" s="25" t="s">
        <v>15</v>
      </c>
      <c r="B1" s="26" t="s">
        <v>38</v>
      </c>
      <c r="C1" s="26" t="s">
        <v>3</v>
      </c>
      <c r="D1" s="26" t="s">
        <v>39</v>
      </c>
      <c r="E1" s="27" t="s">
        <v>2</v>
      </c>
      <c r="F1" s="24" t="s">
        <v>4</v>
      </c>
    </row>
    <row r="2" spans="1:6" x14ac:dyDescent="0.55000000000000004">
      <c r="A2" s="28" t="s">
        <v>0</v>
      </c>
      <c r="B2" s="21">
        <v>0</v>
      </c>
      <c r="C2" s="21">
        <v>9.1600560000000009</v>
      </c>
      <c r="D2" s="21">
        <v>50.300279999999994</v>
      </c>
      <c r="E2" s="29">
        <v>101.72555999999999</v>
      </c>
      <c r="F2" s="23" t="s">
        <v>12</v>
      </c>
    </row>
    <row r="3" spans="1:6" x14ac:dyDescent="0.55000000000000004">
      <c r="A3" s="28" t="s">
        <v>1</v>
      </c>
      <c r="B3" s="21">
        <v>0</v>
      </c>
      <c r="C3" s="21">
        <v>2.7712000000000003</v>
      </c>
      <c r="D3" s="21">
        <v>17.056000000000001</v>
      </c>
      <c r="E3" s="29">
        <v>34.911999999999999</v>
      </c>
      <c r="F3" s="23" t="s">
        <v>10</v>
      </c>
    </row>
    <row r="4" spans="1:6" x14ac:dyDescent="0.55000000000000004">
      <c r="A4" s="28" t="s">
        <v>6</v>
      </c>
      <c r="B4" s="21">
        <v>0</v>
      </c>
      <c r="C4" s="21">
        <v>0</v>
      </c>
      <c r="D4" s="21">
        <v>2.8556799999999997E-2</v>
      </c>
      <c r="E4" s="29">
        <v>0.2571136</v>
      </c>
      <c r="F4" s="23" t="s">
        <v>9</v>
      </c>
    </row>
    <row r="5" spans="1:6" x14ac:dyDescent="0.55000000000000004">
      <c r="A5" s="28" t="s">
        <v>7</v>
      </c>
      <c r="B5" s="21">
        <v>2.0852607999999995</v>
      </c>
      <c r="C5" s="21">
        <v>403.11102208</v>
      </c>
      <c r="D5" s="21">
        <v>2035.5551103999996</v>
      </c>
      <c r="E5" s="29">
        <v>4076.1102207999993</v>
      </c>
      <c r="F5" s="23" t="s">
        <v>13</v>
      </c>
    </row>
    <row r="6" spans="1:6" x14ac:dyDescent="0.55000000000000004">
      <c r="A6" s="28" t="s">
        <v>5</v>
      </c>
      <c r="B6" s="21">
        <v>15</v>
      </c>
      <c r="C6" s="21">
        <v>15</v>
      </c>
      <c r="D6" s="21">
        <v>15</v>
      </c>
      <c r="E6" s="29">
        <v>15</v>
      </c>
      <c r="F6" s="23" t="s">
        <v>14</v>
      </c>
    </row>
    <row r="7" spans="1:6" x14ac:dyDescent="0.55000000000000004">
      <c r="A7" s="30" t="s">
        <v>40</v>
      </c>
      <c r="B7" s="22">
        <f>SUM(B2:B6)</f>
        <v>17.0852608</v>
      </c>
      <c r="C7" s="22">
        <f>SUM(C2:C6)</f>
        <v>430.04227808000002</v>
      </c>
      <c r="D7" s="22">
        <f>SUM(D2:D6)</f>
        <v>2117.9399471999996</v>
      </c>
      <c r="E7" s="31">
        <f>SUM(E2:E6)</f>
        <v>4228.0048943999991</v>
      </c>
      <c r="F7" s="23"/>
    </row>
    <row r="8" spans="1:6" ht="20.65" thickBot="1" x14ac:dyDescent="0.6">
      <c r="A8" s="32" t="s">
        <v>41</v>
      </c>
      <c r="B8" s="33">
        <f t="shared" ref="B8:E8" si="0">B7*12</f>
        <v>205.0231296</v>
      </c>
      <c r="C8" s="33">
        <f t="shared" si="0"/>
        <v>5160.5073369600004</v>
      </c>
      <c r="D8" s="33">
        <f t="shared" si="0"/>
        <v>25415.279366399995</v>
      </c>
      <c r="E8" s="34">
        <f t="shared" si="0"/>
        <v>50736.058732799989</v>
      </c>
      <c r="F8" s="23"/>
    </row>
    <row r="10" spans="1:6" x14ac:dyDescent="0.55000000000000004">
      <c r="B10" s="20">
        <v>100</v>
      </c>
      <c r="C10" s="20">
        <v>1000</v>
      </c>
      <c r="D10" s="20">
        <v>5000</v>
      </c>
      <c r="E10" s="20">
        <v>10000</v>
      </c>
    </row>
    <row r="13" spans="1:6" x14ac:dyDescent="0.55000000000000004">
      <c r="B13" s="20" t="s">
        <v>42</v>
      </c>
      <c r="C13" s="20" t="s">
        <v>41</v>
      </c>
    </row>
    <row r="14" spans="1:6" x14ac:dyDescent="0.55000000000000004">
      <c r="B14" s="20">
        <v>100</v>
      </c>
      <c r="C14" s="20">
        <v>17.09</v>
      </c>
    </row>
    <row r="15" spans="1:6" x14ac:dyDescent="0.55000000000000004">
      <c r="B15" s="20">
        <v>200</v>
      </c>
      <c r="C15" s="20">
        <v>38.340000000000003</v>
      </c>
    </row>
    <row r="16" spans="1:6" x14ac:dyDescent="0.55000000000000004">
      <c r="B16" s="20">
        <v>500</v>
      </c>
      <c r="C16" s="20">
        <v>188.12</v>
      </c>
    </row>
    <row r="17" spans="2:3" x14ac:dyDescent="0.55000000000000004">
      <c r="B17" s="20">
        <v>1000</v>
      </c>
      <c r="C17" s="20">
        <v>430.04</v>
      </c>
    </row>
    <row r="18" spans="2:3" x14ac:dyDescent="0.55000000000000004">
      <c r="B18" s="20">
        <v>2000</v>
      </c>
      <c r="C18" s="13">
        <v>852.01</v>
      </c>
    </row>
    <row r="19" spans="2:3" x14ac:dyDescent="0.55000000000000004">
      <c r="B19" s="20">
        <v>5000</v>
      </c>
      <c r="C19" s="20">
        <v>2117.94</v>
      </c>
    </row>
    <row r="20" spans="2:3" x14ac:dyDescent="0.55000000000000004">
      <c r="B20" s="20">
        <v>10000</v>
      </c>
      <c r="C20" s="20">
        <v>4228</v>
      </c>
    </row>
  </sheetData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Gale</dc:creator>
  <cp:lastModifiedBy>Scott Gale</cp:lastModifiedBy>
  <cp:lastPrinted>2019-11-12T04:04:30Z</cp:lastPrinted>
  <dcterms:created xsi:type="dcterms:W3CDTF">2015-06-05T18:17:20Z</dcterms:created>
  <dcterms:modified xsi:type="dcterms:W3CDTF">2019-11-18T17:38:02Z</dcterms:modified>
</cp:coreProperties>
</file>