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d.docs.live.net/1ce9c61702ed3db2/Penting/Proyek/Excel/"/>
    </mc:Choice>
  </mc:AlternateContent>
  <xr:revisionPtr revIDLastSave="101" documentId="8_{D90AF49B-B48B-4E35-BC58-20589DDA2D20}" xr6:coauthVersionLast="47" xr6:coauthVersionMax="47" xr10:uidLastSave="{A71BBC2C-CF62-4D43-BB60-639A7CEB75F0}"/>
  <bookViews>
    <workbookView xWindow="-108" yWindow="-108" windowWidth="23256" windowHeight="12456" xr2:uid="{02066CFA-5310-46DC-8620-9EC76F8CBB84}"/>
  </bookViews>
  <sheets>
    <sheet name="Total Bulanan" sheetId="2" r:id="rId1"/>
    <sheet name="Absen Harian" sheetId="1" r:id="rId2"/>
    <sheet name="Konfigurasi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E3" i="2"/>
  <c r="E4" i="2"/>
  <c r="F9" i="1"/>
  <c r="F10" i="1"/>
  <c r="F11" i="1"/>
  <c r="F17" i="1"/>
  <c r="F18" i="1"/>
  <c r="F19" i="1"/>
  <c r="F25" i="1"/>
  <c r="F26" i="1"/>
  <c r="F27" i="1"/>
  <c r="E5" i="1"/>
  <c r="F5" i="1" s="1"/>
  <c r="E6" i="1"/>
  <c r="F6" i="1" s="1"/>
  <c r="E7" i="1"/>
  <c r="F7" i="1" s="1"/>
  <c r="E8" i="1"/>
  <c r="F8" i="1" s="1"/>
  <c r="E9" i="1"/>
  <c r="E10" i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E18" i="1"/>
  <c r="E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E26" i="1"/>
  <c r="E27" i="1"/>
  <c r="E28" i="1"/>
  <c r="F28" i="1" s="1"/>
  <c r="E29" i="1"/>
  <c r="F29" i="1" s="1"/>
  <c r="E30" i="1"/>
  <c r="F30" i="1" s="1"/>
  <c r="E31" i="1"/>
  <c r="F31" i="1" s="1"/>
  <c r="E32" i="1"/>
  <c r="F32" i="1" s="1"/>
  <c r="E4" i="1"/>
  <c r="F4" i="1" s="1"/>
  <c r="C3" i="2"/>
  <c r="G3" i="2" s="1"/>
  <c r="D3" i="2"/>
  <c r="D4" i="2"/>
  <c r="C4" i="2"/>
  <c r="G4" i="2" s="1"/>
  <c r="E3" i="1"/>
  <c r="F3" i="1" s="1"/>
  <c r="H4" i="2" l="1"/>
  <c r="I4" i="2" s="1"/>
  <c r="H3" i="2"/>
  <c r="I3" i="2" s="1"/>
</calcChain>
</file>

<file path=xl/sharedStrings.xml><?xml version="1.0" encoding="utf-8"?>
<sst xmlns="http://schemas.openxmlformats.org/spreadsheetml/2006/main" count="20" uniqueCount="19">
  <si>
    <t>Bulan</t>
  </si>
  <si>
    <t>Jumlah Hari Kerja</t>
  </si>
  <si>
    <t>Total Hadir</t>
  </si>
  <si>
    <t>Jumlah Lembur</t>
  </si>
  <si>
    <t>Total Upah Lembur</t>
  </si>
  <si>
    <t>Gaji Perhari</t>
  </si>
  <si>
    <t>Gaji</t>
  </si>
  <si>
    <t>Total Gaji</t>
  </si>
  <si>
    <t>Tanggal</t>
  </si>
  <si>
    <t>Jam Masuk</t>
  </si>
  <si>
    <t>Jam Keluar</t>
  </si>
  <si>
    <t>Lembur</t>
  </si>
  <si>
    <t>Upah Lembur</t>
  </si>
  <si>
    <t>Key</t>
  </si>
  <si>
    <t>Value</t>
  </si>
  <si>
    <t>Hari Libur</t>
  </si>
  <si>
    <t>Keterangan</t>
  </si>
  <si>
    <t>Maulid Nabi Muhammad Saw</t>
  </si>
  <si>
    <t>Gaji Pokok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</si>
</sst>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164" formatCode="[$-F800]dddd\,\ mmmm\ dd\,\ yyyy"/>
    <numFmt numFmtId="165" formatCode="[$-F400]h:mm:ss\ AM/PM"/>
    <numFmt numFmtId="166" formatCode="#,##0&quot; jam&quot;"/>
    <numFmt numFmtId="167" formatCode="#,##0&quot; Hari&quot;"/>
  </numFmts>
  <fonts count="2">
    <font>
      <sz val="11"/>
      <color theme="1"/>
      <name val="Aptos Narrow"/>
      <family val="2"/>
      <charset val="1"/>
      <scheme val="minor"/>
    </font>
    <font>
      <sz val="12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42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164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166" formatCode="#,##0&quot; jam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165" formatCode="[$-F400]h:mm:ss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165" formatCode="[$-F400]h:mm:ss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164" formatCode="[$-F800]dddd\,\ mmmm\ dd\,\ 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32" formatCode="_-&quot;Rp&quot;* #,##0_-;\-&quot;Rp&quot;* #,##0_-;_-&quot;Rp&quot;* &quot;-&quot;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32" formatCode="_-&quot;Rp&quot;* #,##0_-;\-&quot;Rp&quot;* #,##0_-;_-&quot;Rp&quot;* &quot;-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32" formatCode="_-&quot;Rp&quot;* #,##0_-;\-&quot;Rp&quot;* #,##0_-;_-&quot;Rp&quot;* &quot;-&quot;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32" formatCode="_-&quot;Rp&quot;* #,##0_-;\-&quot;Rp&quot;* #,##0_-;_-&quot;Rp&quot;* &quot;-&quot;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166" formatCode="#,##0&quot; jam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167" formatCode="#,##0&quot; Hari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167" formatCode="#,##0&quot; Hari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numFmt numFmtId="22" formatCode="mmm\-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206E70-DF60-4E40-AB6E-8E01E480C3AB}" name="Total_Bulanan" displayName="Total_Bulanan" ref="B2:I4" totalsRowShown="0" headerRowDxfId="27" dataDxfId="26">
  <autoFilter ref="B2:I4" xr:uid="{76206E70-DF60-4E40-AB6E-8E01E480C3AB}"/>
  <tableColumns count="8">
    <tableColumn id="1" xr3:uid="{04C3D85E-8E71-4F43-A7A8-8571C0915374}" name="Bulan" dataDxfId="25"/>
    <tableColumn id="6" xr3:uid="{604B532A-7481-49D9-90E7-24069B2F8166}" name="Jumlah Hari Kerja" dataDxfId="24">
      <calculatedColumnFormula>NETWORKDAYS.INTL(Total_Bulanan[[#This Row],[Bulan]], EOMONTH(Total_Bulanan[[#This Row],[Bulan]],0), 11, Hari_Libur[Hari Libur])</calculatedColumnFormula>
    </tableColumn>
    <tableColumn id="7" xr3:uid="{1ED10F5A-A832-46AD-A238-7C06103CBBAD}" name="Total Hadir" dataDxfId="23">
      <calculatedColumnFormula>COUNTIFS(
   Absen_Harian[Jam Keluar], "&lt;&gt;",
   Absen_Harian[Tanggal], "&gt;" &amp; DATE(YEAR(Total_Bulanan[[#This Row],[Bulan]]), MONTH(Total_Bulanan[[#This Row],[Bulan]]), 1),
   Absen_Harian[Tanggal], "&lt;=" &amp; EOMONTH(Total_Bulanan[[#This Row],[Bulan]], 0)
)</calculatedColumnFormula>
    </tableColumn>
    <tableColumn id="2" xr3:uid="{5D05B928-DEBC-4115-B9CD-3DD31F925E75}" name="Jumlah Lembur" dataDxfId="22">
      <calculatedColumnFormula>SUMIFS(
    Absen_Harian[Lembur],
    Absen_Harian[Tanggal], "&gt;" &amp; DATE(YEAR(Total_Bulanan[[#This Row],[Bulan]]), MONTH(Total_Bulanan[[#This Row],[Bulan]]), 0),
    Absen_Harian[Tanggal], "&lt;=" &amp; EOMONTH(Total_Bulanan[[#This Row],[Bulan]], 0)
)</calculatedColumnFormula>
    </tableColumn>
    <tableColumn id="3" xr3:uid="{08896D53-2423-4517-8977-866BAFB465AD}" name="Total Upah Lembur" dataDxfId="21">
      <calculatedColumnFormula>SUMIFS(
    Absen_Harian[Upah Lembur],
    Absen_Harian[Tanggal], "&gt;" &amp; DATE(YEAR(Total_Bulanan[[#This Row],[Bulan]]), MONTH(Total_Bulanan[[#This Row],[Bulan]]), 0),
    Absen_Harian[Tanggal], "&lt;=" &amp; EOMONTH(Total_Bulanan[[#This Row],[Bulan]], 0)
)</calculatedColumnFormula>
    </tableColumn>
    <tableColumn id="8" xr3:uid="{8CA6DA28-917D-477D-9139-25A03B906D94}" name="Gaji Perhari" dataDxfId="20">
      <calculatedColumnFormula>Konfigurasi!$C$4/Total_Bulanan[[#This Row],[Jumlah Hari Kerja]]</calculatedColumnFormula>
    </tableColumn>
    <tableColumn id="4" xr3:uid="{0A12A416-F080-4739-9A5E-505CF6ADAED9}" name="Gaji" dataDxfId="19">
      <calculatedColumnFormula>Total_Bulanan[[#This Row],[Gaji Perhari]]*Total_Bulanan[[#This Row],[Total Hadir]]</calculatedColumnFormula>
    </tableColumn>
    <tableColumn id="5" xr3:uid="{0DFC497B-4C82-447C-A347-7824CAB30006}" name="Total Gaji" dataDxfId="18">
      <calculatedColumnFormula>Total_Bulanan[[#This Row],[Gaji]]+Total_Bulanan[[#This Row],[Total Upah Lembur]]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C5B73-CF51-4344-A0C6-FDB031999A29}" name="Absen_Harian" displayName="Absen_Harian" ref="B2:F32" totalsRowShown="0" headerRowDxfId="14" dataDxfId="13">
  <autoFilter ref="B2:F32" xr:uid="{1EBC5B73-CF51-4344-A0C6-FDB031999A29}"/>
  <tableColumns count="5">
    <tableColumn id="1" xr3:uid="{B94AA4AD-F4D4-4702-AC3C-4B53D836448B}" name="Tanggal" dataDxfId="12"/>
    <tableColumn id="2" xr3:uid="{7BF51786-6655-40A9-B862-7EB78650466A}" name="Jam Masuk" dataDxfId="11"/>
    <tableColumn id="3" xr3:uid="{E3BD349E-7240-46F7-8AB0-226A09AA0AE1}" name="Jam Keluar" dataDxfId="10"/>
    <tableColumn id="4" xr3:uid="{86E04BD8-3E2F-4BCF-B68D-6E2E783F6D41}" name="Lembur" dataDxfId="9">
      <calculatedColumnFormula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calculatedColumnFormula>
    </tableColumn>
    <tableColumn id="5" xr3:uid="{007FCEEB-6B32-4F79-9DF4-FF7D411D2F60}" name="Upah Lembur" dataDxfId="8">
      <calculatedColumnFormula>IF(
    ISBLANK(Absen_Harian[[#This Row],[Jam Keluar]]),
    "",
    Absen_Harian[[#This Row],[Lembur]]*Konfigurasi!$C$3
 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3CB4EB-FB76-4323-A7E8-146323A61E2D}" name="Konfigurasi" displayName="Konfigurasi" ref="B2:C4" totalsRowShown="0" headerRowDxfId="7" dataDxfId="6">
  <autoFilter ref="B2:C4" xr:uid="{273CB4EB-FB76-4323-A7E8-146323A61E2D}"/>
  <tableColumns count="2">
    <tableColumn id="1" xr3:uid="{AA6F2074-07FE-42F4-B08E-C1312DAC376A}" name="Key" dataDxfId="5"/>
    <tableColumn id="2" xr3:uid="{987FEE7B-7813-4B74-8024-2D46E9A7291A}" name="Valu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A96C46-AB81-42F9-9927-3C33DE0B8CE3}" name="Hari_Libur" displayName="Hari_Libur" ref="E2:F3" totalsRowShown="0" headerRowDxfId="3" dataDxfId="2">
  <autoFilter ref="E2:F3" xr:uid="{AAA96C46-AB81-42F9-9927-3C33DE0B8CE3}"/>
  <tableColumns count="2">
    <tableColumn id="1" xr3:uid="{95849F71-5E6B-4A8D-9533-3D176571FDD3}" name="Hari Libur" dataDxfId="1"/>
    <tableColumn id="2" xr3:uid="{E890B77C-E2CD-4A72-8C56-465ABD5CF27A}" name="Keterang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6F72-09F8-4118-A2DC-77C7D3DECFB3}">
  <dimension ref="B2:I4"/>
  <sheetViews>
    <sheetView tabSelected="1" workbookViewId="0">
      <selection activeCell="D8" sqref="D8"/>
    </sheetView>
  </sheetViews>
  <sheetFormatPr defaultColWidth="8.85546875" defaultRowHeight="15.6"/>
  <cols>
    <col min="1" max="1" width="8.85546875" style="1"/>
    <col min="2" max="2" width="10.7109375" style="1" bestFit="1" customWidth="1"/>
    <col min="3" max="3" width="21.85546875" style="1" bestFit="1" customWidth="1"/>
    <col min="4" max="4" width="21.85546875" style="1" customWidth="1"/>
    <col min="5" max="5" width="19.7109375" style="1" bestFit="1" customWidth="1"/>
    <col min="6" max="6" width="23" style="1" bestFit="1" customWidth="1"/>
    <col min="7" max="7" width="23" style="1" customWidth="1"/>
    <col min="8" max="8" width="15.28515625" style="1" bestFit="1" customWidth="1"/>
    <col min="9" max="9" width="14" style="1" bestFit="1" customWidth="1"/>
    <col min="10" max="16384" width="8.85546875" style="1"/>
  </cols>
  <sheetData>
    <row r="2" spans="2: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>
      <c r="B3" s="5">
        <v>45536</v>
      </c>
      <c r="C3" s="7">
        <f>NETWORKDAYS.INTL(Total_Bulanan[[#This Row],[Bulan]], EOMONTH(Total_Bulanan[[#This Row],[Bulan]],0), 11, Hari_Libur[Hari Libur])</f>
        <v>24</v>
      </c>
      <c r="D3" s="7">
        <f>COUNTIFS(
   Absen_Harian[Jam Keluar], "&lt;&gt;",
   Absen_Harian[Tanggal], "&gt;" &amp; DATE(YEAR(Total_Bulanan[[#This Row],[Bulan]]), MONTH(Total_Bulanan[[#This Row],[Bulan]]), 1),
   Absen_Harian[Tanggal], "&lt;=" &amp; EOMONTH(Total_Bulanan[[#This Row],[Bulan]], 0)
)</f>
        <v>24</v>
      </c>
      <c r="E3" s="4">
        <f>SUMIFS(
    Absen_Harian[Lembur],
    Absen_Harian[Tanggal], "&gt;" &amp; DATE(YEAR(Total_Bulanan[[#This Row],[Bulan]]), MONTH(Total_Bulanan[[#This Row],[Bulan]]), 0),
    Absen_Harian[Tanggal], "&lt;=" &amp; EOMONTH(Total_Bulanan[[#This Row],[Bulan]], 0)
)</f>
        <v>32</v>
      </c>
      <c r="F3" s="6">
        <f>SUMIFS(
    Absen_Harian[Upah Lembur],
    Absen_Harian[Tanggal], "&gt;" &amp; DATE(YEAR(Total_Bulanan[[#This Row],[Bulan]]), MONTH(Total_Bulanan[[#This Row],[Bulan]]), 0),
    Absen_Harian[Tanggal], "&lt;=" &amp; EOMONTH(Total_Bulanan[[#This Row],[Bulan]], 0)
)</f>
        <v>960000</v>
      </c>
      <c r="G3" s="6">
        <f>Konfigurasi!$C$4/Total_Bulanan[[#This Row],[Jumlah Hari Kerja]]</f>
        <v>216666.66666666666</v>
      </c>
      <c r="H3" s="6">
        <f>Total_Bulanan[[#This Row],[Gaji Perhari]]*Total_Bulanan[[#This Row],[Total Hadir]]</f>
        <v>5200000</v>
      </c>
      <c r="I3" s="6">
        <f>Total_Bulanan[[#This Row],[Gaji]]+Total_Bulanan[[#This Row],[Total Upah Lembur]]</f>
        <v>6160000</v>
      </c>
    </row>
    <row r="4" spans="2:9">
      <c r="B4" s="5">
        <v>45566</v>
      </c>
      <c r="C4" s="7">
        <f>NETWORKDAYS.INTL(Total_Bulanan[[#This Row],[Bulan]], EOMONTH(Total_Bulanan[[#This Row],[Bulan]],0), 11, Hari_Libur[Hari Libur])</f>
        <v>27</v>
      </c>
      <c r="D4" s="7">
        <f>COUNTIFS(
   Absen_Harian[Jam Keluar], "&lt;&gt;",
   Absen_Harian[Tanggal], "&gt;" &amp; DATE(YEAR(Total_Bulanan[[#This Row],[Bulan]]), MONTH(Total_Bulanan[[#This Row],[Bulan]]), 1),
   Absen_Harian[Tanggal], "&lt;=" &amp; EOMONTH(Total_Bulanan[[#This Row],[Bulan]], 0)
)</f>
        <v>0</v>
      </c>
      <c r="E4" s="4">
        <f>SUMIFS(
    Absen_Harian[Lembur],
    Absen_Harian[Tanggal], "&gt;" &amp; DATE(YEAR(Total_Bulanan[[#This Row],[Bulan]]), MONTH(Total_Bulanan[[#This Row],[Bulan]]), 0),
    Absen_Harian[Tanggal], "&lt;=" &amp; EOMONTH(Total_Bulanan[[#This Row],[Bulan]], 0)
)</f>
        <v>0</v>
      </c>
      <c r="F4" s="6">
        <f>SUMIFS(
    Absen_Harian[Upah Lembur],
    Absen_Harian[Tanggal], "&gt;" &amp; DATE(YEAR(Total_Bulanan[[#This Row],[Bulan]]), MONTH(Total_Bulanan[[#This Row],[Bulan]]), 0),
    Absen_Harian[Tanggal], "&lt;=" &amp; EOMONTH(Total_Bulanan[[#This Row],[Bulan]], 0)
)</f>
        <v>0</v>
      </c>
      <c r="G4" s="6">
        <f>Konfigurasi!$C$4/Total_Bulanan[[#This Row],[Jumlah Hari Kerja]]</f>
        <v>192592.59259259258</v>
      </c>
      <c r="H4" s="6">
        <f>Total_Bulanan[[#This Row],[Gaji Perhari]]*Total_Bulanan[[#This Row],[Total Hadir]]</f>
        <v>0</v>
      </c>
      <c r="I4" s="6">
        <f>Total_Bulanan[[#This Row],[Gaji]]+Total_Bulanan[[#This Row],[Total Upah Lembur]]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8F37-4EC6-43ED-BC70-0F8C25F070E3}">
  <dimension ref="B2:G32"/>
  <sheetViews>
    <sheetView workbookViewId="0">
      <pane xSplit="1" ySplit="2" topLeftCell="C28" activePane="bottomRight" state="frozen"/>
      <selection pane="bottomRight" activeCell="C28" sqref="C28"/>
      <selection pane="bottomLeft" activeCell="A3" sqref="A3"/>
      <selection pane="topRight" activeCell="B1" sqref="B1"/>
    </sheetView>
  </sheetViews>
  <sheetFormatPr defaultColWidth="8.85546875" defaultRowHeight="15.6"/>
  <cols>
    <col min="1" max="1" width="8.85546875" style="1"/>
    <col min="2" max="2" width="26" style="1" bestFit="1" customWidth="1"/>
    <col min="3" max="4" width="15.5703125" style="1" bestFit="1" customWidth="1"/>
    <col min="5" max="5" width="13.7109375" style="1" bestFit="1" customWidth="1"/>
    <col min="6" max="6" width="18" style="1" bestFit="1" customWidth="1"/>
    <col min="7" max="7" width="8.85546875" style="1"/>
    <col min="8" max="8" width="24.7109375" style="1" bestFit="1" customWidth="1"/>
    <col min="9" max="16384" width="8.85546875" style="1"/>
  </cols>
  <sheetData>
    <row r="2" spans="2:7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</row>
    <row r="3" spans="2:7">
      <c r="B3" s="2">
        <v>45536</v>
      </c>
      <c r="C3" s="3"/>
      <c r="D3" s="3"/>
      <c r="E3" s="4" t="str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/>
      </c>
      <c r="F3" s="6" t="str">
        <f>IF(
    ISBLANK(Absen_Harian[[#This Row],[Jam Keluar]]),
    "",
    Absen_Harian[[#This Row],[Lembur]]*Konfigurasi!$C$3
 )</f>
        <v/>
      </c>
      <c r="G3" s="3"/>
    </row>
    <row r="4" spans="2:7">
      <c r="B4" s="2">
        <v>45537</v>
      </c>
      <c r="C4" s="3">
        <v>7</v>
      </c>
      <c r="D4" s="3">
        <v>0.70833333333333337</v>
      </c>
      <c r="E4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4" s="6">
        <f>IF(
    ISBLANK(Absen_Harian[[#This Row],[Jam Keluar]]),
    "",
    Absen_Harian[[#This Row],[Lembur]]*Konfigurasi!$C$3
 )</f>
        <v>30000</v>
      </c>
    </row>
    <row r="5" spans="2:7">
      <c r="B5" s="2">
        <v>45538</v>
      </c>
      <c r="C5" s="3">
        <v>7</v>
      </c>
      <c r="D5" s="3">
        <v>0.70833333333333337</v>
      </c>
      <c r="E5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5" s="6">
        <f>IF(
    ISBLANK(Absen_Harian[[#This Row],[Jam Keluar]]),
    "",
    Absen_Harian[[#This Row],[Lembur]]*Konfigurasi!$C$3
 )</f>
        <v>30000</v>
      </c>
    </row>
    <row r="6" spans="2:7">
      <c r="B6" s="2">
        <v>45539</v>
      </c>
      <c r="C6" s="3">
        <v>7</v>
      </c>
      <c r="D6" s="3">
        <v>0.70833333333333337</v>
      </c>
      <c r="E6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6" s="6">
        <f>IF(
    ISBLANK(Absen_Harian[[#This Row],[Jam Keluar]]),
    "",
    Absen_Harian[[#This Row],[Lembur]]*Konfigurasi!$C$3
 )</f>
        <v>30000</v>
      </c>
    </row>
    <row r="7" spans="2:7">
      <c r="B7" s="2">
        <v>45540</v>
      </c>
      <c r="C7" s="3">
        <v>7</v>
      </c>
      <c r="D7" s="3">
        <v>0.70833333333333337</v>
      </c>
      <c r="E7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7" s="6">
        <f>IF(
    ISBLANK(Absen_Harian[[#This Row],[Jam Keluar]]),
    "",
    Absen_Harian[[#This Row],[Lembur]]*Konfigurasi!$C$3
 )</f>
        <v>30000</v>
      </c>
    </row>
    <row r="8" spans="2:7">
      <c r="B8" s="2">
        <v>45541</v>
      </c>
      <c r="C8" s="3">
        <v>7</v>
      </c>
      <c r="D8" s="3">
        <v>0.70833333333333337</v>
      </c>
      <c r="E8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8" s="6">
        <f>IF(
    ISBLANK(Absen_Harian[[#This Row],[Jam Keluar]]),
    "",
    Absen_Harian[[#This Row],[Lembur]]*Konfigurasi!$C$3
 )</f>
        <v>30000</v>
      </c>
    </row>
    <row r="9" spans="2:7">
      <c r="B9" s="2">
        <v>45542</v>
      </c>
      <c r="C9" s="3">
        <v>7</v>
      </c>
      <c r="D9" s="3">
        <v>0.70833333333333337</v>
      </c>
      <c r="E9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3</v>
      </c>
      <c r="F9" s="6">
        <f>IF(
    ISBLANK(Absen_Harian[[#This Row],[Jam Keluar]]),
    "",
    Absen_Harian[[#This Row],[Lembur]]*Konfigurasi!$C$3
 )</f>
        <v>90000</v>
      </c>
    </row>
    <row r="10" spans="2:7">
      <c r="B10" s="2">
        <v>45543</v>
      </c>
      <c r="C10" s="3"/>
      <c r="D10" s="3"/>
      <c r="E10" s="4" t="str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/>
      </c>
      <c r="F10" s="6" t="str">
        <f>IF(
    ISBLANK(Absen_Harian[[#This Row],[Jam Keluar]]),
    "",
    Absen_Harian[[#This Row],[Lembur]]*Konfigurasi!$C$3
 )</f>
        <v/>
      </c>
    </row>
    <row r="11" spans="2:7">
      <c r="B11" s="2">
        <v>45544</v>
      </c>
      <c r="C11" s="3">
        <v>7</v>
      </c>
      <c r="D11" s="3">
        <v>0.70833333333333337</v>
      </c>
      <c r="E11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11" s="6">
        <f>IF(
    ISBLANK(Absen_Harian[[#This Row],[Jam Keluar]]),
    "",
    Absen_Harian[[#This Row],[Lembur]]*Konfigurasi!$C$3
 )</f>
        <v>30000</v>
      </c>
    </row>
    <row r="12" spans="2:7">
      <c r="B12" s="2">
        <v>45545</v>
      </c>
      <c r="C12" s="3">
        <v>7</v>
      </c>
      <c r="D12" s="3">
        <v>0.70833333333333337</v>
      </c>
      <c r="E12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12" s="6">
        <f>IF(
    ISBLANK(Absen_Harian[[#This Row],[Jam Keluar]]),
    "",
    Absen_Harian[[#This Row],[Lembur]]*Konfigurasi!$C$3
 )</f>
        <v>30000</v>
      </c>
    </row>
    <row r="13" spans="2:7">
      <c r="B13" s="2">
        <v>45546</v>
      </c>
      <c r="C13" s="3">
        <v>7</v>
      </c>
      <c r="D13" s="3">
        <v>0.70833333333333337</v>
      </c>
      <c r="E13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13" s="6">
        <f>IF(
    ISBLANK(Absen_Harian[[#This Row],[Jam Keluar]]),
    "",
    Absen_Harian[[#This Row],[Lembur]]*Konfigurasi!$C$3
 )</f>
        <v>30000</v>
      </c>
    </row>
    <row r="14" spans="2:7">
      <c r="B14" s="2">
        <v>45547</v>
      </c>
      <c r="C14" s="3">
        <v>7</v>
      </c>
      <c r="D14" s="3">
        <v>0.70833333333333337</v>
      </c>
      <c r="E14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14" s="6">
        <f>IF(
    ISBLANK(Absen_Harian[[#This Row],[Jam Keluar]]),
    "",
    Absen_Harian[[#This Row],[Lembur]]*Konfigurasi!$C$3
 )</f>
        <v>30000</v>
      </c>
    </row>
    <row r="15" spans="2:7">
      <c r="B15" s="2">
        <v>45548</v>
      </c>
      <c r="C15" s="3">
        <v>7</v>
      </c>
      <c r="D15" s="3">
        <v>0.70833333333333337</v>
      </c>
      <c r="E15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15" s="6">
        <f>IF(
    ISBLANK(Absen_Harian[[#This Row],[Jam Keluar]]),
    "",
    Absen_Harian[[#This Row],[Lembur]]*Konfigurasi!$C$3
 )</f>
        <v>30000</v>
      </c>
    </row>
    <row r="16" spans="2:7">
      <c r="B16" s="2">
        <v>45549</v>
      </c>
      <c r="C16" s="3">
        <v>7</v>
      </c>
      <c r="D16" s="3">
        <v>0.70833333333333337</v>
      </c>
      <c r="E16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3</v>
      </c>
      <c r="F16" s="6">
        <f>IF(
    ISBLANK(Absen_Harian[[#This Row],[Jam Keluar]]),
    "",
    Absen_Harian[[#This Row],[Lembur]]*Konfigurasi!$C$3
 )</f>
        <v>90000</v>
      </c>
    </row>
    <row r="17" spans="2:6">
      <c r="B17" s="2">
        <v>45550</v>
      </c>
      <c r="C17" s="3"/>
      <c r="D17" s="3"/>
      <c r="E17" s="4" t="str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/>
      </c>
      <c r="F17" s="6" t="str">
        <f>IF(
    ISBLANK(Absen_Harian[[#This Row],[Jam Keluar]]),
    "",
    Absen_Harian[[#This Row],[Lembur]]*Konfigurasi!$C$3
 )</f>
        <v/>
      </c>
    </row>
    <row r="18" spans="2:6">
      <c r="B18" s="2">
        <v>45551</v>
      </c>
      <c r="C18" s="3"/>
      <c r="D18" s="3"/>
      <c r="E18" s="4" t="str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/>
      </c>
      <c r="F18" s="6" t="str">
        <f>IF(
    ISBLANK(Absen_Harian[[#This Row],[Jam Keluar]]),
    "",
    Absen_Harian[[#This Row],[Lembur]]*Konfigurasi!$C$3
 )</f>
        <v/>
      </c>
    </row>
    <row r="19" spans="2:6">
      <c r="B19" s="2">
        <v>45552</v>
      </c>
      <c r="C19" s="3">
        <v>7</v>
      </c>
      <c r="D19" s="3">
        <v>0.70833333333333337</v>
      </c>
      <c r="E19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19" s="6">
        <f>IF(
    ISBLANK(Absen_Harian[[#This Row],[Jam Keluar]]),
    "",
    Absen_Harian[[#This Row],[Lembur]]*Konfigurasi!$C$3
 )</f>
        <v>30000</v>
      </c>
    </row>
    <row r="20" spans="2:6">
      <c r="B20" s="2">
        <v>45553</v>
      </c>
      <c r="C20" s="3">
        <v>7</v>
      </c>
      <c r="D20" s="3">
        <v>0.70833333333333337</v>
      </c>
      <c r="E20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20" s="6">
        <f>IF(
    ISBLANK(Absen_Harian[[#This Row],[Jam Keluar]]),
    "",
    Absen_Harian[[#This Row],[Lembur]]*Konfigurasi!$C$3
 )</f>
        <v>30000</v>
      </c>
    </row>
    <row r="21" spans="2:6">
      <c r="B21" s="2">
        <v>45554</v>
      </c>
      <c r="C21" s="3">
        <v>7</v>
      </c>
      <c r="D21" s="3">
        <v>0.70833333333333337</v>
      </c>
      <c r="E21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21" s="6">
        <f>IF(
    ISBLANK(Absen_Harian[[#This Row],[Jam Keluar]]),
    "",
    Absen_Harian[[#This Row],[Lembur]]*Konfigurasi!$C$3
 )</f>
        <v>30000</v>
      </c>
    </row>
    <row r="22" spans="2:6">
      <c r="B22" s="2">
        <v>45555</v>
      </c>
      <c r="C22" s="3">
        <v>7</v>
      </c>
      <c r="D22" s="3">
        <v>0.70833333333333337</v>
      </c>
      <c r="E22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22" s="6">
        <f>IF(
    ISBLANK(Absen_Harian[[#This Row],[Jam Keluar]]),
    "",
    Absen_Harian[[#This Row],[Lembur]]*Konfigurasi!$C$3
 )</f>
        <v>30000</v>
      </c>
    </row>
    <row r="23" spans="2:6">
      <c r="B23" s="2">
        <v>45556</v>
      </c>
      <c r="C23" s="3">
        <v>7</v>
      </c>
      <c r="D23" s="3">
        <v>0.70833333333333337</v>
      </c>
      <c r="E23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3</v>
      </c>
      <c r="F23" s="6">
        <f>IF(
    ISBLANK(Absen_Harian[[#This Row],[Jam Keluar]]),
    "",
    Absen_Harian[[#This Row],[Lembur]]*Konfigurasi!$C$3
 )</f>
        <v>90000</v>
      </c>
    </row>
    <row r="24" spans="2:6">
      <c r="B24" s="2">
        <v>45557</v>
      </c>
      <c r="C24" s="3"/>
      <c r="D24" s="3"/>
      <c r="E24" s="4" t="str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/>
      </c>
      <c r="F24" s="6" t="str">
        <f>IF(
    ISBLANK(Absen_Harian[[#This Row],[Jam Keluar]]),
    "",
    Absen_Harian[[#This Row],[Lembur]]*Konfigurasi!$C$3
 )</f>
        <v/>
      </c>
    </row>
    <row r="25" spans="2:6">
      <c r="B25" s="2">
        <v>45558</v>
      </c>
      <c r="C25" s="3">
        <v>7</v>
      </c>
      <c r="D25" s="3">
        <v>0.70833333333333337</v>
      </c>
      <c r="E25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25" s="6">
        <f>IF(
    ISBLANK(Absen_Harian[[#This Row],[Jam Keluar]]),
    "",
    Absen_Harian[[#This Row],[Lembur]]*Konfigurasi!$C$3
 )</f>
        <v>30000</v>
      </c>
    </row>
    <row r="26" spans="2:6">
      <c r="B26" s="2">
        <v>45559</v>
      </c>
      <c r="C26" s="3">
        <v>7</v>
      </c>
      <c r="D26" s="3">
        <v>0.70833333333333337</v>
      </c>
      <c r="E26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26" s="6">
        <f>IF(
    ISBLANK(Absen_Harian[[#This Row],[Jam Keluar]]),
    "",
    Absen_Harian[[#This Row],[Lembur]]*Konfigurasi!$C$3
 )</f>
        <v>30000</v>
      </c>
    </row>
    <row r="27" spans="2:6">
      <c r="B27" s="2">
        <v>45560</v>
      </c>
      <c r="C27" s="3">
        <v>7</v>
      </c>
      <c r="D27" s="3">
        <v>0.70833333333333337</v>
      </c>
      <c r="E27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27" s="6">
        <f>IF(
    ISBLANK(Absen_Harian[[#This Row],[Jam Keluar]]),
    "",
    Absen_Harian[[#This Row],[Lembur]]*Konfigurasi!$C$3
 )</f>
        <v>30000</v>
      </c>
    </row>
    <row r="28" spans="2:6">
      <c r="B28" s="2">
        <v>45561</v>
      </c>
      <c r="C28" s="3">
        <v>7</v>
      </c>
      <c r="D28" s="3">
        <v>0.70833333333333337</v>
      </c>
      <c r="E28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28" s="6">
        <f>IF(
    ISBLANK(Absen_Harian[[#This Row],[Jam Keluar]]),
    "",
    Absen_Harian[[#This Row],[Lembur]]*Konfigurasi!$C$3
 )</f>
        <v>30000</v>
      </c>
    </row>
    <row r="29" spans="2:6">
      <c r="B29" s="2">
        <v>45562</v>
      </c>
      <c r="C29" s="3">
        <v>7</v>
      </c>
      <c r="D29" s="3">
        <v>0.70833333333333337</v>
      </c>
      <c r="E29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29" s="6">
        <f>IF(
    ISBLANK(Absen_Harian[[#This Row],[Jam Keluar]]),
    "",
    Absen_Harian[[#This Row],[Lembur]]*Konfigurasi!$C$3
 )</f>
        <v>30000</v>
      </c>
    </row>
    <row r="30" spans="2:6">
      <c r="B30" s="2">
        <v>45563</v>
      </c>
      <c r="C30" s="3">
        <v>7</v>
      </c>
      <c r="D30" s="3">
        <v>0.70833333333333337</v>
      </c>
      <c r="E30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3</v>
      </c>
      <c r="F30" s="6">
        <f>IF(
    ISBLANK(Absen_Harian[[#This Row],[Jam Keluar]]),
    "",
    Absen_Harian[[#This Row],[Lembur]]*Konfigurasi!$C$3
 )</f>
        <v>90000</v>
      </c>
    </row>
    <row r="31" spans="2:6">
      <c r="B31" s="2">
        <v>45564</v>
      </c>
      <c r="C31" s="3"/>
      <c r="D31" s="3"/>
      <c r="E31" s="4" t="str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/>
      </c>
      <c r="F31" s="6" t="str">
        <f>IF(
    ISBLANK(Absen_Harian[[#This Row],[Jam Keluar]]),
    "",
    Absen_Harian[[#This Row],[Lembur]]*Konfigurasi!$C$3
 )</f>
        <v/>
      </c>
    </row>
    <row r="32" spans="2:6">
      <c r="B32" s="2">
        <v>45565</v>
      </c>
      <c r="C32" s="3">
        <v>7</v>
      </c>
      <c r="D32" s="3">
        <v>0.70833333333333337</v>
      </c>
      <c r="E32" s="4">
        <f>IF(ISBLANK(Absen_Harian[[#This Row],[Jam Keluar]]),
    "",
    IF(TEXT(Absen_Harian[[#This Row],[Tanggal]], "dddd") &lt;&gt; "Sabtu",
       IF(Absen_Harian[[#This Row],[Jam Keluar]] &gt; TIME(16, 0, 0), FLOOR((Absen_Harian[[#This Row],[Jam Keluar]] - TIME(16, 0, 0)) * 24, 1), 0),
       IF(Absen_Harian[[#This Row],[Jam Keluar]] &gt; TIME(14, 0, 0), FLOOR((Absen_Harian[[#This Row],[Jam Keluar]] - TIME(14, 0, 0)) * 24, 1), 0)
     )
   )</f>
        <v>1</v>
      </c>
      <c r="F32" s="6">
        <f>IF(
    ISBLANK(Absen_Harian[[#This Row],[Jam Keluar]]),
    "",
    Absen_Harian[[#This Row],[Lembur]]*Konfigurasi!$C$3
 )</f>
        <v>30000</v>
      </c>
    </row>
  </sheetData>
  <conditionalFormatting sqref="B3:F32">
    <cfRule type="expression" dxfId="17" priority="3">
      <formula>TEXT($B3, "dddd") = "Minggu"</formula>
    </cfRule>
    <cfRule type="expression" dxfId="16" priority="4">
      <formula>TEXT($B3, "dddd") = "Sabtu"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075306E-DB9C-4013-B49F-C0ADA2F4F93C}">
            <xm:f>ISNUMBER(MATCH($B3,Konfigurasi!$E:$E,0))</xm:f>
            <x14:dxf>
              <fill>
                <patternFill>
                  <bgColor rgb="FFFF0000"/>
                </patternFill>
              </fill>
            </x14:dxf>
          </x14:cfRule>
          <xm:sqref>B3:F32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0816-275E-41B9-9521-0E67BAD3F721}">
  <dimension ref="B2:F4"/>
  <sheetViews>
    <sheetView workbookViewId="0">
      <selection activeCell="D15" sqref="D15"/>
    </sheetView>
  </sheetViews>
  <sheetFormatPr defaultColWidth="10.7109375" defaultRowHeight="15.6"/>
  <cols>
    <col min="1" max="1" width="10.7109375" style="1"/>
    <col min="2" max="2" width="12.85546875" style="1" bestFit="1" customWidth="1"/>
    <col min="3" max="3" width="13.7109375" style="1" bestFit="1" customWidth="1"/>
    <col min="4" max="4" width="10.7109375" style="1"/>
    <col min="5" max="5" width="25.140625" style="1" bestFit="1" customWidth="1"/>
    <col min="6" max="6" width="27.28515625" style="1" bestFit="1" customWidth="1"/>
    <col min="7" max="16384" width="10.7109375" style="1"/>
  </cols>
  <sheetData>
    <row r="2" spans="2:6">
      <c r="B2" s="1" t="s">
        <v>13</v>
      </c>
      <c r="C2" s="1" t="s">
        <v>14</v>
      </c>
      <c r="E2" s="1" t="s">
        <v>15</v>
      </c>
      <c r="F2" s="1" t="s">
        <v>16</v>
      </c>
    </row>
    <row r="3" spans="2:6">
      <c r="B3" s="1" t="s">
        <v>12</v>
      </c>
      <c r="C3" s="6">
        <v>30000</v>
      </c>
      <c r="E3" s="2">
        <v>45551</v>
      </c>
      <c r="F3" s="1" t="s">
        <v>17</v>
      </c>
    </row>
    <row r="4" spans="2:6">
      <c r="B4" s="1" t="s">
        <v>18</v>
      </c>
      <c r="C4" s="6">
        <v>5200000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Aqil Maulana</dc:creator>
  <cp:keywords/>
  <dc:description/>
  <cp:lastModifiedBy>Muhammad Aqil Maulana</cp:lastModifiedBy>
  <cp:revision/>
  <dcterms:created xsi:type="dcterms:W3CDTF">2024-10-01T20:34:30Z</dcterms:created>
  <dcterms:modified xsi:type="dcterms:W3CDTF">2024-10-06T00:57:01Z</dcterms:modified>
  <cp:category/>
  <cp:contentStatus/>
</cp:coreProperties>
</file>