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CC 2023\BO Folder\"/>
    </mc:Choice>
  </mc:AlternateContent>
  <bookViews>
    <workbookView xWindow="0" yWindow="0" windowWidth="19200" windowHeight="7110"/>
  </bookViews>
  <sheets>
    <sheet name="SALES TRXN DATA 2023" sheetId="3" r:id="rId1"/>
    <sheet name="PRODUCT SALE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1" i="3" l="1"/>
  <c r="P71" i="3"/>
  <c r="N71" i="3"/>
  <c r="L71" i="3"/>
  <c r="F71" i="3"/>
  <c r="V70" i="3"/>
  <c r="S70" i="3"/>
  <c r="R70" i="3"/>
  <c r="B70" i="3"/>
  <c r="T69" i="3"/>
  <c r="V69" i="3" s="1"/>
  <c r="B69" i="3"/>
  <c r="T68" i="3"/>
  <c r="B68" i="3"/>
  <c r="V67" i="3"/>
  <c r="R67" i="3"/>
  <c r="S67" i="3" s="1"/>
  <c r="B67" i="3"/>
  <c r="V66" i="3"/>
  <c r="T66" i="3"/>
  <c r="B66" i="3"/>
  <c r="T65" i="3"/>
  <c r="V65" i="3" s="1"/>
  <c r="R65" i="3"/>
  <c r="B65" i="3"/>
  <c r="T64" i="3"/>
  <c r="V64" i="3" s="1"/>
  <c r="B64" i="3"/>
  <c r="V63" i="3"/>
  <c r="R63" i="3"/>
  <c r="S63" i="3" s="1"/>
  <c r="B63" i="3"/>
  <c r="V62" i="3"/>
  <c r="T62" i="3"/>
  <c r="B62" i="3"/>
  <c r="T61" i="3"/>
  <c r="V61" i="3" s="1"/>
  <c r="B61" i="3"/>
  <c r="V60" i="3"/>
  <c r="T60" i="3"/>
  <c r="B60" i="3"/>
  <c r="T59" i="3"/>
  <c r="V59" i="3" s="1"/>
  <c r="R59" i="3"/>
  <c r="B59" i="3"/>
  <c r="T58" i="3"/>
  <c r="V58" i="3" s="1"/>
  <c r="B58" i="3"/>
  <c r="R57" i="3"/>
  <c r="T57" i="3" s="1"/>
  <c r="V57" i="3" s="1"/>
  <c r="B57" i="3"/>
  <c r="S56" i="3"/>
  <c r="R56" i="3"/>
  <c r="T56" i="3" s="1"/>
  <c r="V56" i="3" s="1"/>
  <c r="B56" i="3"/>
  <c r="R55" i="3"/>
  <c r="S55" i="3" s="1"/>
  <c r="B55" i="3"/>
  <c r="V54" i="3"/>
  <c r="T54" i="3"/>
  <c r="B54" i="3"/>
  <c r="T53" i="3"/>
  <c r="V53" i="3" s="1"/>
  <c r="R53" i="3"/>
  <c r="B53" i="3"/>
  <c r="T52" i="3"/>
  <c r="V52" i="3" s="1"/>
  <c r="B52" i="3"/>
  <c r="V51" i="3"/>
  <c r="T51" i="3"/>
  <c r="B51" i="3"/>
  <c r="T50" i="3"/>
  <c r="V50" i="3" s="1"/>
  <c r="B50" i="3"/>
  <c r="R49" i="3"/>
  <c r="T49" i="3" s="1"/>
  <c r="V49" i="3" s="1"/>
  <c r="B49" i="3"/>
  <c r="V48" i="3"/>
  <c r="T48" i="3"/>
  <c r="B48" i="3"/>
  <c r="T47" i="3"/>
  <c r="V47" i="3" s="1"/>
  <c r="R47" i="3"/>
  <c r="B47" i="3"/>
  <c r="T46" i="3"/>
  <c r="V46" i="3" s="1"/>
  <c r="B46" i="3"/>
  <c r="R45" i="3"/>
  <c r="T45" i="3" s="1"/>
  <c r="V45" i="3" s="1"/>
  <c r="B45" i="3"/>
  <c r="V44" i="3"/>
  <c r="T44" i="3"/>
  <c r="B44" i="3"/>
  <c r="T43" i="3"/>
  <c r="V43" i="3" s="1"/>
  <c r="B43" i="3"/>
  <c r="V42" i="3"/>
  <c r="T42" i="3"/>
  <c r="B42" i="3"/>
  <c r="T41" i="3"/>
  <c r="V41" i="3" s="1"/>
  <c r="B41" i="3"/>
  <c r="V40" i="3"/>
  <c r="T40" i="3"/>
  <c r="B40" i="3"/>
  <c r="T39" i="3"/>
  <c r="V39" i="3" s="1"/>
  <c r="B39" i="3"/>
  <c r="R38" i="3"/>
  <c r="T38" i="3" s="1"/>
  <c r="V38" i="3" s="1"/>
  <c r="B38" i="3"/>
  <c r="V37" i="3"/>
  <c r="T37" i="3"/>
  <c r="B37" i="3"/>
  <c r="T36" i="3"/>
  <c r="V36" i="3" s="1"/>
  <c r="B36" i="3"/>
  <c r="V35" i="3"/>
  <c r="T35" i="3"/>
  <c r="B35" i="3"/>
  <c r="T34" i="3"/>
  <c r="V34" i="3" s="1"/>
  <c r="R34" i="3"/>
  <c r="B34" i="3"/>
  <c r="T33" i="3"/>
  <c r="V33" i="3" s="1"/>
  <c r="B33" i="3"/>
  <c r="V32" i="3"/>
  <c r="T32" i="3"/>
  <c r="B32" i="3"/>
  <c r="T31" i="3"/>
  <c r="V31" i="3" s="1"/>
  <c r="B31" i="3"/>
  <c r="V30" i="3"/>
  <c r="T30" i="3"/>
  <c r="B30" i="3"/>
  <c r="T29" i="3"/>
  <c r="V29" i="3" s="1"/>
  <c r="R29" i="3"/>
  <c r="B29" i="3"/>
  <c r="T28" i="3"/>
  <c r="V28" i="3" s="1"/>
  <c r="B28" i="3"/>
  <c r="R27" i="3"/>
  <c r="T27" i="3" s="1"/>
  <c r="V27" i="3" s="1"/>
  <c r="B27" i="3"/>
  <c r="V26" i="3"/>
  <c r="T26" i="3"/>
  <c r="B26" i="3"/>
  <c r="T25" i="3"/>
  <c r="V25" i="3" s="1"/>
  <c r="R25" i="3"/>
  <c r="B25" i="3"/>
  <c r="T24" i="3"/>
  <c r="V24" i="3" s="1"/>
  <c r="R24" i="3"/>
  <c r="B24" i="3"/>
  <c r="T23" i="3"/>
  <c r="V23" i="3" s="1"/>
  <c r="B23" i="3"/>
  <c r="R22" i="3"/>
  <c r="T22" i="3" s="1"/>
  <c r="V22" i="3" s="1"/>
  <c r="B22" i="3"/>
  <c r="V21" i="3"/>
  <c r="T21" i="3"/>
  <c r="B21" i="3"/>
  <c r="T20" i="3"/>
  <c r="V20" i="3" s="1"/>
  <c r="B20" i="3"/>
  <c r="R19" i="3"/>
  <c r="T19" i="3" s="1"/>
  <c r="V19" i="3" s="1"/>
  <c r="B19" i="3"/>
  <c r="V18" i="3"/>
  <c r="T18" i="3"/>
  <c r="B18" i="3"/>
  <c r="T17" i="3"/>
  <c r="V17" i="3" s="1"/>
  <c r="B17" i="3"/>
  <c r="V16" i="3"/>
  <c r="T16" i="3"/>
  <c r="B16" i="3"/>
  <c r="T15" i="3"/>
  <c r="V15" i="3" s="1"/>
  <c r="B15" i="3"/>
  <c r="V14" i="3"/>
  <c r="T14" i="3"/>
  <c r="B14" i="3"/>
  <c r="T13" i="3"/>
  <c r="V13" i="3" s="1"/>
  <c r="B13" i="3"/>
  <c r="V12" i="3"/>
  <c r="T12" i="3"/>
  <c r="B12" i="3"/>
  <c r="T11" i="3"/>
  <c r="V11" i="3" s="1"/>
  <c r="R11" i="3"/>
  <c r="R71" i="3" s="1"/>
  <c r="B11" i="3"/>
  <c r="T10" i="3"/>
  <c r="V10" i="3" s="1"/>
  <c r="B10" i="3"/>
  <c r="V9" i="3"/>
  <c r="T9" i="3"/>
  <c r="B9" i="3"/>
  <c r="T8" i="3"/>
  <c r="V8" i="3" s="1"/>
  <c r="B8" i="3"/>
  <c r="V7" i="3"/>
  <c r="T7" i="3"/>
  <c r="B7" i="3"/>
  <c r="T6" i="3"/>
  <c r="V6" i="3" s="1"/>
  <c r="B6" i="3"/>
  <c r="V5" i="3"/>
  <c r="T5" i="3"/>
  <c r="B5" i="3"/>
  <c r="T4" i="3"/>
  <c r="V4" i="3" s="1"/>
  <c r="B4" i="3"/>
  <c r="V3" i="3"/>
  <c r="T3" i="3"/>
  <c r="B3" i="3"/>
  <c r="T2" i="3"/>
  <c r="B2" i="3"/>
  <c r="T55" i="3" l="1"/>
  <c r="V55" i="3" s="1"/>
  <c r="S71" i="3"/>
  <c r="T71" i="3"/>
  <c r="V2" i="3"/>
  <c r="V71" i="3" s="1"/>
  <c r="M71" i="1" l="1"/>
  <c r="L71" i="1"/>
  <c r="I71" i="1"/>
  <c r="V71" i="1"/>
  <c r="T71" i="1"/>
  <c r="Q71" i="1"/>
  <c r="P71" i="1"/>
  <c r="B2" i="1" l="1"/>
  <c r="R2" i="1"/>
  <c r="S2" i="1"/>
  <c r="B3" i="1"/>
  <c r="R3" i="1"/>
  <c r="S3" i="1"/>
  <c r="B4" i="1"/>
  <c r="R4" i="1"/>
  <c r="S4" i="1"/>
  <c r="B5" i="1"/>
  <c r="R5" i="1"/>
  <c r="S5" i="1"/>
  <c r="B6" i="1"/>
  <c r="R6" i="1"/>
  <c r="S6" i="1"/>
  <c r="B7" i="1"/>
  <c r="R7" i="1"/>
  <c r="S7" i="1"/>
  <c r="B8" i="1"/>
  <c r="R8" i="1"/>
  <c r="S8" i="1"/>
  <c r="B9" i="1"/>
  <c r="R9" i="1"/>
  <c r="S9" i="1"/>
  <c r="B10" i="1"/>
  <c r="R10" i="1"/>
  <c r="S10" i="1"/>
  <c r="B11" i="1"/>
  <c r="R11" i="1"/>
  <c r="S11" i="1"/>
  <c r="V11" i="1"/>
  <c r="B12" i="1"/>
  <c r="R12" i="1"/>
  <c r="S12" i="1"/>
  <c r="B13" i="1"/>
  <c r="R13" i="1"/>
  <c r="S13" i="1"/>
  <c r="B14" i="1"/>
  <c r="R14" i="1"/>
  <c r="S14" i="1"/>
  <c r="B15" i="1"/>
  <c r="R15" i="1"/>
  <c r="S15" i="1"/>
  <c r="B16" i="1"/>
  <c r="R16" i="1"/>
  <c r="S16" i="1"/>
  <c r="B17" i="1"/>
  <c r="R17" i="1"/>
  <c r="S17" i="1"/>
  <c r="B18" i="1"/>
  <c r="R18" i="1"/>
  <c r="S18" i="1"/>
  <c r="B19" i="1"/>
  <c r="R19" i="1"/>
  <c r="S19" i="1"/>
  <c r="V19" i="1"/>
  <c r="B20" i="1"/>
  <c r="R20" i="1"/>
  <c r="S20" i="1"/>
  <c r="B21" i="1"/>
  <c r="R21" i="1"/>
  <c r="S21" i="1"/>
  <c r="B22" i="1"/>
  <c r="R22" i="1"/>
  <c r="S22" i="1"/>
  <c r="V22" i="1"/>
  <c r="B23" i="1"/>
  <c r="R23" i="1"/>
  <c r="S23" i="1"/>
  <c r="B24" i="1"/>
  <c r="R24" i="1"/>
  <c r="S24" i="1"/>
  <c r="V24" i="1"/>
  <c r="B25" i="1"/>
  <c r="R25" i="1"/>
  <c r="S25" i="1"/>
  <c r="V25" i="1"/>
  <c r="B26" i="1"/>
  <c r="R26" i="1"/>
  <c r="S26" i="1"/>
  <c r="B27" i="1"/>
  <c r="R27" i="1"/>
  <c r="S27" i="1"/>
  <c r="V27" i="1"/>
  <c r="B28" i="1"/>
  <c r="R28" i="1"/>
  <c r="S28" i="1"/>
  <c r="B29" i="1"/>
  <c r="M29" i="1"/>
  <c r="S29" i="1" s="1"/>
  <c r="R29" i="1"/>
  <c r="V29" i="1"/>
  <c r="B30" i="1"/>
  <c r="R30" i="1"/>
  <c r="S30" i="1"/>
  <c r="B31" i="1"/>
  <c r="R31" i="1"/>
  <c r="S31" i="1"/>
  <c r="B32" i="1"/>
  <c r="R32" i="1"/>
  <c r="S32" i="1"/>
  <c r="B33" i="1"/>
  <c r="R33" i="1"/>
  <c r="S33" i="1"/>
  <c r="B34" i="1"/>
  <c r="R34" i="1"/>
  <c r="S34" i="1"/>
  <c r="V34" i="1"/>
  <c r="B35" i="1"/>
  <c r="R35" i="1"/>
  <c r="S35" i="1"/>
  <c r="B36" i="1"/>
  <c r="R36" i="1"/>
  <c r="S36" i="1"/>
  <c r="B37" i="1"/>
  <c r="R37" i="1"/>
  <c r="S37" i="1"/>
  <c r="B38" i="1"/>
  <c r="R38" i="1"/>
  <c r="S38" i="1"/>
  <c r="V38" i="1"/>
  <c r="B39" i="1"/>
  <c r="R39" i="1"/>
  <c r="S39" i="1"/>
  <c r="B40" i="1"/>
  <c r="M40" i="1"/>
  <c r="S40" i="1" s="1"/>
  <c r="R40" i="1"/>
  <c r="B41" i="1"/>
  <c r="R41" i="1"/>
  <c r="S41" i="1"/>
  <c r="B42" i="1"/>
  <c r="R42" i="1"/>
  <c r="S42" i="1"/>
  <c r="B43" i="1"/>
  <c r="R43" i="1"/>
  <c r="S43" i="1"/>
  <c r="B44" i="1"/>
  <c r="R44" i="1"/>
  <c r="S44" i="1"/>
  <c r="B45" i="1"/>
  <c r="R45" i="1"/>
  <c r="S45" i="1"/>
  <c r="V45" i="1"/>
  <c r="B46" i="1"/>
  <c r="R46" i="1"/>
  <c r="S46" i="1"/>
  <c r="B47" i="1"/>
  <c r="R47" i="1"/>
  <c r="S47" i="1"/>
  <c r="V47" i="1"/>
  <c r="B48" i="1"/>
  <c r="R48" i="1"/>
  <c r="S48" i="1"/>
  <c r="B49" i="1"/>
  <c r="R49" i="1"/>
  <c r="S49" i="1"/>
  <c r="V49" i="1"/>
  <c r="B50" i="1"/>
  <c r="P50" i="1"/>
  <c r="R50" i="1" s="1"/>
  <c r="S50" i="1"/>
  <c r="B51" i="1"/>
  <c r="R51" i="1"/>
  <c r="S51" i="1"/>
  <c r="B52" i="1"/>
  <c r="R52" i="1"/>
  <c r="S52" i="1"/>
  <c r="B53" i="1"/>
  <c r="R53" i="1"/>
  <c r="S53" i="1"/>
  <c r="V53" i="1"/>
  <c r="B54" i="1"/>
  <c r="R54" i="1"/>
  <c r="S54" i="1"/>
  <c r="B55" i="1"/>
  <c r="R55" i="1"/>
  <c r="S55" i="1"/>
  <c r="V55" i="1"/>
  <c r="W55" i="1" s="1"/>
  <c r="B56" i="1"/>
  <c r="R56" i="1"/>
  <c r="S56" i="1"/>
  <c r="V56" i="1"/>
  <c r="W56" i="1" s="1"/>
  <c r="B57" i="1"/>
  <c r="R57" i="1"/>
  <c r="S57" i="1"/>
  <c r="V57" i="1"/>
  <c r="B58" i="1"/>
  <c r="R58" i="1"/>
  <c r="S58" i="1"/>
  <c r="B59" i="1"/>
  <c r="R59" i="1"/>
  <c r="S59" i="1"/>
  <c r="V59" i="1"/>
  <c r="B60" i="1"/>
  <c r="R60" i="1"/>
  <c r="S60" i="1"/>
  <c r="B61" i="1"/>
  <c r="R61" i="1"/>
  <c r="S61" i="1"/>
  <c r="B62" i="1"/>
  <c r="R62" i="1"/>
  <c r="S62" i="1"/>
  <c r="B63" i="1"/>
  <c r="R63" i="1"/>
  <c r="S63" i="1"/>
  <c r="V63" i="1"/>
  <c r="B64" i="1"/>
  <c r="R64" i="1"/>
  <c r="S64" i="1"/>
  <c r="B65" i="1"/>
  <c r="R65" i="1"/>
  <c r="S65" i="1"/>
  <c r="V65" i="1"/>
  <c r="B66" i="1"/>
  <c r="R66" i="1"/>
  <c r="S66" i="1"/>
  <c r="B67" i="1"/>
  <c r="R67" i="1"/>
  <c r="S67" i="1"/>
  <c r="V67" i="1"/>
  <c r="B68" i="1"/>
  <c r="R68" i="1"/>
  <c r="S68" i="1"/>
  <c r="B69" i="1"/>
  <c r="R69" i="1"/>
  <c r="S69" i="1"/>
  <c r="B70" i="1"/>
  <c r="R70" i="1"/>
  <c r="S70" i="1"/>
  <c r="V70" i="1"/>
  <c r="D71" i="1"/>
  <c r="G71" i="1"/>
  <c r="H71" i="1"/>
  <c r="K71" i="1"/>
  <c r="O71" i="1"/>
  <c r="Q77" i="1"/>
  <c r="U42" i="1" l="1"/>
  <c r="U37" i="1"/>
  <c r="U24" i="1"/>
  <c r="U14" i="1"/>
  <c r="U9" i="1"/>
  <c r="U13" i="1"/>
  <c r="U3" i="1"/>
  <c r="U61" i="1"/>
  <c r="U29" i="1"/>
  <c r="U64" i="1"/>
  <c r="U47" i="1"/>
  <c r="U2" i="1"/>
  <c r="S71" i="1"/>
  <c r="U68" i="1"/>
  <c r="U65" i="1"/>
  <c r="U60" i="1"/>
  <c r="U59" i="1"/>
  <c r="U38" i="1"/>
  <c r="R71" i="1"/>
  <c r="U62" i="1"/>
  <c r="U31" i="1"/>
  <c r="U67" i="1"/>
  <c r="U44" i="1"/>
  <c r="U36" i="1"/>
  <c r="U30" i="1"/>
  <c r="U28" i="1"/>
  <c r="U27" i="1"/>
  <c r="U15" i="1"/>
  <c r="W71" i="1"/>
  <c r="U32" i="1"/>
  <c r="U66" i="1"/>
  <c r="U55" i="1"/>
  <c r="U39" i="1"/>
  <c r="U49" i="1"/>
  <c r="U18" i="1"/>
  <c r="U70" i="1"/>
  <c r="U69" i="1"/>
  <c r="U63" i="1"/>
  <c r="U52" i="1"/>
  <c r="U46" i="1"/>
  <c r="U45" i="1"/>
  <c r="U33" i="1"/>
  <c r="U21" i="1"/>
  <c r="U16" i="1"/>
  <c r="U11" i="1"/>
  <c r="U7" i="1"/>
  <c r="U58" i="1"/>
  <c r="U57" i="1"/>
  <c r="U56" i="1"/>
  <c r="U54" i="1"/>
  <c r="U53" i="1"/>
  <c r="U48" i="1"/>
  <c r="U26" i="1"/>
  <c r="U25" i="1"/>
  <c r="U23" i="1"/>
  <c r="U22" i="1"/>
  <c r="U8" i="1"/>
  <c r="U51" i="1"/>
  <c r="U41" i="1"/>
  <c r="U40" i="1"/>
  <c r="U35" i="1"/>
  <c r="U34" i="1"/>
  <c r="U20" i="1"/>
  <c r="U19" i="1"/>
  <c r="U17" i="1"/>
  <c r="U6" i="1"/>
  <c r="U4" i="1"/>
  <c r="U50" i="1"/>
  <c r="U43" i="1"/>
  <c r="U12" i="1"/>
  <c r="U10" i="1"/>
  <c r="U5" i="1"/>
  <c r="U71" i="1" l="1"/>
</calcChain>
</file>

<file path=xl/sharedStrings.xml><?xml version="1.0" encoding="utf-8"?>
<sst xmlns="http://schemas.openxmlformats.org/spreadsheetml/2006/main" count="962" uniqueCount="206">
  <si>
    <t>TOTAL</t>
  </si>
  <si>
    <t>Insurance</t>
  </si>
  <si>
    <t>Frame @ 50%dicount</t>
  </si>
  <si>
    <t xml:space="preserve"> SV Photo Blue Lens</t>
  </si>
  <si>
    <t>Eye examination</t>
  </si>
  <si>
    <t>Consultation optical frame &amp; lens</t>
  </si>
  <si>
    <t>Aiman Ebrahim</t>
  </si>
  <si>
    <t>Cash</t>
  </si>
  <si>
    <t>Consultation</t>
  </si>
  <si>
    <t>Nashiru Iddrisu</t>
  </si>
  <si>
    <t>instant job</t>
  </si>
  <si>
    <t>cash</t>
  </si>
  <si>
    <t>SV Photo lens</t>
  </si>
  <si>
    <t>Optical lens</t>
  </si>
  <si>
    <t>Thiara Awuah</t>
  </si>
  <si>
    <t>Momo</t>
  </si>
  <si>
    <t xml:space="preserve"> SV Photo AR lens</t>
  </si>
  <si>
    <t xml:space="preserve">Lens transfer </t>
  </si>
  <si>
    <t>Consultation&amp; lens</t>
  </si>
  <si>
    <t>Michael Awuah</t>
  </si>
  <si>
    <t>Frame repair</t>
  </si>
  <si>
    <t xml:space="preserve">optical repairs    </t>
  </si>
  <si>
    <t>Dzifa Agbo</t>
  </si>
  <si>
    <t xml:space="preserve"> lantis frame </t>
  </si>
  <si>
    <t>Prog Photo AR lens</t>
  </si>
  <si>
    <t xml:space="preserve">free eye examination </t>
  </si>
  <si>
    <t>Nana Wilson Okore</t>
  </si>
  <si>
    <t>Emma antwi</t>
  </si>
  <si>
    <t>SV white lens</t>
  </si>
  <si>
    <t>optical frame &amp; lens</t>
  </si>
  <si>
    <t>Michael Koussaifi</t>
  </si>
  <si>
    <t>George Aggrey BS Client</t>
  </si>
  <si>
    <t>Daniel ghansah</t>
  </si>
  <si>
    <t>frame</t>
  </si>
  <si>
    <t>Consultation&amp;frame</t>
  </si>
  <si>
    <t>Samuella ofori appiah</t>
  </si>
  <si>
    <t>Floricel</t>
  </si>
  <si>
    <t>Bilal khan</t>
  </si>
  <si>
    <t>Thomas acheampong</t>
  </si>
  <si>
    <t xml:space="preserve"> lantis frame</t>
  </si>
  <si>
    <t>Ephraim ghansah</t>
  </si>
  <si>
    <t>lantis frame</t>
  </si>
  <si>
    <t>Zakarya</t>
  </si>
  <si>
    <t>BF photo blue lens</t>
  </si>
  <si>
    <t>Michael Coffie</t>
  </si>
  <si>
    <t>Leticia mensah</t>
  </si>
  <si>
    <t>Zakarya Ahmed</t>
  </si>
  <si>
    <t>Sarah kuwornu</t>
  </si>
  <si>
    <t xml:space="preserve">Frame, lantis frame </t>
  </si>
  <si>
    <t>Kwabena Ajiwowowe</t>
  </si>
  <si>
    <t xml:space="preserve"> Prog Photo blue lens</t>
  </si>
  <si>
    <t>John ghansah</t>
  </si>
  <si>
    <t>Jaydeen Larbi</t>
  </si>
  <si>
    <t>Mary Magdalene Abbey</t>
  </si>
  <si>
    <t>Nana Kwabah Client</t>
  </si>
  <si>
    <t>express service</t>
  </si>
  <si>
    <t>FRAME</t>
  </si>
  <si>
    <t>Thierry ABANI</t>
  </si>
  <si>
    <t>Nina Erzuah</t>
  </si>
  <si>
    <t>Adjoa owusua</t>
  </si>
  <si>
    <t>Lens prescription</t>
  </si>
  <si>
    <t>Kwabena Andah</t>
  </si>
  <si>
    <t xml:space="preserve"> lantis frames </t>
  </si>
  <si>
    <t>Arnold Adjorlolo</t>
  </si>
  <si>
    <t>ALICE AHWIRENY</t>
  </si>
  <si>
    <t xml:space="preserve"> frame 1</t>
  </si>
  <si>
    <t>yao ghali</t>
  </si>
  <si>
    <t>Sapong Afua Twumwaa</t>
  </si>
  <si>
    <t>Ohemaa Prempeh</t>
  </si>
  <si>
    <t>Emmanuella Aidoo BSO Client</t>
  </si>
  <si>
    <t>momo</t>
  </si>
  <si>
    <t xml:space="preserve"> 1 lantis frame</t>
  </si>
  <si>
    <t>Prince sarpong</t>
  </si>
  <si>
    <t>QUEENSTER AMPONSAH</t>
  </si>
  <si>
    <t>BASH POP</t>
  </si>
  <si>
    <t>pepertual kumah</t>
  </si>
  <si>
    <t>optical frame</t>
  </si>
  <si>
    <t>Optical frame</t>
  </si>
  <si>
    <t>NEWMAN MARTEY</t>
  </si>
  <si>
    <t xml:space="preserve"> fendi frame 1</t>
  </si>
  <si>
    <t>consultation</t>
  </si>
  <si>
    <t>frank quagraine</t>
  </si>
  <si>
    <t>mr. mohammed</t>
  </si>
  <si>
    <t>NAJF ASHRAF</t>
  </si>
  <si>
    <t xml:space="preserve">  lantis frame 1</t>
  </si>
  <si>
    <t>Felix Boateng</t>
  </si>
  <si>
    <t>Sylvia Aryee</t>
  </si>
  <si>
    <t>Gloria Torty</t>
  </si>
  <si>
    <t>BF Photo AR lens</t>
  </si>
  <si>
    <t>Susana Addo</t>
  </si>
  <si>
    <t>Carl Ahiadzro</t>
  </si>
  <si>
    <t>Gladys oppong</t>
  </si>
  <si>
    <t xml:space="preserve">  lantis TIF frame</t>
  </si>
  <si>
    <t>Felicia Stanlope</t>
  </si>
  <si>
    <t>sylvanus</t>
  </si>
  <si>
    <t>lens prescription</t>
  </si>
  <si>
    <t>Mariama Allieu</t>
  </si>
  <si>
    <t>Elvis Daniel</t>
  </si>
  <si>
    <t>Cash, Momo</t>
  </si>
  <si>
    <t>chris mensah</t>
  </si>
  <si>
    <t>Raphael Gowans</t>
  </si>
  <si>
    <t xml:space="preserve">consultation </t>
  </si>
  <si>
    <t>ROSEMOND ANUM</t>
  </si>
  <si>
    <t>Cecile Norgaard</t>
  </si>
  <si>
    <t>frame 1</t>
  </si>
  <si>
    <t>priscilla aikude</t>
  </si>
  <si>
    <t>Osman samir</t>
  </si>
  <si>
    <t>Thy-will A. Asare</t>
  </si>
  <si>
    <t>VERA BOTWE</t>
  </si>
  <si>
    <t>firdus mohammed</t>
  </si>
  <si>
    <t>Lantis frame</t>
  </si>
  <si>
    <t>Francisca Gronah</t>
  </si>
  <si>
    <t>Elisabeth Kpesenu</t>
  </si>
  <si>
    <t>lantis frame 1</t>
  </si>
  <si>
    <t>Bismark Nyame Client</t>
  </si>
  <si>
    <t xml:space="preserve"> lantis win frame</t>
  </si>
  <si>
    <t xml:space="preserve"> free eye examination</t>
  </si>
  <si>
    <t>CONSULTATION</t>
  </si>
  <si>
    <t>TR3509 FRAME- 1</t>
  </si>
  <si>
    <t>ADOBEA OBUOBISA</t>
  </si>
  <si>
    <t>Notes</t>
  </si>
  <si>
    <t>Discount</t>
  </si>
  <si>
    <t>Total Cost (SELL PRICE)</t>
  </si>
  <si>
    <t>PROFIT/LOSS</t>
  </si>
  <si>
    <t>Payment Mode</t>
  </si>
  <si>
    <t>TOTAL PRODUCT SALE</t>
  </si>
  <si>
    <t>TOTAL PRODUCT COST</t>
  </si>
  <si>
    <t>SALE3</t>
  </si>
  <si>
    <t>PRODUCT COST3</t>
  </si>
  <si>
    <t>QTY</t>
  </si>
  <si>
    <t>OPTICAL FRAMES</t>
  </si>
  <si>
    <t>SALE2</t>
  </si>
  <si>
    <t>PRODUCT COST2</t>
  </si>
  <si>
    <t>QTY2</t>
  </si>
  <si>
    <t>OPTICAL LENS</t>
  </si>
  <si>
    <t>SALE</t>
  </si>
  <si>
    <t>PRODUCT COST</t>
  </si>
  <si>
    <t>QTY 1</t>
  </si>
  <si>
    <t>CONSULTATION/EYE EXAMS</t>
  </si>
  <si>
    <t>PRODUCT/ SERVICE Category</t>
  </si>
  <si>
    <t>CLIENT NAME</t>
  </si>
  <si>
    <t>Client ID</t>
  </si>
  <si>
    <t>MONTH</t>
  </si>
  <si>
    <t>Order Date</t>
  </si>
  <si>
    <t>Time</t>
  </si>
  <si>
    <t>Delivery Date</t>
  </si>
  <si>
    <t>CLIENT TYPE</t>
  </si>
  <si>
    <t>GENDER</t>
  </si>
  <si>
    <t>AGE GROUP</t>
  </si>
  <si>
    <t>QTY3</t>
  </si>
  <si>
    <t>Total Cost</t>
  </si>
  <si>
    <t>Total Sale</t>
  </si>
  <si>
    <t>Amount Paid</t>
  </si>
  <si>
    <t>Amount Due</t>
  </si>
  <si>
    <t>NEW</t>
  </si>
  <si>
    <t>FEMALE</t>
  </si>
  <si>
    <t>OLD ADULT</t>
  </si>
  <si>
    <t>AKOSUA FOSUA</t>
  </si>
  <si>
    <t>Optical frame and lens</t>
  </si>
  <si>
    <t>BF PhotoAR lens</t>
  </si>
  <si>
    <t>MALE</t>
  </si>
  <si>
    <t>YOUTH</t>
  </si>
  <si>
    <t>consultation, optical frame &amp; lens</t>
  </si>
  <si>
    <t>eye examination</t>
  </si>
  <si>
    <t xml:space="preserve"> sv photo blue lens</t>
  </si>
  <si>
    <t>TEEN</t>
  </si>
  <si>
    <t>optical lens</t>
  </si>
  <si>
    <t>sv photo blue lens</t>
  </si>
  <si>
    <t>Consultation and lens</t>
  </si>
  <si>
    <t xml:space="preserve">sv photo blue lens </t>
  </si>
  <si>
    <t>EXISTING</t>
  </si>
  <si>
    <t>eye examination prescription</t>
  </si>
  <si>
    <t xml:space="preserve">eye examination </t>
  </si>
  <si>
    <t xml:space="preserve"> half payment</t>
  </si>
  <si>
    <t xml:space="preserve"> eye examination</t>
  </si>
  <si>
    <t xml:space="preserve">SV Photo AR lens </t>
  </si>
  <si>
    <t xml:space="preserve"> prog. photo blue lens</t>
  </si>
  <si>
    <t xml:space="preserve"> sv photo blue lens </t>
  </si>
  <si>
    <t>eye examination( removal of foreign material)</t>
  </si>
  <si>
    <t xml:space="preserve"> SV Photo blue</t>
  </si>
  <si>
    <t>optical frame sale</t>
  </si>
  <si>
    <t>eye examimation</t>
  </si>
  <si>
    <t xml:space="preserve"> SV photo blue 2</t>
  </si>
  <si>
    <t>1940</t>
  </si>
  <si>
    <t xml:space="preserve"> sv photo AR-  express service</t>
  </si>
  <si>
    <t xml:space="preserve"> sv photo AR lens</t>
  </si>
  <si>
    <t>OTHER</t>
  </si>
  <si>
    <t xml:space="preserve">Prog. Photobluecut lens </t>
  </si>
  <si>
    <t>Optical frames</t>
  </si>
  <si>
    <t>Sv photo blue</t>
  </si>
  <si>
    <t>Sv photo blue lens</t>
  </si>
  <si>
    <t>Sv photo AR</t>
  </si>
  <si>
    <t>sv photo lens</t>
  </si>
  <si>
    <t>Eye exams prescription</t>
  </si>
  <si>
    <t>Eye exams prescription for 2</t>
  </si>
  <si>
    <t>prog photo AR</t>
  </si>
  <si>
    <t>optical frame and lens trensfer</t>
  </si>
  <si>
    <t>Consultation 50%discount for 2</t>
  </si>
  <si>
    <t xml:space="preserve"> lens transfer, Sv photo AR and sv photo lens</t>
  </si>
  <si>
    <t>Eye exams (50% discount applied)</t>
  </si>
  <si>
    <t>, eye exams</t>
  </si>
  <si>
    <t>Insurance, Cash</t>
  </si>
  <si>
    <t xml:space="preserve"> SV Photo blue, instant</t>
  </si>
  <si>
    <t>SALES METHOD</t>
  </si>
  <si>
    <t>In-store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</si>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</sst>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GHC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5" fontId="0" fillId="0" borderId="0" xfId="0" applyNumberFormat="1"/>
    <xf numFmtId="18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2" fillId="2" borderId="0" xfId="0" applyFont="1" applyFill="1"/>
    <xf numFmtId="164" fontId="1" fillId="2" borderId="0" xfId="0" applyNumberFormat="1" applyFont="1" applyFill="1"/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6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[$GHC]\ #,##0.00"/>
    </dxf>
    <dxf>
      <numFmt numFmtId="164" formatCode="[$GHC]\ #,##0.00"/>
    </dxf>
    <dxf>
      <numFmt numFmtId="164" formatCode="[$GHC]\ #,##0.00"/>
    </dxf>
    <dxf>
      <numFmt numFmtId="164" formatCode="[$GHC]\ #,##0.00"/>
    </dxf>
    <dxf>
      <numFmt numFmtId="0" formatCode="General"/>
    </dxf>
    <dxf>
      <numFmt numFmtId="0" formatCode="General"/>
    </dxf>
    <dxf>
      <numFmt numFmtId="0" formatCode="General"/>
    </dxf>
    <dxf>
      <numFmt numFmtId="23" formatCode="h:mm\ AM/PM"/>
    </dxf>
    <dxf>
      <numFmt numFmtId="20" formatCode="d\-mmm\-yy"/>
    </dxf>
    <dxf>
      <numFmt numFmtId="20" formatCode="d\-mmm\-yy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numFmt numFmtId="164" formatCode="[$GHC]\ #,##0.00"/>
    </dxf>
    <dxf>
      <numFmt numFmtId="164" formatCode="[$GHC]\ #,##0.00"/>
    </dxf>
    <dxf>
      <numFmt numFmtId="164" formatCode="[$GHC]\ #,##0.00"/>
    </dxf>
    <dxf>
      <numFmt numFmtId="164" formatCode="[$GHC]\ #,##0.00"/>
    </dxf>
    <dxf>
      <numFmt numFmtId="164" formatCode="[$GHC]\ #,##0.00"/>
    </dxf>
    <dxf>
      <numFmt numFmtId="164" formatCode="[$GHC]\ #,##0.00"/>
    </dxf>
    <dxf>
      <numFmt numFmtId="164" formatCode="[$GHC]\ #,##0.00"/>
    </dxf>
    <dxf>
      <numFmt numFmtId="164" formatCode="[$GHC]\ #,##0.00"/>
    </dxf>
    <dxf>
      <numFmt numFmtId="164" formatCode="[$GHC]\ #,##0.00"/>
    </dxf>
    <dxf>
      <numFmt numFmtId="164" formatCode="[$GHC]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3" formatCode="h:mm\ AM/PM"/>
    </dxf>
    <dxf>
      <numFmt numFmtId="23" formatCode="h:mm\ AM/PM"/>
    </dxf>
    <dxf>
      <numFmt numFmtId="23" formatCode="h:mm\ AM/PM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144" displayName="Table144" ref="A1:V71" totalsRowCount="1" headerRowDxfId="62">
  <autoFilter ref="A1:V70"/>
  <sortState ref="A2:V71">
    <sortCondition ref="A1:A71"/>
  </sortState>
  <tableColumns count="22">
    <tableColumn id="1" name="Order Date" totalsRowLabel="TOTAL" dataDxfId="61" totalsRowDxfId="60"/>
    <tableColumn id="18" name="MONTH" dataDxfId="59" totalsRowDxfId="58">
      <calculatedColumnFormula>TEXT(Table144[[#This Row],[Order Date]], ("MMM"))</calculatedColumnFormula>
    </tableColumn>
    <tableColumn id="2" name="Time" dataDxfId="57"/>
    <tableColumn id="20" name="Delivery Date" dataDxfId="56"/>
    <tableColumn id="3" name="Client ID" dataDxfId="55"/>
    <tableColumn id="4" name="CLIENT NAME" totalsRowFunction="count" totalsRowDxfId="54"/>
    <tableColumn id="17" name="CLIENT TYPE" totalsRowDxfId="53"/>
    <tableColumn id="15" name="GENDER" totalsRowDxfId="52"/>
    <tableColumn id="16" name="AGE GROUP" totalsRowDxfId="51"/>
    <tableColumn id="5" name="PRODUCT/ SERVICE Category"/>
    <tableColumn id="6" name="CONSULTATION/EYE EXAMS" totalsRowDxfId="50"/>
    <tableColumn id="22" name="QTY 1" totalsRowFunction="sum" totalsRowDxfId="49"/>
    <tableColumn id="13" name="OPTICAL LENS"/>
    <tableColumn id="19" name="QTY2" totalsRowFunction="custom" totalsRowDxfId="48">
      <totalsRowFormula>SUM(Table144[QTY2])</totalsRowFormula>
    </tableColumn>
    <tableColumn id="10" name="OPTICAL FRAMES" totalsRowDxfId="47"/>
    <tableColumn id="21" name="QTY3" totalsRowFunction="custom" totalsRowDxfId="46">
      <totalsRowFormula>SUM(Table144[QTY3])</totalsRowFormula>
    </tableColumn>
    <tableColumn id="7" name="Payment Mode"/>
    <tableColumn id="11" name="Total Cost" totalsRowFunction="custom" dataDxfId="45" totalsRowDxfId="44">
      <totalsRowFormula>SUM(R2:R70)</totalsRowFormula>
    </tableColumn>
    <tableColumn id="12" name="Discount" totalsRowFunction="custom" dataDxfId="43" totalsRowDxfId="42">
      <totalsRowFormula>SUM(S2:S70)</totalsRowFormula>
    </tableColumn>
    <tableColumn id="14" name="Total Sale" totalsRowFunction="custom" dataDxfId="41" totalsRowDxfId="40">
      <calculatedColumnFormula>Table144[[#This Row],[Total Cost]]-Table144[[#This Row],[Discount]]</calculatedColumnFormula>
      <totalsRowFormula>SUM(T2:T70)</totalsRowFormula>
    </tableColumn>
    <tableColumn id="8" name="Amount Paid" totalsRowFunction="custom" dataDxfId="39" totalsRowDxfId="38">
      <totalsRowFormula>SUM(U2:U70)</totalsRowFormula>
    </tableColumn>
    <tableColumn id="9" name="Amount Due" totalsRowFunction="custom" dataDxfId="37" totalsRowDxfId="36">
      <totalsRowFormula>SUM(V2:V70)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45" displayName="Table145" ref="A1:Y71" totalsRowCount="1" headerRowDxfId="35" totalsRowDxfId="34">
  <autoFilter ref="A1:Y70"/>
  <tableColumns count="25">
    <tableColumn id="1" name="Order Date" totalsRowLabel="TOTAL" dataDxfId="33" totalsRowDxfId="23"/>
    <tableColumn id="18" name="MONTH" dataDxfId="32" totalsRowDxfId="22">
      <calculatedColumnFormula>TEXT(Table145[[#This Row],[Order Date]], ("MMM"))</calculatedColumnFormula>
    </tableColumn>
    <tableColumn id="3" name="Client ID" dataDxfId="31" totalsRowDxfId="21"/>
    <tableColumn id="4" name="CLIENT NAME" totalsRowFunction="count" totalsRowDxfId="20"/>
    <tableColumn id="5" name="PRODUCT/ SERVICE Category" totalsRowDxfId="19"/>
    <tableColumn id="6" name="CONSULTATION/EYE EXAMS" totalsRowDxfId="18"/>
    <tableColumn id="22" name="QTY 1" totalsRowFunction="sum" totalsRowDxfId="17"/>
    <tableColumn id="23" name="PRODUCT COST" totalsRowFunction="sum" totalsRowDxfId="16"/>
    <tableColumn id="26" name="SALE" totalsRowFunction="sum" totalsRowDxfId="15"/>
    <tableColumn id="13" name="OPTICAL LENS" totalsRowDxfId="14"/>
    <tableColumn id="19" name="QTY2" totalsRowFunction="custom" totalsRowDxfId="13">
      <totalsRowFormula>SUM(Table145[QTY2])</totalsRowFormula>
    </tableColumn>
    <tableColumn id="25" name="PRODUCT COST2" totalsRowFunction="custom" totalsRowDxfId="12">
      <totalsRowFormula>SUM(Table145[PRODUCT COST2])</totalsRowFormula>
    </tableColumn>
    <tableColumn id="27" name="SALE2" totalsRowFunction="custom" totalsRowDxfId="11">
      <totalsRowFormula>SUM(Table145[SALE2])</totalsRowFormula>
    </tableColumn>
    <tableColumn id="10" name="OPTICAL FRAMES" totalsRowDxfId="10"/>
    <tableColumn id="21" name="QTY" totalsRowFunction="custom" totalsRowDxfId="9">
      <totalsRowFormula>SUM(Table145[QTY])</totalsRowFormula>
    </tableColumn>
    <tableColumn id="28" name="PRODUCT COST3" totalsRowFunction="custom" totalsRowDxfId="8">
      <totalsRowFormula>SUM(Table145[PRODUCT COST3])</totalsRowFormula>
    </tableColumn>
    <tableColumn id="29" name="SALE3" totalsRowFunction="custom" totalsRowDxfId="7">
      <totalsRowFormula>SUM(Table145[SALE3])</totalsRowFormula>
    </tableColumn>
    <tableColumn id="15" name="TOTAL PRODUCT COST" totalsRowFunction="custom" dataDxfId="30" totalsRowDxfId="6">
      <calculatedColumnFormula>Table145[[#This Row],[PRODUCT COST3]]+Table145[[#This Row],[PRODUCT COST2]]+Table145[[#This Row],[PRODUCT COST]]</calculatedColumnFormula>
      <totalsRowFormula>SUM(Table145[TOTAL PRODUCT COST])</totalsRowFormula>
    </tableColumn>
    <tableColumn id="16" name="TOTAL PRODUCT SALE" totalsRowFunction="custom" dataDxfId="29" totalsRowDxfId="5">
      <calculatedColumnFormula>Table145[[#This Row],[SALE3]]+Table145[[#This Row],[SALE2]]+Table145[[#This Row],[SALE]]</calculatedColumnFormula>
      <totalsRowFormula>SUM(Table145[TOTAL PRODUCT SALE])</totalsRowFormula>
    </tableColumn>
    <tableColumn id="7" name="Payment Mode" totalsRowFunction="custom" totalsRowDxfId="4">
      <totalsRowFormula>SUM(Table145[Payment Mode])</totalsRowFormula>
    </tableColumn>
    <tableColumn id="8" name="PROFIT/LOSS" totalsRowFunction="custom" dataDxfId="28" totalsRowDxfId="3">
      <calculatedColumnFormula>Table145[[#This Row],[TOTAL PRODUCT SALE]]-Table145[[#This Row],[TOTAL PRODUCT COST]]</calculatedColumnFormula>
      <totalsRowFormula>SUM(Table145[PROFIT/LOSS])</totalsRowFormula>
    </tableColumn>
    <tableColumn id="11" name="Total Cost (SELL PRICE)" totalsRowFunction="custom" dataDxfId="27" totalsRowDxfId="2">
      <totalsRowFormula>SUM(Table145[Total Cost (SELL PRICE)])</totalsRowFormula>
    </tableColumn>
    <tableColumn id="12" name="Discount" totalsRowFunction="custom" dataDxfId="26" totalsRowDxfId="1">
      <totalsRowFormula>SUM(W2:W70)</totalsRowFormula>
    </tableColumn>
    <tableColumn id="2" name="Notes" dataDxfId="25" totalsRowDxfId="0"/>
    <tableColumn id="9" name="SALES METHOD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topLeftCell="M1" workbookViewId="0">
      <selection activeCell="M72" sqref="M72"/>
    </sheetView>
  </sheetViews>
  <sheetFormatPr defaultRowHeight="14.5" x14ac:dyDescent="0.35"/>
  <cols>
    <col min="1" max="2" width="17.453125" customWidth="1"/>
    <col min="3" max="3" width="11" customWidth="1"/>
    <col min="4" max="4" width="14.1796875" customWidth="1"/>
    <col min="5" max="5" width="13.81640625" customWidth="1"/>
    <col min="6" max="6" width="22.36328125" customWidth="1"/>
    <col min="7" max="7" width="14" hidden="1" customWidth="1"/>
    <col min="8" max="8" width="17.90625" hidden="1" customWidth="1"/>
    <col min="9" max="9" width="18.81640625" hidden="1" customWidth="1"/>
    <col min="10" max="10" width="28.36328125" hidden="1" customWidth="1"/>
    <col min="11" max="11" width="29.453125" hidden="1" customWidth="1"/>
    <col min="12" max="12" width="8.26953125" customWidth="1"/>
    <col min="13" max="13" width="22.26953125" customWidth="1"/>
    <col min="14" max="14" width="8.453125" customWidth="1"/>
    <col min="15" max="15" width="19.26953125" customWidth="1"/>
    <col min="16" max="16" width="11.54296875" customWidth="1"/>
    <col min="17" max="17" width="16.90625" customWidth="1"/>
    <col min="18" max="18" width="17.453125" customWidth="1"/>
    <col min="19" max="19" width="15.1796875" customWidth="1"/>
    <col min="20" max="20" width="14.81640625" customWidth="1"/>
    <col min="21" max="21" width="17.54296875" customWidth="1"/>
    <col min="22" max="22" width="15.54296875" customWidth="1"/>
  </cols>
  <sheetData>
    <row r="1" spans="1:22" x14ac:dyDescent="0.35">
      <c r="A1" s="8" t="s">
        <v>143</v>
      </c>
      <c r="B1" s="8" t="s">
        <v>142</v>
      </c>
      <c r="C1" s="8" t="s">
        <v>144</v>
      </c>
      <c r="D1" s="8" t="s">
        <v>145</v>
      </c>
      <c r="E1" s="8" t="s">
        <v>141</v>
      </c>
      <c r="F1" s="8" t="s">
        <v>140</v>
      </c>
      <c r="G1" s="8" t="s">
        <v>146</v>
      </c>
      <c r="H1" s="8" t="s">
        <v>147</v>
      </c>
      <c r="I1" s="8" t="s">
        <v>148</v>
      </c>
      <c r="J1" s="8" t="s">
        <v>139</v>
      </c>
      <c r="K1" s="8" t="s">
        <v>138</v>
      </c>
      <c r="L1" s="8" t="s">
        <v>137</v>
      </c>
      <c r="M1" s="8" t="s">
        <v>134</v>
      </c>
      <c r="N1" s="8" t="s">
        <v>133</v>
      </c>
      <c r="O1" s="8" t="s">
        <v>130</v>
      </c>
      <c r="P1" s="8" t="s">
        <v>149</v>
      </c>
      <c r="Q1" s="8" t="s">
        <v>124</v>
      </c>
      <c r="R1" s="7" t="s">
        <v>150</v>
      </c>
      <c r="S1" s="7" t="s">
        <v>121</v>
      </c>
      <c r="T1" s="7" t="s">
        <v>151</v>
      </c>
      <c r="U1" s="7" t="s">
        <v>152</v>
      </c>
      <c r="V1" s="7" t="s">
        <v>153</v>
      </c>
    </row>
    <row r="2" spans="1:22" x14ac:dyDescent="0.35">
      <c r="A2" s="2">
        <v>45139</v>
      </c>
      <c r="B2" s="2" t="str">
        <f>TEXT(Table144[[#This Row],[Order Date]], ("MMM"))</f>
        <v>Aug</v>
      </c>
      <c r="C2" s="3">
        <v>0.50069444444444444</v>
      </c>
      <c r="D2" s="3"/>
      <c r="E2" s="3"/>
      <c r="F2" t="s">
        <v>119</v>
      </c>
      <c r="G2" t="s">
        <v>154</v>
      </c>
      <c r="H2" t="s">
        <v>155</v>
      </c>
      <c r="I2" t="s">
        <v>156</v>
      </c>
      <c r="J2" t="s">
        <v>76</v>
      </c>
      <c r="O2" t="s">
        <v>118</v>
      </c>
      <c r="P2">
        <v>1</v>
      </c>
      <c r="Q2" t="s">
        <v>15</v>
      </c>
      <c r="R2" s="1">
        <v>300</v>
      </c>
      <c r="S2" s="1">
        <v>50</v>
      </c>
      <c r="T2" s="1">
        <f>Table144[[#This Row],[Total Cost]]-Table144[[#This Row],[Discount]]</f>
        <v>250</v>
      </c>
      <c r="U2" s="1">
        <v>250</v>
      </c>
      <c r="V2" s="1">
        <f>Table144[[#This Row],[Total Sale]]-Table144[[#This Row],[Amount Paid]]</f>
        <v>0</v>
      </c>
    </row>
    <row r="3" spans="1:22" x14ac:dyDescent="0.35">
      <c r="A3" s="2">
        <v>45140</v>
      </c>
      <c r="B3" s="2" t="str">
        <f>TEXT(Table144[[#This Row],[Order Date]], ("MMM"))</f>
        <v>Aug</v>
      </c>
      <c r="C3" s="3">
        <v>0.53819444444444442</v>
      </c>
      <c r="D3" s="3"/>
      <c r="E3" s="3"/>
      <c r="F3" t="s">
        <v>157</v>
      </c>
      <c r="G3" t="s">
        <v>154</v>
      </c>
      <c r="H3" t="s">
        <v>155</v>
      </c>
      <c r="I3" t="s">
        <v>156</v>
      </c>
      <c r="J3" t="s">
        <v>158</v>
      </c>
      <c r="K3" t="s">
        <v>116</v>
      </c>
      <c r="L3">
        <v>1</v>
      </c>
      <c r="M3" t="s">
        <v>159</v>
      </c>
      <c r="N3">
        <v>1</v>
      </c>
      <c r="O3" t="s">
        <v>115</v>
      </c>
      <c r="P3">
        <v>1</v>
      </c>
      <c r="Q3" t="s">
        <v>7</v>
      </c>
      <c r="R3" s="1">
        <v>1080</v>
      </c>
      <c r="S3" s="1">
        <v>100</v>
      </c>
      <c r="T3" s="1">
        <f>Table144[[#This Row],[Total Cost]]-Table144[[#This Row],[Discount]]</f>
        <v>980</v>
      </c>
      <c r="U3" s="1">
        <v>480</v>
      </c>
      <c r="V3" s="1">
        <f>Table144[[#This Row],[Total Sale]]-Table144[[#This Row],[Amount Paid]]</f>
        <v>500</v>
      </c>
    </row>
    <row r="4" spans="1:22" x14ac:dyDescent="0.35">
      <c r="A4" s="2">
        <v>45142</v>
      </c>
      <c r="B4" s="2" t="str">
        <f>TEXT(Table144[[#This Row],[Order Date]], ("MMM"))</f>
        <v>Aug</v>
      </c>
      <c r="C4" s="3">
        <v>0.42152777777777778</v>
      </c>
      <c r="D4" s="3"/>
      <c r="E4" s="3"/>
      <c r="F4" t="s">
        <v>114</v>
      </c>
      <c r="G4" t="s">
        <v>154</v>
      </c>
      <c r="H4" t="s">
        <v>160</v>
      </c>
      <c r="I4" t="s">
        <v>161</v>
      </c>
      <c r="J4" t="s">
        <v>162</v>
      </c>
      <c r="K4" t="s">
        <v>163</v>
      </c>
      <c r="L4">
        <v>1</v>
      </c>
      <c r="M4" t="s">
        <v>164</v>
      </c>
      <c r="N4">
        <v>1</v>
      </c>
      <c r="O4" t="s">
        <v>113</v>
      </c>
      <c r="P4">
        <v>1</v>
      </c>
      <c r="Q4" t="s">
        <v>15</v>
      </c>
      <c r="R4" s="1">
        <v>1050</v>
      </c>
      <c r="S4" s="1">
        <v>100</v>
      </c>
      <c r="T4" s="1">
        <f>Table144[[#This Row],[Total Cost]]-Table144[[#This Row],[Discount]]</f>
        <v>950</v>
      </c>
      <c r="U4" s="1">
        <v>400</v>
      </c>
      <c r="V4" s="1">
        <f>Table144[[#This Row],[Total Sale]]-Table144[[#This Row],[Amount Paid]]</f>
        <v>550</v>
      </c>
    </row>
    <row r="5" spans="1:22" x14ac:dyDescent="0.35">
      <c r="A5" s="2">
        <v>45142</v>
      </c>
      <c r="B5" s="2" t="str">
        <f>TEXT(Table144[[#This Row],[Order Date]], ("MMM"))</f>
        <v>Aug</v>
      </c>
      <c r="C5" s="3">
        <v>0.41666666666666669</v>
      </c>
      <c r="D5" s="3"/>
      <c r="E5" s="3"/>
      <c r="F5" t="s">
        <v>112</v>
      </c>
      <c r="G5" t="s">
        <v>154</v>
      </c>
      <c r="H5" t="s">
        <v>155</v>
      </c>
      <c r="I5" t="s">
        <v>161</v>
      </c>
      <c r="J5" t="s">
        <v>8</v>
      </c>
      <c r="K5" t="s">
        <v>163</v>
      </c>
      <c r="L5">
        <v>1</v>
      </c>
      <c r="Q5" t="s">
        <v>7</v>
      </c>
      <c r="R5" s="1">
        <v>100</v>
      </c>
      <c r="S5" s="1">
        <v>10</v>
      </c>
      <c r="T5" s="1">
        <f>Table144[[#This Row],[Total Cost]]-Table144[[#This Row],[Discount]]</f>
        <v>90</v>
      </c>
      <c r="U5" s="1">
        <v>90</v>
      </c>
      <c r="V5" s="1">
        <f>Table144[[#This Row],[Total Sale]]-Table144[[#This Row],[Amount Paid]]</f>
        <v>0</v>
      </c>
    </row>
    <row r="6" spans="1:22" x14ac:dyDescent="0.35">
      <c r="A6" s="2">
        <v>45142</v>
      </c>
      <c r="B6" s="2" t="str">
        <f>TEXT(Table144[[#This Row],[Order Date]], ("MMM"))</f>
        <v>Aug</v>
      </c>
      <c r="C6" s="3">
        <v>0.42152777777777778</v>
      </c>
      <c r="D6" s="3"/>
      <c r="E6" s="3"/>
      <c r="F6" t="s">
        <v>111</v>
      </c>
      <c r="G6" t="s">
        <v>154</v>
      </c>
      <c r="H6" t="s">
        <v>155</v>
      </c>
      <c r="I6" t="s">
        <v>161</v>
      </c>
      <c r="J6" t="s">
        <v>162</v>
      </c>
      <c r="K6" t="s">
        <v>163</v>
      </c>
      <c r="L6">
        <v>1</v>
      </c>
      <c r="M6" t="s">
        <v>16</v>
      </c>
      <c r="N6">
        <v>1</v>
      </c>
      <c r="O6" t="s">
        <v>110</v>
      </c>
      <c r="P6">
        <v>1</v>
      </c>
      <c r="Q6" t="s">
        <v>1</v>
      </c>
      <c r="R6" s="1">
        <v>900</v>
      </c>
      <c r="S6" s="1">
        <v>110</v>
      </c>
      <c r="T6" s="1">
        <f>Table144[[#This Row],[Total Cost]]-Table144[[#This Row],[Discount]]</f>
        <v>790</v>
      </c>
      <c r="U6" s="1">
        <v>790</v>
      </c>
      <c r="V6" s="1">
        <f>Table144[[#This Row],[Total Sale]]-Table144[[#This Row],[Amount Paid]]</f>
        <v>0</v>
      </c>
    </row>
    <row r="7" spans="1:22" x14ac:dyDescent="0.35">
      <c r="A7" s="2">
        <v>45146</v>
      </c>
      <c r="B7" s="2" t="str">
        <f>TEXT(Table144[[#This Row],[Order Date]], ("MMM"))</f>
        <v>Aug</v>
      </c>
      <c r="C7" s="3">
        <v>0.58263888888888882</v>
      </c>
      <c r="D7" s="3"/>
      <c r="E7" s="3"/>
      <c r="F7" t="s">
        <v>109</v>
      </c>
      <c r="G7" t="s">
        <v>154</v>
      </c>
      <c r="H7" t="s">
        <v>155</v>
      </c>
      <c r="I7" t="s">
        <v>165</v>
      </c>
      <c r="J7" t="s">
        <v>162</v>
      </c>
      <c r="K7" t="s">
        <v>163</v>
      </c>
      <c r="L7">
        <v>1</v>
      </c>
      <c r="M7" t="s">
        <v>16</v>
      </c>
      <c r="N7">
        <v>1</v>
      </c>
      <c r="O7" t="s">
        <v>65</v>
      </c>
      <c r="P7">
        <v>1</v>
      </c>
      <c r="Q7" t="s">
        <v>15</v>
      </c>
      <c r="R7" s="1">
        <v>800</v>
      </c>
      <c r="S7" s="1">
        <v>75</v>
      </c>
      <c r="T7" s="1">
        <f>Table144[[#This Row],[Total Cost]]-Table144[[#This Row],[Discount]]</f>
        <v>725</v>
      </c>
      <c r="U7" s="1">
        <v>725</v>
      </c>
      <c r="V7" s="1">
        <f>Table144[[#This Row],[Total Sale]]-Table144[[#This Row],[Amount Paid]]</f>
        <v>0</v>
      </c>
    </row>
    <row r="8" spans="1:22" x14ac:dyDescent="0.35">
      <c r="A8" s="2">
        <v>45146</v>
      </c>
      <c r="B8" s="2" t="str">
        <f>TEXT(Table144[[#This Row],[Order Date]], ("MMM"))</f>
        <v>Aug</v>
      </c>
      <c r="C8" s="3">
        <v>0.54236111111111118</v>
      </c>
      <c r="D8" s="3"/>
      <c r="E8" s="3"/>
      <c r="F8" t="s">
        <v>108</v>
      </c>
      <c r="G8" t="s">
        <v>154</v>
      </c>
      <c r="H8" t="s">
        <v>155</v>
      </c>
      <c r="I8" t="s">
        <v>161</v>
      </c>
      <c r="J8" t="s">
        <v>166</v>
      </c>
      <c r="M8" t="s">
        <v>167</v>
      </c>
      <c r="N8">
        <v>1</v>
      </c>
      <c r="Q8" t="s">
        <v>1</v>
      </c>
      <c r="R8" s="1">
        <v>550</v>
      </c>
      <c r="S8" s="1">
        <v>0</v>
      </c>
      <c r="T8" s="1">
        <f>Table144[[#This Row],[Total Cost]]-Table144[[#This Row],[Discount]]</f>
        <v>550</v>
      </c>
      <c r="U8" s="1">
        <v>550</v>
      </c>
      <c r="V8" s="1">
        <f>Table144[[#This Row],[Total Sale]]-Table144[[#This Row],[Amount Paid]]</f>
        <v>0</v>
      </c>
    </row>
    <row r="9" spans="1:22" x14ac:dyDescent="0.35">
      <c r="A9" s="2">
        <v>45147</v>
      </c>
      <c r="B9" s="2" t="str">
        <f>TEXT(Table144[[#This Row],[Order Date]], ("MMM"))</f>
        <v>Aug</v>
      </c>
      <c r="C9" s="3">
        <v>0.49583333333333335</v>
      </c>
      <c r="D9" s="3"/>
      <c r="E9" s="3"/>
      <c r="F9" t="s">
        <v>107</v>
      </c>
      <c r="G9" t="s">
        <v>154</v>
      </c>
      <c r="H9" t="s">
        <v>155</v>
      </c>
      <c r="I9" t="s">
        <v>161</v>
      </c>
      <c r="J9" t="s">
        <v>168</v>
      </c>
      <c r="K9" t="s">
        <v>163</v>
      </c>
      <c r="L9">
        <v>1</v>
      </c>
      <c r="M9" t="s">
        <v>164</v>
      </c>
      <c r="N9">
        <v>1</v>
      </c>
      <c r="Q9" t="s">
        <v>7</v>
      </c>
      <c r="R9" s="1">
        <v>650</v>
      </c>
      <c r="S9" s="1">
        <v>0</v>
      </c>
      <c r="T9" s="1">
        <f>Table144[[#This Row],[Total Cost]]-Table144[[#This Row],[Discount]]</f>
        <v>650</v>
      </c>
      <c r="U9" s="1">
        <v>650</v>
      </c>
      <c r="V9" s="1">
        <f>Table144[[#This Row],[Total Sale]]-Table144[[#This Row],[Amount Paid]]</f>
        <v>0</v>
      </c>
    </row>
    <row r="10" spans="1:22" x14ac:dyDescent="0.35">
      <c r="A10" s="2">
        <v>45148</v>
      </c>
      <c r="B10" s="2" t="str">
        <f>TEXT(Table144[[#This Row],[Order Date]], ("MMM"))</f>
        <v>Aug</v>
      </c>
      <c r="C10" s="3">
        <v>0.69374999999999998</v>
      </c>
      <c r="D10" s="3"/>
      <c r="E10" s="3"/>
      <c r="F10" t="s">
        <v>106</v>
      </c>
      <c r="G10" t="s">
        <v>154</v>
      </c>
      <c r="H10" t="s">
        <v>160</v>
      </c>
      <c r="I10" t="s">
        <v>156</v>
      </c>
      <c r="J10" t="s">
        <v>13</v>
      </c>
      <c r="M10" t="s">
        <v>169</v>
      </c>
      <c r="N10">
        <v>1</v>
      </c>
      <c r="Q10" t="s">
        <v>7</v>
      </c>
      <c r="R10" s="1">
        <v>550</v>
      </c>
      <c r="S10" s="1">
        <v>30</v>
      </c>
      <c r="T10" s="1">
        <f>Table144[[#This Row],[Total Cost]]-Table144[[#This Row],[Discount]]</f>
        <v>520</v>
      </c>
      <c r="U10" s="1">
        <v>200</v>
      </c>
      <c r="V10" s="1">
        <f>Table144[[#This Row],[Total Sale]]-Table144[[#This Row],[Amount Paid]]</f>
        <v>320</v>
      </c>
    </row>
    <row r="11" spans="1:22" x14ac:dyDescent="0.35">
      <c r="A11" s="2">
        <v>45148</v>
      </c>
      <c r="B11" s="2" t="str">
        <f>TEXT(Table144[[#This Row],[Order Date]], ("MMM"))</f>
        <v>Aug</v>
      </c>
      <c r="C11" s="3">
        <v>0.69374999999999998</v>
      </c>
      <c r="D11" s="3"/>
      <c r="E11" s="3"/>
      <c r="F11" t="s">
        <v>105</v>
      </c>
      <c r="G11" t="s">
        <v>154</v>
      </c>
      <c r="H11" t="s">
        <v>155</v>
      </c>
      <c r="I11" t="s">
        <v>156</v>
      </c>
      <c r="J11" t="s">
        <v>158</v>
      </c>
      <c r="K11" t="s">
        <v>25</v>
      </c>
      <c r="L11">
        <v>1</v>
      </c>
      <c r="M11" t="s">
        <v>164</v>
      </c>
      <c r="N11">
        <v>1</v>
      </c>
      <c r="O11" t="s">
        <v>104</v>
      </c>
      <c r="P11">
        <v>1</v>
      </c>
      <c r="Q11" t="s">
        <v>15</v>
      </c>
      <c r="R11" s="1">
        <f>550+300</f>
        <v>850</v>
      </c>
      <c r="S11" s="1">
        <v>90</v>
      </c>
      <c r="T11" s="1">
        <f>Table144[[#This Row],[Total Cost]]-Table144[[#This Row],[Discount]]</f>
        <v>760</v>
      </c>
      <c r="U11" s="1">
        <v>500</v>
      </c>
      <c r="V11" s="1">
        <f>Table144[[#This Row],[Total Sale]]-Table144[[#This Row],[Amount Paid]]</f>
        <v>260</v>
      </c>
    </row>
    <row r="12" spans="1:22" x14ac:dyDescent="0.35">
      <c r="A12" s="2">
        <v>45149</v>
      </c>
      <c r="B12" s="2" t="str">
        <f>TEXT(Table144[[#This Row],[Order Date]], ("MMM"))</f>
        <v>Aug</v>
      </c>
      <c r="C12" s="3">
        <v>0.58888888888888891</v>
      </c>
      <c r="D12" s="3"/>
      <c r="E12" s="3"/>
      <c r="F12" t="s">
        <v>103</v>
      </c>
      <c r="G12" t="s">
        <v>154</v>
      </c>
      <c r="H12" t="s">
        <v>155</v>
      </c>
      <c r="I12" t="s">
        <v>161</v>
      </c>
      <c r="J12" t="s">
        <v>8</v>
      </c>
      <c r="K12" t="s">
        <v>163</v>
      </c>
      <c r="L12">
        <v>1</v>
      </c>
      <c r="Q12" t="s">
        <v>15</v>
      </c>
      <c r="R12" s="1">
        <v>100</v>
      </c>
      <c r="S12" s="1"/>
      <c r="T12" s="1">
        <f>Table144[[#This Row],[Total Cost]]-Table144[[#This Row],[Discount]]</f>
        <v>100</v>
      </c>
      <c r="U12" s="1">
        <v>100</v>
      </c>
      <c r="V12" s="1">
        <f>Table144[[#This Row],[Total Sale]]-Table144[[#This Row],[Amount Paid]]</f>
        <v>0</v>
      </c>
    </row>
    <row r="13" spans="1:22" x14ac:dyDescent="0.35">
      <c r="A13" s="2">
        <v>45152</v>
      </c>
      <c r="B13" s="2" t="str">
        <f>TEXT(Table144[[#This Row],[Order Date]], ("MMM"))</f>
        <v>Aug</v>
      </c>
      <c r="C13" s="3">
        <v>0.53680555555555554</v>
      </c>
      <c r="D13" s="3"/>
      <c r="E13" s="3"/>
      <c r="F13" t="s">
        <v>102</v>
      </c>
      <c r="G13" t="s">
        <v>170</v>
      </c>
      <c r="H13" t="s">
        <v>155</v>
      </c>
      <c r="I13" t="s">
        <v>161</v>
      </c>
      <c r="J13" t="s">
        <v>8</v>
      </c>
      <c r="K13" t="s">
        <v>101</v>
      </c>
      <c r="L13">
        <v>1</v>
      </c>
      <c r="Q13" t="s">
        <v>15</v>
      </c>
      <c r="R13" s="1">
        <v>100</v>
      </c>
      <c r="S13" s="1">
        <v>30</v>
      </c>
      <c r="T13" s="1">
        <f>Table144[[#This Row],[Total Cost]]-Table144[[#This Row],[Discount]]</f>
        <v>70</v>
      </c>
      <c r="U13" s="1">
        <v>70</v>
      </c>
      <c r="V13" s="1">
        <f>Table144[[#This Row],[Total Sale]]-Table144[[#This Row],[Amount Paid]]</f>
        <v>0</v>
      </c>
    </row>
    <row r="14" spans="1:22" x14ac:dyDescent="0.35">
      <c r="A14" s="2">
        <v>45154</v>
      </c>
      <c r="B14" s="2" t="str">
        <f>TEXT(Table144[[#This Row],[Order Date]], ("MMM"))</f>
        <v>Aug</v>
      </c>
      <c r="C14" s="3">
        <v>0.6430555555555556</v>
      </c>
      <c r="D14" s="3"/>
      <c r="E14" s="3"/>
      <c r="F14" t="s">
        <v>100</v>
      </c>
      <c r="G14" t="s">
        <v>154</v>
      </c>
      <c r="H14" t="s">
        <v>160</v>
      </c>
      <c r="I14" t="s">
        <v>161</v>
      </c>
      <c r="J14" t="s">
        <v>158</v>
      </c>
      <c r="M14" t="s">
        <v>167</v>
      </c>
      <c r="N14">
        <v>1</v>
      </c>
      <c r="O14" t="s">
        <v>65</v>
      </c>
      <c r="P14">
        <v>1</v>
      </c>
      <c r="Q14" t="s">
        <v>1</v>
      </c>
      <c r="R14" s="1">
        <v>1150</v>
      </c>
      <c r="S14" s="1"/>
      <c r="T14" s="1">
        <f>Table144[[#This Row],[Total Cost]]-Table144[[#This Row],[Discount]]</f>
        <v>1150</v>
      </c>
      <c r="U14" s="1">
        <v>1150</v>
      </c>
      <c r="V14" s="1">
        <f>Table144[[#This Row],[Total Sale]]-Table144[[#This Row],[Amount Paid]]</f>
        <v>0</v>
      </c>
    </row>
    <row r="15" spans="1:22" x14ac:dyDescent="0.35">
      <c r="A15" s="2">
        <v>45155</v>
      </c>
      <c r="B15" s="2" t="str">
        <f>TEXT(Table144[[#This Row],[Order Date]], ("MMM"))</f>
        <v>Aug</v>
      </c>
      <c r="C15" s="3">
        <v>0.45347222222222222</v>
      </c>
      <c r="D15" s="3"/>
      <c r="E15" s="3"/>
      <c r="F15" t="s">
        <v>99</v>
      </c>
      <c r="G15" t="s">
        <v>170</v>
      </c>
      <c r="H15" t="s">
        <v>160</v>
      </c>
      <c r="I15" t="s">
        <v>161</v>
      </c>
      <c r="J15" t="s">
        <v>13</v>
      </c>
      <c r="M15" t="s">
        <v>167</v>
      </c>
      <c r="N15">
        <v>1</v>
      </c>
      <c r="Q15" t="s">
        <v>98</v>
      </c>
      <c r="R15" s="1">
        <v>550</v>
      </c>
      <c r="S15" s="1"/>
      <c r="T15" s="1">
        <f>Table144[[#This Row],[Total Cost]]-Table144[[#This Row],[Discount]]</f>
        <v>550</v>
      </c>
      <c r="U15" s="1">
        <v>300</v>
      </c>
      <c r="V15" s="1">
        <f>Table144[[#This Row],[Total Sale]]-Table144[[#This Row],[Amount Paid]]</f>
        <v>250</v>
      </c>
    </row>
    <row r="16" spans="1:22" x14ac:dyDescent="0.35">
      <c r="A16" s="2">
        <v>45155</v>
      </c>
      <c r="B16" s="2" t="str">
        <f>TEXT(Table144[[#This Row],[Order Date]], ("MMM"))</f>
        <v>Aug</v>
      </c>
      <c r="C16" s="3">
        <v>0.45347222222222222</v>
      </c>
      <c r="D16" s="3"/>
      <c r="E16" s="3"/>
      <c r="F16" t="s">
        <v>97</v>
      </c>
      <c r="G16" t="s">
        <v>170</v>
      </c>
      <c r="H16" t="s">
        <v>160</v>
      </c>
      <c r="I16" t="s">
        <v>156</v>
      </c>
      <c r="J16" t="s">
        <v>13</v>
      </c>
      <c r="M16" t="s">
        <v>169</v>
      </c>
      <c r="N16">
        <v>1</v>
      </c>
      <c r="Q16" t="s">
        <v>15</v>
      </c>
      <c r="R16" s="1">
        <v>550</v>
      </c>
      <c r="S16" s="1"/>
      <c r="T16" s="1">
        <f>Table144[[#This Row],[Total Cost]]-Table144[[#This Row],[Discount]]</f>
        <v>550</v>
      </c>
      <c r="U16" s="1">
        <v>0</v>
      </c>
      <c r="V16" s="1">
        <f>Table144[[#This Row],[Total Sale]]-Table144[[#This Row],[Amount Paid]]</f>
        <v>550</v>
      </c>
    </row>
    <row r="17" spans="1:22" x14ac:dyDescent="0.35">
      <c r="A17" s="2">
        <v>45155</v>
      </c>
      <c r="B17" s="2" t="str">
        <f>TEXT(Table144[[#This Row],[Order Date]], ("MMM"))</f>
        <v>Aug</v>
      </c>
      <c r="C17" s="3">
        <v>0.55069444444444449</v>
      </c>
      <c r="D17" s="3"/>
      <c r="E17" s="3"/>
      <c r="F17" t="s">
        <v>96</v>
      </c>
      <c r="G17" t="s">
        <v>154</v>
      </c>
      <c r="H17" t="s">
        <v>155</v>
      </c>
      <c r="I17" t="s">
        <v>161</v>
      </c>
      <c r="J17" t="s">
        <v>171</v>
      </c>
      <c r="K17" t="s">
        <v>95</v>
      </c>
      <c r="L17">
        <v>1</v>
      </c>
      <c r="Q17" t="s">
        <v>15</v>
      </c>
      <c r="R17" s="1">
        <v>200</v>
      </c>
      <c r="S17" s="1"/>
      <c r="T17" s="1">
        <f>Table144[[#This Row],[Total Cost]]-Table144[[#This Row],[Discount]]</f>
        <v>200</v>
      </c>
      <c r="U17" s="1">
        <v>200</v>
      </c>
      <c r="V17" s="1">
        <f>Table144[[#This Row],[Total Sale]]-Table144[[#This Row],[Amount Paid]]</f>
        <v>0</v>
      </c>
    </row>
    <row r="18" spans="1:22" x14ac:dyDescent="0.35">
      <c r="A18" s="2">
        <v>45156</v>
      </c>
      <c r="B18" s="2" t="str">
        <f>TEXT(Table144[[#This Row],[Order Date]], ("MMM"))</f>
        <v>Aug</v>
      </c>
      <c r="C18" s="3">
        <v>0.50486111111111109</v>
      </c>
      <c r="D18" s="3"/>
      <c r="E18" s="3"/>
      <c r="F18" t="s">
        <v>94</v>
      </c>
      <c r="G18" t="s">
        <v>170</v>
      </c>
      <c r="H18" t="s">
        <v>160</v>
      </c>
      <c r="I18" t="s">
        <v>156</v>
      </c>
      <c r="J18" t="s">
        <v>8</v>
      </c>
      <c r="K18" t="s">
        <v>172</v>
      </c>
      <c r="L18">
        <v>1</v>
      </c>
      <c r="O18" t="s">
        <v>173</v>
      </c>
      <c r="Q18" t="s">
        <v>15</v>
      </c>
      <c r="R18" s="1">
        <v>100</v>
      </c>
      <c r="S18" s="1">
        <v>50</v>
      </c>
      <c r="T18" s="1">
        <f>Table144[[#This Row],[Total Cost]]-Table144[[#This Row],[Discount]]</f>
        <v>50</v>
      </c>
      <c r="U18" s="1">
        <v>50</v>
      </c>
      <c r="V18" s="1">
        <f>Table144[[#This Row],[Total Sale]]-Table144[[#This Row],[Amount Paid]]</f>
        <v>0</v>
      </c>
    </row>
    <row r="19" spans="1:22" ht="12" customHeight="1" x14ac:dyDescent="0.35">
      <c r="A19" s="2">
        <v>45156</v>
      </c>
      <c r="B19" s="2" t="str">
        <f>TEXT(Table144[[#This Row],[Order Date]], ("MMM"))</f>
        <v>Aug</v>
      </c>
      <c r="C19" s="3">
        <v>0.45347222222222222</v>
      </c>
      <c r="D19" s="3"/>
      <c r="E19" s="3"/>
      <c r="F19" t="s">
        <v>93</v>
      </c>
      <c r="G19" t="s">
        <v>154</v>
      </c>
      <c r="H19" t="s">
        <v>155</v>
      </c>
      <c r="I19" t="s">
        <v>156</v>
      </c>
      <c r="J19" t="s">
        <v>162</v>
      </c>
      <c r="K19" t="s">
        <v>174</v>
      </c>
      <c r="L19">
        <v>1</v>
      </c>
      <c r="M19" t="s">
        <v>159</v>
      </c>
      <c r="N19">
        <v>1</v>
      </c>
      <c r="O19" t="s">
        <v>92</v>
      </c>
      <c r="P19">
        <v>1</v>
      </c>
      <c r="Q19" t="s">
        <v>7</v>
      </c>
      <c r="R19" s="1">
        <f>100+680+400</f>
        <v>1180</v>
      </c>
      <c r="S19" s="1"/>
      <c r="T19" s="1">
        <f>Table144[[#This Row],[Total Cost]]-Table144[[#This Row],[Discount]]</f>
        <v>1180</v>
      </c>
      <c r="U19" s="1">
        <v>1180</v>
      </c>
      <c r="V19" s="1">
        <f>Table144[[#This Row],[Total Sale]]-Table144[[#This Row],[Amount Paid]]</f>
        <v>0</v>
      </c>
    </row>
    <row r="20" spans="1:22" ht="17" customHeight="1" x14ac:dyDescent="0.35">
      <c r="A20" s="2">
        <v>45157</v>
      </c>
      <c r="B20" s="2" t="str">
        <f>TEXT(Table144[[#This Row],[Order Date]], ("MMM"))</f>
        <v>Aug</v>
      </c>
      <c r="C20" s="3">
        <v>0.59652777777777777</v>
      </c>
      <c r="D20" s="3"/>
      <c r="E20" s="3"/>
      <c r="F20" t="s">
        <v>91</v>
      </c>
      <c r="G20" t="s">
        <v>154</v>
      </c>
      <c r="H20" t="s">
        <v>155</v>
      </c>
      <c r="I20" t="s">
        <v>156</v>
      </c>
      <c r="J20" t="s">
        <v>8</v>
      </c>
      <c r="K20" t="s">
        <v>8</v>
      </c>
      <c r="L20">
        <v>1</v>
      </c>
      <c r="Q20" t="s">
        <v>7</v>
      </c>
      <c r="R20" s="1">
        <v>100</v>
      </c>
      <c r="S20" s="1"/>
      <c r="T20" s="1">
        <f>Table144[[#This Row],[Total Cost]]-Table144[[#This Row],[Discount]]</f>
        <v>100</v>
      </c>
      <c r="U20" s="1">
        <v>100</v>
      </c>
      <c r="V20" s="1">
        <f>Table144[[#This Row],[Total Sale]]-Table144[[#This Row],[Amount Paid]]</f>
        <v>0</v>
      </c>
    </row>
    <row r="21" spans="1:22" ht="19" customHeight="1" x14ac:dyDescent="0.35">
      <c r="A21" s="2">
        <v>45159</v>
      </c>
      <c r="B21" s="2" t="str">
        <f>TEXT(Table144[[#This Row],[Order Date]], ("MMM"))</f>
        <v>Aug</v>
      </c>
      <c r="C21" s="3">
        <v>0.67361111111111116</v>
      </c>
      <c r="D21" s="3"/>
      <c r="E21" s="3"/>
      <c r="F21" t="s">
        <v>90</v>
      </c>
      <c r="G21" t="s">
        <v>154</v>
      </c>
      <c r="H21" t="s">
        <v>160</v>
      </c>
      <c r="I21" t="s">
        <v>156</v>
      </c>
      <c r="J21" t="s">
        <v>158</v>
      </c>
      <c r="K21" t="s">
        <v>25</v>
      </c>
      <c r="L21">
        <v>1</v>
      </c>
      <c r="M21" t="s">
        <v>175</v>
      </c>
      <c r="N21">
        <v>1</v>
      </c>
      <c r="O21" t="s">
        <v>65</v>
      </c>
      <c r="P21">
        <v>1</v>
      </c>
      <c r="Q21" t="s">
        <v>7</v>
      </c>
      <c r="R21" s="1">
        <v>700</v>
      </c>
      <c r="S21" s="1">
        <v>100</v>
      </c>
      <c r="T21" s="1">
        <f>Table144[[#This Row],[Total Cost]]-Table144[[#This Row],[Discount]]</f>
        <v>600</v>
      </c>
      <c r="U21" s="1">
        <v>250</v>
      </c>
      <c r="V21" s="1">
        <f>Table144[[#This Row],[Total Sale]]-Table144[[#This Row],[Amount Paid]]</f>
        <v>350</v>
      </c>
    </row>
    <row r="22" spans="1:22" ht="11.5" customHeight="1" x14ac:dyDescent="0.35">
      <c r="A22" s="2">
        <v>45159</v>
      </c>
      <c r="B22" s="2" t="str">
        <f>TEXT(Table144[[#This Row],[Order Date]], ("MMM"))</f>
        <v>Aug</v>
      </c>
      <c r="C22" s="3">
        <v>0.67361111111111116</v>
      </c>
      <c r="D22" s="3"/>
      <c r="E22" s="3"/>
      <c r="F22" t="s">
        <v>89</v>
      </c>
      <c r="G22" t="s">
        <v>154</v>
      </c>
      <c r="H22" t="s">
        <v>155</v>
      </c>
      <c r="I22" t="s">
        <v>156</v>
      </c>
      <c r="J22" t="s">
        <v>162</v>
      </c>
      <c r="K22" t="s">
        <v>172</v>
      </c>
      <c r="L22">
        <v>1</v>
      </c>
      <c r="M22" t="s">
        <v>88</v>
      </c>
      <c r="N22">
        <v>1</v>
      </c>
      <c r="O22" t="s">
        <v>65</v>
      </c>
      <c r="P22">
        <v>1</v>
      </c>
      <c r="Q22" t="s">
        <v>7</v>
      </c>
      <c r="R22" s="1">
        <f>680+300+100</f>
        <v>1080</v>
      </c>
      <c r="S22" s="1">
        <v>210</v>
      </c>
      <c r="T22" s="1">
        <f>Table144[[#This Row],[Total Cost]]-Table144[[#This Row],[Discount]]</f>
        <v>870</v>
      </c>
      <c r="U22" s="1">
        <v>420</v>
      </c>
      <c r="V22" s="1">
        <f>Table144[[#This Row],[Total Sale]]-Table144[[#This Row],[Amount Paid]]</f>
        <v>450</v>
      </c>
    </row>
    <row r="23" spans="1:22" ht="14" customHeight="1" x14ac:dyDescent="0.35">
      <c r="A23" s="2">
        <v>45166</v>
      </c>
      <c r="B23" s="2" t="str">
        <f>TEXT(Table144[[#This Row],[Order Date]], ("MMM"))</f>
        <v>Aug</v>
      </c>
      <c r="C23" s="3">
        <v>0.49513888888888885</v>
      </c>
      <c r="D23" s="3"/>
      <c r="E23" s="3"/>
      <c r="F23" t="s">
        <v>87</v>
      </c>
      <c r="G23" t="s">
        <v>170</v>
      </c>
      <c r="H23" t="s">
        <v>155</v>
      </c>
      <c r="I23" t="s">
        <v>156</v>
      </c>
      <c r="J23" t="s">
        <v>8</v>
      </c>
      <c r="K23" t="s">
        <v>95</v>
      </c>
      <c r="L23">
        <v>1</v>
      </c>
      <c r="Q23" t="s">
        <v>7</v>
      </c>
      <c r="R23" s="1">
        <v>100</v>
      </c>
      <c r="S23" s="1"/>
      <c r="T23" s="1">
        <f>Table144[[#This Row],[Total Cost]]-Table144[[#This Row],[Discount]]</f>
        <v>100</v>
      </c>
      <c r="U23" s="1">
        <v>0</v>
      </c>
      <c r="V23" s="1">
        <f>Table144[[#This Row],[Total Sale]]-Table144[[#This Row],[Amount Paid]]</f>
        <v>100</v>
      </c>
    </row>
    <row r="24" spans="1:22" ht="20" customHeight="1" x14ac:dyDescent="0.35">
      <c r="A24" s="2">
        <v>45167</v>
      </c>
      <c r="B24" s="2" t="str">
        <f>TEXT(Table144[[#This Row],[Order Date]], ("MMM"))</f>
        <v>Aug</v>
      </c>
      <c r="C24" s="3">
        <v>0.5131944444444444</v>
      </c>
      <c r="D24" s="3"/>
      <c r="E24" s="3"/>
      <c r="F24" t="s">
        <v>85</v>
      </c>
      <c r="G24" t="s">
        <v>154</v>
      </c>
      <c r="H24" t="s">
        <v>160</v>
      </c>
      <c r="I24" t="s">
        <v>161</v>
      </c>
      <c r="J24" t="s">
        <v>162</v>
      </c>
      <c r="K24" t="s">
        <v>163</v>
      </c>
      <c r="L24">
        <v>1</v>
      </c>
      <c r="M24" t="s">
        <v>164</v>
      </c>
      <c r="N24">
        <v>1</v>
      </c>
      <c r="O24" t="s">
        <v>84</v>
      </c>
      <c r="P24">
        <v>1</v>
      </c>
      <c r="Q24" t="s">
        <v>15</v>
      </c>
      <c r="R24" s="1">
        <f>550+100+400</f>
        <v>1050</v>
      </c>
      <c r="S24" s="1">
        <v>100</v>
      </c>
      <c r="T24" s="1">
        <f>Table144[[#This Row],[Total Cost]]-Table144[[#This Row],[Discount]]</f>
        <v>950</v>
      </c>
      <c r="U24" s="1">
        <v>950</v>
      </c>
      <c r="V24" s="1">
        <f>Table144[[#This Row],[Total Sale]]-Table144[[#This Row],[Amount Paid]]</f>
        <v>0</v>
      </c>
    </row>
    <row r="25" spans="1:22" ht="15" customHeight="1" x14ac:dyDescent="0.35">
      <c r="A25" s="2">
        <v>45167</v>
      </c>
      <c r="B25" s="2" t="str">
        <f>TEXT(Table144[[#This Row],[Order Date]], ("MMM"))</f>
        <v>Aug</v>
      </c>
      <c r="C25" s="3">
        <v>0.47222222222222227</v>
      </c>
      <c r="D25" s="3"/>
      <c r="E25" s="3"/>
      <c r="F25" t="s">
        <v>86</v>
      </c>
      <c r="G25" t="s">
        <v>154</v>
      </c>
      <c r="H25" t="s">
        <v>155</v>
      </c>
      <c r="I25" t="s">
        <v>156</v>
      </c>
      <c r="J25" t="s">
        <v>162</v>
      </c>
      <c r="K25" t="s">
        <v>174</v>
      </c>
      <c r="L25">
        <v>1</v>
      </c>
      <c r="M25" t="s">
        <v>176</v>
      </c>
      <c r="N25">
        <v>1</v>
      </c>
      <c r="O25" t="s">
        <v>65</v>
      </c>
      <c r="P25">
        <v>1</v>
      </c>
      <c r="Q25" t="s">
        <v>1</v>
      </c>
      <c r="R25" s="1">
        <f>1150+100+300</f>
        <v>1550</v>
      </c>
      <c r="S25" s="1">
        <v>110</v>
      </c>
      <c r="T25" s="1">
        <f>Table144[[#This Row],[Total Cost]]-Table144[[#This Row],[Discount]]</f>
        <v>1440</v>
      </c>
      <c r="U25" s="1">
        <v>890</v>
      </c>
      <c r="V25" s="1">
        <f>Table144[[#This Row],[Total Sale]]-Table144[[#This Row],[Amount Paid]]</f>
        <v>550</v>
      </c>
    </row>
    <row r="26" spans="1:22" ht="12.5" customHeight="1" x14ac:dyDescent="0.35">
      <c r="A26" s="2">
        <v>45170</v>
      </c>
      <c r="B26" s="2" t="str">
        <f>TEXT(Table144[[#This Row],[Order Date]], ("MMM"))</f>
        <v>Sep</v>
      </c>
      <c r="C26" s="3"/>
      <c r="D26" s="3"/>
      <c r="E26" s="3"/>
      <c r="F26" t="s">
        <v>85</v>
      </c>
      <c r="G26" t="s">
        <v>154</v>
      </c>
      <c r="H26" t="s">
        <v>160</v>
      </c>
      <c r="I26" t="s">
        <v>161</v>
      </c>
      <c r="J26" t="s">
        <v>158</v>
      </c>
      <c r="M26" t="s">
        <v>164</v>
      </c>
      <c r="N26">
        <v>1</v>
      </c>
      <c r="O26" t="s">
        <v>84</v>
      </c>
      <c r="P26">
        <v>1</v>
      </c>
      <c r="R26" s="1">
        <v>950</v>
      </c>
      <c r="S26" s="1">
        <v>100</v>
      </c>
      <c r="T26" s="1">
        <f>Table144[[#This Row],[Total Cost]]-Table144[[#This Row],[Discount]]</f>
        <v>850</v>
      </c>
      <c r="U26" s="1">
        <v>0</v>
      </c>
      <c r="V26" s="1">
        <f>Table144[[#This Row],[Total Sale]]-Table144[[#This Row],[Amount Paid]]</f>
        <v>850</v>
      </c>
    </row>
    <row r="27" spans="1:22" ht="20" customHeight="1" x14ac:dyDescent="0.35">
      <c r="A27" s="2">
        <v>45171</v>
      </c>
      <c r="B27" s="2" t="str">
        <f>TEXT(Table144[[#This Row],[Order Date]], ("MMM"))</f>
        <v>Sep</v>
      </c>
      <c r="C27" s="3">
        <v>0.56319444444444444</v>
      </c>
      <c r="D27" s="3"/>
      <c r="E27" s="3"/>
      <c r="F27" t="s">
        <v>83</v>
      </c>
      <c r="G27" t="s">
        <v>154</v>
      </c>
      <c r="H27" t="s">
        <v>160</v>
      </c>
      <c r="I27" t="s">
        <v>156</v>
      </c>
      <c r="J27" t="s">
        <v>168</v>
      </c>
      <c r="K27" t="s">
        <v>163</v>
      </c>
      <c r="L27">
        <v>1</v>
      </c>
      <c r="M27" t="s">
        <v>177</v>
      </c>
      <c r="N27">
        <v>1</v>
      </c>
      <c r="Q27" t="s">
        <v>11</v>
      </c>
      <c r="R27">
        <f>100+550</f>
        <v>650</v>
      </c>
      <c r="S27" s="4">
        <v>0</v>
      </c>
      <c r="T27" s="4">
        <f>Table144[[#This Row],[Total Cost]]-Table144[[#This Row],[Discount]]</f>
        <v>650</v>
      </c>
      <c r="U27">
        <v>450</v>
      </c>
      <c r="V27" s="1">
        <f>Table144[[#This Row],[Total Sale]]-Table144[[#This Row],[Amount Paid]]</f>
        <v>200</v>
      </c>
    </row>
    <row r="28" spans="1:22" ht="31.5" customHeight="1" x14ac:dyDescent="0.35">
      <c r="A28" s="2">
        <v>45173</v>
      </c>
      <c r="B28" s="2" t="str">
        <f>TEXT(Table144[[#This Row],[Order Date]], ("MMM"))</f>
        <v>Sep</v>
      </c>
      <c r="C28" s="3">
        <v>0.54236111111111118</v>
      </c>
      <c r="D28" s="3"/>
      <c r="E28" s="3"/>
      <c r="F28" t="s">
        <v>82</v>
      </c>
      <c r="G28" t="s">
        <v>154</v>
      </c>
      <c r="H28" t="s">
        <v>160</v>
      </c>
      <c r="I28" t="s">
        <v>161</v>
      </c>
      <c r="J28" t="s">
        <v>8</v>
      </c>
      <c r="K28" s="5" t="s">
        <v>178</v>
      </c>
      <c r="L28">
        <v>1</v>
      </c>
      <c r="R28">
        <v>150</v>
      </c>
      <c r="S28" s="4">
        <v>0</v>
      </c>
      <c r="T28" s="4">
        <f>Table144[[#This Row],[Total Cost]]-Table144[[#This Row],[Discount]]</f>
        <v>150</v>
      </c>
      <c r="U28">
        <v>150</v>
      </c>
      <c r="V28" s="1">
        <f>Table144[[#This Row],[Total Sale]]-Table144[[#This Row],[Amount Paid]]</f>
        <v>0</v>
      </c>
    </row>
    <row r="29" spans="1:22" ht="30.5" customHeight="1" x14ac:dyDescent="0.35">
      <c r="A29" s="2">
        <v>45174</v>
      </c>
      <c r="B29" s="2" t="str">
        <f>TEXT(Table144[[#This Row],[Order Date]], ("MMM"))</f>
        <v>Sep</v>
      </c>
      <c r="C29" s="3">
        <v>0.69305555555555554</v>
      </c>
      <c r="D29" s="3"/>
      <c r="E29" s="3"/>
      <c r="F29" t="s">
        <v>81</v>
      </c>
      <c r="G29" t="s">
        <v>154</v>
      </c>
      <c r="H29" t="s">
        <v>160</v>
      </c>
      <c r="I29" t="s">
        <v>161</v>
      </c>
      <c r="J29" t="s">
        <v>162</v>
      </c>
      <c r="K29" t="s">
        <v>80</v>
      </c>
      <c r="L29">
        <v>1</v>
      </c>
      <c r="M29" t="s">
        <v>202</v>
      </c>
      <c r="N29">
        <v>1</v>
      </c>
      <c r="O29" t="s">
        <v>79</v>
      </c>
      <c r="P29">
        <v>1</v>
      </c>
      <c r="R29" s="1">
        <f>100+550+300+150</f>
        <v>1100</v>
      </c>
      <c r="S29" s="1">
        <v>0</v>
      </c>
      <c r="T29" s="1">
        <f>Table144[[#This Row],[Total Cost]]-Table144[[#This Row],[Discount]]</f>
        <v>1100</v>
      </c>
      <c r="U29" s="1">
        <v>950</v>
      </c>
      <c r="V29" s="1">
        <f>Table144[[#This Row],[Total Sale]]-Table144[[#This Row],[Amount Paid]]</f>
        <v>150</v>
      </c>
    </row>
    <row r="30" spans="1:22" ht="25" customHeight="1" x14ac:dyDescent="0.35">
      <c r="A30" s="2">
        <v>45174</v>
      </c>
      <c r="B30" s="2" t="str">
        <f>TEXT(Table144[[#This Row],[Order Date]], ("MMM"))</f>
        <v>Sep</v>
      </c>
      <c r="C30" s="3">
        <v>0.51250000000000007</v>
      </c>
      <c r="D30" s="3"/>
      <c r="E30" s="3"/>
      <c r="F30" t="s">
        <v>78</v>
      </c>
      <c r="G30" t="s">
        <v>154</v>
      </c>
      <c r="H30" t="s">
        <v>160</v>
      </c>
      <c r="I30" t="s">
        <v>156</v>
      </c>
      <c r="J30" t="s">
        <v>76</v>
      </c>
      <c r="M30" t="s">
        <v>180</v>
      </c>
      <c r="N30">
        <v>1</v>
      </c>
      <c r="R30">
        <v>250</v>
      </c>
      <c r="S30" s="4">
        <v>50</v>
      </c>
      <c r="T30" s="4">
        <f>Table144[[#This Row],[Total Cost]]-Table144[[#This Row],[Discount]]</f>
        <v>200</v>
      </c>
      <c r="U30">
        <v>200</v>
      </c>
      <c r="V30" s="1">
        <f>Table144[[#This Row],[Total Sale]]-Table144[[#This Row],[Amount Paid]]</f>
        <v>0</v>
      </c>
    </row>
    <row r="31" spans="1:22" ht="34" customHeight="1" x14ac:dyDescent="0.35">
      <c r="A31" s="2">
        <v>45174</v>
      </c>
      <c r="B31" s="2" t="str">
        <f>TEXT(Table144[[#This Row],[Order Date]], ("MMM"))</f>
        <v>Sep</v>
      </c>
      <c r="C31" s="3">
        <v>0.69305555555555554</v>
      </c>
      <c r="D31" s="3"/>
      <c r="E31" s="3"/>
      <c r="F31" t="s">
        <v>75</v>
      </c>
      <c r="G31" t="s">
        <v>154</v>
      </c>
      <c r="H31" t="s">
        <v>155</v>
      </c>
      <c r="I31" t="s">
        <v>161</v>
      </c>
      <c r="J31" t="s">
        <v>8</v>
      </c>
      <c r="K31" t="s">
        <v>101</v>
      </c>
      <c r="L31">
        <v>1</v>
      </c>
      <c r="R31">
        <v>100</v>
      </c>
      <c r="S31" s="4">
        <v>0</v>
      </c>
      <c r="T31" s="4">
        <f>Table144[[#This Row],[Total Cost]]-Table144[[#This Row],[Discount]]</f>
        <v>100</v>
      </c>
      <c r="U31">
        <v>100</v>
      </c>
      <c r="V31" s="1">
        <f>Table144[[#This Row],[Total Sale]]-Table144[[#This Row],[Amount Paid]]</f>
        <v>0</v>
      </c>
    </row>
    <row r="32" spans="1:22" ht="21.5" customHeight="1" x14ac:dyDescent="0.35">
      <c r="A32" s="2">
        <v>45175</v>
      </c>
      <c r="B32" s="2" t="str">
        <f>TEXT(Table144[[#This Row],[Order Date]], ("MMM"))</f>
        <v>Sep</v>
      </c>
      <c r="C32" s="3">
        <v>0.58750000000000002</v>
      </c>
      <c r="D32" s="3"/>
      <c r="E32" s="3"/>
      <c r="F32" t="s">
        <v>74</v>
      </c>
      <c r="G32" t="s">
        <v>154</v>
      </c>
      <c r="H32" t="s">
        <v>160</v>
      </c>
      <c r="I32" t="s">
        <v>161</v>
      </c>
      <c r="J32" t="s">
        <v>8</v>
      </c>
      <c r="K32" t="s">
        <v>181</v>
      </c>
      <c r="L32">
        <v>1</v>
      </c>
      <c r="R32">
        <v>100</v>
      </c>
      <c r="S32" s="4"/>
      <c r="T32" s="4">
        <f>Table144[[#This Row],[Total Cost]]-Table144[[#This Row],[Discount]]</f>
        <v>100</v>
      </c>
      <c r="V32" s="1">
        <f>Table144[[#This Row],[Total Sale]]-Table144[[#This Row],[Amount Paid]]</f>
        <v>100</v>
      </c>
    </row>
    <row r="33" spans="1:22" ht="24.5" customHeight="1" x14ac:dyDescent="0.35">
      <c r="A33" s="2">
        <v>45175</v>
      </c>
      <c r="B33" s="2" t="str">
        <f>TEXT(Table144[[#This Row],[Order Date]], ("MMM"))</f>
        <v>Sep</v>
      </c>
      <c r="C33" s="3">
        <v>0.58680555555555558</v>
      </c>
      <c r="D33" s="3"/>
      <c r="E33" s="3"/>
      <c r="F33" t="s">
        <v>73</v>
      </c>
      <c r="G33" t="s">
        <v>154</v>
      </c>
      <c r="H33" t="s">
        <v>155</v>
      </c>
      <c r="I33" t="s">
        <v>161</v>
      </c>
      <c r="J33" t="s">
        <v>8</v>
      </c>
      <c r="K33" t="s">
        <v>174</v>
      </c>
      <c r="L33">
        <v>1</v>
      </c>
      <c r="R33">
        <v>100</v>
      </c>
      <c r="S33" s="4"/>
      <c r="T33" s="4">
        <f>Table144[[#This Row],[Total Cost]]-Table144[[#This Row],[Discount]]</f>
        <v>100</v>
      </c>
      <c r="V33" s="1">
        <f>Table144[[#This Row],[Total Sale]]-Table144[[#This Row],[Amount Paid]]</f>
        <v>100</v>
      </c>
    </row>
    <row r="34" spans="1:22" ht="17.5" customHeight="1" x14ac:dyDescent="0.35">
      <c r="A34" s="2">
        <v>45176</v>
      </c>
      <c r="B34" s="2" t="str">
        <f>TEXT(Table144[[#This Row],[Order Date]], ("MMM"))</f>
        <v>Sep</v>
      </c>
      <c r="C34" s="3">
        <v>0.57430555555555551</v>
      </c>
      <c r="D34" s="3"/>
      <c r="E34" s="3"/>
      <c r="F34" t="s">
        <v>72</v>
      </c>
      <c r="G34" t="s">
        <v>154</v>
      </c>
      <c r="H34" t="s">
        <v>160</v>
      </c>
      <c r="I34" t="s">
        <v>161</v>
      </c>
      <c r="J34" t="s">
        <v>162</v>
      </c>
      <c r="K34" t="s">
        <v>163</v>
      </c>
      <c r="L34">
        <v>1</v>
      </c>
      <c r="M34" t="s">
        <v>164</v>
      </c>
      <c r="N34">
        <v>1</v>
      </c>
      <c r="O34" t="s">
        <v>71</v>
      </c>
      <c r="P34">
        <v>1</v>
      </c>
      <c r="R34" s="1">
        <f>550+100+400</f>
        <v>1050</v>
      </c>
      <c r="S34" s="1">
        <v>135</v>
      </c>
      <c r="T34" s="1">
        <f>Table144[[#This Row],[Total Cost]]-Table144[[#This Row],[Discount]]</f>
        <v>915</v>
      </c>
      <c r="U34" s="1">
        <v>915</v>
      </c>
      <c r="V34" s="1">
        <f>Table144[[#This Row],[Total Sale]]-Table144[[#This Row],[Amount Paid]]</f>
        <v>0</v>
      </c>
    </row>
    <row r="35" spans="1:22" ht="26.5" customHeight="1" x14ac:dyDescent="0.35">
      <c r="A35" s="2">
        <v>45178</v>
      </c>
      <c r="B35" s="2" t="str">
        <f>TEXT(Table144[[#This Row],[Order Date]], ("MMM"))</f>
        <v>Sep</v>
      </c>
      <c r="C35" s="3">
        <v>0.54305555555555551</v>
      </c>
      <c r="D35" s="3"/>
      <c r="E35" s="3"/>
      <c r="F35" t="s">
        <v>69</v>
      </c>
      <c r="G35" t="s">
        <v>154</v>
      </c>
      <c r="H35" t="s">
        <v>155</v>
      </c>
      <c r="I35" t="s">
        <v>161</v>
      </c>
      <c r="J35" t="s">
        <v>8</v>
      </c>
      <c r="K35" t="s">
        <v>8</v>
      </c>
      <c r="L35">
        <v>1</v>
      </c>
      <c r="R35">
        <v>100</v>
      </c>
      <c r="S35" s="4"/>
      <c r="T35" s="4">
        <f>Table144[[#This Row],[Total Cost]]-Table144[[#This Row],[Discount]]</f>
        <v>100</v>
      </c>
      <c r="V35" s="1">
        <f>Table144[[#This Row],[Total Sale]]-Table144[[#This Row],[Amount Paid]]</f>
        <v>100</v>
      </c>
    </row>
    <row r="36" spans="1:22" ht="15.5" customHeight="1" x14ac:dyDescent="0.35">
      <c r="A36" s="2">
        <v>45180</v>
      </c>
      <c r="B36" s="2" t="str">
        <f>TEXT(Table144[[#This Row],[Order Date]], ("MMM"))</f>
        <v>Sep</v>
      </c>
      <c r="C36" s="3">
        <v>0.59583333333333333</v>
      </c>
      <c r="D36" s="3"/>
      <c r="E36" s="3"/>
      <c r="F36" t="s">
        <v>68</v>
      </c>
      <c r="G36" t="s">
        <v>154</v>
      </c>
      <c r="H36" t="s">
        <v>155</v>
      </c>
      <c r="I36" t="s">
        <v>161</v>
      </c>
      <c r="J36" t="s">
        <v>8</v>
      </c>
      <c r="K36" t="s">
        <v>174</v>
      </c>
      <c r="L36">
        <v>1</v>
      </c>
      <c r="R36">
        <v>100</v>
      </c>
      <c r="S36" s="4">
        <v>20</v>
      </c>
      <c r="T36" s="4">
        <f>Table144[[#This Row],[Total Cost]]-Table144[[#This Row],[Discount]]</f>
        <v>80</v>
      </c>
      <c r="U36">
        <v>80</v>
      </c>
      <c r="V36" s="1">
        <f>Table144[[#This Row],[Total Sale]]-Table144[[#This Row],[Amount Paid]]</f>
        <v>0</v>
      </c>
    </row>
    <row r="37" spans="1:22" ht="18.5" customHeight="1" x14ac:dyDescent="0.35">
      <c r="A37" s="2">
        <v>45180</v>
      </c>
      <c r="B37" s="2" t="str">
        <f>TEXT(Table144[[#This Row],[Order Date]], ("MMM"))</f>
        <v>Sep</v>
      </c>
      <c r="C37" s="3">
        <v>0.59583333333333333</v>
      </c>
      <c r="D37" s="3"/>
      <c r="E37" s="3"/>
      <c r="F37" t="s">
        <v>67</v>
      </c>
      <c r="G37" t="s">
        <v>154</v>
      </c>
      <c r="H37" t="s">
        <v>155</v>
      </c>
      <c r="I37" t="s">
        <v>161</v>
      </c>
      <c r="J37" t="s">
        <v>8</v>
      </c>
      <c r="K37" t="s">
        <v>174</v>
      </c>
      <c r="L37">
        <v>1</v>
      </c>
      <c r="R37">
        <v>100</v>
      </c>
      <c r="S37" s="4">
        <v>20</v>
      </c>
      <c r="T37" s="4">
        <f>Table144[[#This Row],[Total Cost]]-Table144[[#This Row],[Discount]]</f>
        <v>80</v>
      </c>
      <c r="U37">
        <v>80</v>
      </c>
      <c r="V37" s="1">
        <f>Table144[[#This Row],[Total Sale]]-Table144[[#This Row],[Amount Paid]]</f>
        <v>0</v>
      </c>
    </row>
    <row r="38" spans="1:22" ht="18" customHeight="1" x14ac:dyDescent="0.35">
      <c r="A38" s="2">
        <v>45180</v>
      </c>
      <c r="B38" s="2" t="str">
        <f>TEXT(Table144[[#This Row],[Order Date]], ("MMM"))</f>
        <v>Sep</v>
      </c>
      <c r="C38" s="3">
        <v>0.69305555555555554</v>
      </c>
      <c r="D38" s="3"/>
      <c r="E38" s="3"/>
      <c r="F38" t="s">
        <v>66</v>
      </c>
      <c r="G38" t="s">
        <v>154</v>
      </c>
      <c r="H38" t="s">
        <v>160</v>
      </c>
      <c r="I38" t="s">
        <v>161</v>
      </c>
      <c r="J38" t="s">
        <v>162</v>
      </c>
      <c r="K38" t="s">
        <v>174</v>
      </c>
      <c r="L38">
        <v>1</v>
      </c>
      <c r="M38" t="s">
        <v>179</v>
      </c>
      <c r="N38">
        <v>1</v>
      </c>
      <c r="O38" t="s">
        <v>65</v>
      </c>
      <c r="P38">
        <v>1</v>
      </c>
      <c r="R38" s="1">
        <f>550+100+300</f>
        <v>950</v>
      </c>
      <c r="S38" s="1">
        <v>100</v>
      </c>
      <c r="T38" s="1">
        <f>Table144[[#This Row],[Total Cost]]-Table144[[#This Row],[Discount]]</f>
        <v>850</v>
      </c>
      <c r="U38" s="1">
        <v>200</v>
      </c>
      <c r="V38" s="1">
        <f>Table144[[#This Row],[Total Sale]]-Table144[[#This Row],[Amount Paid]]</f>
        <v>650</v>
      </c>
    </row>
    <row r="39" spans="1:22" ht="28.5" customHeight="1" x14ac:dyDescent="0.35">
      <c r="A39" s="2">
        <v>45181</v>
      </c>
      <c r="B39" s="2" t="str">
        <f>TEXT(Table144[[#This Row],[Order Date]], ("MMM"))</f>
        <v>Sep</v>
      </c>
      <c r="C39" s="3">
        <v>0.43541666666666662</v>
      </c>
      <c r="D39" s="3"/>
      <c r="E39" s="3"/>
      <c r="F39" t="s">
        <v>64</v>
      </c>
      <c r="G39" t="s">
        <v>170</v>
      </c>
      <c r="H39" t="s">
        <v>155</v>
      </c>
      <c r="I39" t="s">
        <v>156</v>
      </c>
      <c r="J39" t="s">
        <v>8</v>
      </c>
      <c r="K39" t="s">
        <v>181</v>
      </c>
      <c r="L39">
        <v>1</v>
      </c>
      <c r="R39">
        <v>100</v>
      </c>
      <c r="S39" s="4">
        <v>20</v>
      </c>
      <c r="T39" s="4">
        <f>Table144[[#This Row],[Total Cost]]-Table144[[#This Row],[Discount]]</f>
        <v>80</v>
      </c>
      <c r="U39">
        <v>80</v>
      </c>
      <c r="V39" s="1">
        <f>Table144[[#This Row],[Total Sale]]-Table144[[#This Row],[Amount Paid]]</f>
        <v>0</v>
      </c>
    </row>
    <row r="40" spans="1:22" ht="25" customHeight="1" x14ac:dyDescent="0.35">
      <c r="A40" s="2">
        <v>45181</v>
      </c>
      <c r="B40" s="2" t="str">
        <f>TEXT(Table144[[#This Row],[Order Date]], ("MMM"))</f>
        <v>Sep</v>
      </c>
      <c r="C40" s="3"/>
      <c r="D40" s="3"/>
      <c r="E40" s="3"/>
      <c r="F40" t="s">
        <v>63</v>
      </c>
      <c r="G40" t="s">
        <v>154</v>
      </c>
      <c r="H40" t="s">
        <v>160</v>
      </c>
      <c r="I40" t="s">
        <v>161</v>
      </c>
      <c r="J40" t="s">
        <v>162</v>
      </c>
      <c r="K40" t="s">
        <v>174</v>
      </c>
      <c r="L40">
        <v>1</v>
      </c>
      <c r="M40" t="s">
        <v>182</v>
      </c>
      <c r="N40">
        <v>2</v>
      </c>
      <c r="O40" t="s">
        <v>62</v>
      </c>
      <c r="P40">
        <v>2</v>
      </c>
      <c r="Q40" t="s">
        <v>11</v>
      </c>
      <c r="R40" s="1">
        <v>2000</v>
      </c>
      <c r="S40" s="4">
        <v>60</v>
      </c>
      <c r="T40" s="4">
        <f>Table144[[#This Row],[Total Cost]]-Table144[[#This Row],[Discount]]</f>
        <v>1940</v>
      </c>
      <c r="U40" t="s">
        <v>183</v>
      </c>
      <c r="V40" s="1">
        <f>Table144[[#This Row],[Total Sale]]-Table144[[#This Row],[Amount Paid]]</f>
        <v>0</v>
      </c>
    </row>
    <row r="41" spans="1:22" x14ac:dyDescent="0.35">
      <c r="A41" s="2">
        <v>45182</v>
      </c>
      <c r="B41" s="2" t="str">
        <f>TEXT(Table144[[#This Row],[Order Date]], ("MMM"))</f>
        <v>Sep</v>
      </c>
      <c r="C41" s="3">
        <v>0.52083333333333337</v>
      </c>
      <c r="D41" s="3"/>
      <c r="E41" s="3"/>
      <c r="F41" t="s">
        <v>61</v>
      </c>
      <c r="G41" t="s">
        <v>154</v>
      </c>
      <c r="H41" t="s">
        <v>160</v>
      </c>
      <c r="I41" t="s">
        <v>161</v>
      </c>
      <c r="J41" t="s">
        <v>171</v>
      </c>
      <c r="K41" t="s">
        <v>95</v>
      </c>
      <c r="L41">
        <v>1</v>
      </c>
      <c r="R41">
        <v>100</v>
      </c>
      <c r="S41" s="4">
        <v>50</v>
      </c>
      <c r="T41" s="4">
        <f>Table144[[#This Row],[Total Cost]]-Table144[[#This Row],[Discount]]</f>
        <v>50</v>
      </c>
      <c r="U41">
        <v>50</v>
      </c>
      <c r="V41" s="1">
        <f>Table144[[#This Row],[Total Sale]]-Table144[[#This Row],[Amount Paid]]</f>
        <v>0</v>
      </c>
    </row>
    <row r="42" spans="1:22" x14ac:dyDescent="0.35">
      <c r="A42" s="2">
        <v>45183</v>
      </c>
      <c r="B42" s="2" t="str">
        <f>TEXT(Table144[[#This Row],[Order Date]], ("MMM"))</f>
        <v>Sep</v>
      </c>
      <c r="C42" s="3">
        <v>0.56944444444444442</v>
      </c>
      <c r="D42" s="3"/>
      <c r="E42" s="3"/>
      <c r="F42" t="s">
        <v>44</v>
      </c>
      <c r="G42" t="s">
        <v>154</v>
      </c>
      <c r="H42" t="s">
        <v>160</v>
      </c>
      <c r="I42" t="s">
        <v>156</v>
      </c>
      <c r="J42" t="s">
        <v>8</v>
      </c>
      <c r="K42" t="s">
        <v>163</v>
      </c>
      <c r="L42">
        <v>1</v>
      </c>
      <c r="R42">
        <v>100</v>
      </c>
      <c r="S42" s="4"/>
      <c r="T42" s="4">
        <f>Table144[[#This Row],[Total Cost]]-Table144[[#This Row],[Discount]]</f>
        <v>100</v>
      </c>
      <c r="U42">
        <v>100</v>
      </c>
      <c r="V42" s="1">
        <f>Table144[[#This Row],[Total Sale]]-Table144[[#This Row],[Amount Paid]]</f>
        <v>0</v>
      </c>
    </row>
    <row r="43" spans="1:22" ht="18" customHeight="1" x14ac:dyDescent="0.35">
      <c r="A43" s="2">
        <v>45184</v>
      </c>
      <c r="B43" s="2" t="str">
        <f>TEXT(Table144[[#This Row],[Order Date]], ("MMM"))</f>
        <v>Sep</v>
      </c>
      <c r="C43" s="3">
        <v>0.57916666666666672</v>
      </c>
      <c r="D43" s="3"/>
      <c r="E43" s="3"/>
      <c r="F43" t="s">
        <v>59</v>
      </c>
      <c r="G43" t="s">
        <v>154</v>
      </c>
      <c r="H43" t="s">
        <v>155</v>
      </c>
      <c r="I43" t="s">
        <v>161</v>
      </c>
      <c r="J43" t="s">
        <v>8</v>
      </c>
      <c r="K43" t="s">
        <v>163</v>
      </c>
      <c r="L43">
        <v>1</v>
      </c>
      <c r="R43">
        <v>100</v>
      </c>
      <c r="S43" s="4">
        <v>10</v>
      </c>
      <c r="T43" s="4">
        <f>Table144[[#This Row],[Total Cost]]-Table144[[#This Row],[Discount]]</f>
        <v>90</v>
      </c>
      <c r="U43">
        <v>90</v>
      </c>
      <c r="V43" s="1">
        <f>Table144[[#This Row],[Total Sale]]-Table144[[#This Row],[Amount Paid]]</f>
        <v>0</v>
      </c>
    </row>
    <row r="44" spans="1:22" ht="17" customHeight="1" x14ac:dyDescent="0.35">
      <c r="A44" s="2">
        <v>45184</v>
      </c>
      <c r="B44" s="2" t="str">
        <f>TEXT(Table144[[#This Row],[Order Date]], ("MMM"))</f>
        <v>Sep</v>
      </c>
      <c r="C44" s="3">
        <v>0.71666666666666667</v>
      </c>
      <c r="D44" s="3"/>
      <c r="E44" s="3"/>
      <c r="F44" t="s">
        <v>58</v>
      </c>
      <c r="G44" t="s">
        <v>154</v>
      </c>
      <c r="H44" t="s">
        <v>155</v>
      </c>
      <c r="I44" t="s">
        <v>161</v>
      </c>
      <c r="J44" t="s">
        <v>8</v>
      </c>
      <c r="K44" t="s">
        <v>163</v>
      </c>
      <c r="L44">
        <v>1</v>
      </c>
      <c r="R44">
        <v>100</v>
      </c>
      <c r="S44" s="4"/>
      <c r="T44" s="4">
        <f>Table144[[#This Row],[Total Cost]]-Table144[[#This Row],[Discount]]</f>
        <v>100</v>
      </c>
      <c r="U44">
        <v>100</v>
      </c>
      <c r="V44" s="1">
        <f>Table144[[#This Row],[Total Sale]]-Table144[[#This Row],[Amount Paid]]</f>
        <v>0</v>
      </c>
    </row>
    <row r="45" spans="1:22" ht="19" customHeight="1" x14ac:dyDescent="0.35">
      <c r="A45" s="2">
        <v>45187</v>
      </c>
      <c r="B45" s="2" t="str">
        <f>TEXT(Table144[[#This Row],[Order Date]], ("MMM"))</f>
        <v>Sep</v>
      </c>
      <c r="C45" s="3">
        <v>0.51527777777777783</v>
      </c>
      <c r="D45" s="3"/>
      <c r="E45" s="3"/>
      <c r="F45" t="s">
        <v>57</v>
      </c>
      <c r="G45" t="s">
        <v>170</v>
      </c>
      <c r="H45" t="s">
        <v>160</v>
      </c>
      <c r="I45" t="s">
        <v>165</v>
      </c>
      <c r="J45" t="s">
        <v>162</v>
      </c>
      <c r="K45" s="5" t="s">
        <v>163</v>
      </c>
      <c r="L45">
        <v>1</v>
      </c>
      <c r="M45" t="s">
        <v>184</v>
      </c>
      <c r="N45" s="5">
        <v>1</v>
      </c>
      <c r="O45" t="s">
        <v>56</v>
      </c>
      <c r="P45">
        <v>1</v>
      </c>
      <c r="R45" s="1">
        <f>400+100+300+150</f>
        <v>950</v>
      </c>
      <c r="S45" s="4">
        <v>120</v>
      </c>
      <c r="T45" s="4">
        <f>Table144[[#This Row],[Total Cost]]-Table144[[#This Row],[Discount]]</f>
        <v>830</v>
      </c>
      <c r="U45">
        <v>300</v>
      </c>
      <c r="V45" s="1">
        <f>Table144[[#This Row],[Total Sale]]-Table144[[#This Row],[Amount Paid]]</f>
        <v>530</v>
      </c>
    </row>
    <row r="46" spans="1:22" ht="20.5" customHeight="1" x14ac:dyDescent="0.35">
      <c r="A46" s="2">
        <v>45191</v>
      </c>
      <c r="B46" s="2" t="str">
        <f>TEXT(Table144[[#This Row],[Order Date]], ("MMM"))</f>
        <v>Sep</v>
      </c>
      <c r="C46" s="3">
        <v>0.57916666666666672</v>
      </c>
      <c r="D46" s="3"/>
      <c r="E46" s="3"/>
      <c r="F46" t="s">
        <v>54</v>
      </c>
      <c r="G46" t="s">
        <v>170</v>
      </c>
      <c r="H46" t="s">
        <v>160</v>
      </c>
      <c r="I46" t="s">
        <v>156</v>
      </c>
      <c r="J46" t="s">
        <v>8</v>
      </c>
      <c r="K46" t="s">
        <v>163</v>
      </c>
      <c r="L46">
        <v>1</v>
      </c>
      <c r="R46">
        <v>100</v>
      </c>
      <c r="S46" s="4"/>
      <c r="T46" s="4">
        <f>Table144[[#This Row],[Total Cost]]-Table144[[#This Row],[Discount]]</f>
        <v>100</v>
      </c>
      <c r="U46">
        <v>100</v>
      </c>
      <c r="V46" s="1">
        <f>Table144[[#This Row],[Total Sale]]-Table144[[#This Row],[Amount Paid]]</f>
        <v>0</v>
      </c>
    </row>
    <row r="47" spans="1:22" x14ac:dyDescent="0.35">
      <c r="A47" s="2">
        <v>45194</v>
      </c>
      <c r="B47" s="2" t="str">
        <f>TEXT(Table144[[#This Row],[Order Date]], ("MMM"))</f>
        <v>Sep</v>
      </c>
      <c r="C47" s="3">
        <v>0.44375000000000003</v>
      </c>
      <c r="D47" s="3"/>
      <c r="E47" s="3"/>
      <c r="F47" t="s">
        <v>53</v>
      </c>
      <c r="G47" t="s">
        <v>154</v>
      </c>
      <c r="H47" t="s">
        <v>155</v>
      </c>
      <c r="I47" t="s">
        <v>161</v>
      </c>
      <c r="J47" t="s">
        <v>168</v>
      </c>
      <c r="K47" t="s">
        <v>163</v>
      </c>
      <c r="L47">
        <v>1</v>
      </c>
      <c r="M47" t="s">
        <v>185</v>
      </c>
      <c r="N47">
        <v>1</v>
      </c>
      <c r="R47" s="1">
        <f>100+400</f>
        <v>500</v>
      </c>
      <c r="S47" s="4"/>
      <c r="T47" s="4">
        <f>Table144[[#This Row],[Total Cost]]-Table144[[#This Row],[Discount]]</f>
        <v>500</v>
      </c>
      <c r="U47">
        <v>200</v>
      </c>
      <c r="V47" s="1">
        <f>Table144[[#This Row],[Total Sale]]-Table144[[#This Row],[Amount Paid]]</f>
        <v>300</v>
      </c>
    </row>
    <row r="48" spans="1:22" x14ac:dyDescent="0.35">
      <c r="A48" s="2">
        <v>45198</v>
      </c>
      <c r="B48" s="2" t="str">
        <f>TEXT(Table144[[#This Row],[Order Date]], ("MMM"))</f>
        <v>Sep</v>
      </c>
      <c r="C48" s="3">
        <v>0.46319444444444446</v>
      </c>
      <c r="D48" s="3"/>
      <c r="E48" s="3"/>
      <c r="F48" t="s">
        <v>52</v>
      </c>
      <c r="G48" t="s">
        <v>154</v>
      </c>
      <c r="H48" t="s">
        <v>160</v>
      </c>
      <c r="I48" t="s">
        <v>186</v>
      </c>
      <c r="J48" t="s">
        <v>8</v>
      </c>
      <c r="K48" t="s">
        <v>8</v>
      </c>
      <c r="L48">
        <v>1</v>
      </c>
      <c r="R48">
        <v>100</v>
      </c>
      <c r="S48" s="4"/>
      <c r="T48" s="4">
        <f>Table144[[#This Row],[Total Cost]]-Table144[[#This Row],[Discount]]</f>
        <v>100</v>
      </c>
      <c r="U48">
        <v>100</v>
      </c>
      <c r="V48" s="1">
        <f>Table144[[#This Row],[Total Sale]]-Table144[[#This Row],[Amount Paid]]</f>
        <v>0</v>
      </c>
    </row>
    <row r="49" spans="1:22" ht="22" customHeight="1" x14ac:dyDescent="0.35">
      <c r="A49" s="2">
        <v>45199</v>
      </c>
      <c r="B49" s="2" t="str">
        <f>TEXT(Table144[[#This Row],[Order Date]], ("MMM"))</f>
        <v>Sep</v>
      </c>
      <c r="C49" s="3">
        <v>0.64652777777777781</v>
      </c>
      <c r="D49" s="3"/>
      <c r="E49" s="3"/>
      <c r="F49" t="s">
        <v>51</v>
      </c>
      <c r="G49" t="s">
        <v>154</v>
      </c>
      <c r="H49" t="s">
        <v>160</v>
      </c>
      <c r="I49" t="s">
        <v>156</v>
      </c>
      <c r="J49" t="s">
        <v>162</v>
      </c>
      <c r="K49" t="s">
        <v>163</v>
      </c>
      <c r="L49">
        <v>1</v>
      </c>
      <c r="M49" t="s">
        <v>187</v>
      </c>
      <c r="N49">
        <v>1</v>
      </c>
      <c r="O49" t="s">
        <v>33</v>
      </c>
      <c r="P49">
        <v>1</v>
      </c>
      <c r="R49">
        <f>1150+100+300</f>
        <v>1550</v>
      </c>
      <c r="S49" s="4">
        <v>400</v>
      </c>
      <c r="T49" s="4">
        <f>Table144[[#This Row],[Total Cost]]-Table144[[#This Row],[Discount]]</f>
        <v>1150</v>
      </c>
      <c r="U49">
        <v>1150</v>
      </c>
      <c r="V49" s="1">
        <f>Table144[[#This Row],[Total Sale]]-Table144[[#This Row],[Amount Paid]]</f>
        <v>0</v>
      </c>
    </row>
    <row r="50" spans="1:22" ht="22" customHeight="1" x14ac:dyDescent="0.35">
      <c r="A50" s="2">
        <v>45199</v>
      </c>
      <c r="B50" s="2" t="str">
        <f>TEXT(Table144[[#This Row],[Order Date]], ("MMM"))</f>
        <v>Sep</v>
      </c>
      <c r="C50" s="3">
        <v>0.36458333333333331</v>
      </c>
      <c r="D50" s="3"/>
      <c r="E50" s="3"/>
      <c r="F50" t="s">
        <v>49</v>
      </c>
      <c r="G50" t="s">
        <v>154</v>
      </c>
      <c r="H50" t="s">
        <v>160</v>
      </c>
      <c r="I50" t="s">
        <v>161</v>
      </c>
      <c r="J50" t="s">
        <v>188</v>
      </c>
      <c r="M50" t="s">
        <v>177</v>
      </c>
      <c r="O50" t="s">
        <v>48</v>
      </c>
      <c r="P50">
        <v>2</v>
      </c>
      <c r="Q50" t="s">
        <v>15</v>
      </c>
      <c r="R50">
        <v>1250</v>
      </c>
      <c r="S50" s="4">
        <v>50</v>
      </c>
      <c r="T50" s="4">
        <f>Table144[[#This Row],[Total Cost]]-Table144[[#This Row],[Discount]]</f>
        <v>1200</v>
      </c>
      <c r="U50">
        <v>650</v>
      </c>
      <c r="V50" s="1">
        <f>Table144[[#This Row],[Total Sale]]-Table144[[#This Row],[Amount Paid]]</f>
        <v>550</v>
      </c>
    </row>
    <row r="51" spans="1:22" ht="16" customHeight="1" x14ac:dyDescent="0.35">
      <c r="A51" s="2">
        <v>45199</v>
      </c>
      <c r="B51" s="2" t="str">
        <f>TEXT(Table144[[#This Row],[Order Date]], ("MMM"))</f>
        <v>Sep</v>
      </c>
      <c r="C51" s="3">
        <v>0.50347222222222221</v>
      </c>
      <c r="D51" s="3"/>
      <c r="E51" s="3"/>
      <c r="F51" t="s">
        <v>47</v>
      </c>
      <c r="G51" t="s">
        <v>154</v>
      </c>
      <c r="H51" t="s">
        <v>155</v>
      </c>
      <c r="I51" t="s">
        <v>156</v>
      </c>
      <c r="J51" t="s">
        <v>8</v>
      </c>
      <c r="K51" t="s">
        <v>163</v>
      </c>
      <c r="L51">
        <v>1</v>
      </c>
      <c r="Q51" t="s">
        <v>11</v>
      </c>
      <c r="R51">
        <v>100</v>
      </c>
      <c r="S51" s="4"/>
      <c r="T51" s="4">
        <f>Table144[[#This Row],[Total Cost]]-Table144[[#This Row],[Discount]]</f>
        <v>100</v>
      </c>
      <c r="U51">
        <v>100</v>
      </c>
      <c r="V51" s="1">
        <f>Table144[[#This Row],[Total Sale]]-Table144[[#This Row],[Amount Paid]]</f>
        <v>0</v>
      </c>
    </row>
    <row r="52" spans="1:22" ht="17" customHeight="1" x14ac:dyDescent="0.35">
      <c r="A52" s="2">
        <v>45199</v>
      </c>
      <c r="B52" s="2" t="str">
        <f>TEXT(Table144[[#This Row],[Order Date]], ("MMM"))</f>
        <v>Sep</v>
      </c>
      <c r="C52" s="3">
        <v>0.36805555555555558</v>
      </c>
      <c r="D52" s="3"/>
      <c r="E52" s="3"/>
      <c r="F52" t="s">
        <v>46</v>
      </c>
      <c r="G52" t="s">
        <v>154</v>
      </c>
      <c r="H52" t="s">
        <v>160</v>
      </c>
      <c r="I52" t="s">
        <v>161</v>
      </c>
      <c r="J52" t="s">
        <v>8</v>
      </c>
      <c r="K52" t="s">
        <v>163</v>
      </c>
      <c r="L52">
        <v>1</v>
      </c>
      <c r="Q52" t="s">
        <v>11</v>
      </c>
      <c r="R52">
        <v>100</v>
      </c>
      <c r="S52" s="4">
        <v>0</v>
      </c>
      <c r="T52" s="4">
        <f>Table144[[#This Row],[Total Cost]]-Table144[[#This Row],[Discount]]</f>
        <v>100</v>
      </c>
      <c r="U52">
        <v>100</v>
      </c>
      <c r="V52" s="1">
        <f>Table144[[#This Row],[Total Sale]]-Table144[[#This Row],[Amount Paid]]</f>
        <v>0</v>
      </c>
    </row>
    <row r="53" spans="1:22" ht="17" customHeight="1" x14ac:dyDescent="0.35">
      <c r="A53" s="2">
        <v>45201</v>
      </c>
      <c r="B53" s="2" t="str">
        <f>TEXT(Table144[[#This Row],[Order Date]], ("MMM"))</f>
        <v>Oct</v>
      </c>
      <c r="C53" s="3">
        <v>0.37361111111111112</v>
      </c>
      <c r="D53" s="3"/>
      <c r="E53" s="3"/>
      <c r="F53" t="s">
        <v>45</v>
      </c>
      <c r="G53" t="s">
        <v>170</v>
      </c>
      <c r="H53" t="s">
        <v>155</v>
      </c>
      <c r="I53" t="s">
        <v>156</v>
      </c>
      <c r="J53" t="s">
        <v>158</v>
      </c>
      <c r="M53" t="s">
        <v>189</v>
      </c>
      <c r="N53">
        <v>1</v>
      </c>
      <c r="O53" t="s">
        <v>41</v>
      </c>
      <c r="P53">
        <v>1</v>
      </c>
      <c r="Q53" t="s">
        <v>7</v>
      </c>
      <c r="R53" s="1">
        <f>400+550</f>
        <v>950</v>
      </c>
      <c r="S53" s="1">
        <v>50</v>
      </c>
      <c r="T53" s="1">
        <f>Table144[[#This Row],[Total Cost]]-Table144[[#This Row],[Discount]]</f>
        <v>900</v>
      </c>
      <c r="U53">
        <v>900</v>
      </c>
      <c r="V53" s="1">
        <f>Table144[[#This Row],[Total Sale]]-Table144[[#This Row],[Amount Paid]]</f>
        <v>0</v>
      </c>
    </row>
    <row r="54" spans="1:22" x14ac:dyDescent="0.35">
      <c r="A54" s="2">
        <v>45201</v>
      </c>
      <c r="B54" s="2" t="str">
        <f>TEXT(Table144[[#This Row],[Order Date]], ("MMM"))</f>
        <v>Oct</v>
      </c>
      <c r="C54" s="3">
        <v>0.40486111111111112</v>
      </c>
      <c r="D54" s="3"/>
      <c r="E54" s="3"/>
      <c r="F54" t="s">
        <v>44</v>
      </c>
      <c r="G54" t="s">
        <v>154</v>
      </c>
      <c r="H54" t="s">
        <v>160</v>
      </c>
      <c r="I54" t="s">
        <v>156</v>
      </c>
      <c r="J54" t="s">
        <v>13</v>
      </c>
      <c r="M54" t="s">
        <v>43</v>
      </c>
      <c r="N54">
        <v>1</v>
      </c>
      <c r="P54">
        <v>1</v>
      </c>
      <c r="Q54" t="s">
        <v>15</v>
      </c>
      <c r="R54" s="1">
        <v>800</v>
      </c>
      <c r="S54" s="1">
        <v>50</v>
      </c>
      <c r="T54" s="1">
        <f>Table144[[#This Row],[Total Cost]]-Table144[[#This Row],[Discount]]</f>
        <v>750</v>
      </c>
      <c r="U54">
        <v>0</v>
      </c>
      <c r="V54" s="1">
        <f>Table144[[#This Row],[Total Sale]]-Table144[[#This Row],[Amount Paid]]</f>
        <v>750</v>
      </c>
    </row>
    <row r="55" spans="1:22" x14ac:dyDescent="0.35">
      <c r="A55" s="2">
        <v>45201</v>
      </c>
      <c r="B55" s="2" t="str">
        <f>TEXT(Table144[[#This Row],[Order Date]], ("MMM"))</f>
        <v>Oct</v>
      </c>
      <c r="C55" s="3">
        <v>0.4069444444444445</v>
      </c>
      <c r="D55" s="3"/>
      <c r="E55" s="3"/>
      <c r="F55" t="s">
        <v>42</v>
      </c>
      <c r="G55" t="s">
        <v>154</v>
      </c>
      <c r="H55" t="s">
        <v>160</v>
      </c>
      <c r="I55" t="s">
        <v>161</v>
      </c>
      <c r="J55" t="s">
        <v>5</v>
      </c>
      <c r="K55" t="s">
        <v>163</v>
      </c>
      <c r="L55">
        <v>1</v>
      </c>
      <c r="M55" t="s">
        <v>190</v>
      </c>
      <c r="N55">
        <v>1</v>
      </c>
      <c r="O55" t="s">
        <v>41</v>
      </c>
      <c r="P55">
        <v>1</v>
      </c>
      <c r="Q55" t="s">
        <v>1</v>
      </c>
      <c r="R55" s="1">
        <f>90+400+550</f>
        <v>1040</v>
      </c>
      <c r="S55" s="1">
        <f>Table144[[#This Row],[Total Cost]]-890</f>
        <v>150</v>
      </c>
      <c r="T55" s="1">
        <f>Table144[[#This Row],[Total Cost]]-Table144[[#This Row],[Discount]]</f>
        <v>890</v>
      </c>
      <c r="U55">
        <v>690</v>
      </c>
      <c r="V55" s="1">
        <f>Table144[[#This Row],[Total Sale]]-Table144[[#This Row],[Amount Paid]]</f>
        <v>200</v>
      </c>
    </row>
    <row r="56" spans="1:22" x14ac:dyDescent="0.35">
      <c r="A56" s="2">
        <v>45203</v>
      </c>
      <c r="B56" s="2" t="str">
        <f>TEXT(Table144[[#This Row],[Order Date]], ("MMM"))</f>
        <v>Oct</v>
      </c>
      <c r="C56" s="3">
        <v>0.23333333333333331</v>
      </c>
      <c r="D56" s="3"/>
      <c r="E56" s="3"/>
      <c r="F56" t="s">
        <v>40</v>
      </c>
      <c r="G56" t="s">
        <v>154</v>
      </c>
      <c r="H56" t="s">
        <v>160</v>
      </c>
      <c r="I56" t="s">
        <v>165</v>
      </c>
      <c r="J56" t="s">
        <v>29</v>
      </c>
      <c r="M56" t="s">
        <v>191</v>
      </c>
      <c r="N56">
        <v>1</v>
      </c>
      <c r="O56" t="s">
        <v>39</v>
      </c>
      <c r="P56">
        <v>1</v>
      </c>
      <c r="Q56" t="s">
        <v>7</v>
      </c>
      <c r="R56" s="1">
        <f>400+400</f>
        <v>800</v>
      </c>
      <c r="S56" s="1">
        <f>Table144[[#This Row],[Total Cost]]-600</f>
        <v>200</v>
      </c>
      <c r="T56" s="1">
        <f>Table144[[#This Row],[Total Cost]]-Table144[[#This Row],[Discount]]</f>
        <v>600</v>
      </c>
      <c r="U56">
        <v>400</v>
      </c>
      <c r="V56" s="1">
        <f>Table144[[#This Row],[Total Sale]]-Table144[[#This Row],[Amount Paid]]</f>
        <v>200</v>
      </c>
    </row>
    <row r="57" spans="1:22" x14ac:dyDescent="0.35">
      <c r="A57" s="2">
        <v>45203</v>
      </c>
      <c r="B57" s="2" t="str">
        <f>TEXT(Table144[[#This Row],[Order Date]], ("MMM"))</f>
        <v>Oct</v>
      </c>
      <c r="C57" s="3">
        <v>0.30208333333333331</v>
      </c>
      <c r="D57" s="3"/>
      <c r="E57" s="3"/>
      <c r="F57" t="s">
        <v>38</v>
      </c>
      <c r="G57" t="s">
        <v>154</v>
      </c>
      <c r="H57" t="s">
        <v>160</v>
      </c>
      <c r="I57" t="s">
        <v>161</v>
      </c>
      <c r="J57" t="s">
        <v>18</v>
      </c>
      <c r="K57" t="s">
        <v>163</v>
      </c>
      <c r="L57">
        <v>1</v>
      </c>
      <c r="M57" t="s">
        <v>192</v>
      </c>
      <c r="N57">
        <v>1</v>
      </c>
      <c r="Q57" t="s">
        <v>7</v>
      </c>
      <c r="R57" s="1">
        <f>100+450</f>
        <v>550</v>
      </c>
      <c r="S57" s="1">
        <v>50</v>
      </c>
      <c r="T57" s="1">
        <f>Table144[[#This Row],[Total Cost]]-Table144[[#This Row],[Discount]]</f>
        <v>500</v>
      </c>
      <c r="U57">
        <v>500</v>
      </c>
      <c r="V57" s="1">
        <f>Table144[[#This Row],[Total Sale]]-Table144[[#This Row],[Amount Paid]]</f>
        <v>0</v>
      </c>
    </row>
    <row r="58" spans="1:22" x14ac:dyDescent="0.35">
      <c r="A58" s="2">
        <v>45206</v>
      </c>
      <c r="B58" s="2" t="str">
        <f>TEXT(Table144[[#This Row],[Order Date]], ("MMM"))</f>
        <v>Oct</v>
      </c>
      <c r="C58" s="3">
        <v>0.10833333333333334</v>
      </c>
      <c r="D58" s="3"/>
      <c r="E58" s="3"/>
      <c r="F58" t="s">
        <v>37</v>
      </c>
      <c r="G58" t="s">
        <v>154</v>
      </c>
      <c r="H58" t="s">
        <v>160</v>
      </c>
      <c r="I58" t="s">
        <v>156</v>
      </c>
      <c r="J58" t="s">
        <v>193</v>
      </c>
      <c r="K58" t="s">
        <v>194</v>
      </c>
      <c r="L58">
        <v>2</v>
      </c>
      <c r="Q58" t="s">
        <v>7</v>
      </c>
      <c r="R58" s="1">
        <v>200</v>
      </c>
      <c r="S58" s="1">
        <v>50</v>
      </c>
      <c r="T58" s="1">
        <f>Table144[[#This Row],[Total Cost]]-Table144[[#This Row],[Discount]]</f>
        <v>150</v>
      </c>
      <c r="U58">
        <v>150</v>
      </c>
      <c r="V58" s="1">
        <f>Table144[[#This Row],[Total Sale]]-Table144[[#This Row],[Amount Paid]]</f>
        <v>0</v>
      </c>
    </row>
    <row r="59" spans="1:22" x14ac:dyDescent="0.35">
      <c r="A59" s="2">
        <v>45209</v>
      </c>
      <c r="B59" s="2" t="str">
        <f>TEXT(Table144[[#This Row],[Order Date]], ("MMM"))</f>
        <v>Oct</v>
      </c>
      <c r="C59" s="3">
        <v>0.1013888888888889</v>
      </c>
      <c r="D59" s="3"/>
      <c r="E59" s="3"/>
      <c r="F59" t="s">
        <v>36</v>
      </c>
      <c r="G59" t="s">
        <v>154</v>
      </c>
      <c r="H59" t="s">
        <v>155</v>
      </c>
      <c r="I59" t="s">
        <v>161</v>
      </c>
      <c r="J59" t="s">
        <v>5</v>
      </c>
      <c r="K59" t="s">
        <v>163</v>
      </c>
      <c r="L59">
        <v>1</v>
      </c>
      <c r="M59" t="s">
        <v>195</v>
      </c>
      <c r="N59">
        <v>1</v>
      </c>
      <c r="O59" t="s">
        <v>33</v>
      </c>
      <c r="P59">
        <v>1</v>
      </c>
      <c r="Q59" t="s">
        <v>7</v>
      </c>
      <c r="R59" s="1">
        <f>100+900+300</f>
        <v>1300</v>
      </c>
      <c r="S59" s="1">
        <v>200</v>
      </c>
      <c r="T59" s="1">
        <f>Table144[[#This Row],[Total Cost]]-Table144[[#This Row],[Discount]]</f>
        <v>1100</v>
      </c>
      <c r="U59">
        <v>600</v>
      </c>
      <c r="V59" s="1">
        <f>Table144[[#This Row],[Total Sale]]-Table144[[#This Row],[Amount Paid]]</f>
        <v>500</v>
      </c>
    </row>
    <row r="60" spans="1:22" x14ac:dyDescent="0.35">
      <c r="A60" s="2">
        <v>45210</v>
      </c>
      <c r="B60" s="2" t="str">
        <f>TEXT(Table144[[#This Row],[Order Date]], ("MMM"))</f>
        <v>Oct</v>
      </c>
      <c r="C60" s="3">
        <v>0.10347222222222223</v>
      </c>
      <c r="D60" s="3"/>
      <c r="E60" s="3"/>
      <c r="F60" t="s">
        <v>35</v>
      </c>
      <c r="G60" t="s">
        <v>154</v>
      </c>
      <c r="H60" t="s">
        <v>155</v>
      </c>
      <c r="I60" t="s">
        <v>161</v>
      </c>
      <c r="J60" t="s">
        <v>196</v>
      </c>
      <c r="M60" t="s">
        <v>17</v>
      </c>
      <c r="N60">
        <v>1</v>
      </c>
      <c r="O60" t="s">
        <v>33</v>
      </c>
      <c r="P60">
        <v>1</v>
      </c>
      <c r="Q60" t="s">
        <v>7</v>
      </c>
      <c r="R60" s="1">
        <v>300</v>
      </c>
      <c r="S60" s="1">
        <v>50</v>
      </c>
      <c r="T60" s="1">
        <f>Table144[[#This Row],[Total Cost]]-Table144[[#This Row],[Discount]]</f>
        <v>250</v>
      </c>
      <c r="U60">
        <v>100</v>
      </c>
      <c r="V60" s="1">
        <f>Table144[[#This Row],[Total Sale]]-Table144[[#This Row],[Amount Paid]]</f>
        <v>150</v>
      </c>
    </row>
    <row r="61" spans="1:22" x14ac:dyDescent="0.35">
      <c r="A61" s="2">
        <v>45210</v>
      </c>
      <c r="B61" s="2" t="str">
        <f>TEXT(Table144[[#This Row],[Order Date]], ("MMM"))</f>
        <v>Oct</v>
      </c>
      <c r="C61" s="3">
        <v>0.42638888888888887</v>
      </c>
      <c r="D61" s="3"/>
      <c r="E61" s="3"/>
      <c r="F61" t="s">
        <v>32</v>
      </c>
      <c r="G61" t="s">
        <v>154</v>
      </c>
      <c r="H61" t="s">
        <v>160</v>
      </c>
      <c r="I61" t="s">
        <v>186</v>
      </c>
      <c r="J61" t="s">
        <v>8</v>
      </c>
      <c r="K61" t="s">
        <v>197</v>
      </c>
      <c r="L61">
        <v>2</v>
      </c>
      <c r="Q61" t="s">
        <v>15</v>
      </c>
      <c r="R61" s="1">
        <v>200</v>
      </c>
      <c r="S61" s="1">
        <v>100</v>
      </c>
      <c r="T61" s="1">
        <f>Table144[[#This Row],[Total Cost]]-Table144[[#This Row],[Discount]]</f>
        <v>100</v>
      </c>
      <c r="U61">
        <v>100</v>
      </c>
      <c r="V61" s="1">
        <f>Table144[[#This Row],[Total Sale]]-Table144[[#This Row],[Amount Paid]]</f>
        <v>0</v>
      </c>
    </row>
    <row r="62" spans="1:22" x14ac:dyDescent="0.35">
      <c r="A62" s="2">
        <v>45217</v>
      </c>
      <c r="B62" s="2" t="str">
        <f>TEXT(Table144[[#This Row],[Order Date]], ("MMM"))</f>
        <v>Oct</v>
      </c>
      <c r="C62" s="3">
        <v>0.22083333333333333</v>
      </c>
      <c r="D62" s="3"/>
      <c r="E62" s="3"/>
      <c r="F62" t="s">
        <v>31</v>
      </c>
      <c r="G62" t="s">
        <v>154</v>
      </c>
      <c r="H62" t="s">
        <v>160</v>
      </c>
      <c r="I62" t="s">
        <v>156</v>
      </c>
      <c r="J62" t="s">
        <v>8</v>
      </c>
      <c r="K62" t="s">
        <v>8</v>
      </c>
      <c r="L62">
        <v>1</v>
      </c>
      <c r="Q62" t="s">
        <v>7</v>
      </c>
      <c r="R62" s="1">
        <v>100</v>
      </c>
      <c r="S62" s="1">
        <v>0</v>
      </c>
      <c r="T62" s="1">
        <f>Table144[[#This Row],[Total Cost]]-Table144[[#This Row],[Discount]]</f>
        <v>100</v>
      </c>
      <c r="U62">
        <v>100</v>
      </c>
      <c r="V62" s="1">
        <f>Table144[[#This Row],[Total Sale]]-Table144[[#This Row],[Amount Paid]]</f>
        <v>0</v>
      </c>
    </row>
    <row r="63" spans="1:22" x14ac:dyDescent="0.35">
      <c r="A63" s="2">
        <v>45224</v>
      </c>
      <c r="B63" s="2" t="str">
        <f>TEXT(Table144[[#This Row],[Order Date]], ("MMM"))</f>
        <v>Oct</v>
      </c>
      <c r="C63" s="3">
        <v>0.20208333333333331</v>
      </c>
      <c r="D63" s="3"/>
      <c r="E63" s="3"/>
      <c r="F63" t="s">
        <v>30</v>
      </c>
      <c r="G63" t="s">
        <v>154</v>
      </c>
      <c r="H63" t="s">
        <v>160</v>
      </c>
      <c r="I63" t="s">
        <v>156</v>
      </c>
      <c r="J63" t="s">
        <v>29</v>
      </c>
      <c r="M63" t="s">
        <v>28</v>
      </c>
      <c r="N63">
        <v>2</v>
      </c>
      <c r="O63" t="s">
        <v>23</v>
      </c>
      <c r="P63">
        <v>1</v>
      </c>
      <c r="Q63" t="s">
        <v>7</v>
      </c>
      <c r="R63" s="1">
        <f>280*2+400</f>
        <v>960</v>
      </c>
      <c r="S63" s="1">
        <f>Table144[[#This Row],[Total Cost]]-Table144[[#This Row],[Total Sale]]</f>
        <v>160</v>
      </c>
      <c r="T63" s="1">
        <v>800</v>
      </c>
      <c r="U63">
        <v>500</v>
      </c>
      <c r="V63" s="1">
        <f>Table144[[#This Row],[Total Sale]]-Table144[[#This Row],[Amount Paid]]</f>
        <v>300</v>
      </c>
    </row>
    <row r="64" spans="1:22" x14ac:dyDescent="0.35">
      <c r="A64" s="2">
        <v>45225</v>
      </c>
      <c r="B64" s="2" t="str">
        <f>TEXT(Table144[[#This Row],[Order Date]], ("MMM"))</f>
        <v>Oct</v>
      </c>
      <c r="C64" s="3">
        <v>0.16041666666666668</v>
      </c>
      <c r="D64" s="3"/>
      <c r="E64" s="3"/>
      <c r="F64" t="s">
        <v>27</v>
      </c>
      <c r="G64" t="s">
        <v>154</v>
      </c>
      <c r="H64" t="s">
        <v>155</v>
      </c>
      <c r="I64" t="s">
        <v>156</v>
      </c>
      <c r="J64" t="s">
        <v>21</v>
      </c>
      <c r="K64" t="s">
        <v>20</v>
      </c>
      <c r="L64">
        <v>1</v>
      </c>
      <c r="Q64" t="s">
        <v>7</v>
      </c>
      <c r="R64" s="1">
        <v>50</v>
      </c>
      <c r="S64" s="1">
        <v>0</v>
      </c>
      <c r="T64" s="1">
        <f>Table144[[#This Row],[Total Cost]]-Table144[[#This Row],[Discount]]</f>
        <v>50</v>
      </c>
      <c r="U64">
        <v>50</v>
      </c>
      <c r="V64" s="1">
        <f>Table144[[#This Row],[Total Sale]]-Table144[[#This Row],[Amount Paid]]</f>
        <v>0</v>
      </c>
    </row>
    <row r="65" spans="1:22" x14ac:dyDescent="0.35">
      <c r="A65" s="2">
        <v>45226</v>
      </c>
      <c r="B65" s="2" t="str">
        <f>TEXT(Table144[[#This Row],[Order Date]], ("MMM"))</f>
        <v>Oct</v>
      </c>
      <c r="C65" s="3">
        <v>0.16180555555555556</v>
      </c>
      <c r="D65" s="3"/>
      <c r="E65" s="3"/>
      <c r="F65" t="s">
        <v>26</v>
      </c>
      <c r="G65" t="s">
        <v>170</v>
      </c>
      <c r="H65" t="s">
        <v>160</v>
      </c>
      <c r="I65" t="s">
        <v>156</v>
      </c>
      <c r="J65" t="s">
        <v>5</v>
      </c>
      <c r="K65" t="s">
        <v>163</v>
      </c>
      <c r="L65">
        <v>1</v>
      </c>
      <c r="M65" t="s">
        <v>195</v>
      </c>
      <c r="N65">
        <v>1</v>
      </c>
      <c r="O65" t="s">
        <v>23</v>
      </c>
      <c r="P65">
        <v>1</v>
      </c>
      <c r="Q65" t="s">
        <v>15</v>
      </c>
      <c r="R65" s="1">
        <f>200+900+400</f>
        <v>1500</v>
      </c>
      <c r="S65" s="1">
        <v>500</v>
      </c>
      <c r="T65" s="1">
        <f>Table144[[#This Row],[Total Cost]]-Table144[[#This Row],[Discount]]</f>
        <v>1000</v>
      </c>
      <c r="U65">
        <v>700</v>
      </c>
      <c r="V65" s="1">
        <f>Table144[[#This Row],[Total Sale]]-Table144[[#This Row],[Amount Paid]]</f>
        <v>300</v>
      </c>
    </row>
    <row r="66" spans="1:22" x14ac:dyDescent="0.35">
      <c r="A66" s="2">
        <v>45229</v>
      </c>
      <c r="B66" s="2" t="str">
        <f>TEXT(Table144[[#This Row],[Order Date]], ("MMM"))</f>
        <v>Oct</v>
      </c>
      <c r="C66" s="3">
        <v>0.34236111111111112</v>
      </c>
      <c r="D66" s="3"/>
      <c r="E66" s="3"/>
      <c r="F66" t="s">
        <v>22</v>
      </c>
      <c r="G66" t="s">
        <v>170</v>
      </c>
      <c r="H66" t="s">
        <v>155</v>
      </c>
      <c r="I66" t="s">
        <v>161</v>
      </c>
      <c r="J66" t="s">
        <v>21</v>
      </c>
      <c r="K66" t="s">
        <v>20</v>
      </c>
      <c r="L66">
        <v>1</v>
      </c>
      <c r="Q66" t="s">
        <v>7</v>
      </c>
      <c r="R66" s="1">
        <v>50</v>
      </c>
      <c r="S66" s="1">
        <v>0</v>
      </c>
      <c r="T66" s="1">
        <f>Table144[[#This Row],[Total Cost]]-Table144[[#This Row],[Discount]]</f>
        <v>50</v>
      </c>
      <c r="U66">
        <v>50</v>
      </c>
      <c r="V66" s="1">
        <f>Table144[[#This Row],[Total Sale]]-Table144[[#This Row],[Amount Paid]]</f>
        <v>0</v>
      </c>
    </row>
    <row r="67" spans="1:22" ht="19" customHeight="1" x14ac:dyDescent="0.35">
      <c r="A67" s="2">
        <v>45230</v>
      </c>
      <c r="B67" s="2" t="str">
        <f>TEXT(Table144[[#This Row],[Order Date]], ("MMM"))</f>
        <v>Oct</v>
      </c>
      <c r="C67" s="3">
        <v>9.9999999999999992E-2</v>
      </c>
      <c r="D67" s="3"/>
      <c r="E67" s="3"/>
      <c r="F67" t="s">
        <v>19</v>
      </c>
      <c r="G67" t="s">
        <v>170</v>
      </c>
      <c r="H67" t="s">
        <v>160</v>
      </c>
      <c r="I67" t="s">
        <v>156</v>
      </c>
      <c r="J67" t="s">
        <v>13</v>
      </c>
      <c r="M67" s="5" t="s">
        <v>198</v>
      </c>
      <c r="N67">
        <v>2</v>
      </c>
      <c r="Q67" t="s">
        <v>15</v>
      </c>
      <c r="R67" s="1">
        <f>50+400+350</f>
        <v>800</v>
      </c>
      <c r="S67" s="1">
        <f>Table144[[#This Row],[Total Cost]]-Table144[[#This Row],[Total Sale]]</f>
        <v>200</v>
      </c>
      <c r="T67" s="1">
        <v>600</v>
      </c>
      <c r="U67">
        <v>450</v>
      </c>
      <c r="V67" s="1">
        <f>Table144[[#This Row],[Total Sale]]-Table144[[#This Row],[Amount Paid]]</f>
        <v>150</v>
      </c>
    </row>
    <row r="68" spans="1:22" ht="20" customHeight="1" x14ac:dyDescent="0.35">
      <c r="A68" s="2">
        <v>45230</v>
      </c>
      <c r="B68" s="2" t="str">
        <f>TEXT(Table144[[#This Row],[Order Date]], ("MMM"))</f>
        <v>Oct</v>
      </c>
      <c r="C68" s="3"/>
      <c r="D68" s="3"/>
      <c r="E68" s="3"/>
      <c r="F68" t="s">
        <v>14</v>
      </c>
      <c r="G68" t="s">
        <v>154</v>
      </c>
      <c r="H68" t="s">
        <v>155</v>
      </c>
      <c r="I68" t="s">
        <v>186</v>
      </c>
      <c r="J68" t="s">
        <v>29</v>
      </c>
      <c r="R68" s="1"/>
      <c r="S68" s="1"/>
      <c r="T68" s="1">
        <f>Table144[[#This Row],[Total Cost]]-Table144[[#This Row],[Discount]]</f>
        <v>0</v>
      </c>
      <c r="U68" s="1"/>
      <c r="V68" s="1"/>
    </row>
    <row r="69" spans="1:22" x14ac:dyDescent="0.35">
      <c r="A69" s="2">
        <v>45230</v>
      </c>
      <c r="B69" s="2" t="str">
        <f>TEXT(Table144[[#This Row],[Order Date]], ("MMM"))</f>
        <v>Oct</v>
      </c>
      <c r="C69" s="3">
        <v>0.23333333333333331</v>
      </c>
      <c r="D69" s="3"/>
      <c r="E69" s="3"/>
      <c r="F69" t="s">
        <v>9</v>
      </c>
      <c r="G69" t="s">
        <v>170</v>
      </c>
      <c r="H69" t="s">
        <v>160</v>
      </c>
      <c r="I69" t="s">
        <v>156</v>
      </c>
      <c r="J69" t="s">
        <v>8</v>
      </c>
      <c r="K69" t="s">
        <v>199</v>
      </c>
      <c r="L69">
        <v>1</v>
      </c>
      <c r="Q69" t="s">
        <v>7</v>
      </c>
      <c r="R69" s="1">
        <v>200</v>
      </c>
      <c r="S69" s="1">
        <v>100</v>
      </c>
      <c r="T69" s="1">
        <f>Table144[[#This Row],[Total Cost]]-Table144[[#This Row],[Discount]]</f>
        <v>100</v>
      </c>
      <c r="U69">
        <v>100</v>
      </c>
      <c r="V69" s="1">
        <f>Table144[[#This Row],[Total Sale]]-Table144[[#This Row],[Amount Paid]]</f>
        <v>0</v>
      </c>
    </row>
    <row r="70" spans="1:22" x14ac:dyDescent="0.35">
      <c r="A70" s="2">
        <v>45230</v>
      </c>
      <c r="B70" s="2" t="str">
        <f>TEXT(Table144[[#This Row],[Order Date]], ("MMM"))</f>
        <v>Oct</v>
      </c>
      <c r="C70" s="3">
        <v>0.34930555555555554</v>
      </c>
      <c r="D70" s="3"/>
      <c r="E70" s="3"/>
      <c r="F70" t="s">
        <v>6</v>
      </c>
      <c r="G70" t="s">
        <v>154</v>
      </c>
      <c r="H70" t="s">
        <v>160</v>
      </c>
      <c r="I70" t="s">
        <v>161</v>
      </c>
      <c r="J70" t="s">
        <v>5</v>
      </c>
      <c r="K70" t="s">
        <v>200</v>
      </c>
      <c r="L70">
        <v>1</v>
      </c>
      <c r="M70" t="s">
        <v>189</v>
      </c>
      <c r="N70">
        <v>1</v>
      </c>
      <c r="O70" t="s">
        <v>2</v>
      </c>
      <c r="P70">
        <v>1</v>
      </c>
      <c r="Q70" t="s">
        <v>201</v>
      </c>
      <c r="R70" s="1">
        <f>90+550+300</f>
        <v>940</v>
      </c>
      <c r="S70" s="1">
        <f>Table144[[#This Row],[Total Cost]]-Table144[[#This Row],[Total Sale]]</f>
        <v>150</v>
      </c>
      <c r="T70" s="1">
        <v>790</v>
      </c>
      <c r="U70">
        <v>790</v>
      </c>
      <c r="V70" s="1">
        <f>Table144[[#This Row],[Total Sale]]-Table144[[#This Row],[Amount Paid]]</f>
        <v>0</v>
      </c>
    </row>
    <row r="71" spans="1:22" x14ac:dyDescent="0.35">
      <c r="A71" s="2" t="s">
        <v>0</v>
      </c>
      <c r="B71" s="2"/>
      <c r="F71" s="9">
        <f>SUBTOTAL(103,Table144[CLIENT NAME])</f>
        <v>69</v>
      </c>
      <c r="G71" s="9"/>
      <c r="H71" s="9"/>
      <c r="I71" s="9"/>
      <c r="K71" s="9"/>
      <c r="L71" s="9">
        <f>SUBTOTAL(109,Table144[QTY 1])</f>
        <v>55</v>
      </c>
      <c r="N71" s="9">
        <f>SUM(Table144[QTY2])</f>
        <v>40</v>
      </c>
      <c r="O71" s="9"/>
      <c r="P71" s="9">
        <f>SUM(Table144[QTY3])</f>
        <v>31</v>
      </c>
      <c r="R71" s="1">
        <f>SUM(R2:R70)</f>
        <v>38930</v>
      </c>
      <c r="S71" s="1">
        <f>SUM(S2:S70)</f>
        <v>4310</v>
      </c>
      <c r="T71" s="1">
        <f>SUM(T2:T70)</f>
        <v>34620</v>
      </c>
      <c r="U71" s="1">
        <f>SUM(U2:U70)</f>
        <v>22720</v>
      </c>
      <c r="V71" s="1">
        <f>SUM(V2:V70)</f>
        <v>9960</v>
      </c>
    </row>
  </sheetData>
  <dataValidations count="2">
    <dataValidation type="list" allowBlank="1" showInputMessage="1" showErrorMessage="1" sqref="J2:J70">
      <formula1>"Optical frame, Optical lens, Consultation&amp; lens, Consultation optical frame &amp; lens, Consultation, optical frame &amp; lens, Eye exams prescription, optical frame and lens trensfer, optical repairs    "</formula1>
    </dataValidation>
    <dataValidation type="list" allowBlank="1" showInputMessage="1" showErrorMessage="1" sqref="I2:I70">
      <formula1>"TEEN, YOUTH, OLD ADULT, OTHER"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"/>
  <sheetViews>
    <sheetView topLeftCell="G1" workbookViewId="0">
      <pane ySplit="1" topLeftCell="A2" activePane="bottomLeft" state="frozen"/>
      <selection pane="bottomLeft" activeCell="S2" sqref="S2"/>
    </sheetView>
  </sheetViews>
  <sheetFormatPr defaultRowHeight="14.5" x14ac:dyDescent="0.35"/>
  <cols>
    <col min="1" max="1" width="17.453125" customWidth="1"/>
    <col min="2" max="2" width="17.453125" hidden="1" customWidth="1"/>
    <col min="3" max="3" width="11.54296875" hidden="1" customWidth="1"/>
    <col min="4" max="4" width="22.36328125" customWidth="1"/>
    <col min="5" max="5" width="28.36328125" customWidth="1"/>
    <col min="6" max="6" width="26.81640625" customWidth="1"/>
    <col min="7" max="7" width="8.26953125" customWidth="1"/>
    <col min="8" max="8" width="16.54296875" customWidth="1"/>
    <col min="9" max="9" width="10.36328125" customWidth="1"/>
    <col min="10" max="10" width="22.26953125" customWidth="1"/>
    <col min="11" max="11" width="8.453125" customWidth="1"/>
    <col min="12" max="12" width="15.453125" customWidth="1"/>
    <col min="13" max="13" width="11.81640625" customWidth="1"/>
    <col min="14" max="14" width="17.7265625" customWidth="1"/>
    <col min="15" max="15" width="11.1796875" customWidth="1"/>
    <col min="16" max="16" width="10.7265625" customWidth="1"/>
    <col min="17" max="17" width="11.453125" customWidth="1"/>
    <col min="18" max="18" width="22.1796875" customWidth="1"/>
    <col min="19" max="19" width="22.6328125" customWidth="1"/>
    <col min="20" max="20" width="21.1796875" customWidth="1"/>
    <col min="21" max="21" width="18.90625" customWidth="1"/>
    <col min="22" max="22" width="21.08984375" customWidth="1"/>
    <col min="23" max="23" width="16" customWidth="1"/>
    <col min="24" max="24" width="14.26953125" customWidth="1"/>
  </cols>
  <sheetData>
    <row r="1" spans="1:25" x14ac:dyDescent="0.35">
      <c r="A1" s="8" t="s">
        <v>143</v>
      </c>
      <c r="B1" s="8" t="s">
        <v>142</v>
      </c>
      <c r="C1" s="8" t="s">
        <v>141</v>
      </c>
      <c r="D1" s="8" t="s">
        <v>140</v>
      </c>
      <c r="E1" s="8" t="s">
        <v>139</v>
      </c>
      <c r="F1" s="8" t="s">
        <v>138</v>
      </c>
      <c r="G1" s="8" t="s">
        <v>137</v>
      </c>
      <c r="H1" s="8" t="s">
        <v>136</v>
      </c>
      <c r="I1" s="8" t="s">
        <v>135</v>
      </c>
      <c r="J1" s="8" t="s">
        <v>134</v>
      </c>
      <c r="K1" s="8" t="s">
        <v>133</v>
      </c>
      <c r="L1" s="8" t="s">
        <v>132</v>
      </c>
      <c r="M1" s="8" t="s">
        <v>131</v>
      </c>
      <c r="N1" s="8" t="s">
        <v>130</v>
      </c>
      <c r="O1" s="8" t="s">
        <v>129</v>
      </c>
      <c r="P1" s="8" t="s">
        <v>128</v>
      </c>
      <c r="Q1" s="8" t="s">
        <v>127</v>
      </c>
      <c r="R1" s="8" t="s">
        <v>126</v>
      </c>
      <c r="S1" s="8" t="s">
        <v>125</v>
      </c>
      <c r="T1" s="8" t="s">
        <v>124</v>
      </c>
      <c r="U1" s="8" t="s">
        <v>123</v>
      </c>
      <c r="V1" s="7" t="s">
        <v>122</v>
      </c>
      <c r="W1" s="7" t="s">
        <v>121</v>
      </c>
      <c r="X1" s="6" t="s">
        <v>120</v>
      </c>
      <c r="Y1" s="6" t="s">
        <v>203</v>
      </c>
    </row>
    <row r="2" spans="1:25" x14ac:dyDescent="0.35">
      <c r="A2" s="2">
        <v>45139</v>
      </c>
      <c r="B2" s="2" t="str">
        <f>TEXT(Table145[[#This Row],[Order Date]], ("MMM"))</f>
        <v>Aug</v>
      </c>
      <c r="C2" s="3"/>
      <c r="D2" t="s">
        <v>119</v>
      </c>
      <c r="E2" t="s">
        <v>77</v>
      </c>
      <c r="N2" t="s">
        <v>118</v>
      </c>
      <c r="O2">
        <v>1</v>
      </c>
      <c r="P2">
        <v>150</v>
      </c>
      <c r="Q2">
        <v>250</v>
      </c>
      <c r="R2">
        <f>Table145[[#This Row],[PRODUCT COST3]]+Table145[[#This Row],[PRODUCT COST2]]+Table145[[#This Row],[PRODUCT COST]]</f>
        <v>150</v>
      </c>
      <c r="S2">
        <f>Table145[[#This Row],[SALE3]]+Table145[[#This Row],[SALE2]]+Table145[[#This Row],[SALE]]</f>
        <v>250</v>
      </c>
      <c r="T2" t="s">
        <v>15</v>
      </c>
      <c r="U2">
        <f>Table145[[#This Row],[TOTAL PRODUCT SALE]]-Table145[[#This Row],[TOTAL PRODUCT COST]]</f>
        <v>100</v>
      </c>
      <c r="V2" s="1">
        <v>300</v>
      </c>
      <c r="W2" s="1">
        <v>50</v>
      </c>
      <c r="X2" s="1"/>
      <c r="Y2" s="1" t="s">
        <v>205</v>
      </c>
    </row>
    <row r="3" spans="1:25" x14ac:dyDescent="0.35">
      <c r="A3" s="2">
        <v>45140</v>
      </c>
      <c r="B3" s="2" t="str">
        <f>TEXT(Table145[[#This Row],[Order Date]], ("MMM"))</f>
        <v>Aug</v>
      </c>
      <c r="C3" s="3" t="s">
        <v>117</v>
      </c>
      <c r="D3" t="s">
        <v>157</v>
      </c>
      <c r="E3" t="s">
        <v>5</v>
      </c>
      <c r="F3" t="s">
        <v>116</v>
      </c>
      <c r="G3">
        <v>1</v>
      </c>
      <c r="H3">
        <v>50</v>
      </c>
      <c r="I3">
        <v>0</v>
      </c>
      <c r="J3" t="s">
        <v>88</v>
      </c>
      <c r="K3">
        <v>1</v>
      </c>
      <c r="L3">
        <v>285</v>
      </c>
      <c r="M3">
        <v>630</v>
      </c>
      <c r="N3" t="s">
        <v>115</v>
      </c>
      <c r="O3">
        <v>1</v>
      </c>
      <c r="P3">
        <v>200</v>
      </c>
      <c r="Q3">
        <v>350</v>
      </c>
      <c r="R3">
        <f>Table145[[#This Row],[PRODUCT COST3]]+Table145[[#This Row],[PRODUCT COST2]]+Table145[[#This Row],[PRODUCT COST]]</f>
        <v>535</v>
      </c>
      <c r="S3">
        <f>Table145[[#This Row],[SALE3]]+Table145[[#This Row],[SALE2]]+Table145[[#This Row],[SALE]]</f>
        <v>980</v>
      </c>
      <c r="T3" t="s">
        <v>7</v>
      </c>
      <c r="U3">
        <f>Table145[[#This Row],[TOTAL PRODUCT SALE]]-Table145[[#This Row],[TOTAL PRODUCT COST]]</f>
        <v>445</v>
      </c>
      <c r="V3" s="1">
        <v>1080</v>
      </c>
      <c r="W3" s="1">
        <v>100</v>
      </c>
      <c r="X3" s="1"/>
      <c r="Y3" s="1" t="s">
        <v>204</v>
      </c>
    </row>
    <row r="4" spans="1:25" x14ac:dyDescent="0.35">
      <c r="A4" s="2">
        <v>45142</v>
      </c>
      <c r="B4" s="2" t="str">
        <f>TEXT(Table145[[#This Row],[Order Date]], ("MMM"))</f>
        <v>Aug</v>
      </c>
      <c r="C4" s="3"/>
      <c r="D4" t="s">
        <v>114</v>
      </c>
      <c r="E4" t="s">
        <v>5</v>
      </c>
      <c r="F4" t="s">
        <v>4</v>
      </c>
      <c r="G4">
        <v>1</v>
      </c>
      <c r="H4">
        <v>50</v>
      </c>
      <c r="I4">
        <v>50</v>
      </c>
      <c r="J4" t="s">
        <v>3</v>
      </c>
      <c r="K4">
        <v>1</v>
      </c>
      <c r="L4">
        <v>105</v>
      </c>
      <c r="M4">
        <v>550</v>
      </c>
      <c r="N4" t="s">
        <v>113</v>
      </c>
      <c r="O4">
        <v>1</v>
      </c>
      <c r="P4">
        <v>200</v>
      </c>
      <c r="Q4">
        <v>350</v>
      </c>
      <c r="R4">
        <f>Table145[[#This Row],[PRODUCT COST3]]+Table145[[#This Row],[PRODUCT COST2]]+Table145[[#This Row],[PRODUCT COST]]</f>
        <v>355</v>
      </c>
      <c r="S4">
        <f>Table145[[#This Row],[SALE3]]+Table145[[#This Row],[SALE2]]+Table145[[#This Row],[SALE]]</f>
        <v>950</v>
      </c>
      <c r="T4" t="s">
        <v>15</v>
      </c>
      <c r="U4">
        <f>Table145[[#This Row],[TOTAL PRODUCT SALE]]-Table145[[#This Row],[TOTAL PRODUCT COST]]</f>
        <v>595</v>
      </c>
      <c r="V4" s="1">
        <v>1050</v>
      </c>
      <c r="W4" s="1">
        <v>100</v>
      </c>
      <c r="X4" s="1"/>
      <c r="Y4" s="1" t="s">
        <v>204</v>
      </c>
    </row>
    <row r="5" spans="1:25" x14ac:dyDescent="0.35">
      <c r="A5" s="2">
        <v>45142</v>
      </c>
      <c r="B5" s="2" t="str">
        <f>TEXT(Table145[[#This Row],[Order Date]], ("MMM"))</f>
        <v>Aug</v>
      </c>
      <c r="C5" s="3"/>
      <c r="D5" t="s">
        <v>112</v>
      </c>
      <c r="E5" t="s">
        <v>8</v>
      </c>
      <c r="F5" t="s">
        <v>4</v>
      </c>
      <c r="G5">
        <v>1</v>
      </c>
      <c r="H5">
        <v>50</v>
      </c>
      <c r="I5">
        <v>90</v>
      </c>
      <c r="R5">
        <f>Table145[[#This Row],[PRODUCT COST3]]+Table145[[#This Row],[PRODUCT COST2]]+Table145[[#This Row],[PRODUCT COST]]</f>
        <v>50</v>
      </c>
      <c r="S5">
        <f>Table145[[#This Row],[SALE3]]+Table145[[#This Row],[SALE2]]+Table145[[#This Row],[SALE]]</f>
        <v>90</v>
      </c>
      <c r="T5" t="s">
        <v>7</v>
      </c>
      <c r="U5">
        <f>Table145[[#This Row],[TOTAL PRODUCT SALE]]-Table145[[#This Row],[TOTAL PRODUCT COST]]</f>
        <v>40</v>
      </c>
      <c r="V5" s="1">
        <v>100</v>
      </c>
      <c r="W5" s="1">
        <v>10</v>
      </c>
      <c r="X5" s="1"/>
      <c r="Y5" s="1" t="s">
        <v>205</v>
      </c>
    </row>
    <row r="6" spans="1:25" x14ac:dyDescent="0.35">
      <c r="A6" s="2">
        <v>45142</v>
      </c>
      <c r="B6" s="2" t="str">
        <f>TEXT(Table145[[#This Row],[Order Date]], ("MMM"))</f>
        <v>Aug</v>
      </c>
      <c r="C6" s="3"/>
      <c r="D6" t="s">
        <v>111</v>
      </c>
      <c r="E6" t="s">
        <v>5</v>
      </c>
      <c r="F6" t="s">
        <v>4</v>
      </c>
      <c r="G6">
        <v>1</v>
      </c>
      <c r="H6">
        <v>50</v>
      </c>
      <c r="I6">
        <v>90</v>
      </c>
      <c r="J6" t="s">
        <v>16</v>
      </c>
      <c r="K6">
        <v>1</v>
      </c>
      <c r="L6">
        <v>65</v>
      </c>
      <c r="M6">
        <v>350</v>
      </c>
      <c r="N6" t="s">
        <v>110</v>
      </c>
      <c r="O6">
        <v>1</v>
      </c>
      <c r="P6">
        <v>200</v>
      </c>
      <c r="Q6">
        <v>350</v>
      </c>
      <c r="R6">
        <f>Table145[[#This Row],[PRODUCT COST3]]+Table145[[#This Row],[PRODUCT COST2]]+Table145[[#This Row],[PRODUCT COST]]</f>
        <v>315</v>
      </c>
      <c r="S6">
        <f>Table145[[#This Row],[SALE3]]+Table145[[#This Row],[SALE2]]+Table145[[#This Row],[SALE]]</f>
        <v>790</v>
      </c>
      <c r="T6" t="s">
        <v>1</v>
      </c>
      <c r="U6">
        <f>Table145[[#This Row],[TOTAL PRODUCT SALE]]-Table145[[#This Row],[TOTAL PRODUCT COST]]</f>
        <v>475</v>
      </c>
      <c r="V6" s="1">
        <v>900</v>
      </c>
      <c r="W6" s="1">
        <v>110</v>
      </c>
      <c r="X6" s="1"/>
      <c r="Y6" s="1" t="s">
        <v>205</v>
      </c>
    </row>
    <row r="7" spans="1:25" x14ac:dyDescent="0.35">
      <c r="A7" s="2">
        <v>45146</v>
      </c>
      <c r="B7" s="2" t="str">
        <f>TEXT(Table145[[#This Row],[Order Date]], ("MMM"))</f>
        <v>Aug</v>
      </c>
      <c r="C7" s="3"/>
      <c r="D7" t="s">
        <v>109</v>
      </c>
      <c r="E7" t="s">
        <v>5</v>
      </c>
      <c r="F7" t="s">
        <v>4</v>
      </c>
      <c r="G7">
        <v>1</v>
      </c>
      <c r="H7">
        <v>50</v>
      </c>
      <c r="I7">
        <v>65</v>
      </c>
      <c r="J7" t="s">
        <v>16</v>
      </c>
      <c r="K7">
        <v>1</v>
      </c>
      <c r="L7">
        <v>105</v>
      </c>
      <c r="M7">
        <v>400</v>
      </c>
      <c r="N7" t="s">
        <v>65</v>
      </c>
      <c r="O7">
        <v>1</v>
      </c>
      <c r="P7">
        <v>150</v>
      </c>
      <c r="Q7">
        <v>260</v>
      </c>
      <c r="R7">
        <f>Table145[[#This Row],[PRODUCT COST3]]+Table145[[#This Row],[PRODUCT COST2]]+Table145[[#This Row],[PRODUCT COST]]</f>
        <v>305</v>
      </c>
      <c r="S7">
        <f>Table145[[#This Row],[SALE3]]+Table145[[#This Row],[SALE2]]+Table145[[#This Row],[SALE]]</f>
        <v>725</v>
      </c>
      <c r="T7" t="s">
        <v>15</v>
      </c>
      <c r="U7">
        <f>Table145[[#This Row],[TOTAL PRODUCT SALE]]-Table145[[#This Row],[TOTAL PRODUCT COST]]</f>
        <v>420</v>
      </c>
      <c r="V7" s="1">
        <v>800</v>
      </c>
      <c r="W7" s="1">
        <v>75</v>
      </c>
      <c r="X7" s="1"/>
      <c r="Y7" s="1" t="s">
        <v>204</v>
      </c>
    </row>
    <row r="8" spans="1:25" x14ac:dyDescent="0.35">
      <c r="A8" s="2">
        <v>45146</v>
      </c>
      <c r="B8" s="2" t="str">
        <f>TEXT(Table145[[#This Row],[Order Date]], ("MMM"))</f>
        <v>Aug</v>
      </c>
      <c r="C8" s="3"/>
      <c r="D8" t="s">
        <v>108</v>
      </c>
      <c r="E8" t="s">
        <v>13</v>
      </c>
      <c r="J8" t="s">
        <v>3</v>
      </c>
      <c r="K8">
        <v>1</v>
      </c>
      <c r="L8">
        <v>65</v>
      </c>
      <c r="M8">
        <v>550</v>
      </c>
      <c r="R8">
        <f>Table145[[#This Row],[PRODUCT COST3]]+Table145[[#This Row],[PRODUCT COST2]]+Table145[[#This Row],[PRODUCT COST]]</f>
        <v>65</v>
      </c>
      <c r="S8">
        <f>Table145[[#This Row],[SALE3]]+Table145[[#This Row],[SALE2]]+Table145[[#This Row],[SALE]]</f>
        <v>550</v>
      </c>
      <c r="T8" t="s">
        <v>1</v>
      </c>
      <c r="U8">
        <f>Table145[[#This Row],[TOTAL PRODUCT SALE]]-Table145[[#This Row],[TOTAL PRODUCT COST]]</f>
        <v>485</v>
      </c>
      <c r="V8" s="1">
        <v>550</v>
      </c>
      <c r="W8" s="1">
        <v>0</v>
      </c>
      <c r="X8" s="1"/>
      <c r="Y8" s="1" t="s">
        <v>205</v>
      </c>
    </row>
    <row r="9" spans="1:25" x14ac:dyDescent="0.35">
      <c r="A9" s="2">
        <v>45147</v>
      </c>
      <c r="B9" s="2" t="str">
        <f>TEXT(Table145[[#This Row],[Order Date]], ("MMM"))</f>
        <v>Aug</v>
      </c>
      <c r="C9" s="3"/>
      <c r="D9" t="s">
        <v>107</v>
      </c>
      <c r="E9" t="s">
        <v>18</v>
      </c>
      <c r="F9" t="s">
        <v>4</v>
      </c>
      <c r="G9">
        <v>1</v>
      </c>
      <c r="H9">
        <v>50</v>
      </c>
      <c r="I9">
        <v>100</v>
      </c>
      <c r="J9" t="s">
        <v>3</v>
      </c>
      <c r="K9">
        <v>1</v>
      </c>
      <c r="L9">
        <v>105</v>
      </c>
      <c r="M9">
        <v>550</v>
      </c>
      <c r="R9">
        <f>Table145[[#This Row],[PRODUCT COST3]]+Table145[[#This Row],[PRODUCT COST2]]+Table145[[#This Row],[PRODUCT COST]]</f>
        <v>155</v>
      </c>
      <c r="S9">
        <f>Table145[[#This Row],[SALE3]]+Table145[[#This Row],[SALE2]]+Table145[[#This Row],[SALE]]</f>
        <v>650</v>
      </c>
      <c r="T9" t="s">
        <v>7</v>
      </c>
      <c r="U9">
        <f>Table145[[#This Row],[TOTAL PRODUCT SALE]]-Table145[[#This Row],[TOTAL PRODUCT COST]]</f>
        <v>495</v>
      </c>
      <c r="V9" s="1">
        <v>650</v>
      </c>
      <c r="W9" s="1">
        <v>0</v>
      </c>
      <c r="X9" s="1"/>
      <c r="Y9" s="1" t="s">
        <v>205</v>
      </c>
    </row>
    <row r="10" spans="1:25" x14ac:dyDescent="0.35">
      <c r="A10" s="2">
        <v>45148</v>
      </c>
      <c r="B10" s="2" t="str">
        <f>TEXT(Table145[[#This Row],[Order Date]], ("MMM"))</f>
        <v>Aug</v>
      </c>
      <c r="C10" s="3"/>
      <c r="D10" t="s">
        <v>106</v>
      </c>
      <c r="E10" t="s">
        <v>13</v>
      </c>
      <c r="J10" t="s">
        <v>3</v>
      </c>
      <c r="K10">
        <v>1</v>
      </c>
      <c r="L10">
        <v>105</v>
      </c>
      <c r="M10">
        <v>520</v>
      </c>
      <c r="R10">
        <f>Table145[[#This Row],[PRODUCT COST3]]+Table145[[#This Row],[PRODUCT COST2]]+Table145[[#This Row],[PRODUCT COST]]</f>
        <v>105</v>
      </c>
      <c r="S10">
        <f>Table145[[#This Row],[SALE3]]+Table145[[#This Row],[SALE2]]+Table145[[#This Row],[SALE]]</f>
        <v>520</v>
      </c>
      <c r="T10" t="s">
        <v>7</v>
      </c>
      <c r="U10">
        <f>Table145[[#This Row],[TOTAL PRODUCT SALE]]-Table145[[#This Row],[TOTAL PRODUCT COST]]</f>
        <v>415</v>
      </c>
      <c r="V10" s="1">
        <v>550</v>
      </c>
      <c r="W10" s="1">
        <v>30</v>
      </c>
      <c r="X10" s="1"/>
      <c r="Y10" s="1" t="s">
        <v>205</v>
      </c>
    </row>
    <row r="11" spans="1:25" x14ac:dyDescent="0.35">
      <c r="A11" s="2">
        <v>45148</v>
      </c>
      <c r="B11" s="2" t="str">
        <f>TEXT(Table145[[#This Row],[Order Date]], ("MMM"))</f>
        <v>Aug</v>
      </c>
      <c r="C11" s="3"/>
      <c r="D11" t="s">
        <v>105</v>
      </c>
      <c r="E11" t="s">
        <v>5</v>
      </c>
      <c r="F11" t="s">
        <v>25</v>
      </c>
      <c r="G11">
        <v>1</v>
      </c>
      <c r="H11">
        <v>50</v>
      </c>
      <c r="I11">
        <v>0</v>
      </c>
      <c r="J11" t="s">
        <v>3</v>
      </c>
      <c r="K11">
        <v>1</v>
      </c>
      <c r="L11">
        <v>105</v>
      </c>
      <c r="M11">
        <v>520</v>
      </c>
      <c r="N11" t="s">
        <v>104</v>
      </c>
      <c r="O11">
        <v>1</v>
      </c>
      <c r="P11">
        <v>150</v>
      </c>
      <c r="Q11">
        <v>240</v>
      </c>
      <c r="R11">
        <f>Table145[[#This Row],[PRODUCT COST3]]+Table145[[#This Row],[PRODUCT COST2]]+Table145[[#This Row],[PRODUCT COST]]</f>
        <v>305</v>
      </c>
      <c r="S11">
        <f>Table145[[#This Row],[SALE3]]+Table145[[#This Row],[SALE2]]+Table145[[#This Row],[SALE]]</f>
        <v>760</v>
      </c>
      <c r="T11" t="s">
        <v>15</v>
      </c>
      <c r="U11">
        <f>Table145[[#This Row],[TOTAL PRODUCT SALE]]-Table145[[#This Row],[TOTAL PRODUCT COST]]</f>
        <v>455</v>
      </c>
      <c r="V11" s="1">
        <f>550+300</f>
        <v>850</v>
      </c>
      <c r="W11" s="1">
        <v>90</v>
      </c>
      <c r="X11" s="1"/>
      <c r="Y11" s="1" t="s">
        <v>204</v>
      </c>
    </row>
    <row r="12" spans="1:25" x14ac:dyDescent="0.35">
      <c r="A12" s="2">
        <v>45149</v>
      </c>
      <c r="B12" s="2" t="str">
        <f>TEXT(Table145[[#This Row],[Order Date]], ("MMM"))</f>
        <v>Aug</v>
      </c>
      <c r="C12" s="3"/>
      <c r="D12" t="s">
        <v>103</v>
      </c>
      <c r="E12" t="s">
        <v>8</v>
      </c>
      <c r="F12" t="s">
        <v>4</v>
      </c>
      <c r="G12">
        <v>1</v>
      </c>
      <c r="H12">
        <v>50</v>
      </c>
      <c r="I12">
        <v>100</v>
      </c>
      <c r="R12">
        <f>Table145[[#This Row],[PRODUCT COST3]]+Table145[[#This Row],[PRODUCT COST2]]+Table145[[#This Row],[PRODUCT COST]]</f>
        <v>50</v>
      </c>
      <c r="S12">
        <f>Table145[[#This Row],[SALE3]]+Table145[[#This Row],[SALE2]]+Table145[[#This Row],[SALE]]</f>
        <v>100</v>
      </c>
      <c r="T12" t="s">
        <v>15</v>
      </c>
      <c r="U12">
        <f>Table145[[#This Row],[TOTAL PRODUCT SALE]]-Table145[[#This Row],[TOTAL PRODUCT COST]]</f>
        <v>50</v>
      </c>
      <c r="V12" s="1">
        <v>100</v>
      </c>
      <c r="W12" s="1"/>
      <c r="X12" s="1"/>
      <c r="Y12" s="1" t="s">
        <v>204</v>
      </c>
    </row>
    <row r="13" spans="1:25" x14ac:dyDescent="0.35">
      <c r="A13" s="2">
        <v>45152</v>
      </c>
      <c r="B13" s="2" t="str">
        <f>TEXT(Table145[[#This Row],[Order Date]], ("MMM"))</f>
        <v>Aug</v>
      </c>
      <c r="C13" s="3"/>
      <c r="D13" t="s">
        <v>102</v>
      </c>
      <c r="E13" t="s">
        <v>8</v>
      </c>
      <c r="F13" t="s">
        <v>101</v>
      </c>
      <c r="G13">
        <v>1</v>
      </c>
      <c r="H13">
        <v>50</v>
      </c>
      <c r="I13">
        <v>70</v>
      </c>
      <c r="R13">
        <f>Table145[[#This Row],[PRODUCT COST3]]+Table145[[#This Row],[PRODUCT COST2]]+Table145[[#This Row],[PRODUCT COST]]</f>
        <v>50</v>
      </c>
      <c r="S13">
        <f>Table145[[#This Row],[SALE3]]+Table145[[#This Row],[SALE2]]+Table145[[#This Row],[SALE]]</f>
        <v>70</v>
      </c>
      <c r="T13" t="s">
        <v>15</v>
      </c>
      <c r="U13">
        <f>Table145[[#This Row],[TOTAL PRODUCT SALE]]-Table145[[#This Row],[TOTAL PRODUCT COST]]</f>
        <v>20</v>
      </c>
      <c r="V13" s="1">
        <v>100</v>
      </c>
      <c r="W13" s="1">
        <v>30</v>
      </c>
      <c r="X13" s="1"/>
      <c r="Y13" s="1" t="s">
        <v>204</v>
      </c>
    </row>
    <row r="14" spans="1:25" x14ac:dyDescent="0.35">
      <c r="A14" s="2">
        <v>45154</v>
      </c>
      <c r="B14" s="2" t="str">
        <f>TEXT(Table145[[#This Row],[Order Date]], ("MMM"))</f>
        <v>Aug</v>
      </c>
      <c r="C14" s="3"/>
      <c r="D14" t="s">
        <v>100</v>
      </c>
      <c r="E14" t="s">
        <v>29</v>
      </c>
      <c r="J14" t="s">
        <v>3</v>
      </c>
      <c r="K14">
        <v>1</v>
      </c>
      <c r="L14">
        <v>105</v>
      </c>
      <c r="M14">
        <v>550</v>
      </c>
      <c r="N14" t="s">
        <v>65</v>
      </c>
      <c r="O14">
        <v>1</v>
      </c>
      <c r="P14">
        <v>300</v>
      </c>
      <c r="Q14">
        <v>600</v>
      </c>
      <c r="R14">
        <f>Table145[[#This Row],[PRODUCT COST3]]+Table145[[#This Row],[PRODUCT COST2]]+Table145[[#This Row],[PRODUCT COST]]</f>
        <v>405</v>
      </c>
      <c r="S14">
        <f>Table145[[#This Row],[SALE3]]+Table145[[#This Row],[SALE2]]+Table145[[#This Row],[SALE]]</f>
        <v>1150</v>
      </c>
      <c r="T14" t="s">
        <v>1</v>
      </c>
      <c r="U14">
        <f>Table145[[#This Row],[TOTAL PRODUCT SALE]]-Table145[[#This Row],[TOTAL PRODUCT COST]]</f>
        <v>745</v>
      </c>
      <c r="V14" s="1">
        <v>1150</v>
      </c>
      <c r="W14" s="1"/>
      <c r="X14" s="1"/>
      <c r="Y14" s="1" t="s">
        <v>205</v>
      </c>
    </row>
    <row r="15" spans="1:25" x14ac:dyDescent="0.35">
      <c r="A15" s="2">
        <v>45155</v>
      </c>
      <c r="B15" s="2" t="str">
        <f>TEXT(Table145[[#This Row],[Order Date]], ("MMM"))</f>
        <v>Aug</v>
      </c>
      <c r="C15" s="3"/>
      <c r="D15" t="s">
        <v>99</v>
      </c>
      <c r="E15" t="s">
        <v>13</v>
      </c>
      <c r="J15" t="s">
        <v>3</v>
      </c>
      <c r="K15">
        <v>1</v>
      </c>
      <c r="L15">
        <v>105</v>
      </c>
      <c r="M15">
        <v>550</v>
      </c>
      <c r="R15">
        <f>Table145[[#This Row],[PRODUCT COST3]]+Table145[[#This Row],[PRODUCT COST2]]+Table145[[#This Row],[PRODUCT COST]]</f>
        <v>105</v>
      </c>
      <c r="S15">
        <f>Table145[[#This Row],[SALE3]]+Table145[[#This Row],[SALE2]]+Table145[[#This Row],[SALE]]</f>
        <v>550</v>
      </c>
      <c r="T15" t="s">
        <v>98</v>
      </c>
      <c r="U15">
        <f>Table145[[#This Row],[TOTAL PRODUCT SALE]]-Table145[[#This Row],[TOTAL PRODUCT COST]]</f>
        <v>445</v>
      </c>
      <c r="V15" s="1">
        <v>550</v>
      </c>
      <c r="W15" s="1"/>
      <c r="X15" s="1"/>
      <c r="Y15" s="1" t="s">
        <v>205</v>
      </c>
    </row>
    <row r="16" spans="1:25" x14ac:dyDescent="0.35">
      <c r="A16" s="2">
        <v>45155</v>
      </c>
      <c r="B16" s="2" t="str">
        <f>TEXT(Table145[[#This Row],[Order Date]], ("MMM"))</f>
        <v>Aug</v>
      </c>
      <c r="C16" s="3"/>
      <c r="D16" t="s">
        <v>97</v>
      </c>
      <c r="E16" t="s">
        <v>13</v>
      </c>
      <c r="J16" t="s">
        <v>3</v>
      </c>
      <c r="K16">
        <v>1</v>
      </c>
      <c r="L16">
        <v>105</v>
      </c>
      <c r="M16">
        <v>550</v>
      </c>
      <c r="R16">
        <f>Table145[[#This Row],[PRODUCT COST3]]+Table145[[#This Row],[PRODUCT COST2]]+Table145[[#This Row],[PRODUCT COST]]</f>
        <v>105</v>
      </c>
      <c r="S16">
        <f>Table145[[#This Row],[SALE3]]+Table145[[#This Row],[SALE2]]+Table145[[#This Row],[SALE]]</f>
        <v>550</v>
      </c>
      <c r="T16" t="s">
        <v>15</v>
      </c>
      <c r="U16">
        <f>Table145[[#This Row],[TOTAL PRODUCT SALE]]-Table145[[#This Row],[TOTAL PRODUCT COST]]</f>
        <v>445</v>
      </c>
      <c r="V16" s="1">
        <v>550</v>
      </c>
      <c r="W16" s="1"/>
      <c r="X16" s="1"/>
      <c r="Y16" s="1" t="s">
        <v>205</v>
      </c>
    </row>
    <row r="17" spans="1:25" x14ac:dyDescent="0.35">
      <c r="A17" s="2">
        <v>45155</v>
      </c>
      <c r="B17" s="2" t="str">
        <f>TEXT(Table145[[#This Row],[Order Date]], ("MMM"))</f>
        <v>Aug</v>
      </c>
      <c r="C17" s="3"/>
      <c r="D17" t="s">
        <v>96</v>
      </c>
      <c r="E17" t="s">
        <v>8</v>
      </c>
      <c r="F17" t="s">
        <v>95</v>
      </c>
      <c r="G17">
        <v>1</v>
      </c>
      <c r="H17">
        <v>50</v>
      </c>
      <c r="I17">
        <v>200</v>
      </c>
      <c r="R17">
        <f>Table145[[#This Row],[PRODUCT COST3]]+Table145[[#This Row],[PRODUCT COST2]]+Table145[[#This Row],[PRODUCT COST]]</f>
        <v>50</v>
      </c>
      <c r="S17">
        <f>Table145[[#This Row],[SALE3]]+Table145[[#This Row],[SALE2]]+Table145[[#This Row],[SALE]]</f>
        <v>200</v>
      </c>
      <c r="T17" t="s">
        <v>15</v>
      </c>
      <c r="U17">
        <f>Table145[[#This Row],[TOTAL PRODUCT SALE]]-Table145[[#This Row],[TOTAL PRODUCT COST]]</f>
        <v>150</v>
      </c>
      <c r="V17" s="1">
        <v>200</v>
      </c>
      <c r="W17" s="1"/>
      <c r="X17" s="1"/>
      <c r="Y17" s="1" t="s">
        <v>204</v>
      </c>
    </row>
    <row r="18" spans="1:25" x14ac:dyDescent="0.35">
      <c r="A18" s="2">
        <v>45156</v>
      </c>
      <c r="B18" s="2" t="str">
        <f>TEXT(Table145[[#This Row],[Order Date]], ("MMM"))</f>
        <v>Aug</v>
      </c>
      <c r="C18" s="3"/>
      <c r="D18" t="s">
        <v>94</v>
      </c>
      <c r="E18" t="s">
        <v>8</v>
      </c>
      <c r="F18" t="s">
        <v>4</v>
      </c>
      <c r="G18">
        <v>1</v>
      </c>
      <c r="H18">
        <v>50</v>
      </c>
      <c r="I18">
        <v>50</v>
      </c>
      <c r="R18">
        <f>Table145[[#This Row],[PRODUCT COST3]]+Table145[[#This Row],[PRODUCT COST2]]+Table145[[#This Row],[PRODUCT COST]]</f>
        <v>50</v>
      </c>
      <c r="S18">
        <f>Table145[[#This Row],[SALE3]]+Table145[[#This Row],[SALE2]]+Table145[[#This Row],[SALE]]</f>
        <v>50</v>
      </c>
      <c r="T18" t="s">
        <v>15</v>
      </c>
      <c r="U18">
        <f>Table145[[#This Row],[TOTAL PRODUCT SALE]]-Table145[[#This Row],[TOTAL PRODUCT COST]]</f>
        <v>0</v>
      </c>
      <c r="V18" s="1">
        <v>100</v>
      </c>
      <c r="W18" s="1">
        <v>50</v>
      </c>
      <c r="X18" s="1"/>
      <c r="Y18" s="1" t="s">
        <v>204</v>
      </c>
    </row>
    <row r="19" spans="1:25" ht="12" customHeight="1" x14ac:dyDescent="0.35">
      <c r="A19" s="2">
        <v>45156</v>
      </c>
      <c r="B19" s="2" t="str">
        <f>TEXT(Table145[[#This Row],[Order Date]], ("MMM"))</f>
        <v>Aug</v>
      </c>
      <c r="C19" s="3"/>
      <c r="D19" t="s">
        <v>93</v>
      </c>
      <c r="E19" t="s">
        <v>5</v>
      </c>
      <c r="F19" t="s">
        <v>4</v>
      </c>
      <c r="G19">
        <v>1</v>
      </c>
      <c r="H19">
        <v>50</v>
      </c>
      <c r="I19">
        <v>100</v>
      </c>
      <c r="J19" t="s">
        <v>88</v>
      </c>
      <c r="K19">
        <v>1</v>
      </c>
      <c r="L19">
        <v>285</v>
      </c>
      <c r="M19">
        <v>680</v>
      </c>
      <c r="N19" t="s">
        <v>92</v>
      </c>
      <c r="O19">
        <v>1</v>
      </c>
      <c r="P19">
        <v>200</v>
      </c>
      <c r="Q19">
        <v>400</v>
      </c>
      <c r="R19">
        <f>Table145[[#This Row],[PRODUCT COST3]]+Table145[[#This Row],[PRODUCT COST2]]+Table145[[#This Row],[PRODUCT COST]]</f>
        <v>535</v>
      </c>
      <c r="S19">
        <f>Table145[[#This Row],[SALE3]]+Table145[[#This Row],[SALE2]]+Table145[[#This Row],[SALE]]</f>
        <v>1180</v>
      </c>
      <c r="T19" t="s">
        <v>7</v>
      </c>
      <c r="U19">
        <f>Table145[[#This Row],[TOTAL PRODUCT SALE]]-Table145[[#This Row],[TOTAL PRODUCT COST]]</f>
        <v>645</v>
      </c>
      <c r="V19" s="1">
        <f>100+680+400</f>
        <v>1180</v>
      </c>
      <c r="W19" s="1"/>
      <c r="X19" s="1"/>
      <c r="Y19" s="1" t="s">
        <v>204</v>
      </c>
    </row>
    <row r="20" spans="1:25" ht="17" customHeight="1" x14ac:dyDescent="0.35">
      <c r="A20" s="2">
        <v>45157</v>
      </c>
      <c r="B20" s="2" t="str">
        <f>TEXT(Table145[[#This Row],[Order Date]], ("MMM"))</f>
        <v>Aug</v>
      </c>
      <c r="C20" s="3"/>
      <c r="D20" t="s">
        <v>91</v>
      </c>
      <c r="E20" t="s">
        <v>8</v>
      </c>
      <c r="F20" t="s">
        <v>8</v>
      </c>
      <c r="G20">
        <v>1</v>
      </c>
      <c r="H20">
        <v>50</v>
      </c>
      <c r="I20">
        <v>100</v>
      </c>
      <c r="R20">
        <f>Table145[[#This Row],[PRODUCT COST3]]+Table145[[#This Row],[PRODUCT COST2]]+Table145[[#This Row],[PRODUCT COST]]</f>
        <v>50</v>
      </c>
      <c r="S20">
        <f>Table145[[#This Row],[SALE3]]+Table145[[#This Row],[SALE2]]+Table145[[#This Row],[SALE]]</f>
        <v>100</v>
      </c>
      <c r="T20" t="s">
        <v>7</v>
      </c>
      <c r="U20">
        <f>Table145[[#This Row],[TOTAL PRODUCT SALE]]-Table145[[#This Row],[TOTAL PRODUCT COST]]</f>
        <v>50</v>
      </c>
      <c r="V20" s="1">
        <v>100</v>
      </c>
      <c r="W20" s="1"/>
      <c r="X20" s="1"/>
      <c r="Y20" s="1" t="s">
        <v>204</v>
      </c>
    </row>
    <row r="21" spans="1:25" ht="19" customHeight="1" x14ac:dyDescent="0.35">
      <c r="A21" s="2">
        <v>45159</v>
      </c>
      <c r="B21" s="2" t="str">
        <f>TEXT(Table145[[#This Row],[Order Date]], ("MMM"))</f>
        <v>Aug</v>
      </c>
      <c r="C21" s="3"/>
      <c r="D21" t="s">
        <v>90</v>
      </c>
      <c r="E21" t="s">
        <v>5</v>
      </c>
      <c r="F21" t="s">
        <v>25</v>
      </c>
      <c r="G21">
        <v>1</v>
      </c>
      <c r="H21">
        <v>50</v>
      </c>
      <c r="I21">
        <v>0</v>
      </c>
      <c r="J21" t="s">
        <v>16</v>
      </c>
      <c r="K21">
        <v>1</v>
      </c>
      <c r="L21">
        <v>65</v>
      </c>
      <c r="M21">
        <v>350</v>
      </c>
      <c r="N21" t="s">
        <v>65</v>
      </c>
      <c r="O21">
        <v>1</v>
      </c>
      <c r="P21">
        <v>150</v>
      </c>
      <c r="Q21">
        <v>250</v>
      </c>
      <c r="R21">
        <f>Table145[[#This Row],[PRODUCT COST3]]+Table145[[#This Row],[PRODUCT COST2]]+Table145[[#This Row],[PRODUCT COST]]</f>
        <v>265</v>
      </c>
      <c r="S21">
        <f>Table145[[#This Row],[SALE3]]+Table145[[#This Row],[SALE2]]+Table145[[#This Row],[SALE]]</f>
        <v>600</v>
      </c>
      <c r="T21" t="s">
        <v>7</v>
      </c>
      <c r="U21">
        <f>Table145[[#This Row],[TOTAL PRODUCT SALE]]-Table145[[#This Row],[TOTAL PRODUCT COST]]</f>
        <v>335</v>
      </c>
      <c r="V21" s="1">
        <v>700</v>
      </c>
      <c r="W21" s="1">
        <v>100</v>
      </c>
      <c r="X21" s="1"/>
      <c r="Y21" s="1" t="s">
        <v>204</v>
      </c>
    </row>
    <row r="22" spans="1:25" ht="20.5" customHeight="1" x14ac:dyDescent="0.35">
      <c r="A22" s="2">
        <v>45159</v>
      </c>
      <c r="B22" s="2" t="str">
        <f>TEXT(Table145[[#This Row],[Order Date]], ("MMM"))</f>
        <v>Aug</v>
      </c>
      <c r="C22" s="3"/>
      <c r="D22" t="s">
        <v>89</v>
      </c>
      <c r="E22" t="s">
        <v>5</v>
      </c>
      <c r="F22" t="s">
        <v>4</v>
      </c>
      <c r="G22">
        <v>1</v>
      </c>
      <c r="H22">
        <v>50</v>
      </c>
      <c r="I22">
        <v>50</v>
      </c>
      <c r="J22" t="s">
        <v>88</v>
      </c>
      <c r="K22">
        <v>1</v>
      </c>
      <c r="L22">
        <v>285</v>
      </c>
      <c r="M22">
        <v>620</v>
      </c>
      <c r="N22" t="s">
        <v>65</v>
      </c>
      <c r="O22">
        <v>1</v>
      </c>
      <c r="P22">
        <v>150</v>
      </c>
      <c r="Q22">
        <v>200</v>
      </c>
      <c r="R22">
        <f>Table145[[#This Row],[PRODUCT COST3]]+Table145[[#This Row],[PRODUCT COST2]]+Table145[[#This Row],[PRODUCT COST]]</f>
        <v>485</v>
      </c>
      <c r="S22">
        <f>Table145[[#This Row],[SALE3]]+Table145[[#This Row],[SALE2]]+Table145[[#This Row],[SALE]]</f>
        <v>870</v>
      </c>
      <c r="T22" t="s">
        <v>7</v>
      </c>
      <c r="U22">
        <f>Table145[[#This Row],[TOTAL PRODUCT SALE]]-Table145[[#This Row],[TOTAL PRODUCT COST]]</f>
        <v>385</v>
      </c>
      <c r="V22" s="1">
        <f>680+300+100</f>
        <v>1080</v>
      </c>
      <c r="W22" s="1">
        <v>210</v>
      </c>
      <c r="X22" s="1"/>
      <c r="Y22" s="1" t="s">
        <v>204</v>
      </c>
    </row>
    <row r="23" spans="1:25" ht="14" customHeight="1" x14ac:dyDescent="0.35">
      <c r="A23" s="2">
        <v>45166</v>
      </c>
      <c r="B23" s="2" t="str">
        <f>TEXT(Table145[[#This Row],[Order Date]], ("MMM"))</f>
        <v>Aug</v>
      </c>
      <c r="C23" s="3"/>
      <c r="D23" t="s">
        <v>87</v>
      </c>
      <c r="E23" t="s">
        <v>8</v>
      </c>
      <c r="F23" t="s">
        <v>60</v>
      </c>
      <c r="G23">
        <v>1</v>
      </c>
      <c r="H23">
        <v>50</v>
      </c>
      <c r="I23">
        <v>100</v>
      </c>
      <c r="R23">
        <f>Table145[[#This Row],[PRODUCT COST3]]+Table145[[#This Row],[PRODUCT COST2]]+Table145[[#This Row],[PRODUCT COST]]</f>
        <v>50</v>
      </c>
      <c r="S23">
        <f>Table145[[#This Row],[SALE3]]+Table145[[#This Row],[SALE2]]+Table145[[#This Row],[SALE]]</f>
        <v>100</v>
      </c>
      <c r="T23" t="s">
        <v>7</v>
      </c>
      <c r="U23">
        <f>Table145[[#This Row],[TOTAL PRODUCT SALE]]-Table145[[#This Row],[TOTAL PRODUCT COST]]</f>
        <v>50</v>
      </c>
      <c r="V23" s="1">
        <v>100</v>
      </c>
      <c r="W23" s="1"/>
      <c r="X23" s="1"/>
      <c r="Y23" s="1" t="s">
        <v>204</v>
      </c>
    </row>
    <row r="24" spans="1:25" ht="20" customHeight="1" x14ac:dyDescent="0.35">
      <c r="A24" s="2">
        <v>45167</v>
      </c>
      <c r="B24" s="2" t="str">
        <f>TEXT(Table145[[#This Row],[Order Date]], ("MMM"))</f>
        <v>Aug</v>
      </c>
      <c r="C24" s="3"/>
      <c r="D24" t="s">
        <v>85</v>
      </c>
      <c r="E24" t="s">
        <v>5</v>
      </c>
      <c r="F24" t="s">
        <v>4</v>
      </c>
      <c r="G24">
        <v>1</v>
      </c>
      <c r="H24">
        <v>50</v>
      </c>
      <c r="I24">
        <v>50</v>
      </c>
      <c r="J24" t="s">
        <v>3</v>
      </c>
      <c r="K24">
        <v>1</v>
      </c>
      <c r="L24">
        <v>105</v>
      </c>
      <c r="M24">
        <v>550</v>
      </c>
      <c r="N24" t="s">
        <v>84</v>
      </c>
      <c r="O24">
        <v>1</v>
      </c>
      <c r="P24">
        <v>200</v>
      </c>
      <c r="Q24">
        <v>350</v>
      </c>
      <c r="R24">
        <f>Table145[[#This Row],[PRODUCT COST3]]+Table145[[#This Row],[PRODUCT COST2]]+Table145[[#This Row],[PRODUCT COST]]</f>
        <v>355</v>
      </c>
      <c r="S24">
        <f>Table145[[#This Row],[SALE3]]+Table145[[#This Row],[SALE2]]+Table145[[#This Row],[SALE]]</f>
        <v>950</v>
      </c>
      <c r="T24" t="s">
        <v>15</v>
      </c>
      <c r="U24">
        <f>Table145[[#This Row],[TOTAL PRODUCT SALE]]-Table145[[#This Row],[TOTAL PRODUCT COST]]</f>
        <v>595</v>
      </c>
      <c r="V24" s="1">
        <f>550+100+400</f>
        <v>1050</v>
      </c>
      <c r="W24" s="1">
        <v>100</v>
      </c>
      <c r="X24" s="1"/>
      <c r="Y24" s="1" t="s">
        <v>204</v>
      </c>
    </row>
    <row r="25" spans="1:25" ht="15" customHeight="1" x14ac:dyDescent="0.35">
      <c r="A25" s="2">
        <v>45167</v>
      </c>
      <c r="B25" s="2" t="str">
        <f>TEXT(Table145[[#This Row],[Order Date]], ("MMM"))</f>
        <v>Aug</v>
      </c>
      <c r="C25" s="3"/>
      <c r="D25" t="s">
        <v>86</v>
      </c>
      <c r="E25" t="s">
        <v>5</v>
      </c>
      <c r="F25" t="s">
        <v>4</v>
      </c>
      <c r="G25">
        <v>1</v>
      </c>
      <c r="H25">
        <v>50</v>
      </c>
      <c r="I25">
        <v>90</v>
      </c>
      <c r="J25" t="s">
        <v>50</v>
      </c>
      <c r="K25">
        <v>1</v>
      </c>
      <c r="L25">
        <v>425</v>
      </c>
      <c r="M25">
        <v>1100</v>
      </c>
      <c r="N25" t="s">
        <v>65</v>
      </c>
      <c r="O25">
        <v>1</v>
      </c>
      <c r="P25">
        <v>150</v>
      </c>
      <c r="Q25">
        <v>250</v>
      </c>
      <c r="R25">
        <f>Table145[[#This Row],[PRODUCT COST3]]+Table145[[#This Row],[PRODUCT COST2]]+Table145[[#This Row],[PRODUCT COST]]</f>
        <v>625</v>
      </c>
      <c r="S25">
        <f>Table145[[#This Row],[SALE3]]+Table145[[#This Row],[SALE2]]+Table145[[#This Row],[SALE]]</f>
        <v>1440</v>
      </c>
      <c r="T25" t="s">
        <v>1</v>
      </c>
      <c r="U25">
        <f>Table145[[#This Row],[TOTAL PRODUCT SALE]]-Table145[[#This Row],[TOTAL PRODUCT COST]]</f>
        <v>815</v>
      </c>
      <c r="V25" s="1">
        <f>1150+100+300</f>
        <v>1550</v>
      </c>
      <c r="W25" s="1">
        <v>110</v>
      </c>
      <c r="X25" s="1"/>
      <c r="Y25" s="1" t="s">
        <v>204</v>
      </c>
    </row>
    <row r="26" spans="1:25" ht="17.5" customHeight="1" x14ac:dyDescent="0.35">
      <c r="A26" s="2">
        <v>45170</v>
      </c>
      <c r="B26" s="2" t="str">
        <f>TEXT(Table145[[#This Row],[Order Date]], ("MMM"))</f>
        <v>Sep</v>
      </c>
      <c r="C26" s="3"/>
      <c r="D26" t="s">
        <v>85</v>
      </c>
      <c r="E26" t="s">
        <v>29</v>
      </c>
      <c r="J26" t="s">
        <v>3</v>
      </c>
      <c r="K26">
        <v>1</v>
      </c>
      <c r="L26">
        <v>105</v>
      </c>
      <c r="M26">
        <v>500</v>
      </c>
      <c r="N26" t="s">
        <v>84</v>
      </c>
      <c r="O26">
        <v>1</v>
      </c>
      <c r="P26">
        <v>200</v>
      </c>
      <c r="Q26">
        <v>350</v>
      </c>
      <c r="R26">
        <f>Table145[[#This Row],[PRODUCT COST3]]+Table145[[#This Row],[PRODUCT COST2]]+Table145[[#This Row],[PRODUCT COST]]</f>
        <v>305</v>
      </c>
      <c r="S26">
        <f>Table145[[#This Row],[SALE3]]+Table145[[#This Row],[SALE2]]+Table145[[#This Row],[SALE]]</f>
        <v>850</v>
      </c>
      <c r="T26" t="s">
        <v>15</v>
      </c>
      <c r="U26">
        <f>Table145[[#This Row],[TOTAL PRODUCT SALE]]-Table145[[#This Row],[TOTAL PRODUCT COST]]</f>
        <v>545</v>
      </c>
      <c r="V26" s="1">
        <v>950</v>
      </c>
      <c r="W26" s="1">
        <v>100</v>
      </c>
      <c r="X26" s="1"/>
      <c r="Y26" s="1" t="s">
        <v>205</v>
      </c>
    </row>
    <row r="27" spans="1:25" ht="20" customHeight="1" x14ac:dyDescent="0.35">
      <c r="A27" s="2">
        <v>45171</v>
      </c>
      <c r="B27" s="2" t="str">
        <f>TEXT(Table145[[#This Row],[Order Date]], ("MMM"))</f>
        <v>Sep</v>
      </c>
      <c r="C27" s="3"/>
      <c r="D27" t="s">
        <v>83</v>
      </c>
      <c r="E27" t="s">
        <v>18</v>
      </c>
      <c r="F27" t="s">
        <v>4</v>
      </c>
      <c r="G27">
        <v>1</v>
      </c>
      <c r="H27">
        <v>50</v>
      </c>
      <c r="I27">
        <v>100</v>
      </c>
      <c r="J27" t="s">
        <v>3</v>
      </c>
      <c r="K27">
        <v>1</v>
      </c>
      <c r="L27">
        <v>105</v>
      </c>
      <c r="M27">
        <v>550</v>
      </c>
      <c r="R27">
        <f>Table145[[#This Row],[PRODUCT COST3]]+Table145[[#This Row],[PRODUCT COST2]]+Table145[[#This Row],[PRODUCT COST]]</f>
        <v>155</v>
      </c>
      <c r="S27">
        <f>Table145[[#This Row],[SALE3]]+Table145[[#This Row],[SALE2]]+Table145[[#This Row],[SALE]]</f>
        <v>650</v>
      </c>
      <c r="T27" t="s">
        <v>11</v>
      </c>
      <c r="U27">
        <f>Table145[[#This Row],[TOTAL PRODUCT SALE]]-Table145[[#This Row],[TOTAL PRODUCT COST]]</f>
        <v>495</v>
      </c>
      <c r="V27">
        <f>100+550</f>
        <v>650</v>
      </c>
      <c r="W27" s="4">
        <v>0</v>
      </c>
      <c r="X27" s="1" t="s">
        <v>10</v>
      </c>
      <c r="Y27" s="1" t="s">
        <v>204</v>
      </c>
    </row>
    <row r="28" spans="1:25" ht="31.5" customHeight="1" x14ac:dyDescent="0.35">
      <c r="A28" s="2">
        <v>45173</v>
      </c>
      <c r="B28" s="2" t="str">
        <f>TEXT(Table145[[#This Row],[Order Date]], ("MMM"))</f>
        <v>Sep</v>
      </c>
      <c r="C28" s="3"/>
      <c r="D28" t="s">
        <v>82</v>
      </c>
      <c r="E28" t="s">
        <v>8</v>
      </c>
      <c r="F28" t="s">
        <v>4</v>
      </c>
      <c r="G28">
        <v>1</v>
      </c>
      <c r="H28">
        <v>50</v>
      </c>
      <c r="I28">
        <v>150</v>
      </c>
      <c r="R28">
        <f>Table145[[#This Row],[PRODUCT COST3]]+Table145[[#This Row],[PRODUCT COST2]]+Table145[[#This Row],[PRODUCT COST]]</f>
        <v>50</v>
      </c>
      <c r="S28">
        <f>Table145[[#This Row],[SALE3]]+Table145[[#This Row],[SALE2]]+Table145[[#This Row],[SALE]]</f>
        <v>150</v>
      </c>
      <c r="T28" t="s">
        <v>15</v>
      </c>
      <c r="U28">
        <f>Table145[[#This Row],[TOTAL PRODUCT SALE]]-Table145[[#This Row],[TOTAL PRODUCT COST]]</f>
        <v>100</v>
      </c>
      <c r="V28">
        <v>150</v>
      </c>
      <c r="W28" s="4">
        <v>0</v>
      </c>
      <c r="X28" s="1"/>
      <c r="Y28" s="1" t="s">
        <v>204</v>
      </c>
    </row>
    <row r="29" spans="1:25" ht="30.5" customHeight="1" x14ac:dyDescent="0.35">
      <c r="A29" s="2">
        <v>45174</v>
      </c>
      <c r="B29" s="2" t="str">
        <f>TEXT(Table145[[#This Row],[Order Date]], ("MMM"))</f>
        <v>Sep</v>
      </c>
      <c r="C29" s="3"/>
      <c r="D29" t="s">
        <v>81</v>
      </c>
      <c r="E29" t="s">
        <v>5</v>
      </c>
      <c r="F29" t="s">
        <v>80</v>
      </c>
      <c r="G29">
        <v>1</v>
      </c>
      <c r="H29">
        <v>50</v>
      </c>
      <c r="I29">
        <v>100</v>
      </c>
      <c r="J29" t="s">
        <v>3</v>
      </c>
      <c r="K29">
        <v>1</v>
      </c>
      <c r="L29">
        <v>146</v>
      </c>
      <c r="M29">
        <f>550+150</f>
        <v>700</v>
      </c>
      <c r="N29" t="s">
        <v>79</v>
      </c>
      <c r="O29">
        <v>1</v>
      </c>
      <c r="P29">
        <v>150</v>
      </c>
      <c r="Q29">
        <v>300</v>
      </c>
      <c r="R29">
        <f>Table145[[#This Row],[PRODUCT COST3]]+Table145[[#This Row],[PRODUCT COST2]]+Table145[[#This Row],[PRODUCT COST]]</f>
        <v>346</v>
      </c>
      <c r="S29">
        <f>Table145[[#This Row],[SALE3]]+Table145[[#This Row],[SALE2]]+Table145[[#This Row],[SALE]]</f>
        <v>1100</v>
      </c>
      <c r="T29" t="s">
        <v>15</v>
      </c>
      <c r="U29">
        <f>Table145[[#This Row],[TOTAL PRODUCT SALE]]-Table145[[#This Row],[TOTAL PRODUCT COST]]</f>
        <v>754</v>
      </c>
      <c r="V29" s="1">
        <f>100+550+300+150</f>
        <v>1100</v>
      </c>
      <c r="W29" s="1">
        <v>0</v>
      </c>
      <c r="X29" s="1"/>
      <c r="Y29" s="1" t="s">
        <v>204</v>
      </c>
    </row>
    <row r="30" spans="1:25" ht="25" customHeight="1" x14ac:dyDescent="0.35">
      <c r="A30" s="2">
        <v>45174</v>
      </c>
      <c r="B30" s="2" t="str">
        <f>TEXT(Table145[[#This Row],[Order Date]], ("MMM"))</f>
        <v>Sep</v>
      </c>
      <c r="C30" s="3"/>
      <c r="D30" t="s">
        <v>78</v>
      </c>
      <c r="E30" t="s">
        <v>77</v>
      </c>
      <c r="N30" t="s">
        <v>76</v>
      </c>
      <c r="O30">
        <v>1</v>
      </c>
      <c r="P30">
        <v>100</v>
      </c>
      <c r="Q30">
        <v>200</v>
      </c>
      <c r="R30">
        <f>Table145[[#This Row],[PRODUCT COST3]]+Table145[[#This Row],[PRODUCT COST2]]+Table145[[#This Row],[PRODUCT COST]]</f>
        <v>100</v>
      </c>
      <c r="S30">
        <f>Table145[[#This Row],[SALE3]]+Table145[[#This Row],[SALE2]]+Table145[[#This Row],[SALE]]</f>
        <v>200</v>
      </c>
      <c r="T30" t="s">
        <v>11</v>
      </c>
      <c r="U30">
        <f>Table145[[#This Row],[TOTAL PRODUCT SALE]]-Table145[[#This Row],[TOTAL PRODUCT COST]]</f>
        <v>100</v>
      </c>
      <c r="V30">
        <v>250</v>
      </c>
      <c r="W30" s="4">
        <v>50</v>
      </c>
      <c r="X30" s="1"/>
      <c r="Y30" s="1" t="s">
        <v>205</v>
      </c>
    </row>
    <row r="31" spans="1:25" ht="34" customHeight="1" x14ac:dyDescent="0.35">
      <c r="A31" s="2">
        <v>45174</v>
      </c>
      <c r="B31" s="2" t="str">
        <f>TEXT(Table145[[#This Row],[Order Date]], ("MMM"))</f>
        <v>Sep</v>
      </c>
      <c r="C31" s="3"/>
      <c r="D31" t="s">
        <v>75</v>
      </c>
      <c r="E31" t="s">
        <v>8</v>
      </c>
      <c r="F31" t="s">
        <v>8</v>
      </c>
      <c r="G31">
        <v>1</v>
      </c>
      <c r="H31">
        <v>50</v>
      </c>
      <c r="I31">
        <v>100</v>
      </c>
      <c r="R31">
        <f>Table145[[#This Row],[PRODUCT COST3]]+Table145[[#This Row],[PRODUCT COST2]]+Table145[[#This Row],[PRODUCT COST]]</f>
        <v>50</v>
      </c>
      <c r="S31">
        <f>Table145[[#This Row],[SALE3]]+Table145[[#This Row],[SALE2]]+Table145[[#This Row],[SALE]]</f>
        <v>100</v>
      </c>
      <c r="T31" t="s">
        <v>15</v>
      </c>
      <c r="U31">
        <f>Table145[[#This Row],[TOTAL PRODUCT SALE]]-Table145[[#This Row],[TOTAL PRODUCT COST]]</f>
        <v>50</v>
      </c>
      <c r="V31">
        <v>100</v>
      </c>
      <c r="W31" s="4">
        <v>0</v>
      </c>
      <c r="X31" s="1"/>
      <c r="Y31" s="1" t="s">
        <v>204</v>
      </c>
    </row>
    <row r="32" spans="1:25" ht="21.5" customHeight="1" x14ac:dyDescent="0.35">
      <c r="A32" s="2">
        <v>45175</v>
      </c>
      <c r="B32" s="2" t="str">
        <f>TEXT(Table145[[#This Row],[Order Date]], ("MMM"))</f>
        <v>Sep</v>
      </c>
      <c r="C32" s="3"/>
      <c r="D32" t="s">
        <v>74</v>
      </c>
      <c r="E32" t="s">
        <v>8</v>
      </c>
      <c r="F32" t="s">
        <v>4</v>
      </c>
      <c r="G32">
        <v>1</v>
      </c>
      <c r="H32">
        <v>50</v>
      </c>
      <c r="I32">
        <v>100</v>
      </c>
      <c r="R32">
        <f>Table145[[#This Row],[PRODUCT COST3]]+Table145[[#This Row],[PRODUCT COST2]]+Table145[[#This Row],[PRODUCT COST]]</f>
        <v>50</v>
      </c>
      <c r="S32">
        <f>Table145[[#This Row],[SALE3]]+Table145[[#This Row],[SALE2]]+Table145[[#This Row],[SALE]]</f>
        <v>100</v>
      </c>
      <c r="T32" t="s">
        <v>11</v>
      </c>
      <c r="U32">
        <f>Table145[[#This Row],[TOTAL PRODUCT SALE]]-Table145[[#This Row],[TOTAL PRODUCT COST]]</f>
        <v>50</v>
      </c>
      <c r="V32">
        <v>100</v>
      </c>
      <c r="W32" s="4"/>
      <c r="X32" s="1"/>
      <c r="Y32" s="1" t="s">
        <v>204</v>
      </c>
    </row>
    <row r="33" spans="1:25" ht="24.5" customHeight="1" x14ac:dyDescent="0.35">
      <c r="A33" s="2">
        <v>45175</v>
      </c>
      <c r="B33" s="2" t="str">
        <f>TEXT(Table145[[#This Row],[Order Date]], ("MMM"))</f>
        <v>Sep</v>
      </c>
      <c r="C33" s="3"/>
      <c r="D33" t="s">
        <v>73</v>
      </c>
      <c r="E33" t="s">
        <v>8</v>
      </c>
      <c r="F33" t="s">
        <v>4</v>
      </c>
      <c r="G33">
        <v>1</v>
      </c>
      <c r="H33">
        <v>50</v>
      </c>
      <c r="I33">
        <v>100</v>
      </c>
      <c r="R33">
        <f>Table145[[#This Row],[PRODUCT COST3]]+Table145[[#This Row],[PRODUCT COST2]]+Table145[[#This Row],[PRODUCT COST]]</f>
        <v>50</v>
      </c>
      <c r="S33">
        <f>Table145[[#This Row],[SALE3]]+Table145[[#This Row],[SALE2]]+Table145[[#This Row],[SALE]]</f>
        <v>100</v>
      </c>
      <c r="T33" t="s">
        <v>11</v>
      </c>
      <c r="U33">
        <f>Table145[[#This Row],[TOTAL PRODUCT SALE]]-Table145[[#This Row],[TOTAL PRODUCT COST]]</f>
        <v>50</v>
      </c>
      <c r="V33">
        <v>100</v>
      </c>
      <c r="W33" s="4"/>
      <c r="X33" s="1"/>
      <c r="Y33" s="1" t="s">
        <v>204</v>
      </c>
    </row>
    <row r="34" spans="1:25" ht="17.5" customHeight="1" x14ac:dyDescent="0.35">
      <c r="A34" s="2">
        <v>45176</v>
      </c>
      <c r="B34" s="2" t="str">
        <f>TEXT(Table145[[#This Row],[Order Date]], ("MMM"))</f>
        <v>Sep</v>
      </c>
      <c r="C34" s="3"/>
      <c r="D34" t="s">
        <v>72</v>
      </c>
      <c r="E34" t="s">
        <v>5</v>
      </c>
      <c r="F34" t="s">
        <v>4</v>
      </c>
      <c r="G34">
        <v>1</v>
      </c>
      <c r="H34">
        <v>50</v>
      </c>
      <c r="I34">
        <v>50</v>
      </c>
      <c r="J34" t="s">
        <v>3</v>
      </c>
      <c r="K34">
        <v>1</v>
      </c>
      <c r="L34">
        <v>105</v>
      </c>
      <c r="M34">
        <v>515</v>
      </c>
      <c r="N34" t="s">
        <v>71</v>
      </c>
      <c r="O34">
        <v>1</v>
      </c>
      <c r="P34">
        <v>200</v>
      </c>
      <c r="Q34">
        <v>350</v>
      </c>
      <c r="R34">
        <f>Table145[[#This Row],[PRODUCT COST3]]+Table145[[#This Row],[PRODUCT COST2]]+Table145[[#This Row],[PRODUCT COST]]</f>
        <v>355</v>
      </c>
      <c r="S34">
        <f>Table145[[#This Row],[SALE3]]+Table145[[#This Row],[SALE2]]+Table145[[#This Row],[SALE]]</f>
        <v>915</v>
      </c>
      <c r="T34" t="s">
        <v>70</v>
      </c>
      <c r="U34">
        <f>Table145[[#This Row],[TOTAL PRODUCT SALE]]-Table145[[#This Row],[TOTAL PRODUCT COST]]</f>
        <v>560</v>
      </c>
      <c r="V34" s="1">
        <f>550+100+400</f>
        <v>1050</v>
      </c>
      <c r="W34" s="1">
        <v>135</v>
      </c>
      <c r="X34" s="1"/>
      <c r="Y34" s="1" t="s">
        <v>204</v>
      </c>
    </row>
    <row r="35" spans="1:25" ht="26.5" customHeight="1" x14ac:dyDescent="0.35">
      <c r="A35" s="2">
        <v>45178</v>
      </c>
      <c r="B35" s="2" t="str">
        <f>TEXT(Table145[[#This Row],[Order Date]], ("MMM"))</f>
        <v>Sep</v>
      </c>
      <c r="C35" s="3"/>
      <c r="D35" t="s">
        <v>69</v>
      </c>
      <c r="E35" t="s">
        <v>8</v>
      </c>
      <c r="F35" t="s">
        <v>8</v>
      </c>
      <c r="G35">
        <v>1</v>
      </c>
      <c r="H35">
        <v>50</v>
      </c>
      <c r="I35">
        <v>100</v>
      </c>
      <c r="R35">
        <f>Table145[[#This Row],[PRODUCT COST3]]+Table145[[#This Row],[PRODUCT COST2]]+Table145[[#This Row],[PRODUCT COST]]</f>
        <v>50</v>
      </c>
      <c r="S35">
        <f>Table145[[#This Row],[SALE3]]+Table145[[#This Row],[SALE2]]+Table145[[#This Row],[SALE]]</f>
        <v>100</v>
      </c>
      <c r="T35" t="s">
        <v>11</v>
      </c>
      <c r="U35">
        <f>Table145[[#This Row],[TOTAL PRODUCT SALE]]-Table145[[#This Row],[TOTAL PRODUCT COST]]</f>
        <v>50</v>
      </c>
      <c r="V35">
        <v>100</v>
      </c>
      <c r="W35" s="4"/>
      <c r="X35" s="1"/>
      <c r="Y35" s="1" t="s">
        <v>204</v>
      </c>
    </row>
    <row r="36" spans="1:25" ht="15.5" customHeight="1" x14ac:dyDescent="0.35">
      <c r="A36" s="2">
        <v>45180</v>
      </c>
      <c r="B36" s="2" t="str">
        <f>TEXT(Table145[[#This Row],[Order Date]], ("MMM"))</f>
        <v>Sep</v>
      </c>
      <c r="C36" s="3"/>
      <c r="D36" t="s">
        <v>68</v>
      </c>
      <c r="E36" t="s">
        <v>8</v>
      </c>
      <c r="F36" t="s">
        <v>4</v>
      </c>
      <c r="G36">
        <v>1</v>
      </c>
      <c r="H36">
        <v>50</v>
      </c>
      <c r="I36">
        <v>80</v>
      </c>
      <c r="R36">
        <f>Table145[[#This Row],[PRODUCT COST3]]+Table145[[#This Row],[PRODUCT COST2]]+Table145[[#This Row],[PRODUCT COST]]</f>
        <v>50</v>
      </c>
      <c r="S36">
        <f>Table145[[#This Row],[SALE3]]+Table145[[#This Row],[SALE2]]+Table145[[#This Row],[SALE]]</f>
        <v>80</v>
      </c>
      <c r="T36" t="s">
        <v>11</v>
      </c>
      <c r="U36">
        <f>Table145[[#This Row],[TOTAL PRODUCT SALE]]-Table145[[#This Row],[TOTAL PRODUCT COST]]</f>
        <v>30</v>
      </c>
      <c r="V36">
        <v>100</v>
      </c>
      <c r="W36" s="4">
        <v>20</v>
      </c>
      <c r="X36" s="1"/>
      <c r="Y36" s="1" t="s">
        <v>204</v>
      </c>
    </row>
    <row r="37" spans="1:25" ht="18.5" customHeight="1" x14ac:dyDescent="0.35">
      <c r="A37" s="2">
        <v>45180</v>
      </c>
      <c r="B37" s="2" t="str">
        <f>TEXT(Table145[[#This Row],[Order Date]], ("MMM"))</f>
        <v>Sep</v>
      </c>
      <c r="C37" s="3"/>
      <c r="D37" t="s">
        <v>67</v>
      </c>
      <c r="E37" t="s">
        <v>8</v>
      </c>
      <c r="F37" t="s">
        <v>4</v>
      </c>
      <c r="G37">
        <v>1</v>
      </c>
      <c r="H37">
        <v>50</v>
      </c>
      <c r="I37">
        <v>80</v>
      </c>
      <c r="R37">
        <f>Table145[[#This Row],[PRODUCT COST3]]+Table145[[#This Row],[PRODUCT COST2]]+Table145[[#This Row],[PRODUCT COST]]</f>
        <v>50</v>
      </c>
      <c r="S37">
        <f>Table145[[#This Row],[SALE3]]+Table145[[#This Row],[SALE2]]+Table145[[#This Row],[SALE]]</f>
        <v>80</v>
      </c>
      <c r="T37" t="s">
        <v>11</v>
      </c>
      <c r="U37">
        <f>Table145[[#This Row],[TOTAL PRODUCT SALE]]-Table145[[#This Row],[TOTAL PRODUCT COST]]</f>
        <v>30</v>
      </c>
      <c r="V37">
        <v>100</v>
      </c>
      <c r="W37" s="4">
        <v>20</v>
      </c>
      <c r="X37" s="1"/>
      <c r="Y37" s="1" t="s">
        <v>204</v>
      </c>
    </row>
    <row r="38" spans="1:25" ht="18" customHeight="1" x14ac:dyDescent="0.35">
      <c r="A38" s="2">
        <v>45180</v>
      </c>
      <c r="B38" s="2" t="str">
        <f>TEXT(Table145[[#This Row],[Order Date]], ("MMM"))</f>
        <v>Sep</v>
      </c>
      <c r="C38" s="3"/>
      <c r="D38" t="s">
        <v>66</v>
      </c>
      <c r="E38" t="s">
        <v>5</v>
      </c>
      <c r="F38" t="s">
        <v>4</v>
      </c>
      <c r="G38">
        <v>1</v>
      </c>
      <c r="H38">
        <v>50</v>
      </c>
      <c r="I38">
        <v>50</v>
      </c>
      <c r="J38" t="s">
        <v>3</v>
      </c>
      <c r="K38">
        <v>1</v>
      </c>
      <c r="L38">
        <v>105</v>
      </c>
      <c r="M38">
        <v>550</v>
      </c>
      <c r="N38" t="s">
        <v>65</v>
      </c>
      <c r="O38">
        <v>1</v>
      </c>
      <c r="P38">
        <v>150</v>
      </c>
      <c r="Q38">
        <v>250</v>
      </c>
      <c r="R38">
        <f>Table145[[#This Row],[PRODUCT COST3]]+Table145[[#This Row],[PRODUCT COST2]]+Table145[[#This Row],[PRODUCT COST]]</f>
        <v>305</v>
      </c>
      <c r="S38">
        <f>Table145[[#This Row],[SALE3]]+Table145[[#This Row],[SALE2]]+Table145[[#This Row],[SALE]]</f>
        <v>850</v>
      </c>
      <c r="T38" t="s">
        <v>7</v>
      </c>
      <c r="U38">
        <f>Table145[[#This Row],[TOTAL PRODUCT SALE]]-Table145[[#This Row],[TOTAL PRODUCT COST]]</f>
        <v>545</v>
      </c>
      <c r="V38" s="1">
        <f>550+100+300</f>
        <v>950</v>
      </c>
      <c r="W38" s="1">
        <v>100</v>
      </c>
      <c r="X38" s="1"/>
      <c r="Y38" s="1" t="s">
        <v>204</v>
      </c>
    </row>
    <row r="39" spans="1:25" ht="28.5" customHeight="1" x14ac:dyDescent="0.35">
      <c r="A39" s="2">
        <v>45181</v>
      </c>
      <c r="B39" s="2" t="str">
        <f>TEXT(Table145[[#This Row],[Order Date]], ("MMM"))</f>
        <v>Sep</v>
      </c>
      <c r="C39" s="3"/>
      <c r="D39" t="s">
        <v>64</v>
      </c>
      <c r="E39" t="s">
        <v>8</v>
      </c>
      <c r="F39" t="s">
        <v>4</v>
      </c>
      <c r="G39">
        <v>1</v>
      </c>
      <c r="H39">
        <v>50</v>
      </c>
      <c r="I39">
        <v>80</v>
      </c>
      <c r="R39">
        <f>Table145[[#This Row],[PRODUCT COST3]]+Table145[[#This Row],[PRODUCT COST2]]+Table145[[#This Row],[PRODUCT COST]]</f>
        <v>50</v>
      </c>
      <c r="S39">
        <f>Table145[[#This Row],[SALE3]]+Table145[[#This Row],[SALE2]]+Table145[[#This Row],[SALE]]</f>
        <v>80</v>
      </c>
      <c r="T39" t="s">
        <v>7</v>
      </c>
      <c r="U39">
        <f>Table145[[#This Row],[TOTAL PRODUCT SALE]]-Table145[[#This Row],[TOTAL PRODUCT COST]]</f>
        <v>30</v>
      </c>
      <c r="V39">
        <v>100</v>
      </c>
      <c r="W39" s="4">
        <v>20</v>
      </c>
      <c r="X39" s="1"/>
      <c r="Y39" s="1" t="s">
        <v>204</v>
      </c>
    </row>
    <row r="40" spans="1:25" ht="25" customHeight="1" x14ac:dyDescent="0.35">
      <c r="A40" s="2">
        <v>45181</v>
      </c>
      <c r="B40" s="2" t="str">
        <f>TEXT(Table145[[#This Row],[Order Date]], ("MMM"))</f>
        <v>Sep</v>
      </c>
      <c r="C40" s="3"/>
      <c r="D40" t="s">
        <v>63</v>
      </c>
      <c r="E40" t="s">
        <v>5</v>
      </c>
      <c r="F40" t="s">
        <v>4</v>
      </c>
      <c r="G40">
        <v>1</v>
      </c>
      <c r="H40">
        <v>50</v>
      </c>
      <c r="I40">
        <v>40</v>
      </c>
      <c r="J40" t="s">
        <v>3</v>
      </c>
      <c r="K40">
        <v>2</v>
      </c>
      <c r="L40">
        <v>105</v>
      </c>
      <c r="M40">
        <f>550*2</f>
        <v>1100</v>
      </c>
      <c r="N40" t="s">
        <v>62</v>
      </c>
      <c r="O40">
        <v>2</v>
      </c>
      <c r="P40">
        <v>200</v>
      </c>
      <c r="Q40">
        <v>800</v>
      </c>
      <c r="R40">
        <f>Table145[[#This Row],[PRODUCT COST3]]+Table145[[#This Row],[PRODUCT COST2]]+Table145[[#This Row],[PRODUCT COST]]</f>
        <v>355</v>
      </c>
      <c r="S40">
        <f>Table145[[#This Row],[SALE3]]+Table145[[#This Row],[SALE2]]+Table145[[#This Row],[SALE]]</f>
        <v>1940</v>
      </c>
      <c r="T40" t="s">
        <v>7</v>
      </c>
      <c r="U40">
        <f>Table145[[#This Row],[TOTAL PRODUCT SALE]]-Table145[[#This Row],[TOTAL PRODUCT COST]]</f>
        <v>1585</v>
      </c>
      <c r="V40" s="1">
        <v>2000</v>
      </c>
      <c r="W40" s="4">
        <v>60</v>
      </c>
      <c r="X40" s="1"/>
      <c r="Y40" s="1" t="s">
        <v>204</v>
      </c>
    </row>
    <row r="41" spans="1:25" x14ac:dyDescent="0.35">
      <c r="A41" s="2">
        <v>45182</v>
      </c>
      <c r="B41" s="2" t="str">
        <f>TEXT(Table145[[#This Row],[Order Date]], ("MMM"))</f>
        <v>Sep</v>
      </c>
      <c r="C41" s="3"/>
      <c r="D41" t="s">
        <v>61</v>
      </c>
      <c r="E41" t="s">
        <v>8</v>
      </c>
      <c r="F41" t="s">
        <v>60</v>
      </c>
      <c r="G41">
        <v>1</v>
      </c>
      <c r="H41">
        <v>50</v>
      </c>
      <c r="I41">
        <v>50</v>
      </c>
      <c r="R41">
        <f>Table145[[#This Row],[PRODUCT COST3]]+Table145[[#This Row],[PRODUCT COST2]]+Table145[[#This Row],[PRODUCT COST]]</f>
        <v>50</v>
      </c>
      <c r="S41">
        <f>Table145[[#This Row],[SALE3]]+Table145[[#This Row],[SALE2]]+Table145[[#This Row],[SALE]]</f>
        <v>50</v>
      </c>
      <c r="T41" t="s">
        <v>7</v>
      </c>
      <c r="U41">
        <f>Table145[[#This Row],[TOTAL PRODUCT SALE]]-Table145[[#This Row],[TOTAL PRODUCT COST]]</f>
        <v>0</v>
      </c>
      <c r="V41">
        <v>100</v>
      </c>
      <c r="W41" s="4">
        <v>50</v>
      </c>
      <c r="X41" s="1"/>
      <c r="Y41" s="1" t="s">
        <v>204</v>
      </c>
    </row>
    <row r="42" spans="1:25" x14ac:dyDescent="0.35">
      <c r="A42" s="2">
        <v>45183</v>
      </c>
      <c r="B42" s="2" t="str">
        <f>TEXT(Table145[[#This Row],[Order Date]], ("MMM"))</f>
        <v>Sep</v>
      </c>
      <c r="C42" s="3"/>
      <c r="D42" t="s">
        <v>44</v>
      </c>
      <c r="E42" t="s">
        <v>8</v>
      </c>
      <c r="F42" t="s">
        <v>4</v>
      </c>
      <c r="G42">
        <v>1</v>
      </c>
      <c r="H42">
        <v>50</v>
      </c>
      <c r="I42">
        <v>100</v>
      </c>
      <c r="R42">
        <f>Table145[[#This Row],[PRODUCT COST3]]+Table145[[#This Row],[PRODUCT COST2]]+Table145[[#This Row],[PRODUCT COST]]</f>
        <v>50</v>
      </c>
      <c r="S42">
        <f>Table145[[#This Row],[SALE3]]+Table145[[#This Row],[SALE2]]+Table145[[#This Row],[SALE]]</f>
        <v>100</v>
      </c>
      <c r="T42" t="s">
        <v>11</v>
      </c>
      <c r="U42">
        <f>Table145[[#This Row],[TOTAL PRODUCT SALE]]-Table145[[#This Row],[TOTAL PRODUCT COST]]</f>
        <v>50</v>
      </c>
      <c r="V42">
        <v>100</v>
      </c>
      <c r="W42" s="4"/>
      <c r="X42" s="1"/>
      <c r="Y42" s="1" t="s">
        <v>204</v>
      </c>
    </row>
    <row r="43" spans="1:25" ht="18" customHeight="1" x14ac:dyDescent="0.35">
      <c r="A43" s="2">
        <v>45184</v>
      </c>
      <c r="B43" s="2" t="str">
        <f>TEXT(Table145[[#This Row],[Order Date]], ("MMM"))</f>
        <v>Sep</v>
      </c>
      <c r="C43" s="3"/>
      <c r="D43" t="s">
        <v>59</v>
      </c>
      <c r="E43" t="s">
        <v>8</v>
      </c>
      <c r="F43" t="s">
        <v>4</v>
      </c>
      <c r="G43">
        <v>1</v>
      </c>
      <c r="H43">
        <v>50</v>
      </c>
      <c r="I43">
        <v>90</v>
      </c>
      <c r="R43">
        <f>Table145[[#This Row],[PRODUCT COST3]]+Table145[[#This Row],[PRODUCT COST2]]+Table145[[#This Row],[PRODUCT COST]]</f>
        <v>50</v>
      </c>
      <c r="S43">
        <f>Table145[[#This Row],[SALE3]]+Table145[[#This Row],[SALE2]]+Table145[[#This Row],[SALE]]</f>
        <v>90</v>
      </c>
      <c r="T43" t="s">
        <v>7</v>
      </c>
      <c r="U43">
        <f>Table145[[#This Row],[TOTAL PRODUCT SALE]]-Table145[[#This Row],[TOTAL PRODUCT COST]]</f>
        <v>40</v>
      </c>
      <c r="V43">
        <v>100</v>
      </c>
      <c r="W43" s="4">
        <v>10</v>
      </c>
      <c r="X43" s="1"/>
      <c r="Y43" s="1" t="s">
        <v>204</v>
      </c>
    </row>
    <row r="44" spans="1:25" ht="17" customHeight="1" x14ac:dyDescent="0.35">
      <c r="A44" s="2">
        <v>45184</v>
      </c>
      <c r="B44" s="2" t="str">
        <f>TEXT(Table145[[#This Row],[Order Date]], ("MMM"))</f>
        <v>Sep</v>
      </c>
      <c r="C44" s="3"/>
      <c r="D44" t="s">
        <v>58</v>
      </c>
      <c r="E44" t="s">
        <v>8</v>
      </c>
      <c r="F44" t="s">
        <v>4</v>
      </c>
      <c r="G44">
        <v>1</v>
      </c>
      <c r="H44">
        <v>50</v>
      </c>
      <c r="I44">
        <v>100</v>
      </c>
      <c r="R44">
        <f>Table145[[#This Row],[PRODUCT COST3]]+Table145[[#This Row],[PRODUCT COST2]]+Table145[[#This Row],[PRODUCT COST]]</f>
        <v>50</v>
      </c>
      <c r="S44">
        <f>Table145[[#This Row],[SALE3]]+Table145[[#This Row],[SALE2]]+Table145[[#This Row],[SALE]]</f>
        <v>100</v>
      </c>
      <c r="T44" t="s">
        <v>7</v>
      </c>
      <c r="U44">
        <f>Table145[[#This Row],[TOTAL PRODUCT SALE]]-Table145[[#This Row],[TOTAL PRODUCT COST]]</f>
        <v>50</v>
      </c>
      <c r="V44">
        <v>100</v>
      </c>
      <c r="W44" s="4"/>
      <c r="X44" s="1"/>
      <c r="Y44" s="1" t="s">
        <v>204</v>
      </c>
    </row>
    <row r="45" spans="1:25" ht="19" customHeight="1" x14ac:dyDescent="0.35">
      <c r="A45" s="2">
        <v>45187</v>
      </c>
      <c r="B45" s="2" t="str">
        <f>TEXT(Table145[[#This Row],[Order Date]], ("MMM"))</f>
        <v>Sep</v>
      </c>
      <c r="C45" s="3"/>
      <c r="D45" t="s">
        <v>57</v>
      </c>
      <c r="E45" t="s">
        <v>5</v>
      </c>
      <c r="F45" t="s">
        <v>4</v>
      </c>
      <c r="G45">
        <v>1</v>
      </c>
      <c r="H45">
        <v>50</v>
      </c>
      <c r="I45">
        <v>50</v>
      </c>
      <c r="J45" t="s">
        <v>16</v>
      </c>
      <c r="K45" s="5">
        <v>1</v>
      </c>
      <c r="L45">
        <v>120</v>
      </c>
      <c r="M45">
        <v>530</v>
      </c>
      <c r="N45" t="s">
        <v>56</v>
      </c>
      <c r="O45">
        <v>1</v>
      </c>
      <c r="P45">
        <v>150</v>
      </c>
      <c r="Q45">
        <v>250</v>
      </c>
      <c r="R45">
        <f>Table145[[#This Row],[PRODUCT COST3]]+Table145[[#This Row],[PRODUCT COST2]]+Table145[[#This Row],[PRODUCT COST]]</f>
        <v>320</v>
      </c>
      <c r="S45">
        <f>Table145[[#This Row],[SALE3]]+Table145[[#This Row],[SALE2]]+Table145[[#This Row],[SALE]]</f>
        <v>830</v>
      </c>
      <c r="T45" t="s">
        <v>15</v>
      </c>
      <c r="U45">
        <f>Table145[[#This Row],[TOTAL PRODUCT SALE]]-Table145[[#This Row],[TOTAL PRODUCT COST]]</f>
        <v>510</v>
      </c>
      <c r="V45" s="1">
        <f>400+100+300+150</f>
        <v>950</v>
      </c>
      <c r="W45" s="4">
        <v>120</v>
      </c>
      <c r="X45" s="1" t="s">
        <v>55</v>
      </c>
      <c r="Y45" s="1" t="s">
        <v>204</v>
      </c>
    </row>
    <row r="46" spans="1:25" ht="20.5" customHeight="1" x14ac:dyDescent="0.35">
      <c r="A46" s="2">
        <v>45191</v>
      </c>
      <c r="B46" s="2" t="str">
        <f>TEXT(Table145[[#This Row],[Order Date]], ("MMM"))</f>
        <v>Sep</v>
      </c>
      <c r="C46" s="3"/>
      <c r="D46" t="s">
        <v>54</v>
      </c>
      <c r="E46" t="s">
        <v>8</v>
      </c>
      <c r="F46" t="s">
        <v>4</v>
      </c>
      <c r="G46">
        <v>1</v>
      </c>
      <c r="H46">
        <v>50</v>
      </c>
      <c r="I46">
        <v>100</v>
      </c>
      <c r="R46">
        <f>Table145[[#This Row],[PRODUCT COST3]]+Table145[[#This Row],[PRODUCT COST2]]+Table145[[#This Row],[PRODUCT COST]]</f>
        <v>50</v>
      </c>
      <c r="S46">
        <f>Table145[[#This Row],[SALE3]]+Table145[[#This Row],[SALE2]]+Table145[[#This Row],[SALE]]</f>
        <v>100</v>
      </c>
      <c r="T46" t="s">
        <v>11</v>
      </c>
      <c r="U46">
        <f>Table145[[#This Row],[TOTAL PRODUCT SALE]]-Table145[[#This Row],[TOTAL PRODUCT COST]]</f>
        <v>50</v>
      </c>
      <c r="V46">
        <v>100</v>
      </c>
      <c r="W46" s="4"/>
      <c r="X46" s="1"/>
      <c r="Y46" s="1" t="s">
        <v>204</v>
      </c>
    </row>
    <row r="47" spans="1:25" x14ac:dyDescent="0.35">
      <c r="A47" s="2">
        <v>45194</v>
      </c>
      <c r="B47" s="2" t="str">
        <f>TEXT(Table145[[#This Row],[Order Date]], ("MMM"))</f>
        <v>Sep</v>
      </c>
      <c r="C47" s="3"/>
      <c r="D47" t="s">
        <v>53</v>
      </c>
      <c r="E47" t="s">
        <v>18</v>
      </c>
      <c r="F47" t="s">
        <v>4</v>
      </c>
      <c r="G47">
        <v>1</v>
      </c>
      <c r="H47">
        <v>50</v>
      </c>
      <c r="I47">
        <v>100</v>
      </c>
      <c r="J47" t="s">
        <v>16</v>
      </c>
      <c r="K47">
        <v>1</v>
      </c>
      <c r="L47">
        <v>65</v>
      </c>
      <c r="M47">
        <v>400</v>
      </c>
      <c r="R47">
        <f>Table145[[#This Row],[PRODUCT COST3]]+Table145[[#This Row],[PRODUCT COST2]]+Table145[[#This Row],[PRODUCT COST]]</f>
        <v>115</v>
      </c>
      <c r="S47">
        <f>Table145[[#This Row],[SALE3]]+Table145[[#This Row],[SALE2]]+Table145[[#This Row],[SALE]]</f>
        <v>500</v>
      </c>
      <c r="T47" t="s">
        <v>11</v>
      </c>
      <c r="U47">
        <f>Table145[[#This Row],[TOTAL PRODUCT SALE]]-Table145[[#This Row],[TOTAL PRODUCT COST]]</f>
        <v>385</v>
      </c>
      <c r="V47" s="1">
        <f>100+400</f>
        <v>500</v>
      </c>
      <c r="W47" s="4"/>
      <c r="X47" s="1"/>
      <c r="Y47" s="1" t="s">
        <v>204</v>
      </c>
    </row>
    <row r="48" spans="1:25" x14ac:dyDescent="0.35">
      <c r="A48" s="2">
        <v>45198</v>
      </c>
      <c r="B48" s="2" t="str">
        <f>TEXT(Table145[[#This Row],[Order Date]], ("MMM"))</f>
        <v>Sep</v>
      </c>
      <c r="C48" s="3"/>
      <c r="D48" t="s">
        <v>52</v>
      </c>
      <c r="E48" t="s">
        <v>8</v>
      </c>
      <c r="F48" t="s">
        <v>8</v>
      </c>
      <c r="G48">
        <v>1</v>
      </c>
      <c r="H48">
        <v>50</v>
      </c>
      <c r="I48">
        <v>100</v>
      </c>
      <c r="R48">
        <f>Table145[[#This Row],[PRODUCT COST3]]+Table145[[#This Row],[PRODUCT COST2]]+Table145[[#This Row],[PRODUCT COST]]</f>
        <v>50</v>
      </c>
      <c r="S48">
        <f>Table145[[#This Row],[SALE3]]+Table145[[#This Row],[SALE2]]+Table145[[#This Row],[SALE]]</f>
        <v>100</v>
      </c>
      <c r="T48" t="s">
        <v>11</v>
      </c>
      <c r="U48">
        <f>Table145[[#This Row],[TOTAL PRODUCT SALE]]-Table145[[#This Row],[TOTAL PRODUCT COST]]</f>
        <v>50</v>
      </c>
      <c r="V48">
        <v>100</v>
      </c>
      <c r="W48" s="4"/>
      <c r="X48" s="1"/>
      <c r="Y48" s="1" t="s">
        <v>204</v>
      </c>
    </row>
    <row r="49" spans="1:25" ht="22" customHeight="1" x14ac:dyDescent="0.35">
      <c r="A49" s="2">
        <v>45199</v>
      </c>
      <c r="B49" s="2" t="str">
        <f>TEXT(Table145[[#This Row],[Order Date]], ("MMM"))</f>
        <v>Sep</v>
      </c>
      <c r="C49" s="3"/>
      <c r="D49" t="s">
        <v>51</v>
      </c>
      <c r="E49" t="s">
        <v>5</v>
      </c>
      <c r="F49" t="s">
        <v>4</v>
      </c>
      <c r="G49">
        <v>1</v>
      </c>
      <c r="H49">
        <v>50</v>
      </c>
      <c r="I49">
        <v>50</v>
      </c>
      <c r="J49" t="s">
        <v>50</v>
      </c>
      <c r="K49">
        <v>1</v>
      </c>
      <c r="L49">
        <v>425</v>
      </c>
      <c r="M49">
        <v>900</v>
      </c>
      <c r="N49" t="s">
        <v>33</v>
      </c>
      <c r="O49">
        <v>1</v>
      </c>
      <c r="P49">
        <v>150</v>
      </c>
      <c r="Q49">
        <v>200</v>
      </c>
      <c r="R49">
        <f>Table145[[#This Row],[PRODUCT COST3]]+Table145[[#This Row],[PRODUCT COST2]]+Table145[[#This Row],[PRODUCT COST]]</f>
        <v>625</v>
      </c>
      <c r="S49">
        <f>Table145[[#This Row],[SALE3]]+Table145[[#This Row],[SALE2]]+Table145[[#This Row],[SALE]]</f>
        <v>1150</v>
      </c>
      <c r="T49" t="s">
        <v>15</v>
      </c>
      <c r="U49">
        <f>Table145[[#This Row],[TOTAL PRODUCT SALE]]-Table145[[#This Row],[TOTAL PRODUCT COST]]</f>
        <v>525</v>
      </c>
      <c r="V49">
        <f>1150+100+300</f>
        <v>1550</v>
      </c>
      <c r="W49" s="4">
        <v>400</v>
      </c>
      <c r="X49" s="1"/>
      <c r="Y49" s="1" t="s">
        <v>204</v>
      </c>
    </row>
    <row r="50" spans="1:25" ht="22" customHeight="1" x14ac:dyDescent="0.35">
      <c r="A50" s="2">
        <v>45199</v>
      </c>
      <c r="B50" s="2" t="str">
        <f>TEXT(Table145[[#This Row],[Order Date]], ("MMM"))</f>
        <v>Sep</v>
      </c>
      <c r="C50" s="3"/>
      <c r="D50" t="s">
        <v>49</v>
      </c>
      <c r="E50" t="s">
        <v>29</v>
      </c>
      <c r="J50" t="s">
        <v>3</v>
      </c>
      <c r="L50">
        <v>105</v>
      </c>
      <c r="M50">
        <v>550</v>
      </c>
      <c r="N50" t="s">
        <v>48</v>
      </c>
      <c r="O50">
        <v>2</v>
      </c>
      <c r="P50">
        <f>150+200</f>
        <v>350</v>
      </c>
      <c r="Q50">
        <v>650</v>
      </c>
      <c r="R50">
        <f>Table145[[#This Row],[PRODUCT COST3]]+Table145[[#This Row],[PRODUCT COST2]]+Table145[[#This Row],[PRODUCT COST]]</f>
        <v>455</v>
      </c>
      <c r="S50">
        <f>Table145[[#This Row],[SALE3]]+Table145[[#This Row],[SALE2]]+Table145[[#This Row],[SALE]]</f>
        <v>1200</v>
      </c>
      <c r="T50" t="s">
        <v>15</v>
      </c>
      <c r="U50">
        <f>Table145[[#This Row],[TOTAL PRODUCT SALE]]-Table145[[#This Row],[TOTAL PRODUCT COST]]</f>
        <v>745</v>
      </c>
      <c r="V50">
        <v>1250</v>
      </c>
      <c r="W50" s="4">
        <v>50</v>
      </c>
      <c r="X50" s="1"/>
      <c r="Y50" s="1" t="s">
        <v>205</v>
      </c>
    </row>
    <row r="51" spans="1:25" ht="16" customHeight="1" x14ac:dyDescent="0.35">
      <c r="A51" s="2">
        <v>45199</v>
      </c>
      <c r="B51" s="2" t="str">
        <f>TEXT(Table145[[#This Row],[Order Date]], ("MMM"))</f>
        <v>Sep</v>
      </c>
      <c r="C51" s="3"/>
      <c r="D51" t="s">
        <v>47</v>
      </c>
      <c r="E51" t="s">
        <v>8</v>
      </c>
      <c r="F51" t="s">
        <v>4</v>
      </c>
      <c r="G51">
        <v>1</v>
      </c>
      <c r="H51">
        <v>50</v>
      </c>
      <c r="I51">
        <v>100</v>
      </c>
      <c r="R51">
        <f>Table145[[#This Row],[PRODUCT COST3]]+Table145[[#This Row],[PRODUCT COST2]]+Table145[[#This Row],[PRODUCT COST]]</f>
        <v>50</v>
      </c>
      <c r="S51">
        <f>Table145[[#This Row],[SALE3]]+Table145[[#This Row],[SALE2]]+Table145[[#This Row],[SALE]]</f>
        <v>100</v>
      </c>
      <c r="T51" t="s">
        <v>11</v>
      </c>
      <c r="U51">
        <f>Table145[[#This Row],[TOTAL PRODUCT SALE]]-Table145[[#This Row],[TOTAL PRODUCT COST]]</f>
        <v>50</v>
      </c>
      <c r="V51">
        <v>100</v>
      </c>
      <c r="W51" s="4"/>
      <c r="X51" s="1"/>
      <c r="Y51" s="1" t="s">
        <v>204</v>
      </c>
    </row>
    <row r="52" spans="1:25" ht="17" customHeight="1" x14ac:dyDescent="0.35">
      <c r="A52" s="2">
        <v>45199</v>
      </c>
      <c r="B52" s="2" t="str">
        <f>TEXT(Table145[[#This Row],[Order Date]], ("MMM"))</f>
        <v>Sep</v>
      </c>
      <c r="C52" s="3"/>
      <c r="D52" t="s">
        <v>46</v>
      </c>
      <c r="E52" t="s">
        <v>8</v>
      </c>
      <c r="F52" t="s">
        <v>4</v>
      </c>
      <c r="G52">
        <v>1</v>
      </c>
      <c r="H52">
        <v>50</v>
      </c>
      <c r="I52">
        <v>100</v>
      </c>
      <c r="R52">
        <f>Table145[[#This Row],[PRODUCT COST3]]+Table145[[#This Row],[PRODUCT COST2]]+Table145[[#This Row],[PRODUCT COST]]</f>
        <v>50</v>
      </c>
      <c r="S52">
        <f>Table145[[#This Row],[SALE3]]+Table145[[#This Row],[SALE2]]+Table145[[#This Row],[SALE]]</f>
        <v>100</v>
      </c>
      <c r="T52" t="s">
        <v>11</v>
      </c>
      <c r="U52">
        <f>Table145[[#This Row],[TOTAL PRODUCT SALE]]-Table145[[#This Row],[TOTAL PRODUCT COST]]</f>
        <v>50</v>
      </c>
      <c r="V52">
        <v>100</v>
      </c>
      <c r="W52" s="4">
        <v>0</v>
      </c>
      <c r="X52" s="1"/>
      <c r="Y52" s="1" t="s">
        <v>204</v>
      </c>
    </row>
    <row r="53" spans="1:25" ht="17" customHeight="1" x14ac:dyDescent="0.35">
      <c r="A53" s="2">
        <v>45201</v>
      </c>
      <c r="B53" s="2" t="str">
        <f>TEXT(Table145[[#This Row],[Order Date]], ("MMM"))</f>
        <v>Oct</v>
      </c>
      <c r="C53" s="3"/>
      <c r="D53" t="s">
        <v>45</v>
      </c>
      <c r="E53" t="s">
        <v>29</v>
      </c>
      <c r="J53" t="s">
        <v>3</v>
      </c>
      <c r="K53">
        <v>1</v>
      </c>
      <c r="L53">
        <v>105</v>
      </c>
      <c r="M53">
        <v>550</v>
      </c>
      <c r="N53" t="s">
        <v>41</v>
      </c>
      <c r="O53">
        <v>1</v>
      </c>
      <c r="P53">
        <v>200</v>
      </c>
      <c r="Q53">
        <v>350</v>
      </c>
      <c r="R53">
        <f>Table145[[#This Row],[PRODUCT COST3]]+Table145[[#This Row],[PRODUCT COST2]]+Table145[[#This Row],[PRODUCT COST]]</f>
        <v>305</v>
      </c>
      <c r="S53">
        <f>Table145[[#This Row],[SALE3]]+Table145[[#This Row],[SALE2]]+Table145[[#This Row],[SALE]]</f>
        <v>900</v>
      </c>
      <c r="T53" t="s">
        <v>7</v>
      </c>
      <c r="U53">
        <f>Table145[[#This Row],[TOTAL PRODUCT SALE]]-Table145[[#This Row],[TOTAL PRODUCT COST]]</f>
        <v>595</v>
      </c>
      <c r="V53" s="1">
        <f>400+550</f>
        <v>950</v>
      </c>
      <c r="W53" s="1">
        <v>50</v>
      </c>
      <c r="X53" s="1"/>
      <c r="Y53" s="1" t="s">
        <v>205</v>
      </c>
    </row>
    <row r="54" spans="1:25" x14ac:dyDescent="0.35">
      <c r="A54" s="2">
        <v>45201</v>
      </c>
      <c r="B54" s="2" t="str">
        <f>TEXT(Table145[[#This Row],[Order Date]], ("MMM"))</f>
        <v>Oct</v>
      </c>
      <c r="C54" s="3"/>
      <c r="D54" t="s">
        <v>44</v>
      </c>
      <c r="E54" t="s">
        <v>13</v>
      </c>
      <c r="J54" t="s">
        <v>43</v>
      </c>
      <c r="K54">
        <v>1</v>
      </c>
      <c r="L54">
        <v>330</v>
      </c>
      <c r="M54">
        <v>750</v>
      </c>
      <c r="R54">
        <f>Table145[[#This Row],[PRODUCT COST3]]+Table145[[#This Row],[PRODUCT COST2]]+Table145[[#This Row],[PRODUCT COST]]</f>
        <v>330</v>
      </c>
      <c r="S54">
        <f>Table145[[#This Row],[SALE3]]+Table145[[#This Row],[SALE2]]+Table145[[#This Row],[SALE]]</f>
        <v>750</v>
      </c>
      <c r="T54" t="s">
        <v>15</v>
      </c>
      <c r="U54">
        <f>Table145[[#This Row],[TOTAL PRODUCT SALE]]-Table145[[#This Row],[TOTAL PRODUCT COST]]</f>
        <v>420</v>
      </c>
      <c r="V54" s="1">
        <v>800</v>
      </c>
      <c r="W54" s="1">
        <v>50</v>
      </c>
      <c r="X54" s="1"/>
      <c r="Y54" s="1" t="s">
        <v>205</v>
      </c>
    </row>
    <row r="55" spans="1:25" x14ac:dyDescent="0.35">
      <c r="A55" s="2">
        <v>45201</v>
      </c>
      <c r="B55" s="2" t="str">
        <f>TEXT(Table145[[#This Row],[Order Date]], ("MMM"))</f>
        <v>Oct</v>
      </c>
      <c r="C55" s="3"/>
      <c r="D55" t="s">
        <v>42</v>
      </c>
      <c r="E55" t="s">
        <v>5</v>
      </c>
      <c r="F55" t="s">
        <v>4</v>
      </c>
      <c r="G55">
        <v>1</v>
      </c>
      <c r="H55">
        <v>50</v>
      </c>
      <c r="I55">
        <v>90</v>
      </c>
      <c r="J55" t="s">
        <v>3</v>
      </c>
      <c r="K55">
        <v>1</v>
      </c>
      <c r="L55">
        <v>105</v>
      </c>
      <c r="M55">
        <v>500</v>
      </c>
      <c r="N55" t="s">
        <v>41</v>
      </c>
      <c r="O55">
        <v>1</v>
      </c>
      <c r="P55">
        <v>200</v>
      </c>
      <c r="Q55">
        <v>300</v>
      </c>
      <c r="R55">
        <f>Table145[[#This Row],[PRODUCT COST3]]+Table145[[#This Row],[PRODUCT COST2]]+Table145[[#This Row],[PRODUCT COST]]</f>
        <v>355</v>
      </c>
      <c r="S55">
        <f>Table145[[#This Row],[SALE3]]+Table145[[#This Row],[SALE2]]+Table145[[#This Row],[SALE]]</f>
        <v>890</v>
      </c>
      <c r="T55" t="s">
        <v>1</v>
      </c>
      <c r="U55">
        <f>Table145[[#This Row],[TOTAL PRODUCT SALE]]-Table145[[#This Row],[TOTAL PRODUCT COST]]</f>
        <v>535</v>
      </c>
      <c r="V55" s="1">
        <f>90+400+550</f>
        <v>1040</v>
      </c>
      <c r="W55" s="1">
        <f>Table145[[#This Row],[Total Cost (SELL PRICE)]]-890</f>
        <v>150</v>
      </c>
      <c r="X55" s="1"/>
      <c r="Y55" s="1" t="s">
        <v>204</v>
      </c>
    </row>
    <row r="56" spans="1:25" x14ac:dyDescent="0.35">
      <c r="A56" s="2">
        <v>45203</v>
      </c>
      <c r="B56" s="2" t="str">
        <f>TEXT(Table145[[#This Row],[Order Date]], ("MMM"))</f>
        <v>Oct</v>
      </c>
      <c r="C56" s="3"/>
      <c r="D56" t="s">
        <v>40</v>
      </c>
      <c r="E56" t="s">
        <v>29</v>
      </c>
      <c r="J56" t="s">
        <v>16</v>
      </c>
      <c r="K56">
        <v>1</v>
      </c>
      <c r="L56">
        <v>65</v>
      </c>
      <c r="M56">
        <v>350</v>
      </c>
      <c r="N56" t="s">
        <v>39</v>
      </c>
      <c r="O56">
        <v>1</v>
      </c>
      <c r="P56">
        <v>150</v>
      </c>
      <c r="Q56">
        <v>250</v>
      </c>
      <c r="R56">
        <f>Table145[[#This Row],[PRODUCT COST3]]+Table145[[#This Row],[PRODUCT COST2]]+Table145[[#This Row],[PRODUCT COST]]</f>
        <v>215</v>
      </c>
      <c r="S56">
        <f>Table145[[#This Row],[SALE3]]+Table145[[#This Row],[SALE2]]+Table145[[#This Row],[SALE]]</f>
        <v>600</v>
      </c>
      <c r="T56" t="s">
        <v>7</v>
      </c>
      <c r="U56">
        <f>Table145[[#This Row],[TOTAL PRODUCT SALE]]-Table145[[#This Row],[TOTAL PRODUCT COST]]</f>
        <v>385</v>
      </c>
      <c r="V56" s="1">
        <f>400+400</f>
        <v>800</v>
      </c>
      <c r="W56" s="1">
        <f>Table145[[#This Row],[Total Cost (SELL PRICE)]]-600</f>
        <v>200</v>
      </c>
      <c r="X56" s="1"/>
      <c r="Y56" s="1" t="s">
        <v>205</v>
      </c>
    </row>
    <row r="57" spans="1:25" x14ac:dyDescent="0.35">
      <c r="A57" s="2">
        <v>45203</v>
      </c>
      <c r="B57" s="2" t="str">
        <f>TEXT(Table145[[#This Row],[Order Date]], ("MMM"))</f>
        <v>Oct</v>
      </c>
      <c r="C57" s="3"/>
      <c r="D57" t="s">
        <v>38</v>
      </c>
      <c r="E57" t="s">
        <v>18</v>
      </c>
      <c r="F57" t="s">
        <v>4</v>
      </c>
      <c r="G57">
        <v>1</v>
      </c>
      <c r="H57">
        <v>50</v>
      </c>
      <c r="I57">
        <v>100</v>
      </c>
      <c r="J57" t="s">
        <v>12</v>
      </c>
      <c r="K57">
        <v>1</v>
      </c>
      <c r="L57">
        <v>65</v>
      </c>
      <c r="M57">
        <v>400</v>
      </c>
      <c r="R57">
        <f>Table145[[#This Row],[PRODUCT COST3]]+Table145[[#This Row],[PRODUCT COST2]]+Table145[[#This Row],[PRODUCT COST]]</f>
        <v>115</v>
      </c>
      <c r="S57">
        <f>Table145[[#This Row],[SALE3]]+Table145[[#This Row],[SALE2]]+Table145[[#This Row],[SALE]]</f>
        <v>500</v>
      </c>
      <c r="T57" t="s">
        <v>7</v>
      </c>
      <c r="U57">
        <f>Table145[[#This Row],[TOTAL PRODUCT SALE]]-Table145[[#This Row],[TOTAL PRODUCT COST]]</f>
        <v>385</v>
      </c>
      <c r="V57" s="1">
        <f>100+450</f>
        <v>550</v>
      </c>
      <c r="W57" s="1">
        <v>50</v>
      </c>
      <c r="X57" s="1"/>
      <c r="Y57" s="1" t="s">
        <v>204</v>
      </c>
    </row>
    <row r="58" spans="1:25" x14ac:dyDescent="0.35">
      <c r="A58" s="2">
        <v>45206</v>
      </c>
      <c r="B58" s="2" t="str">
        <f>TEXT(Table145[[#This Row],[Order Date]], ("MMM"))</f>
        <v>Oct</v>
      </c>
      <c r="C58" s="3"/>
      <c r="D58" t="s">
        <v>37</v>
      </c>
      <c r="E58" t="s">
        <v>8</v>
      </c>
      <c r="F58" t="s">
        <v>4</v>
      </c>
      <c r="G58">
        <v>2</v>
      </c>
      <c r="H58">
        <v>100</v>
      </c>
      <c r="I58">
        <v>150</v>
      </c>
      <c r="R58">
        <f>Table145[[#This Row],[PRODUCT COST3]]+Table145[[#This Row],[PRODUCT COST2]]+Table145[[#This Row],[PRODUCT COST]]</f>
        <v>100</v>
      </c>
      <c r="S58">
        <f>Table145[[#This Row],[SALE3]]+Table145[[#This Row],[SALE2]]+Table145[[#This Row],[SALE]]</f>
        <v>150</v>
      </c>
      <c r="T58" t="s">
        <v>7</v>
      </c>
      <c r="U58">
        <f>Table145[[#This Row],[TOTAL PRODUCT SALE]]-Table145[[#This Row],[TOTAL PRODUCT COST]]</f>
        <v>50</v>
      </c>
      <c r="V58" s="1">
        <v>200</v>
      </c>
      <c r="W58" s="1">
        <v>50</v>
      </c>
      <c r="X58" s="1"/>
      <c r="Y58" s="1" t="s">
        <v>204</v>
      </c>
    </row>
    <row r="59" spans="1:25" x14ac:dyDescent="0.35">
      <c r="A59" s="2">
        <v>45209</v>
      </c>
      <c r="B59" s="2" t="str">
        <f>TEXT(Table145[[#This Row],[Order Date]], ("MMM"))</f>
        <v>Oct</v>
      </c>
      <c r="C59" s="3"/>
      <c r="D59" t="s">
        <v>36</v>
      </c>
      <c r="E59" t="s">
        <v>5</v>
      </c>
      <c r="F59" t="s">
        <v>4</v>
      </c>
      <c r="G59">
        <v>1</v>
      </c>
      <c r="H59">
        <v>50</v>
      </c>
      <c r="I59">
        <v>50</v>
      </c>
      <c r="J59" t="s">
        <v>24</v>
      </c>
      <c r="K59">
        <v>1</v>
      </c>
      <c r="L59">
        <v>385</v>
      </c>
      <c r="M59">
        <v>900</v>
      </c>
      <c r="N59" t="s">
        <v>33</v>
      </c>
      <c r="O59">
        <v>1</v>
      </c>
      <c r="P59">
        <v>150</v>
      </c>
      <c r="Q59">
        <v>150</v>
      </c>
      <c r="R59">
        <f>Table145[[#This Row],[PRODUCT COST3]]+Table145[[#This Row],[PRODUCT COST2]]+Table145[[#This Row],[PRODUCT COST]]</f>
        <v>585</v>
      </c>
      <c r="S59">
        <f>Table145[[#This Row],[SALE3]]+Table145[[#This Row],[SALE2]]+Table145[[#This Row],[SALE]]</f>
        <v>1100</v>
      </c>
      <c r="T59" t="s">
        <v>7</v>
      </c>
      <c r="U59">
        <f>Table145[[#This Row],[TOTAL PRODUCT SALE]]-Table145[[#This Row],[TOTAL PRODUCT COST]]</f>
        <v>515</v>
      </c>
      <c r="V59" s="1">
        <f>100+900+300</f>
        <v>1300</v>
      </c>
      <c r="W59" s="1">
        <v>200</v>
      </c>
      <c r="X59" s="1"/>
      <c r="Y59" s="1" t="s">
        <v>204</v>
      </c>
    </row>
    <row r="60" spans="1:25" x14ac:dyDescent="0.35">
      <c r="A60" s="2">
        <v>45210</v>
      </c>
      <c r="B60" s="2" t="str">
        <f>TEXT(Table145[[#This Row],[Order Date]], ("MMM"))</f>
        <v>Oct</v>
      </c>
      <c r="C60" s="3"/>
      <c r="D60" t="s">
        <v>35</v>
      </c>
      <c r="E60" t="s">
        <v>34</v>
      </c>
      <c r="F60" t="s">
        <v>17</v>
      </c>
      <c r="G60">
        <v>1</v>
      </c>
      <c r="H60">
        <v>25</v>
      </c>
      <c r="I60">
        <v>50</v>
      </c>
      <c r="N60" t="s">
        <v>33</v>
      </c>
      <c r="O60">
        <v>1</v>
      </c>
      <c r="P60">
        <v>150</v>
      </c>
      <c r="Q60">
        <v>200</v>
      </c>
      <c r="R60">
        <f>Table145[[#This Row],[PRODUCT COST3]]+Table145[[#This Row],[PRODUCT COST2]]+Table145[[#This Row],[PRODUCT COST]]</f>
        <v>175</v>
      </c>
      <c r="S60">
        <f>Table145[[#This Row],[SALE3]]+Table145[[#This Row],[SALE2]]+Table145[[#This Row],[SALE]]</f>
        <v>250</v>
      </c>
      <c r="T60" t="s">
        <v>7</v>
      </c>
      <c r="U60">
        <f>Table145[[#This Row],[TOTAL PRODUCT SALE]]-Table145[[#This Row],[TOTAL PRODUCT COST]]</f>
        <v>75</v>
      </c>
      <c r="V60" s="1">
        <v>300</v>
      </c>
      <c r="W60" s="1">
        <v>50</v>
      </c>
      <c r="X60" s="1"/>
      <c r="Y60" s="1" t="s">
        <v>204</v>
      </c>
    </row>
    <row r="61" spans="1:25" x14ac:dyDescent="0.35">
      <c r="A61" s="2">
        <v>45210</v>
      </c>
      <c r="B61" s="2" t="str">
        <f>TEXT(Table145[[#This Row],[Order Date]], ("MMM"))</f>
        <v>Oct</v>
      </c>
      <c r="C61" s="3"/>
      <c r="D61" t="s">
        <v>32</v>
      </c>
      <c r="E61" t="s">
        <v>8</v>
      </c>
      <c r="F61" t="s">
        <v>8</v>
      </c>
      <c r="G61">
        <v>2</v>
      </c>
      <c r="H61">
        <v>50</v>
      </c>
      <c r="I61">
        <v>100</v>
      </c>
      <c r="R61">
        <f>Table145[[#This Row],[PRODUCT COST3]]+Table145[[#This Row],[PRODUCT COST2]]+Table145[[#This Row],[PRODUCT COST]]</f>
        <v>50</v>
      </c>
      <c r="S61">
        <f>Table145[[#This Row],[SALE3]]+Table145[[#This Row],[SALE2]]+Table145[[#This Row],[SALE]]</f>
        <v>100</v>
      </c>
      <c r="T61" t="s">
        <v>15</v>
      </c>
      <c r="U61">
        <f>Table145[[#This Row],[TOTAL PRODUCT SALE]]-Table145[[#This Row],[TOTAL PRODUCT COST]]</f>
        <v>50</v>
      </c>
      <c r="V61" s="1">
        <v>200</v>
      </c>
      <c r="W61" s="1">
        <v>100</v>
      </c>
      <c r="X61" s="1"/>
      <c r="Y61" s="1" t="s">
        <v>204</v>
      </c>
    </row>
    <row r="62" spans="1:25" x14ac:dyDescent="0.35">
      <c r="A62" s="2">
        <v>45217</v>
      </c>
      <c r="B62" s="2" t="str">
        <f>TEXT(Table145[[#This Row],[Order Date]], ("MMM"))</f>
        <v>Oct</v>
      </c>
      <c r="C62" s="3"/>
      <c r="D62" t="s">
        <v>31</v>
      </c>
      <c r="E62" t="s">
        <v>8</v>
      </c>
      <c r="F62" t="s">
        <v>8</v>
      </c>
      <c r="G62">
        <v>1</v>
      </c>
      <c r="H62">
        <v>50</v>
      </c>
      <c r="I62">
        <v>100</v>
      </c>
      <c r="R62">
        <f>Table145[[#This Row],[PRODUCT COST3]]+Table145[[#This Row],[PRODUCT COST2]]+Table145[[#This Row],[PRODUCT COST]]</f>
        <v>50</v>
      </c>
      <c r="S62">
        <f>Table145[[#This Row],[SALE3]]+Table145[[#This Row],[SALE2]]+Table145[[#This Row],[SALE]]</f>
        <v>100</v>
      </c>
      <c r="T62" t="s">
        <v>7</v>
      </c>
      <c r="U62">
        <f>Table145[[#This Row],[TOTAL PRODUCT SALE]]-Table145[[#This Row],[TOTAL PRODUCT COST]]</f>
        <v>50</v>
      </c>
      <c r="V62" s="1">
        <v>100</v>
      </c>
      <c r="W62" s="1">
        <v>0</v>
      </c>
      <c r="X62" s="1"/>
      <c r="Y62" s="1" t="s">
        <v>204</v>
      </c>
    </row>
    <row r="63" spans="1:25" x14ac:dyDescent="0.35">
      <c r="A63" s="2">
        <v>45224</v>
      </c>
      <c r="B63" s="2" t="str">
        <f>TEXT(Table145[[#This Row],[Order Date]], ("MMM"))</f>
        <v>Oct</v>
      </c>
      <c r="C63" s="3"/>
      <c r="D63" t="s">
        <v>30</v>
      </c>
      <c r="E63" t="s">
        <v>29</v>
      </c>
      <c r="J63" t="s">
        <v>28</v>
      </c>
      <c r="K63">
        <v>2</v>
      </c>
      <c r="L63">
        <v>45</v>
      </c>
      <c r="M63">
        <v>560</v>
      </c>
      <c r="N63" t="s">
        <v>23</v>
      </c>
      <c r="O63">
        <v>1</v>
      </c>
      <c r="P63">
        <v>200</v>
      </c>
      <c r="Q63">
        <v>240</v>
      </c>
      <c r="R63">
        <f>Table145[[#This Row],[PRODUCT COST3]]+Table145[[#This Row],[PRODUCT COST2]]+Table145[[#This Row],[PRODUCT COST]]</f>
        <v>245</v>
      </c>
      <c r="S63">
        <f>Table145[[#This Row],[SALE3]]+Table145[[#This Row],[SALE2]]+Table145[[#This Row],[SALE]]</f>
        <v>800</v>
      </c>
      <c r="T63" t="s">
        <v>7</v>
      </c>
      <c r="U63">
        <f>Table145[[#This Row],[TOTAL PRODUCT SALE]]-Table145[[#This Row],[TOTAL PRODUCT COST]]</f>
        <v>555</v>
      </c>
      <c r="V63" s="1">
        <f>280*2+400</f>
        <v>960</v>
      </c>
      <c r="W63" s="1">
        <v>160</v>
      </c>
      <c r="X63" s="1"/>
      <c r="Y63" s="1" t="s">
        <v>205</v>
      </c>
    </row>
    <row r="64" spans="1:25" x14ac:dyDescent="0.35">
      <c r="A64" s="2">
        <v>45225</v>
      </c>
      <c r="B64" s="2" t="str">
        <f>TEXT(Table145[[#This Row],[Order Date]], ("MMM"))</f>
        <v>Oct</v>
      </c>
      <c r="C64" s="3"/>
      <c r="D64" t="s">
        <v>27</v>
      </c>
      <c r="E64" t="s">
        <v>21</v>
      </c>
      <c r="F64" t="s">
        <v>20</v>
      </c>
      <c r="G64">
        <v>1</v>
      </c>
      <c r="H64">
        <v>20</v>
      </c>
      <c r="I64">
        <v>50</v>
      </c>
      <c r="R64">
        <f>Table145[[#This Row],[PRODUCT COST3]]+Table145[[#This Row],[PRODUCT COST2]]+Table145[[#This Row],[PRODUCT COST]]</f>
        <v>20</v>
      </c>
      <c r="S64">
        <f>Table145[[#This Row],[SALE3]]+Table145[[#This Row],[SALE2]]+Table145[[#This Row],[SALE]]</f>
        <v>50</v>
      </c>
      <c r="T64" t="s">
        <v>7</v>
      </c>
      <c r="U64">
        <f>Table145[[#This Row],[TOTAL PRODUCT SALE]]-Table145[[#This Row],[TOTAL PRODUCT COST]]</f>
        <v>30</v>
      </c>
      <c r="V64" s="1">
        <v>50</v>
      </c>
      <c r="W64" s="1">
        <v>0</v>
      </c>
      <c r="X64" s="1"/>
      <c r="Y64" s="1" t="s">
        <v>205</v>
      </c>
    </row>
    <row r="65" spans="1:25" x14ac:dyDescent="0.35">
      <c r="A65" s="2">
        <v>45226</v>
      </c>
      <c r="B65" s="2" t="str">
        <f>TEXT(Table145[[#This Row],[Order Date]], ("MMM"))</f>
        <v>Oct</v>
      </c>
      <c r="C65" s="3"/>
      <c r="D65" t="s">
        <v>26</v>
      </c>
      <c r="E65" t="s">
        <v>5</v>
      </c>
      <c r="F65" t="s">
        <v>25</v>
      </c>
      <c r="G65">
        <v>1</v>
      </c>
      <c r="H65">
        <v>50</v>
      </c>
      <c r="I65">
        <v>0</v>
      </c>
      <c r="J65" t="s">
        <v>24</v>
      </c>
      <c r="K65">
        <v>1</v>
      </c>
      <c r="L65">
        <v>385</v>
      </c>
      <c r="M65">
        <v>800</v>
      </c>
      <c r="N65" t="s">
        <v>23</v>
      </c>
      <c r="O65">
        <v>1</v>
      </c>
      <c r="P65">
        <v>200</v>
      </c>
      <c r="Q65">
        <v>200</v>
      </c>
      <c r="R65">
        <f>Table145[[#This Row],[PRODUCT COST3]]+Table145[[#This Row],[PRODUCT COST2]]+Table145[[#This Row],[PRODUCT COST]]</f>
        <v>635</v>
      </c>
      <c r="S65">
        <f>Table145[[#This Row],[SALE3]]+Table145[[#This Row],[SALE2]]+Table145[[#This Row],[SALE]]</f>
        <v>1000</v>
      </c>
      <c r="T65" t="s">
        <v>15</v>
      </c>
      <c r="U65">
        <f>Table145[[#This Row],[TOTAL PRODUCT SALE]]-Table145[[#This Row],[TOTAL PRODUCT COST]]</f>
        <v>365</v>
      </c>
      <c r="V65" s="1">
        <f>200+900+400</f>
        <v>1500</v>
      </c>
      <c r="W65" s="1">
        <v>500</v>
      </c>
      <c r="X65" s="1"/>
      <c r="Y65" s="1" t="s">
        <v>204</v>
      </c>
    </row>
    <row r="66" spans="1:25" x14ac:dyDescent="0.35">
      <c r="A66" s="2">
        <v>45229</v>
      </c>
      <c r="B66" s="2" t="str">
        <f>TEXT(Table145[[#This Row],[Order Date]], ("MMM"))</f>
        <v>Oct</v>
      </c>
      <c r="C66" s="3"/>
      <c r="D66" t="s">
        <v>22</v>
      </c>
      <c r="E66" t="s">
        <v>21</v>
      </c>
      <c r="F66" t="s">
        <v>20</v>
      </c>
      <c r="G66">
        <v>1</v>
      </c>
      <c r="H66">
        <v>20</v>
      </c>
      <c r="I66">
        <v>50</v>
      </c>
      <c r="R66">
        <f>Table145[[#This Row],[PRODUCT COST3]]+Table145[[#This Row],[PRODUCT COST2]]+Table145[[#This Row],[PRODUCT COST]]</f>
        <v>20</v>
      </c>
      <c r="S66">
        <f>Table145[[#This Row],[SALE3]]+Table145[[#This Row],[SALE2]]+Table145[[#This Row],[SALE]]</f>
        <v>50</v>
      </c>
      <c r="T66" t="s">
        <v>7</v>
      </c>
      <c r="U66">
        <f>Table145[[#This Row],[TOTAL PRODUCT SALE]]-Table145[[#This Row],[TOTAL PRODUCT COST]]</f>
        <v>30</v>
      </c>
      <c r="V66" s="1">
        <v>50</v>
      </c>
      <c r="W66" s="1">
        <v>0</v>
      </c>
      <c r="X66" s="1"/>
      <c r="Y66" s="1" t="s">
        <v>205</v>
      </c>
    </row>
    <row r="67" spans="1:25" ht="19" customHeight="1" x14ac:dyDescent="0.35">
      <c r="A67" s="2">
        <v>45230</v>
      </c>
      <c r="B67" s="2" t="str">
        <f>TEXT(Table145[[#This Row],[Order Date]], ("MMM"))</f>
        <v>Oct</v>
      </c>
      <c r="C67" s="3"/>
      <c r="D67" t="s">
        <v>19</v>
      </c>
      <c r="E67" t="s">
        <v>18</v>
      </c>
      <c r="F67" t="s">
        <v>17</v>
      </c>
      <c r="G67">
        <v>1</v>
      </c>
      <c r="H67">
        <v>25</v>
      </c>
      <c r="I67">
        <v>50</v>
      </c>
      <c r="J67" t="s">
        <v>16</v>
      </c>
      <c r="K67">
        <v>1</v>
      </c>
      <c r="L67">
        <v>65</v>
      </c>
      <c r="M67">
        <v>300</v>
      </c>
      <c r="R67">
        <f>Table145[[#This Row],[PRODUCT COST3]]+Table145[[#This Row],[PRODUCT COST2]]+Table145[[#This Row],[PRODUCT COST]]</f>
        <v>90</v>
      </c>
      <c r="S67">
        <f>Table145[[#This Row],[SALE3]]+Table145[[#This Row],[SALE2]]+Table145[[#This Row],[SALE]]</f>
        <v>350</v>
      </c>
      <c r="T67" t="s">
        <v>15</v>
      </c>
      <c r="U67">
        <f>Table145[[#This Row],[TOTAL PRODUCT SALE]]-Table145[[#This Row],[TOTAL PRODUCT COST]]</f>
        <v>260</v>
      </c>
      <c r="V67" s="1">
        <f>50+400+350</f>
        <v>800</v>
      </c>
      <c r="W67" s="1">
        <v>200</v>
      </c>
      <c r="X67" s="1"/>
      <c r="Y67" s="1" t="s">
        <v>204</v>
      </c>
    </row>
    <row r="68" spans="1:25" ht="20" customHeight="1" x14ac:dyDescent="0.35">
      <c r="A68" s="2">
        <v>45230</v>
      </c>
      <c r="B68" s="2" t="str">
        <f>TEXT(Table145[[#This Row],[Order Date]], ("MMM"))</f>
        <v>Oct</v>
      </c>
      <c r="C68" s="3"/>
      <c r="D68" t="s">
        <v>14</v>
      </c>
      <c r="E68" t="s">
        <v>13</v>
      </c>
      <c r="J68" t="s">
        <v>12</v>
      </c>
      <c r="K68">
        <v>1</v>
      </c>
      <c r="L68">
        <v>120</v>
      </c>
      <c r="M68">
        <v>250</v>
      </c>
      <c r="R68">
        <f>Table145[[#This Row],[PRODUCT COST3]]+Table145[[#This Row],[PRODUCT COST2]]+Table145[[#This Row],[PRODUCT COST]]</f>
        <v>120</v>
      </c>
      <c r="S68">
        <f>Table145[[#This Row],[SALE3]]+Table145[[#This Row],[SALE2]]+Table145[[#This Row],[SALE]]</f>
        <v>250</v>
      </c>
      <c r="T68" t="s">
        <v>11</v>
      </c>
      <c r="U68">
        <f>Table145[[#This Row],[TOTAL PRODUCT SALE]]-Table145[[#This Row],[TOTAL PRODUCT COST]]</f>
        <v>130</v>
      </c>
      <c r="V68" s="1"/>
      <c r="W68" s="1"/>
      <c r="X68" s="1" t="s">
        <v>10</v>
      </c>
      <c r="Y68" s="1" t="s">
        <v>205</v>
      </c>
    </row>
    <row r="69" spans="1:25" x14ac:dyDescent="0.35">
      <c r="A69" s="2">
        <v>45230</v>
      </c>
      <c r="B69" s="2" t="str">
        <f>TEXT(Table145[[#This Row],[Order Date]], ("MMM"))</f>
        <v>Oct</v>
      </c>
      <c r="C69" s="3"/>
      <c r="D69" t="s">
        <v>9</v>
      </c>
      <c r="E69" t="s">
        <v>8</v>
      </c>
      <c r="F69" t="s">
        <v>4</v>
      </c>
      <c r="G69">
        <v>1</v>
      </c>
      <c r="H69">
        <v>50</v>
      </c>
      <c r="I69">
        <v>100</v>
      </c>
      <c r="R69">
        <f>Table145[[#This Row],[PRODUCT COST3]]+Table145[[#This Row],[PRODUCT COST2]]+Table145[[#This Row],[PRODUCT COST]]</f>
        <v>50</v>
      </c>
      <c r="S69">
        <f>Table145[[#This Row],[SALE3]]+Table145[[#This Row],[SALE2]]+Table145[[#This Row],[SALE]]</f>
        <v>100</v>
      </c>
      <c r="T69" t="s">
        <v>7</v>
      </c>
      <c r="U69">
        <f>Table145[[#This Row],[TOTAL PRODUCT SALE]]-Table145[[#This Row],[TOTAL PRODUCT COST]]</f>
        <v>50</v>
      </c>
      <c r="V69" s="1">
        <v>200</v>
      </c>
      <c r="W69" s="1">
        <v>100</v>
      </c>
      <c r="X69" s="1"/>
      <c r="Y69" s="1" t="s">
        <v>204</v>
      </c>
    </row>
    <row r="70" spans="1:25" x14ac:dyDescent="0.35">
      <c r="A70" s="2">
        <v>45230</v>
      </c>
      <c r="B70" s="2" t="str">
        <f>TEXT(Table145[[#This Row],[Order Date]], ("MMM"))</f>
        <v>Oct</v>
      </c>
      <c r="C70" s="3"/>
      <c r="D70" t="s">
        <v>6</v>
      </c>
      <c r="E70" t="s">
        <v>5</v>
      </c>
      <c r="F70" t="s">
        <v>4</v>
      </c>
      <c r="G70">
        <v>1</v>
      </c>
      <c r="H70">
        <v>50</v>
      </c>
      <c r="I70">
        <v>90</v>
      </c>
      <c r="J70" t="s">
        <v>3</v>
      </c>
      <c r="K70">
        <v>1</v>
      </c>
      <c r="L70">
        <v>105</v>
      </c>
      <c r="M70">
        <v>500</v>
      </c>
      <c r="N70" t="s">
        <v>2</v>
      </c>
      <c r="O70">
        <v>1</v>
      </c>
      <c r="P70">
        <v>150</v>
      </c>
      <c r="Q70">
        <v>200</v>
      </c>
      <c r="R70">
        <f>Table145[[#This Row],[PRODUCT COST3]]+Table145[[#This Row],[PRODUCT COST2]]+Table145[[#This Row],[PRODUCT COST]]</f>
        <v>305</v>
      </c>
      <c r="S70">
        <f>Table145[[#This Row],[SALE3]]+Table145[[#This Row],[SALE2]]+Table145[[#This Row],[SALE]]</f>
        <v>790</v>
      </c>
      <c r="T70" t="s">
        <v>1</v>
      </c>
      <c r="U70">
        <f>Table145[[#This Row],[TOTAL PRODUCT SALE]]-Table145[[#This Row],[TOTAL PRODUCT COST]]</f>
        <v>485</v>
      </c>
      <c r="V70" s="1">
        <f>90+550+300</f>
        <v>940</v>
      </c>
      <c r="W70" s="1">
        <v>150</v>
      </c>
      <c r="X70" s="1"/>
      <c r="Y70" s="1" t="s">
        <v>204</v>
      </c>
    </row>
    <row r="71" spans="1:25" s="4" customFormat="1" x14ac:dyDescent="0.35">
      <c r="A71" s="4" t="s">
        <v>0</v>
      </c>
      <c r="D71" s="4">
        <f>SUBTOTAL(103,Table145[CLIENT NAME])</f>
        <v>69</v>
      </c>
      <c r="G71" s="4">
        <f>SUBTOTAL(109,Table145[QTY 1])</f>
        <v>57</v>
      </c>
      <c r="H71" s="4">
        <f>SUBTOTAL(109,Table145[PRODUCT COST])</f>
        <v>2690</v>
      </c>
      <c r="I71" s="4">
        <f>SUBTOTAL(109,Table145[SALE])</f>
        <v>4355</v>
      </c>
      <c r="K71" s="4">
        <f>SUM(Table145[QTY2])</f>
        <v>38</v>
      </c>
      <c r="L71" s="4">
        <f>SUM(Table145[PRODUCT COST2])</f>
        <v>5581</v>
      </c>
      <c r="M71" s="4">
        <f>SUM(Table145[SALE2])</f>
        <v>21175</v>
      </c>
      <c r="O71" s="4">
        <f>SUM(Table145[QTY])</f>
        <v>31</v>
      </c>
      <c r="P71" s="4">
        <f>SUM(Table145[PRODUCT COST3])</f>
        <v>5250</v>
      </c>
      <c r="Q71" s="4">
        <f>SUM(Table145[SALE3])</f>
        <v>9090</v>
      </c>
      <c r="R71" s="4">
        <f>SUM(Table145[TOTAL PRODUCT COST])</f>
        <v>13521</v>
      </c>
      <c r="S71" s="4">
        <f>SUM(Table145[TOTAL PRODUCT SALE])</f>
        <v>34620</v>
      </c>
      <c r="T71" s="4">
        <f>SUM(Table145[Payment Mode])</f>
        <v>0</v>
      </c>
      <c r="U71" s="4">
        <f>SUM(Table145[PROFIT/LOSS])</f>
        <v>21099</v>
      </c>
      <c r="V71" s="4">
        <f>SUM(Table145[Total Cost (SELL PRICE)])</f>
        <v>38930</v>
      </c>
      <c r="W71" s="4">
        <f>SUM(W2:W70)</f>
        <v>4310</v>
      </c>
      <c r="Y71"/>
    </row>
    <row r="77" spans="1:25" x14ac:dyDescent="0.35">
      <c r="Q77">
        <f>150-90</f>
        <v>60</v>
      </c>
    </row>
  </sheetData>
  <dataValidations count="3">
    <dataValidation type="list" allowBlank="1" showInputMessage="1" showErrorMessage="1" sqref="L61:L70 L3:L59">
      <formula1>"45,80, 65,120, 105, 146, 255, 285, 330, 305, 385, 425"</formula1>
    </dataValidation>
    <dataValidation type="list" allowBlank="1" showInputMessage="1" showErrorMessage="1" sqref="E2:E70">
      <formula1>"Optical frame, Optical lens, Consultation&amp;frame, Consultation&amp; lens, Consultation optical frame &amp; lens, Consultation, optical frame &amp; lens, Eye exams prescription, optical frame and lens trensfer, optical repairs    "</formula1>
    </dataValidation>
    <dataValidation type="list" allowBlank="1" showInputMessage="1" showErrorMessage="1" sqref="Y2:Y70">
      <formula1>"In-store, Online"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TRXN DATA 2023</vt:lpstr>
      <vt:lpstr>PRODUCT 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2023-12-21T09:43:05Z</dcterms:created>
  <dcterms:modified xsi:type="dcterms:W3CDTF">2024-03-18T11:08:54Z</dcterms:modified>
</cp:coreProperties>
</file>