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D:\Funix\Fresher Program\cấu trúc\"/>
    </mc:Choice>
  </mc:AlternateContent>
  <xr:revisionPtr revIDLastSave="0" documentId="13_ncr:1_{55F9A312-2289-4A5D-B3BB-B00F424056ED}" xr6:coauthVersionLast="46" xr6:coauthVersionMax="46" xr10:uidLastSave="{00000000-0000-0000-0000-000000000000}"/>
  <bookViews>
    <workbookView xWindow="-110" yWindow="-110" windowWidth="19420" windowHeight="10560" tabRatio="833" xr2:uid="{00000000-000D-0000-FFFF-FFFF00000000}"/>
  </bookViews>
  <sheets>
    <sheet name="1.LO-Goal" sheetId="6" r:id="rId1"/>
    <sheet name="Readme" sheetId="2" r:id="rId2"/>
    <sheet name="2.MOOC-Lesson" sheetId="21" r:id="rId3"/>
    <sheet name="3.Practice" sheetId="19" r:id="rId4"/>
    <sheet name="4.Asses. and Grading" sheetId="4" r:id="rId5"/>
    <sheet name="5.Courseware Details" sheetId="9" r:id="rId6"/>
    <sheet name="6.LO-Lesson" sheetId="20" r:id="rId7"/>
    <sheet name="7.Duration check" sheetId="12" r:id="rId8"/>
    <sheet name="Huong dan tinh thoi luong" sheetId="10" r:id="rId9"/>
  </sheets>
  <definedNames>
    <definedName name="_xlnm._FilterDatabase" localSheetId="0" hidden="1">'1.LO-Goal'!$A$2:$F$21</definedName>
    <definedName name="_xlnm._FilterDatabase" localSheetId="5" hidden="1">'5.Courseware Details'!$D$4:$E$154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9" l="1"/>
  <c r="H41" i="9"/>
  <c r="I6" i="12"/>
  <c r="I12" i="12"/>
  <c r="I13" i="12"/>
  <c r="I5" i="12"/>
  <c r="H11" i="9"/>
  <c r="H121" i="9"/>
  <c r="I10" i="12" s="1"/>
  <c r="H91" i="9"/>
  <c r="I9" i="12" s="1"/>
  <c r="H79" i="9"/>
  <c r="I8" i="12" s="1"/>
  <c r="H62" i="9"/>
  <c r="I16" i="12" l="1"/>
  <c r="H94" i="9" l="1"/>
  <c r="H45" i="9"/>
  <c r="H153" i="9" l="1"/>
  <c r="H122" i="9"/>
  <c r="H97" i="9"/>
  <c r="H80" i="9"/>
  <c r="H64" i="9"/>
  <c r="H43" i="9"/>
  <c r="H16" i="9"/>
  <c r="H123" i="9"/>
  <c r="H93" i="9"/>
  <c r="H92" i="9"/>
  <c r="G12" i="12" l="1"/>
  <c r="G13" i="12"/>
  <c r="H152" i="9"/>
  <c r="H63" i="9"/>
  <c r="I7" i="12" s="1"/>
  <c r="H10" i="12"/>
  <c r="H6" i="12"/>
  <c r="H8" i="12"/>
  <c r="H9" i="12"/>
  <c r="H12" i="12"/>
  <c r="H13" i="12"/>
  <c r="F12" i="12"/>
  <c r="F13" i="12"/>
  <c r="E12" i="12"/>
  <c r="E13" i="12"/>
  <c r="D12" i="12"/>
  <c r="D13" i="12"/>
  <c r="H154" i="9"/>
  <c r="G11" i="12" s="1"/>
  <c r="H151" i="9"/>
  <c r="H150" i="9"/>
  <c r="H149" i="9"/>
  <c r="H148" i="9"/>
  <c r="H147" i="9"/>
  <c r="H146" i="9"/>
  <c r="H145" i="9"/>
  <c r="H143" i="9"/>
  <c r="H142" i="9"/>
  <c r="H141" i="9"/>
  <c r="H140" i="9"/>
  <c r="H138" i="9"/>
  <c r="H137" i="9"/>
  <c r="H136" i="9"/>
  <c r="H135" i="9"/>
  <c r="H134" i="9"/>
  <c r="H133" i="9"/>
  <c r="H132" i="9"/>
  <c r="H131" i="9"/>
  <c r="H130" i="9"/>
  <c r="H128" i="9"/>
  <c r="H127" i="9"/>
  <c r="H126" i="9"/>
  <c r="H125" i="9"/>
  <c r="G10" i="12"/>
  <c r="H120" i="9"/>
  <c r="H119" i="9"/>
  <c r="H118" i="9"/>
  <c r="H117" i="9"/>
  <c r="H116" i="9"/>
  <c r="H115" i="9"/>
  <c r="H114" i="9"/>
  <c r="H113" i="9"/>
  <c r="H112" i="9"/>
  <c r="H111" i="9"/>
  <c r="H110" i="9"/>
  <c r="H109" i="9"/>
  <c r="H108" i="9"/>
  <c r="H107" i="9"/>
  <c r="H106" i="9"/>
  <c r="H105" i="9"/>
  <c r="H104" i="9"/>
  <c r="H103" i="9"/>
  <c r="H102" i="9"/>
  <c r="H101" i="9"/>
  <c r="H100" i="9"/>
  <c r="H99" i="9"/>
  <c r="H98" i="9"/>
  <c r="G9" i="12"/>
  <c r="H90" i="9"/>
  <c r="H89" i="9"/>
  <c r="H88" i="9"/>
  <c r="H87" i="9"/>
  <c r="H86" i="9"/>
  <c r="H85" i="9"/>
  <c r="F9" i="12" s="1"/>
  <c r="H84" i="9"/>
  <c r="H83" i="9"/>
  <c r="H81" i="9"/>
  <c r="G8" i="12" s="1"/>
  <c r="H78" i="9"/>
  <c r="H77" i="9"/>
  <c r="H76" i="9"/>
  <c r="H75" i="9"/>
  <c r="H74" i="9"/>
  <c r="H73" i="9"/>
  <c r="H72" i="9"/>
  <c r="H71" i="9"/>
  <c r="H70" i="9"/>
  <c r="H69" i="9"/>
  <c r="H68" i="9"/>
  <c r="H67" i="9"/>
  <c r="H65" i="9"/>
  <c r="G7" i="12" s="1"/>
  <c r="H7" i="12"/>
  <c r="H61" i="9"/>
  <c r="H60" i="9"/>
  <c r="H59" i="9"/>
  <c r="H58" i="9"/>
  <c r="H57" i="9"/>
  <c r="H56" i="9"/>
  <c r="H55" i="9"/>
  <c r="H54" i="9"/>
  <c r="H53" i="9"/>
  <c r="H52" i="9"/>
  <c r="H51" i="9"/>
  <c r="H50" i="9"/>
  <c r="H49" i="9"/>
  <c r="H48" i="9"/>
  <c r="H44" i="9"/>
  <c r="G6" i="12" s="1"/>
  <c r="H40" i="9"/>
  <c r="H39" i="9"/>
  <c r="H38" i="9"/>
  <c r="H37" i="9"/>
  <c r="H36" i="9"/>
  <c r="H35" i="9"/>
  <c r="H34" i="9"/>
  <c r="H33" i="9"/>
  <c r="H32" i="9"/>
  <c r="H31" i="9"/>
  <c r="H30" i="9"/>
  <c r="H29" i="9"/>
  <c r="H28" i="9"/>
  <c r="H27" i="9"/>
  <c r="H26" i="9"/>
  <c r="H25" i="9"/>
  <c r="H24" i="9"/>
  <c r="H23" i="9"/>
  <c r="H22" i="9"/>
  <c r="H21" i="9"/>
  <c r="H20" i="9"/>
  <c r="H19" i="9"/>
  <c r="H17" i="9"/>
  <c r="G5" i="12" s="1"/>
  <c r="H15" i="9"/>
  <c r="H14" i="9"/>
  <c r="H13" i="9"/>
  <c r="H12" i="9"/>
  <c r="H10" i="9"/>
  <c r="H9" i="9"/>
  <c r="H8" i="9"/>
  <c r="H7" i="9"/>
  <c r="H11" i="12" l="1"/>
  <c r="I11" i="12"/>
  <c r="I18" i="12" s="1"/>
  <c r="I17" i="12"/>
  <c r="F5" i="12"/>
  <c r="D5" i="12"/>
  <c r="H6" i="9"/>
  <c r="H18" i="9"/>
  <c r="D7" i="12"/>
  <c r="F8" i="12"/>
  <c r="E5" i="12"/>
  <c r="E11" i="12"/>
  <c r="D8" i="12"/>
  <c r="F7" i="12"/>
  <c r="E6" i="12"/>
  <c r="E7" i="12"/>
  <c r="D9" i="12"/>
  <c r="D10" i="12"/>
  <c r="F6" i="12"/>
  <c r="E8" i="12"/>
  <c r="E10" i="12"/>
  <c r="E9" i="12"/>
  <c r="F10" i="12"/>
  <c r="F11" i="12"/>
  <c r="D11" i="12"/>
  <c r="H66" i="9"/>
  <c r="H82" i="9"/>
  <c r="H124" i="9"/>
  <c r="D6" i="12"/>
  <c r="H96" i="9"/>
  <c r="H47" i="9"/>
  <c r="H5" i="12" l="1"/>
  <c r="L5" i="12" s="1"/>
  <c r="D18" i="12"/>
  <c r="D16" i="12"/>
  <c r="D17" i="12"/>
  <c r="K18" i="12"/>
  <c r="K17" i="12"/>
  <c r="K16" i="12"/>
  <c r="H17" i="12" l="1"/>
  <c r="H16" i="12"/>
  <c r="H18" i="12"/>
  <c r="F17" i="12" l="1"/>
  <c r="G18" i="12"/>
  <c r="F18" i="12"/>
  <c r="G17" i="12"/>
  <c r="G16" i="12"/>
  <c r="L13" i="12"/>
  <c r="L8" i="12" l="1"/>
  <c r="G19" i="12"/>
  <c r="F16" i="12"/>
  <c r="L6" i="12"/>
  <c r="L9" i="12"/>
  <c r="E16" i="12"/>
  <c r="E18" i="12"/>
  <c r="L10" i="12"/>
  <c r="L11" i="12"/>
  <c r="L7" i="12"/>
  <c r="E17" i="12"/>
  <c r="F11" i="9"/>
  <c r="F12" i="9"/>
  <c r="F13" i="9"/>
  <c r="F22" i="9"/>
  <c r="F23" i="9"/>
  <c r="F24" i="9"/>
  <c r="F25" i="9"/>
  <c r="F26" i="9"/>
  <c r="F27" i="9"/>
  <c r="F30" i="9"/>
  <c r="F31" i="9"/>
  <c r="F32" i="9"/>
  <c r="F33" i="9"/>
  <c r="F35" i="9"/>
  <c r="F50" i="9"/>
  <c r="F51" i="9"/>
  <c r="F52" i="9"/>
  <c r="F53" i="9"/>
  <c r="F54" i="9"/>
  <c r="F55" i="9"/>
  <c r="F56" i="9"/>
  <c r="F57" i="9"/>
  <c r="F59" i="9"/>
  <c r="F68" i="9"/>
  <c r="F70" i="9"/>
  <c r="F74" i="9"/>
  <c r="F76" i="9"/>
  <c r="F84" i="9"/>
  <c r="F86" i="9"/>
  <c r="F87" i="9"/>
  <c r="F88" i="9"/>
  <c r="F89" i="9"/>
  <c r="F98" i="9"/>
  <c r="F100" i="9"/>
  <c r="F101" i="9"/>
  <c r="F104" i="9"/>
  <c r="F107" i="9"/>
  <c r="F108" i="9"/>
  <c r="F109" i="9"/>
  <c r="F110" i="9"/>
  <c r="F111" i="9"/>
  <c r="F112" i="9"/>
  <c r="F113" i="9"/>
  <c r="F114" i="9"/>
  <c r="F115" i="9"/>
  <c r="L12" i="12" l="1"/>
  <c r="L17" i="12"/>
  <c r="L18" i="12"/>
  <c r="K19" i="12"/>
  <c r="C26" i="12" s="1"/>
  <c r="J19" i="12"/>
  <c r="C25" i="12" s="1"/>
  <c r="I19" i="12"/>
  <c r="H19" i="12"/>
  <c r="F19" i="12"/>
  <c r="E19" i="12"/>
  <c r="C24" i="12" l="1"/>
  <c r="L16" i="12" l="1"/>
  <c r="D19" i="12" l="1"/>
  <c r="L19" i="12"/>
  <c r="C23" i="12" l="1"/>
  <c r="C28" i="12" s="1"/>
  <c r="D20" i="12"/>
  <c r="K20" i="12"/>
  <c r="F20" i="12"/>
  <c r="G20" i="12"/>
  <c r="I20" i="12"/>
  <c r="E20" i="12"/>
  <c r="H20" i="12"/>
  <c r="J20" i="12"/>
  <c r="L20" i="12"/>
  <c r="C27" i="12" l="1"/>
  <c r="D23" i="12" l="1"/>
  <c r="C31" i="12"/>
  <c r="D27" i="12"/>
  <c r="D25" i="12"/>
  <c r="D24" i="12"/>
  <c r="D2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D2" authorId="0" shapeId="0" xr:uid="{00000000-0006-0000-0000-000001000000}">
      <text>
        <r>
          <rPr>
            <b/>
            <sz val="9"/>
            <color indexed="81"/>
            <rFont val="Tahoma"/>
            <family val="2"/>
          </rPr>
          <t>ASUS:</t>
        </r>
        <r>
          <rPr>
            <sz val="9"/>
            <color indexed="81"/>
            <rFont val="Tahoma"/>
            <family val="2"/>
          </rPr>
          <t xml:space="preserve">
Chia làm 2 loại: knowledge và hard skill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C2" authorId="0" shapeId="0" xr:uid="{00000000-0006-0000-0200-000001000000}">
      <text>
        <r>
          <rPr>
            <b/>
            <sz val="9"/>
            <color indexed="81"/>
            <rFont val="Tahoma"/>
            <family val="2"/>
          </rPr>
          <t>ASUS:</t>
        </r>
        <r>
          <rPr>
            <sz val="9"/>
            <color indexed="81"/>
            <rFont val="Tahoma"/>
            <family val="2"/>
          </rPr>
          <t xml:space="preserve">
Liệt kê đầy đủ các bài học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LapTop</author>
  </authors>
  <commentList>
    <comment ref="E4" authorId="0" shapeId="0" xr:uid="{00000000-0006-0000-0500-000001000000}">
      <text>
        <r>
          <rPr>
            <sz val="9"/>
            <color indexed="81"/>
            <rFont val="Tahoma"/>
            <family val="2"/>
          </rPr>
          <t xml:space="preserve">1. Video: Thời lượng video
2. Text: Ước tổng số từ
3. Bài thưc hành: Thời gian do chính DL làm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B15" authorId="0" shapeId="0" xr:uid="{00000000-0006-0000-0700-000001000000}">
      <text>
        <r>
          <rPr>
            <b/>
            <sz val="9"/>
            <color indexed="81"/>
            <rFont val="Tahoma"/>
            <family val="2"/>
          </rPr>
          <t>ASUS:</t>
        </r>
        <r>
          <rPr>
            <sz val="9"/>
            <color indexed="81"/>
            <rFont val="Tahoma"/>
            <family val="2"/>
          </rPr>
          <t xml:space="preserve">
1 acad hour (tiết) = 45min</t>
        </r>
      </text>
    </comment>
    <comment ref="B23" authorId="0" shapeId="0" xr:uid="{00000000-0006-0000-0700-000002000000}">
      <text>
        <r>
          <rPr>
            <b/>
            <sz val="9"/>
            <color indexed="81"/>
            <rFont val="Tahoma"/>
            <family val="2"/>
          </rPr>
          <t>ASUS:</t>
        </r>
        <r>
          <rPr>
            <sz val="9"/>
            <color indexed="81"/>
            <rFont val="Tahoma"/>
            <family val="2"/>
          </rPr>
          <t xml:space="preserve">
Video, Text, Page, Quiz</t>
        </r>
      </text>
    </comment>
    <comment ref="B24" authorId="0" shapeId="0" xr:uid="{00000000-0006-0000-0700-000003000000}">
      <text>
        <r>
          <rPr>
            <b/>
            <sz val="9"/>
            <color indexed="81"/>
            <rFont val="Tahoma"/>
            <family val="2"/>
          </rPr>
          <t>ASUS:</t>
        </r>
        <r>
          <rPr>
            <sz val="9"/>
            <color indexed="81"/>
            <rFont val="Tahoma"/>
            <family val="2"/>
          </rPr>
          <t xml:space="preserve">
Lab, Exercise</t>
        </r>
      </text>
    </comment>
  </commentList>
</comments>
</file>

<file path=xl/sharedStrings.xml><?xml version="1.0" encoding="utf-8"?>
<sst xmlns="http://schemas.openxmlformats.org/spreadsheetml/2006/main" count="1121" uniqueCount="504">
  <si>
    <t>Đầu vào</t>
  </si>
  <si>
    <t>Trình tự thực hiện</t>
  </si>
  <si>
    <t>#</t>
  </si>
  <si>
    <t>Thành phần</t>
  </si>
  <si>
    <t>Phương thức đánh giá</t>
  </si>
  <si>
    <t>Trọng số</t>
  </si>
  <si>
    <t>Quiz</t>
  </si>
  <si>
    <t>Trắc nghiệm</t>
  </si>
  <si>
    <t>Assignment</t>
  </si>
  <si>
    <t>Thi cuối Môn học</t>
  </si>
  <si>
    <t>Lưu ý: Đánh giá môn học căn cứ vào chuẩn đầu ra của môn học, mỗi chuẩn đầu ra có thể áp dụng một hay nhiều phương pháp đánh giá khác nhau.</t>
  </si>
  <si>
    <t>ID</t>
  </si>
  <si>
    <t>Type</t>
  </si>
  <si>
    <t>Knowledge</t>
  </si>
  <si>
    <t>I = introduce, T = teach, U = Utilize</t>
  </si>
  <si>
    <t>T</t>
  </si>
  <si>
    <t>Assignment 1</t>
  </si>
  <si>
    <t>Assignment 2</t>
  </si>
  <si>
    <t>Ghi chú</t>
  </si>
  <si>
    <t>Courseware Details / Phương án nội dung chi tiết Môn học</t>
  </si>
  <si>
    <t>Phương án chi tiết đến mức Mục (Unit) - là đơn vị học liệu nhỏ nhất của FUNIX</t>
  </si>
  <si>
    <t>Content Type</t>
  </si>
  <si>
    <t>Link/ Nguồn tham khảo</t>
  </si>
  <si>
    <t>Phần 1</t>
  </si>
  <si>
    <t>Text</t>
  </si>
  <si>
    <t>Video</t>
  </si>
  <si>
    <t>Page</t>
  </si>
  <si>
    <t>Phần 2</t>
  </si>
  <si>
    <t>Lab</t>
  </si>
  <si>
    <t>Giải thích khái niệm</t>
  </si>
  <si>
    <t>Khái niệm</t>
  </si>
  <si>
    <t>Giải thích</t>
  </si>
  <si>
    <t>Thời lượng tín chỉ (TLTC)</t>
  </si>
  <si>
    <t>Bảng kê các loại Thành phần và cách tính</t>
  </si>
  <si>
    <t>Nhân đôi</t>
  </si>
  <si>
    <t>Mentor làm thử và đo thời gian</t>
  </si>
  <si>
    <t>Nhân 4</t>
  </si>
  <si>
    <t>Bộ tài liệu Courseware Syllabus</t>
  </si>
  <si>
    <t>Điểm thi cuối môn &gt;=4</t>
  </si>
  <si>
    <t>Bài 1</t>
  </si>
  <si>
    <t>Bài 2</t>
  </si>
  <si>
    <t>Bài 3</t>
  </si>
  <si>
    <t>Bài 4</t>
  </si>
  <si>
    <t>Bài 5</t>
  </si>
  <si>
    <t>Bài 6</t>
  </si>
  <si>
    <t>Bài 7</t>
  </si>
  <si>
    <t>Assignment 3</t>
  </si>
  <si>
    <t>Vấn đáp</t>
  </si>
  <si>
    <t>Course Learning Outcomes / Mô tả chuẩn đầu ra môn học</t>
  </si>
  <si>
    <t>Course LO</t>
  </si>
  <si>
    <t>Map to Goal</t>
  </si>
  <si>
    <t>Khóa MOOC</t>
  </si>
  <si>
    <t>Bài học MOOC</t>
  </si>
  <si>
    <t>Bản Spec</t>
  </si>
  <si>
    <t>Notes</t>
  </si>
  <si>
    <t>Comment</t>
  </si>
  <si>
    <t>Mô tả cách tiếp cận xây dựng phần thực hành nếu có. Phần thực hành bao gồm Lab và các bài tập lớn (assignment/project)</t>
  </si>
  <si>
    <t>Practice / Phương án dạy và đánh giá phần thực hành</t>
  </si>
  <si>
    <t>Thực hành dạng Lab ở trong các Lesson</t>
  </si>
  <si>
    <t>Cách thức đánh giá và cho điểm học viên</t>
  </si>
  <si>
    <t>Assessment and Grading</t>
  </si>
  <si>
    <t>Điểm quá trình</t>
  </si>
  <si>
    <t>Đặt câu hỏi trong quá trình học</t>
  </si>
  <si>
    <t>Số câu hỏi hợp lệ</t>
  </si>
  <si>
    <t>Cách tính điểm</t>
  </si>
  <si>
    <t>Số câu có thể thay đổi cho từng môn. Thường là 8</t>
  </si>
  <si>
    <t>Được làm lại không hạn chế số lần</t>
  </si>
  <si>
    <t>Pass 100% các bài quiz: 10 điểm
pass dưới 100% các bài quiz: 0 điểm</t>
  </si>
  <si>
    <t>Mỗi bài asm có rubric riêng, điểm từ 0 đến 10</t>
  </si>
  <si>
    <t>Điểm thi final exam</t>
  </si>
  <si>
    <t>Điều kiện pass môn học:</t>
  </si>
  <si>
    <t>A</t>
  </si>
  <si>
    <t>B</t>
  </si>
  <si>
    <t>C</t>
  </si>
  <si>
    <t>D</t>
  </si>
  <si>
    <t>E</t>
  </si>
  <si>
    <t>Điểm GPA &gt;= 5</t>
  </si>
  <si>
    <t>Điều kiện thi: điểm (1), (2) &gt; 0. Mỗi điểm asm &gt; 0.
Điểm thi cuối môn từ 0 đến 10.</t>
  </si>
  <si>
    <t>Điểm tổng kết môn (GPA) = điểm thành phần * Trọng số tương ứng</t>
  </si>
  <si>
    <t>Lưu ý: các Lab và Assignment phải cover được hết các LO thuộc loại Skill</t>
  </si>
  <si>
    <t>Sau khi chốt dàn bài thì đối chiếu lại với LO, sử dụng teaching mode (ITU). Ước tính thời lượng theo bài</t>
  </si>
  <si>
    <t>Số lần xuất hiện</t>
  </si>
  <si>
    <t>Course Modules &gt;&gt;</t>
  </si>
  <si>
    <t>I</t>
  </si>
  <si>
    <t>U</t>
  </si>
  <si>
    <t>Outcome Code</t>
  </si>
  <si>
    <t>Outcomes \ Lessons</t>
  </si>
  <si>
    <t>T,U</t>
  </si>
  <si>
    <t>Course LO - Lesson mapping/ Đối chiếu CĐR với Bài</t>
  </si>
  <si>
    <t>Phần 3</t>
  </si>
  <si>
    <t>Mục/Unit</t>
  </si>
  <si>
    <t>Phần/ Module</t>
  </si>
  <si>
    <t xml:space="preserve">Bài/ Lesson </t>
  </si>
  <si>
    <t>Phân tích thời lượng môn học (QA task)</t>
  </si>
  <si>
    <t>PT</t>
  </si>
  <si>
    <t>Asm</t>
  </si>
  <si>
    <t>Total</t>
  </si>
  <si>
    <t>Module</t>
  </si>
  <si>
    <t>Theory</t>
  </si>
  <si>
    <t>Practice</t>
  </si>
  <si>
    <t>Hrs</t>
  </si>
  <si>
    <t>Lesson level - minutes</t>
  </si>
  <si>
    <t>Số đo ban đầu (Size)</t>
  </si>
  <si>
    <t>cách đo kích thước học liệu lúc đầu, sau đó sẽ quy đổi ra thời lượng học. Ví dụ đối với loại thành phần Video, cách đo ban đầu là độ dài video (phút), với text thì là số từ (word), v.v.</t>
  </si>
  <si>
    <t>Thời lượng học (TL sinh viên)</t>
  </si>
  <si>
    <t>Căn cứ theo số đo ban đầu và công thức, tính ra thời lượng mà SV sẽ cần bỏ ra để học (xem bảng dưới)</t>
  </si>
  <si>
    <t>Quy đổi ra thời lượng tính tín chỉ theo kiểu tính truyền thống</t>
  </si>
  <si>
    <t>Cách đo ban đầu</t>
  </si>
  <si>
    <t>Cách tính TL học</t>
  </si>
  <si>
    <t>Đo độ dài - phút</t>
  </si>
  <si>
    <t>125 từ = 1 phút</t>
  </si>
  <si>
    <t>Đo số từ</t>
  </si>
  <si>
    <t>Đếm số câu</t>
  </si>
  <si>
    <t>Mỗi câu 2 phút</t>
  </si>
  <si>
    <t>có thể du di</t>
  </si>
  <si>
    <t>Progress Test</t>
  </si>
  <si>
    <t>Mỗi câu 1.5 phút</t>
  </si>
  <si>
    <t>SV chỉ làm 1 lần</t>
  </si>
  <si>
    <t>các thành phần nội dung môn học, bao gồm assigment, lab, quiz, video, text, v.v. được liệt kê như bảng dưới</t>
  </si>
  <si>
    <t>Cả khóa học</t>
  </si>
  <si>
    <t>Pctage</t>
  </si>
  <si>
    <t xml:space="preserve">Liệt kê các MOOC, các bài học của từng MOOC và đối chiếu với các Lessons (dự kiến) của môn học đang xây dựng. </t>
  </si>
  <si>
    <t>Viết Courseware Details - đến mức các Mục (unit) của môn học</t>
  </si>
  <si>
    <t>Đối chiếu các Lesson (đã chốt ở bước 5) với các LO (chốt bước 1), điều chỉnh lại LO nếu cần (sửa Sheet 1)</t>
  </si>
  <si>
    <t>Tính toán thời lượng (việc của QA). Nếu thời lượng cần điều chỉnh thì sẽ thống nhất với DL để cập nhật</t>
  </si>
  <si>
    <t>MOOC-Lesson Mapping (chỉ gồm các bài giảng, k0 gồm phần thực hành)</t>
  </si>
  <si>
    <t>Hard Skill</t>
  </si>
  <si>
    <t xml:space="preserve">Chữ xanh </t>
  </si>
  <si>
    <t>là sample, cần xóa đi khi điền vào các sheet</t>
  </si>
  <si>
    <t>DL có thể chủ động bổ sung thông tin vào các Sheet, bổ sung thêm Sheet hay file kèm theo để làm rõ cơ sở thiết kế Syllabus</t>
  </si>
  <si>
    <t>Đo số bài và xác định thời gian cần cho mỗi loại bài</t>
  </si>
  <si>
    <t>Nhân số bài với thời gian cần để làm bài</t>
  </si>
  <si>
    <t>các loại bài được xác định cụ thể ở từng môn</t>
  </si>
  <si>
    <t>Prog Test</t>
  </si>
  <si>
    <t>Project/Assignment</t>
  </si>
  <si>
    <t>Viết LO và đối chiếu với các Goals lấy từ Spec. Các Goal có thể được điều chỉnh trong quá trình. Mỗi Goal nên được break down thành 2-5 LO</t>
  </si>
  <si>
    <t>Assignment (Project) 1</t>
  </si>
  <si>
    <t>Assignment (Project) 2</t>
  </si>
  <si>
    <t>Mentor chấm điểm và review</t>
  </si>
  <si>
    <t>Exercise</t>
  </si>
  <si>
    <t>Module level - acad hours</t>
  </si>
  <si>
    <t>Credit</t>
  </si>
  <si>
    <t>số tiết lý thuyết + số tiết progress test + 50% số tiết thực hành, không gồm Asm</t>
  </si>
  <si>
    <t>Thời lượng mức bài (tính bằng phút)</t>
  </si>
  <si>
    <t>Thời lượng mức phần (tính bằng tiết 45p)</t>
  </si>
  <si>
    <t>Content level - acad hours</t>
  </si>
  <si>
    <t>Phân bổ lý thuyết / thực hành / đánh giá (tính bằng tiết 45p)</t>
  </si>
  <si>
    <t>Tỷ lệ</t>
  </si>
  <si>
    <t>Mô tả</t>
  </si>
  <si>
    <t>Trang web, gồm cả text và hình vẽ</t>
  </si>
  <si>
    <t>Bài trắc nghiệm cuối lesson, mục đích tổng kết kiến thức</t>
  </si>
  <si>
    <t>Phần thực hành mà học viên bắt buộc làm và sẽ có review để cho điểm</t>
  </si>
  <si>
    <t>Phần thực hành học viên được khuyến cáo làm</t>
  </si>
  <si>
    <t>Bài trắc nghiệm cuối module</t>
  </si>
  <si>
    <t>Bài tập lớn cuối module</t>
  </si>
  <si>
    <t>Writing Effective Learning Outcome Statements</t>
  </si>
  <si>
    <t>Learning outcomes have 3 major defining characteristics:</t>
  </si>
  <si>
    <t>They specify an action by the students that is observable.</t>
  </si>
  <si>
    <t>They specify an action by the students that is measurable.</t>
  </si>
  <si>
    <t>They specify an action that is done by the students (rather than by the faculty member).</t>
  </si>
  <si>
    <t>Effective learning outcome statements also:</t>
  </si>
  <si>
    <t>Use concrete, action verbs. (For good examples of action verbs, take a look at this webpage from Eastern New Mexico University.)</t>
  </si>
  <si>
    <t>Are specific to the course.</t>
  </si>
  <si>
    <t>Focus on the end, not the means.</t>
  </si>
  <si>
    <t>Are student-centered.</t>
  </si>
  <si>
    <t>Are assessable.</t>
  </si>
  <si>
    <t>* Try starting your learning outcomes statements with the phrase, “The student will…”</t>
  </si>
  <si>
    <t>CSD201x_o1</t>
  </si>
  <si>
    <t>Nắm được khái niệm cơ bản về giải thuật</t>
  </si>
  <si>
    <t>CSD201x_o2</t>
  </si>
  <si>
    <t>cách biểu diễn một số giải thuật cơ bản (dùng giả mã hoặc diagram).</t>
  </si>
  <si>
    <t>CSD201x_o3</t>
  </si>
  <si>
    <t>Cài đặt giải thuật sắp xếp nổi bọt bằng Java</t>
  </si>
  <si>
    <t>CSD201x_o4</t>
  </si>
  <si>
    <t>Nắm bắt được khái niệm cơ bản về cấu trúc dữ liệu.</t>
  </si>
  <si>
    <t>CSD201x_o5</t>
  </si>
  <si>
    <t>Hiểu về cấu trúc dữ liệu Danh sách và Kiểu dữ liệu trừu tượng (ADT)</t>
  </si>
  <si>
    <t>CSD201x_o6</t>
  </si>
  <si>
    <t xml:space="preserve">Nắm được mối liên hệ giữa cấu trúc dữ liệu, giải thuật trong việc viết một chương trình máy tính. </t>
  </si>
  <si>
    <t>CSD201x_o11</t>
  </si>
  <si>
    <t>Cài đặt thuật toán Selection Sort sử dụng Java</t>
  </si>
  <si>
    <t>CSD201x_o12</t>
  </si>
  <si>
    <t>Cài đặt thuật toán Insertion Sort sử dụng Java</t>
  </si>
  <si>
    <t>CSD201x_o13</t>
  </si>
  <si>
    <t>CSD201x_o14</t>
  </si>
  <si>
    <t>Nắm được khái niệm của tìm kiếm tuần tự</t>
  </si>
  <si>
    <t>CSD201x_o15</t>
  </si>
  <si>
    <t>Hiểu được sự khác nhau khi thực hiện tìm kiếm trên một danh sách đã được sắp xếp và chưa được sắp xếp</t>
  </si>
  <si>
    <t>CSD201x_o16</t>
  </si>
  <si>
    <t>Ứng dụng thuật toán sắp xếp và tìm kiếm đối với mọi kiểu đối tượng</t>
  </si>
  <si>
    <t>CSD201x_o17</t>
  </si>
  <si>
    <t>Nắm được khái niệm về đệ quy</t>
  </si>
  <si>
    <t>CSD201x_o18</t>
  </si>
  <si>
    <t>Hiểu rõ nguyên lý mà máy tính sử dụng để thực hiện đệ quy</t>
  </si>
  <si>
    <t>CSD201x_o19</t>
  </si>
  <si>
    <t>Phân biệt được cách giải bài toán bằng đệ quy và phương pháp lặp thông thường.</t>
  </si>
  <si>
    <t>CSD201x_o20</t>
  </si>
  <si>
    <t>Tự giải quyết bài toán sử dụng đệ quy</t>
  </si>
  <si>
    <t>CSD201x_o21</t>
  </si>
  <si>
    <t>Biết cách cài đặt đệ quy trên Java</t>
  </si>
  <si>
    <t>CSD201x_o22</t>
  </si>
  <si>
    <t>Hiểu cấu trúc dữ liệu Linked List và lưu trữ móc nối tuyến tính.</t>
  </si>
  <si>
    <t>CSD201x_o23</t>
  </si>
  <si>
    <t>Hiểu các operations của linked list</t>
  </si>
  <si>
    <t>CSD201x_o24</t>
  </si>
  <si>
    <t>Cài đặt linked list bằng JAVA</t>
  </si>
  <si>
    <t>CSD201x_o25</t>
  </si>
  <si>
    <t>Ứng dụng linked list vào bài toán cụ thể</t>
  </si>
  <si>
    <t>CSD201x_o26</t>
  </si>
  <si>
    <t>Nắm được sự khác biệt giữa lưu trữ tuần tự tuyến tính và lưu trữ móc nối tuyến tinh</t>
  </si>
  <si>
    <t>CSD201x_o27</t>
  </si>
  <si>
    <t>Nắm được khái niệm của ngăn xếp</t>
  </si>
  <si>
    <t>CSD201x_o28</t>
  </si>
  <si>
    <t>Cài đặt ngăn xếp sử dụng Java</t>
  </si>
  <si>
    <t>CSD201x_o29</t>
  </si>
  <si>
    <t>Sử dụng ngăn xếp để giải quyết bài toán cụ thể</t>
  </si>
  <si>
    <t>CSD201x_o30</t>
  </si>
  <si>
    <t>CSD201x_o31</t>
  </si>
  <si>
    <t>Cài đặt hàng đợi sử dụng Java</t>
  </si>
  <si>
    <t>CSD201x_o32</t>
  </si>
  <si>
    <t>Sử dụng hàng đợi để giải quyết bài toán cụ thể</t>
  </si>
  <si>
    <t>CSD201x_o35</t>
  </si>
  <si>
    <t>Hiểu cấu trúc dữ liệu cây (1 trong những cấu trúc dữ liệu phi tuyến)</t>
  </si>
  <si>
    <t>CSD201x_o36</t>
  </si>
  <si>
    <t>Hiểu cấu trúc cây nhị phân và cây tìm kiếm nhị phân</t>
  </si>
  <si>
    <t>CSD201x_o37</t>
  </si>
  <si>
    <t>Nắm được các phương pháp viếng thăm theo thứ tự (breadth  first)</t>
  </si>
  <si>
    <t>CSD201x_o38</t>
  </si>
  <si>
    <t>Nắm được các phương pháp viếng thăm theo thứ tự left root right (in order)</t>
  </si>
  <si>
    <t>CSD201x_o39</t>
  </si>
  <si>
    <t>Nắm được các phương pháp viếng thăm theo thứ tự root left  right (pre order)</t>
  </si>
  <si>
    <t>CSD201x_o40</t>
  </si>
  <si>
    <t>Nắm được các phương pháp viếng thăm theo thứ tự left right root (post order)</t>
  </si>
  <si>
    <t>Nắm được sự khác biệt giữa tìm kiếm tuần tự và tìm kiếm trên cây nhị phân</t>
  </si>
  <si>
    <t>Cài đặt cây tìm kiếm nhị phân sử dụng Java</t>
  </si>
  <si>
    <t>Cân bằng cây nhị phân và lợi ích khi tìm kiếm trên cây cân bằng</t>
  </si>
  <si>
    <t>Độ phức tạp của các hoạt động trên cây tìm kiếm nhị phân</t>
  </si>
  <si>
    <t>Hiểu khái niệm và cách thức biểu diễn đồ thị.</t>
  </si>
  <si>
    <t>nắm được các phương pháp cho bài toán tìm đường đi ngắn nhất</t>
  </si>
  <si>
    <t>Ứng dụng đồ thị để giải bài toán thực tế.</t>
  </si>
  <si>
    <t>G1. Nắm được khái niệm cơ bản về cấu trúc dữ liệu và giải thuật</t>
  </si>
  <si>
    <t>Trong bài học này chúng ta sẽ được làm quen với các thuật toán sắp xếp và tìm kiếm cơ bản. Kết hợp các kiến thức từ bài trước để ngoài việc hiểu cách giải thuật hoạt động , chúng ta còn có thể đánh giá một giải thuật.</t>
  </si>
  <si>
    <t>Code cài đặt cây tìm kiếm nhị phân bằng Java</t>
  </si>
  <si>
    <t>https://www.udemy.com/course/introduction-to-data-structures-algorithms-in-java/learn/lecture/647616#overview</t>
  </si>
  <si>
    <t>https://www.udemy.com/course/introduction-to-data-structures-algorithms-in-java/learn/lecture/558532#overview</t>
  </si>
  <si>
    <t>https://www.coursera.org/learn/algorithms-on-graphs/lecture/uCLnl/graph-basics</t>
  </si>
  <si>
    <t>https://www.coursera.org/learn/algorithms-on-graphs/lecture/c4W9f/representing-graphs</t>
  </si>
  <si>
    <t>https://www.coursera.org/learn/algorithms-on-graphs/supplement/2abST/slides-and-external-references</t>
  </si>
  <si>
    <t>https://www.coursera.org/learn/algorithms-on-graphs/lecture/A6phH/exploring-graphs</t>
  </si>
  <si>
    <t>https://www.coursera.org/learn/algorithms-on-graphs/lecture/rCIZH/connectivity</t>
  </si>
  <si>
    <t>https://www.coursera.org/learn/algorithms-on-graphs/lecture/tgQSI/previsit-and-postvisit-orderings</t>
  </si>
  <si>
    <t>https://www.coursera.org/learn/algorithms-on-graphs/supplement/vFbN0/slides-and-external-references</t>
  </si>
  <si>
    <t>https://www.coursera.org/learn/algorithms-on-graphs/lecture/r3Viy/directed-acyclic-graphs</t>
  </si>
  <si>
    <t>https://www.coursera.org/learn/algorithms-on-graphs/lecture/OlOTT/strongly-connected-components</t>
  </si>
  <si>
    <t>https://www.coursera.org/learn/algorithms-on-graphs/supplement/qjd0s/slides-and-external-references</t>
  </si>
  <si>
    <t>https://www.coursera.org/learn/algorithms-on-graphs/lecture/2kwZj/fastest-route</t>
  </si>
  <si>
    <t>https://www.coursera.org/learn/algorithms-on-graphs/lecture/ZS5pm/dijkstras-algorithm-intuition-and-example</t>
  </si>
  <si>
    <t>https://www.coursera.org/learn/algorithms-on-graphs/lecture/cgiHK/dijkstras-algorithm-implementation</t>
  </si>
  <si>
    <t>https://www.coursera.org/learn/algorithms-on-graphs/lecture/oyJiN/dijkstras-algorithm-running-time</t>
  </si>
  <si>
    <t>https://www.coursera.org/learn/algorithms-on-graphs/supplement/SIXXA/slides-and-external-references</t>
  </si>
  <si>
    <t>https://www.coursera.org/learn/algorithms-on-graphs/lecture/B3fS2/greedy-algorithms</t>
  </si>
  <si>
    <t>https://www.coursera.org/learn/algorithms-on-graphs/lecture/zZji4/kruskals-algorithm</t>
  </si>
  <si>
    <t>https://www.coursera.org/learn/algorithms-on-graphs/lecture/x2FM2/prims-algorithm</t>
  </si>
  <si>
    <t>https://www.coursera.org/learn/algorithms-on-graphs/supplement/i6bTE/slides-and-external-references</t>
  </si>
  <si>
    <t>https://www.coursera.org/learn/data-structures/lecture/OsBSF/arrays</t>
  </si>
  <si>
    <t>https://www.coursera.org/learn/data-structures/lecture/UdKzQ/stacks</t>
  </si>
  <si>
    <t>https://www.coursera.org/learn/data-structures/lecture/EShpq/queues</t>
  </si>
  <si>
    <t>https://www.coursera.org/learn/data-structures/lecture/Qq5E0/avl-trees</t>
  </si>
  <si>
    <t>https://www.coursera.org/lecture/data-structures/avl-tree-implementation-PKEBC</t>
  </si>
  <si>
    <t>Code_Stack using LinkList</t>
  </si>
  <si>
    <t>Phần 1. Cơ bản về Giải thuật</t>
  </si>
  <si>
    <t>Nắm được khái niệm của hàng đợi</t>
  </si>
  <si>
    <t>https://www.coursera.org/learn/algorithms-on-graphs/lecture/LEl7Y/computing-strongly-connected-components</t>
  </si>
  <si>
    <t>https://www.udemy.com/course/introduction-to-data-structures-algorithms-in-java/learn/lecture/558212#overview</t>
  </si>
  <si>
    <t>https://www.udemy.com/introduction-to-data-structures-algorithms-in-java/learn/v4/t/lecture/802042</t>
  </si>
  <si>
    <t>https://www.udemy.com/introduction-to-data-structures-algorithms-in-java/learn/v4/t/lecture/802044</t>
  </si>
  <si>
    <t>https://www.udemy.com/introduction-to-data-structures-algorithms-in-java/learn/v4/t/lecture/802048</t>
  </si>
  <si>
    <t>Khóa #1
Introduction to Data Structures &amp; Algorithms in Java</t>
  </si>
  <si>
    <t>Section 1</t>
  </si>
  <si>
    <t>X</t>
  </si>
  <si>
    <t>Section 2</t>
  </si>
  <si>
    <t>Section 3</t>
  </si>
  <si>
    <t>Section 4</t>
  </si>
  <si>
    <t>Section 5</t>
  </si>
  <si>
    <t>Section 6</t>
  </si>
  <si>
    <t>Section 7</t>
  </si>
  <si>
    <t>Section 8</t>
  </si>
  <si>
    <t>Section 9</t>
  </si>
  <si>
    <t>Section 10</t>
  </si>
  <si>
    <t>Khóa #2
Data Structures</t>
  </si>
  <si>
    <t>Khóa #3
Algorithms on Graphs</t>
  </si>
  <si>
    <t>Week 1</t>
  </si>
  <si>
    <t>Basic Data Structures</t>
  </si>
  <si>
    <t>Week 2</t>
  </si>
  <si>
    <t>Week 3</t>
  </si>
  <si>
    <t>Week 4</t>
  </si>
  <si>
    <t>Week 5</t>
  </si>
  <si>
    <t>Binary Search Trees</t>
  </si>
  <si>
    <t>Week 6</t>
  </si>
  <si>
    <t>DL đưa code vào unit</t>
  </si>
  <si>
    <t>https://www.tutorialspoint.com/data_structures_algorithms/algorithms_basics.htm</t>
  </si>
  <si>
    <t>https://www.tutorialspoint.com/data_structures_algorithms/data_structure_overview.htm</t>
  </si>
  <si>
    <t>https://www.tutorialspoint.com/data_structures_algorithms/recursion_basics.htm</t>
  </si>
  <si>
    <t>https://www.tutorialspoint.com/data_structures_algorithms/sorting_algorithms.htm</t>
  </si>
  <si>
    <t>https://www.coursera.org/learn/algorithms-on-graphs/lecture/22cu6/bellman-ford-algorithm</t>
  </si>
  <si>
    <t>https://www.coursera.org/learn/algorithms-on-graphs/supplement/fm6ld/slides-and-external-references</t>
  </si>
  <si>
    <t>https://www.tutorialspoint.com/data_structures_algorithms/tree_traversal.htm</t>
  </si>
  <si>
    <t>https://www.tutorialspoint.com/data_structures_algorithms/avl_tree_algorithm.htm</t>
  </si>
  <si>
    <t>https://www.tutorialspoint.com/data_structures_algorithms/spanning_tree.htm</t>
  </si>
  <si>
    <t>https://www.tutorialspoint.com/data_structures_algorithms/linked_list_algorithms.htm</t>
  </si>
  <si>
    <t>https://www.tutorialspoint.com/data_structures_algorithms/stack_algorithm.htm</t>
  </si>
  <si>
    <t>https://www.tutorialspoint.com/data_structures_algorithms/tree_data_structure.htm</t>
  </si>
  <si>
    <t>Khóa #4
Data Structure and Algorithms Tutorial</t>
  </si>
  <si>
    <t>Data Structures &amp; Algorithms</t>
  </si>
  <si>
    <t>Algorithm</t>
  </si>
  <si>
    <t>Data Structures</t>
  </si>
  <si>
    <t>Linked Lists</t>
  </si>
  <si>
    <t>Stack &amp; Queue</t>
  </si>
  <si>
    <t>Searching Techniques</t>
  </si>
  <si>
    <t>Sorting Techniques</t>
  </si>
  <si>
    <t>Graph Data Structure</t>
  </si>
  <si>
    <t>Tree Data Structure</t>
  </si>
  <si>
    <t>Recursion</t>
  </si>
  <si>
    <t>Phần mở đầu</t>
  </si>
  <si>
    <t xml:space="preserve"> </t>
  </si>
  <si>
    <t>https://www.tutorialspoint.com/data_structures_algorithms/linear_search_algorithm.htm</t>
  </si>
  <si>
    <t>https://www.tutorialspoint.com/data_structures_algorithms/binary_search_algorithm.htm</t>
  </si>
  <si>
    <t>https://www.tutorialspoint.com/data_structures_algorithms/bubble_sort_algorithm.htm</t>
  </si>
  <si>
    <t>https://www.tutorialspoint.com/data_structures_algorithms/insertion_sort_algorithm.htm</t>
  </si>
  <si>
    <t>https://www.tutorialspoint.com/data_structures_algorithms/selection_sort_algorithm.htm</t>
  </si>
  <si>
    <t>https://www.tutorialspoint.com/data_structures_algorithms/doubly_linked_list_algorithm.htm</t>
  </si>
  <si>
    <t>https://www.tutorialspoint.com/data_structures_algorithms/binary_search_tree.htm</t>
  </si>
  <si>
    <t>https://www.tutorialspoint.com/data_structures_algorithms/graph_data_structure.htm</t>
  </si>
  <si>
    <t>https://www.tutorialspoint.com/data_structures_algorithms/depth_first_traversal.htm</t>
  </si>
  <si>
    <t>https://www.tutorialspoint.com/data_structures_algorithms/breadth_first_traversal.htm</t>
  </si>
  <si>
    <t>k</t>
  </si>
  <si>
    <t>Nắm được khái niệm của hàng đợ</t>
  </si>
  <si>
    <t>Quiz1</t>
  </si>
  <si>
    <t>Quiz2</t>
  </si>
  <si>
    <t>Quiz3</t>
  </si>
  <si>
    <t xml:space="preserve">Quiz4 </t>
  </si>
  <si>
    <t>Quiz5</t>
  </si>
  <si>
    <t>Quiz 6</t>
  </si>
  <si>
    <t>Quiz7</t>
  </si>
  <si>
    <t>DL đưa vào unit</t>
  </si>
  <si>
    <t>Thông tin gốc để tính thời lượng(Phút)</t>
  </si>
  <si>
    <t>CSD201x_o7</t>
  </si>
  <si>
    <t>CSD201x_o8</t>
  </si>
  <si>
    <t>CSD201x_o9</t>
  </si>
  <si>
    <t>CSD201x_o10</t>
  </si>
  <si>
    <t>CSD201x_o33</t>
  </si>
  <si>
    <t>CSD201x_o34</t>
  </si>
  <si>
    <t>G2. Nắm được các thuật toán sắp xếp và tìm kiếm cơ bản.</t>
  </si>
  <si>
    <t xml:space="preserve">G3. Hiểu cách sử dụng Đệ quy (Recursion) , Sử dụng đệ quy để giải quyết một số bài toán. </t>
  </si>
  <si>
    <t xml:space="preserve">G4. Hiểu và có thể ứng dụng cấu trúc dữ liệu Linked Lists, </t>
  </si>
  <si>
    <t>G10. Có thể cài đặt được một số cấu trúc cơ sở dữ liệu cơ bản trên java</t>
  </si>
  <si>
    <t>G11. Có thể ứng dụng các thuật toán và phần cài đặt của các cấu trúc dữ liệu cơ bản để thực hiện được một số bài toán quán lý ngoài thực tế</t>
  </si>
  <si>
    <t>G5. Hiểu và có thể ứng dụng cấu trúc dữ liệu Stack và Queue</t>
  </si>
  <si>
    <t>G6.Hiểu và sử dụng cấu trúc cây , đặc biệt là cây tìm kiếm nhị phân</t>
  </si>
  <si>
    <t>G10.Có thể cài đặt được một số cấu trúc cơ sở dữ liệu cơ bản trên java</t>
  </si>
  <si>
    <t>G7.Tìm hiểu một số khải niệm về đồ thị, các phương pháp duyệt đồ thị và bài toán tìm đường đi ngắn nhất và tô màu trên đồ thị.</t>
  </si>
  <si>
    <t>Bài 1. Giới thiệu về giải thuật</t>
  </si>
  <si>
    <t>Bài 2.Thuật toán tìm kiếm và sắp xếp cơ bản.</t>
  </si>
  <si>
    <t>Phần 2.Cấu trúc dữ liệu tuyến tính</t>
  </si>
  <si>
    <t>Bài 4. Stack và Queue</t>
  </si>
  <si>
    <t>Bài 5. Đệ Quy (Recursion)</t>
  </si>
  <si>
    <t>Phần 3. Cấu trúc dữ liệu phi tuyến</t>
  </si>
  <si>
    <t xml:space="preserve">Bài 6. Cấu trúc dữ liệu Cây </t>
  </si>
  <si>
    <t>Bài 7. Đồ thị</t>
  </si>
  <si>
    <t>Ghi chú của DL</t>
  </si>
  <si>
    <t>Bài 2. Thuật toán tìm kiếm và sắp xếp cơ bản.</t>
  </si>
  <si>
    <t>Bài 3. Đệ Quy (Recursion)</t>
  </si>
  <si>
    <t>Phần 2. Cấu trúc dữ liệu tuyến tính</t>
  </si>
  <si>
    <t>Bài 5. Ngăn xếp và hàng đợi</t>
  </si>
  <si>
    <t>Thời lượng học viên thực hiện (phút)</t>
  </si>
  <si>
    <t>Bài 3. Danh sách móc nối đơn</t>
  </si>
  <si>
    <t>Đưa Code-Linklist</t>
  </si>
  <si>
    <t>Đưa Vd về đảo xâu kí tự</t>
  </si>
  <si>
    <t>Đưa code Queue using LinkList</t>
  </si>
  <si>
    <t>Cài đặt bài toán tháp Hà Nội</t>
  </si>
  <si>
    <t>Đưa Code-của bài toán tháp Hà Nội</t>
  </si>
  <si>
    <t>Bài 4. Linked List</t>
  </si>
  <si>
    <t xml:space="preserve">Assignment </t>
  </si>
  <si>
    <t>Mục tiêu</t>
  </si>
  <si>
    <t>Video - Thuật toán Euclid</t>
  </si>
  <si>
    <t xml:space="preserve">Video - Thuật toán Bubble Sort </t>
  </si>
  <si>
    <t>Video - Giả mã: bubble sort algorithm</t>
  </si>
  <si>
    <t>Video - Độ chính xác của thuật toán</t>
  </si>
  <si>
    <t>Video - Tại sao phải học về thuật toán và cấu trúc dữ liệu</t>
  </si>
  <si>
    <t>Tổng kết bài học</t>
  </si>
  <si>
    <t>Video - Mảng</t>
  </si>
  <si>
    <t>Video - Sắp xếp lựa chọn</t>
  </si>
  <si>
    <t>Video - Ứng dụng thuật toán chèn vào bài toán cue balls</t>
  </si>
  <si>
    <t>Video - Giả mã thuật toán chèn</t>
  </si>
  <si>
    <t>Video - O(n^2) So sánh thuật toán</t>
  </si>
  <si>
    <t xml:space="preserve">Video - Sắp xếp với Stable và Unstable </t>
  </si>
  <si>
    <t>Video - Tìm kiếm phần tử trong mảng sắp xếp(1)</t>
  </si>
  <si>
    <t>Video - Tìm kiếm phần tử trong mảng sắp xếp(2)</t>
  </si>
  <si>
    <t>Tài liệu đọc: Giới thiệu  kiến thức cơ bản của thuật toán</t>
  </si>
  <si>
    <t>Tài liệu đọc: Kiến thức cơ bản về công nghệ sắp xếp</t>
  </si>
  <si>
    <t>Tài liệu đọc: Tìm kiếm nhị phân</t>
  </si>
  <si>
    <t>Tài liệu đọc: Tim kiếm tuần tự</t>
  </si>
  <si>
    <t>Video: Searching for an item</t>
  </si>
  <si>
    <t>Tài liệu đọc: Sử dụng Java generics để định nghĩa loại object có thể được lưu trữ trong Linked List</t>
  </si>
  <si>
    <t>Tài liệu đọc: Giới thiệu về Stack  và các kiến thức cơ bản về stack</t>
  </si>
  <si>
    <t>Video: Cài đặt stack sử dụng LinkList</t>
  </si>
  <si>
    <t>Tài liệu đọc: Giới thiệu về Queues và các kiến thức cơ bản về Queues</t>
  </si>
  <si>
    <t>Tài liệu đọc: Cây nhị phân tìm kiếm với các kiến thức cơ bản</t>
  </si>
  <si>
    <t>Tài liệu đọc: Duyệt cây</t>
  </si>
  <si>
    <t>Tài liệu đọc: Giới thiệu các kiến thức cơ bản về cây AVL</t>
  </si>
  <si>
    <t>Tài liệu đọc: Giới thiệu các kiến thức cơ bản về đồ thị</t>
  </si>
  <si>
    <t>Tài liệu đọc: Duyệt đồ thị theo chiều rộng</t>
  </si>
  <si>
    <t>Tài liệu đọc: Cây khung nhỏ nhất</t>
  </si>
  <si>
    <t>Video - Giới thiệu về danh sách móc nối đơn</t>
  </si>
  <si>
    <t>Video - Cài đặt danh sách mọc nối trong Java</t>
  </si>
  <si>
    <t>Video - Chèn thêm 1 node trong danh sách móc nối</t>
  </si>
  <si>
    <t>Video - Duyệt các phần tử trong danh sách móc nối (xác định độ dài của danh sách móc nối)</t>
  </si>
  <si>
    <t>Video - Xóa node đầu trong danh sách</t>
  </si>
  <si>
    <t>Video - Thêm phần tử vào phía đuôi của danh sách</t>
  </si>
  <si>
    <t>Video - Chèn thêm phần tử vào danh sách mói nối đã được sắp xếp</t>
  </si>
  <si>
    <t>Video - Danh sách móc nối kép</t>
  </si>
  <si>
    <t xml:space="preserve">Video - Giới thiệu về Stack </t>
  </si>
  <si>
    <t>Video - Cài đặt stack sử dụng mảng Array</t>
  </si>
  <si>
    <t>Video - Giới thiệu về Queues</t>
  </si>
  <si>
    <t>Video - Queue sử dụng array</t>
  </si>
  <si>
    <t>Video - Cài đặt queue bằng LinkList và Array</t>
  </si>
  <si>
    <t>Video - Giới thiệu về đệ quy</t>
  </si>
  <si>
    <t>Video - Understanding Recursion</t>
  </si>
  <si>
    <t>Video - Đệ quy đuôi</t>
  </si>
  <si>
    <t>Video - Bài toán tháp Hà Nội</t>
  </si>
  <si>
    <t>Video - Giới thiệu cấu rúc dữ liệu Cây</t>
  </si>
  <si>
    <t>Video - Cây nhị phân tìm kiếm</t>
  </si>
  <si>
    <t>Video - Cây nhị phân</t>
  </si>
  <si>
    <t>Video - Duyệt cây theo thứ tự Inorder</t>
  </si>
  <si>
    <t>Video - Duyệt cây theo thứ tự Postorder</t>
  </si>
  <si>
    <t>Video - Duyệt cây theo thứ tự Preorder</t>
  </si>
  <si>
    <t>Video - Tìm kiếm trong cây nhị phân tìm kiếm</t>
  </si>
  <si>
    <t>Video - Cài đặt tìm kiếm trong cây nhị phân  tìm kiếm</t>
  </si>
  <si>
    <t>Video - Chèm một phần tử vào cây nhị phân tìm kiếm</t>
  </si>
  <si>
    <t>Video - Xóa một phần tử: case 1</t>
  </si>
  <si>
    <t>Video - Xóa một phần tử: case 2</t>
  </si>
  <si>
    <t>Video - Xóa một phần tử: case 3</t>
  </si>
  <si>
    <t>Video - Cài đặt xóa phần tử trong cây nhị phân tìm kiếm</t>
  </si>
  <si>
    <t>Video - Tìm kiếm giá trị lớn nhất, nhỏ nhất</t>
  </si>
  <si>
    <t>Video - Cây cân bằng và không cân băng</t>
  </si>
  <si>
    <t>Video - Chiều cao trong cây nhị phân</t>
  </si>
  <si>
    <t>Video - Cây AVL</t>
  </si>
  <si>
    <t>Video - Cài đặt cây AVL</t>
  </si>
  <si>
    <t>Video - Giới thiệu về đồ thị</t>
  </si>
  <si>
    <t>Video - Biểu diễn đồ thị</t>
  </si>
  <si>
    <t>Video - Duyệt đồ thị theo chiều sâu</t>
  </si>
  <si>
    <t>Video - Khai phá đồ thị vô hướng</t>
  </si>
  <si>
    <t>Video - Tính liên thông</t>
  </si>
  <si>
    <t>Video - Thứ tự thăm trước và sau 1 node trong đồ thị</t>
  </si>
  <si>
    <t>Video - Giới thiệu về đồ thị có hướng</t>
  </si>
  <si>
    <t>Video - Các thành phần liên thông mạnh</t>
  </si>
  <si>
    <t>Video - Tính toán các thành phần liên thông mạnh</t>
  </si>
  <si>
    <t xml:space="preserve"> Video - Giới thiệu về bài toán Định tuyến nhanh nhất</t>
  </si>
  <si>
    <t>Video - Thuật toán Dijkstra</t>
  </si>
  <si>
    <t>Video - Cài đặt thuật toán Dijkstra</t>
  </si>
  <si>
    <t>Video - Thời gian chạy Dijkstra</t>
  </si>
  <si>
    <t>Video - Bellman_Ford Algorithm</t>
  </si>
  <si>
    <t>Video - Giới thiệu về Thuật toán tham lam</t>
  </si>
  <si>
    <t xml:space="preserve"> Video -Thuật toán Kruskal</t>
  </si>
  <si>
    <t>Video - Thuật toán Prim</t>
  </si>
  <si>
    <t>Số giờ học trung bình/tuần</t>
  </si>
  <si>
    <t>Số tín chỉ</t>
  </si>
  <si>
    <t>Số tuần học</t>
  </si>
  <si>
    <t xml:space="preserve">Tài liệu đọc: Giới thiệu về cấu trúc dữ liệu </t>
  </si>
  <si>
    <t>Sắp xếp tại chỗ</t>
  </si>
  <si>
    <t>Video - Tìm kiếm phần tử trong mảng chưa sắp xếp</t>
  </si>
  <si>
    <t>=HYPERLINK("https://www.udemy.com/introduction-to-data-structures-algorithms-in-java/learn/v4/t/lecture/600830","https://www.udemy.com/introduction-to-data-structures-algorithms-in-java/learn/v4/t/lecture/600830")</t>
  </si>
  <si>
    <t>Video -Chèn và xóa một phần tử trong mảng đã sắp xếp</t>
  </si>
  <si>
    <t>Video - Sắp xếp kiểu  dữ liệu object</t>
  </si>
  <si>
    <t>Video - Giả mã thuật toán sắp xếp lựa chọn</t>
  </si>
  <si>
    <t xml:space="preserve">Video - Thuật toán chèn </t>
  </si>
  <si>
    <t>Đưa DL vào unit</t>
  </si>
  <si>
    <t>https://www.tutorialspoint.com/data_structures_algorithms/dsa_queue.htm</t>
  </si>
  <si>
    <t> https://www.udemy.com/course/introduction-to-data-structures-algorithms-in-java/learn/lecture/600588#overview</t>
  </si>
  <si>
    <t>Tài liệu đọc(thêm-phụ): Slides and External References</t>
  </si>
  <si>
    <t>;</t>
  </si>
  <si>
    <t>=HYPERLINK("https://www.udemy.com/introduction-to-data-structures-algorithms-in-java/learn/v4/t/lecture/558198";"https://www.udemy.com/introduction-to-data-structures-algorithms-in-java/learn/v4/t/lecture/558198")</t>
  </si>
  <si>
    <t>Cần dịch</t>
  </si>
  <si>
    <t xml:space="preserve">Tài liệu đọc: Thuật toán nổi bọt </t>
  </si>
  <si>
    <t xml:space="preserve">Tài liệu đọc: Thuật toán chèn </t>
  </si>
  <si>
    <t xml:space="preserve">Tài liệu đọc: Thuật toán lựa chọn </t>
  </si>
  <si>
    <t xml:space="preserve">Tài liệu đọc: Các kiến thức cơ bản về danh sách móc nối đơn </t>
  </si>
  <si>
    <t xml:space="preserve">Tài liệu đọc: Các kiến thức cơ bản về danh sách móc nối kép </t>
  </si>
  <si>
    <t xml:space="preserve">Tài liệu đọc: Giới thiệu cấu trúc dữ liệu Cây và các kiến thức cơ bản </t>
  </si>
  <si>
    <t xml:space="preserve"> Video - Giới thiệu về thuật toán </t>
  </si>
  <si>
    <t>Tài liệu đọc: Giới thiệu và các kiến thức cơ bản về đệ quy</t>
  </si>
  <si>
    <t>Hiểu được sự khác nhau khi thực hiện tìm kiếm trên một danh sách đã được sắp xếp và chưa được sắp xếp ( Bao gồm cả tìm kiếm nhị phân )</t>
  </si>
  <si>
    <t>Lab 1</t>
  </si>
  <si>
    <t>Lab 2</t>
  </si>
  <si>
    <t>Review</t>
  </si>
  <si>
    <t>Không đủ 2 câu hỏi: 0 điểm
Đủ hoặc hơn 2 câu hỏi: 10 điểm</t>
  </si>
  <si>
    <t>Lab review có điểm từ 0-10</t>
  </si>
  <si>
    <t>Lab 3</t>
  </si>
  <si>
    <t>Lab 4</t>
  </si>
  <si>
    <t>Lab 5</t>
  </si>
  <si>
    <t>Lab 6</t>
  </si>
  <si>
    <t>Mỗi Module sẽ có nhiều Lesson, Trong Module 1,2 có Assignment</t>
  </si>
  <si>
    <t>Exercise 1</t>
  </si>
  <si>
    <t>Exercise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</si>
</sst>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77">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000000"/>
      <name val="Arial"/>
      <family val="2"/>
    </font>
    <font>
      <sz val="10"/>
      <name val="Arial"/>
      <family val="2"/>
    </font>
    <font>
      <sz val="11"/>
      <color rgb="FF000000"/>
      <name val="Arial"/>
      <family val="2"/>
    </font>
    <font>
      <sz val="11"/>
      <color rgb="FFFF0000"/>
      <name val="Calibri"/>
      <family val="2"/>
    </font>
    <font>
      <i/>
      <sz val="12"/>
      <color rgb="FF0070C0"/>
      <name val="Arial"/>
      <family val="2"/>
    </font>
    <font>
      <b/>
      <sz val="9"/>
      <color rgb="FF000000"/>
      <name val="Arial"/>
      <family val="2"/>
    </font>
    <font>
      <b/>
      <sz val="9"/>
      <name val="Arial"/>
      <family val="2"/>
    </font>
    <font>
      <sz val="11"/>
      <name val="Calibri"/>
      <family val="2"/>
    </font>
    <font>
      <sz val="11"/>
      <color rgb="FF000000"/>
      <name val="Calibri"/>
      <family val="2"/>
    </font>
    <font>
      <sz val="9"/>
      <color indexed="81"/>
      <name val="Tahoma"/>
      <family val="2"/>
    </font>
    <font>
      <b/>
      <sz val="11"/>
      <color theme="1"/>
      <name val="Calibri"/>
      <family val="2"/>
      <scheme val="minor"/>
    </font>
    <font>
      <b/>
      <sz val="9"/>
      <color indexed="81"/>
      <name val="Tahoma"/>
      <family val="2"/>
    </font>
    <font>
      <b/>
      <sz val="11"/>
      <color rgb="FFFF0000"/>
      <name val="Calibri"/>
      <family val="2"/>
      <scheme val="minor"/>
    </font>
    <font>
      <sz val="11"/>
      <color rgb="FF000000"/>
      <name val="Calibri"/>
      <family val="2"/>
    </font>
    <font>
      <b/>
      <sz val="11"/>
      <name val="Calibri"/>
      <family val="2"/>
      <scheme val="minor"/>
    </font>
    <font>
      <i/>
      <sz val="11"/>
      <name val="Calibri"/>
      <family val="2"/>
    </font>
    <font>
      <sz val="11"/>
      <name val="Calibri"/>
      <family val="2"/>
      <scheme val="minor"/>
    </font>
    <font>
      <b/>
      <sz val="9"/>
      <color theme="1"/>
      <name val="Arial"/>
      <family val="2"/>
    </font>
    <font>
      <sz val="10"/>
      <color theme="1"/>
      <name val="Calibri"/>
      <family val="2"/>
      <scheme val="minor"/>
    </font>
    <font>
      <b/>
      <sz val="10"/>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i/>
      <sz val="10"/>
      <color rgb="FFFF0000"/>
      <name val="Calibri"/>
      <family val="2"/>
      <scheme val="minor"/>
    </font>
    <font>
      <i/>
      <sz val="10"/>
      <name val="Calibri"/>
      <family val="2"/>
      <scheme val="minor"/>
    </font>
    <font>
      <i/>
      <sz val="11"/>
      <color rgb="FFFF0000"/>
      <name val="Calibri"/>
      <family val="2"/>
    </font>
    <font>
      <b/>
      <sz val="10"/>
      <color rgb="FF000000"/>
      <name val="Arial"/>
      <family val="2"/>
    </font>
    <font>
      <i/>
      <sz val="9"/>
      <color theme="3" tint="0.39997558519241921"/>
      <name val="Arial"/>
      <family val="2"/>
    </font>
    <font>
      <i/>
      <sz val="11"/>
      <color theme="3" tint="0.39997558519241921"/>
      <name val="Calibri"/>
      <family val="2"/>
    </font>
    <font>
      <b/>
      <sz val="11"/>
      <name val="Calibri"/>
      <family val="2"/>
    </font>
    <font>
      <i/>
      <u/>
      <sz val="11"/>
      <color theme="3" tint="0.39997558519241921"/>
      <name val="Calibri"/>
      <family val="2"/>
    </font>
    <font>
      <i/>
      <sz val="10"/>
      <color theme="3" tint="0.39997558519241921"/>
      <name val="Calibri"/>
      <family val="2"/>
      <scheme val="minor"/>
    </font>
    <font>
      <sz val="11"/>
      <color theme="3" tint="0.39997558519241921"/>
      <name val="Calibri"/>
      <family val="2"/>
    </font>
    <font>
      <b/>
      <sz val="11"/>
      <color rgb="FFFF0000"/>
      <name val="Calibri"/>
      <family val="2"/>
    </font>
    <font>
      <sz val="12"/>
      <color rgb="FF0070C0"/>
      <name val="Arial"/>
      <family val="2"/>
    </font>
    <font>
      <sz val="11"/>
      <color theme="4" tint="-0.249977111117893"/>
      <name val="Calibri"/>
      <family val="2"/>
    </font>
    <font>
      <b/>
      <i/>
      <sz val="11"/>
      <color theme="4" tint="-0.249977111117893"/>
      <name val="Calibri"/>
      <family val="2"/>
    </font>
    <font>
      <i/>
      <sz val="11"/>
      <color theme="4" tint="-0.249977111117893"/>
      <name val="Calibri"/>
      <family val="2"/>
    </font>
    <font>
      <u/>
      <sz val="11"/>
      <color theme="10"/>
      <name val="Calibri"/>
      <family val="2"/>
    </font>
    <font>
      <strike/>
      <sz val="10"/>
      <color rgb="FFFF0000"/>
      <name val="Cambria"/>
      <family val="1"/>
    </font>
    <font>
      <strike/>
      <sz val="11"/>
      <color rgb="FFFF0000"/>
      <name val="Cambria"/>
      <family val="1"/>
    </font>
    <font>
      <sz val="12"/>
      <name val="Calibri"/>
      <family val="2"/>
      <scheme val="minor"/>
    </font>
    <font>
      <sz val="11"/>
      <color theme="1"/>
      <name val="Calibri"/>
      <family val="2"/>
    </font>
    <font>
      <sz val="8"/>
      <name val="Calibri"/>
      <family val="2"/>
    </font>
    <font>
      <b/>
      <sz val="11"/>
      <color theme="1"/>
      <name val="Calibri"/>
      <family val="2"/>
    </font>
    <font>
      <b/>
      <sz val="12"/>
      <name val="Calibri"/>
      <family val="2"/>
    </font>
    <font>
      <i/>
      <sz val="9"/>
      <name val="Cambria"/>
      <family val="1"/>
    </font>
    <font>
      <sz val="9"/>
      <color rgb="FF000000"/>
      <name val="Arial"/>
      <family val="2"/>
    </font>
    <font>
      <sz val="9"/>
      <name val="Arial"/>
      <family val="2"/>
    </font>
    <font>
      <sz val="8"/>
      <name val="Calibri"/>
      <family val="2"/>
    </font>
    <font>
      <b/>
      <sz val="12"/>
      <name val="Calibri"/>
      <family val="2"/>
      <scheme val="minor"/>
    </font>
    <font>
      <i/>
      <sz val="12"/>
      <name val="Calibri"/>
      <family val="2"/>
      <scheme val="minor"/>
    </font>
    <font>
      <b/>
      <sz val="12"/>
      <color rgb="FF333333"/>
      <name val="Calibri"/>
      <family val="2"/>
      <scheme val="minor"/>
    </font>
    <font>
      <b/>
      <sz val="12"/>
      <color rgb="FF000000"/>
      <name val="Calibri"/>
      <family val="2"/>
      <scheme val="minor"/>
    </font>
    <font>
      <sz val="12"/>
      <color rgb="FF000000"/>
      <name val="Calibri"/>
      <family val="2"/>
      <scheme val="minor"/>
    </font>
    <font>
      <u/>
      <sz val="12"/>
      <color rgb="FF0000FF"/>
      <name val="Calibri"/>
      <family val="2"/>
      <scheme val="minor"/>
    </font>
    <font>
      <u/>
      <sz val="12"/>
      <color theme="10"/>
      <name val="Calibri"/>
      <family val="2"/>
      <scheme val="minor"/>
    </font>
    <font>
      <sz val="12"/>
      <color theme="0"/>
      <name val="Calibri"/>
      <family val="2"/>
      <scheme val="minor"/>
    </font>
    <font>
      <i/>
      <sz val="12"/>
      <color rgb="FF000000"/>
      <name val="Calibri"/>
      <family val="2"/>
      <scheme val="minor"/>
    </font>
    <font>
      <strike/>
      <sz val="12"/>
      <color rgb="FFFF0000"/>
      <name val="Calibri"/>
      <family val="2"/>
      <scheme val="minor"/>
    </font>
    <font>
      <sz val="12"/>
      <color rgb="FFFF0000"/>
      <name val="Calibri"/>
      <family val="2"/>
      <scheme val="minor"/>
    </font>
    <font>
      <sz val="12"/>
      <color rgb="FF333333"/>
      <name val="Calibri"/>
      <family val="2"/>
      <scheme val="minor"/>
    </font>
    <font>
      <sz val="12"/>
      <color theme="1"/>
      <name val="Calibri"/>
      <family val="2"/>
      <scheme val="minor"/>
    </font>
    <font>
      <b/>
      <sz val="12"/>
      <color theme="1"/>
      <name val="Calibri"/>
      <family val="2"/>
      <scheme val="minor"/>
    </font>
    <font>
      <sz val="9"/>
      <color theme="1"/>
      <name val="Arial"/>
      <family val="2"/>
    </font>
    <font>
      <sz val="10"/>
      <color theme="1"/>
      <name val="Arial"/>
      <family val="2"/>
    </font>
    <font>
      <sz val="12"/>
      <color rgb="FF0000FF"/>
      <name val="Calibri"/>
      <family val="2"/>
      <scheme val="minor"/>
    </font>
    <font>
      <u/>
      <sz val="12"/>
      <name val="Calibri"/>
      <family val="2"/>
      <scheme val="minor"/>
    </font>
    <font>
      <sz val="11"/>
      <name val="Inherit"/>
    </font>
    <font>
      <u/>
      <sz val="12"/>
      <color theme="1"/>
      <name val="Calibri"/>
      <family val="2"/>
      <scheme val="minor"/>
    </font>
    <font>
      <u/>
      <sz val="11"/>
      <color theme="1"/>
      <name val="Calibri"/>
      <family val="2"/>
    </font>
    <font>
      <i/>
      <sz val="9"/>
      <color rgb="FF538DD5"/>
      <name val="Arial"/>
      <family val="2"/>
    </font>
  </fonts>
  <fills count="18">
    <fill>
      <patternFill patternType="none"/>
    </fill>
    <fill>
      <patternFill patternType="gray125"/>
    </fill>
    <fill>
      <patternFill patternType="solid">
        <fgColor rgb="FFD8D8D8"/>
        <bgColor rgb="FFD8D8D8"/>
      </patternFill>
    </fill>
    <fill>
      <patternFill patternType="solid">
        <fgColor rgb="FFBFBFBF"/>
        <bgColor rgb="FFBFBFBF"/>
      </patternFill>
    </fill>
    <fill>
      <patternFill patternType="solid">
        <fgColor rgb="FFFFFFFF"/>
        <bgColor rgb="FFFFFFFF"/>
      </patternFill>
    </fill>
    <fill>
      <patternFill patternType="solid">
        <fgColor rgb="FFA5A5A5"/>
        <bgColor rgb="FFA5A5A5"/>
      </patternFill>
    </fill>
    <fill>
      <patternFill patternType="solid">
        <fgColor theme="0" tint="-0.14999847407452621"/>
        <bgColor indexed="64"/>
      </patternFill>
    </fill>
    <fill>
      <patternFill patternType="solid">
        <fgColor theme="0" tint="-0.14999847407452621"/>
        <bgColor rgb="FF70AD47"/>
      </patternFill>
    </fill>
    <fill>
      <patternFill patternType="solid">
        <fgColor theme="0" tint="-0.14999847407452621"/>
        <bgColor rgb="FFFEF2CB"/>
      </patternFill>
    </fill>
    <fill>
      <patternFill patternType="solid">
        <fgColor theme="0"/>
        <bgColor rgb="FFFFFFFF"/>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rgb="FFFBD4B4"/>
        <bgColor rgb="FFFBD4B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rgb="FF000000"/>
      </left>
      <right style="thin">
        <color rgb="FF000000"/>
      </right>
      <top/>
      <bottom/>
      <diagonal/>
    </border>
    <border>
      <left/>
      <right style="medium">
        <color rgb="FFD4D4D4"/>
      </right>
      <top style="medium">
        <color rgb="FFD4D4D4"/>
      </top>
      <bottom style="medium">
        <color rgb="FFD4D4D4"/>
      </bottom>
      <diagonal/>
    </border>
  </borders>
  <cellStyleXfs count="6">
    <xf numFmtId="0" fontId="0" fillId="0" borderId="0"/>
    <xf numFmtId="43" fontId="18" fillId="0" borderId="0" applyFont="0" applyFill="0" applyBorder="0" applyAlignment="0" applyProtection="0"/>
    <xf numFmtId="0" fontId="6" fillId="0" borderId="0"/>
    <xf numFmtId="0" fontId="43" fillId="0" borderId="0" applyNumberFormat="0" applyFill="0" applyBorder="0" applyAlignment="0" applyProtection="0"/>
    <xf numFmtId="0" fontId="13" fillId="0" borderId="0"/>
    <xf numFmtId="43" fontId="13" fillId="0" borderId="0" applyFont="0" applyFill="0" applyBorder="0" applyAlignment="0" applyProtection="0"/>
  </cellStyleXfs>
  <cellXfs count="254">
    <xf numFmtId="0" fontId="0" fillId="0" borderId="0" xfId="0"/>
    <xf numFmtId="0" fontId="4" fillId="0" borderId="0" xfId="0" applyFont="1"/>
    <xf numFmtId="0" fontId="5" fillId="0" borderId="0" xfId="0" applyFont="1"/>
    <xf numFmtId="0" fontId="7" fillId="0" borderId="0" xfId="0" applyFont="1"/>
    <xf numFmtId="0" fontId="8" fillId="0" borderId="0" xfId="0" applyFont="1"/>
    <xf numFmtId="0" fontId="12" fillId="4" borderId="0" xfId="0" applyFont="1" applyFill="1"/>
    <xf numFmtId="0" fontId="12" fillId="0" borderId="0" xfId="0" applyFont="1"/>
    <xf numFmtId="0" fontId="15" fillId="0" borderId="0" xfId="0" applyFont="1"/>
    <xf numFmtId="0" fontId="15" fillId="6" borderId="4" xfId="0" applyFont="1" applyFill="1" applyBorder="1"/>
    <xf numFmtId="0" fontId="13" fillId="0" borderId="0" xfId="0" applyFont="1"/>
    <xf numFmtId="0" fontId="19" fillId="6" borderId="4" xfId="0" applyFont="1" applyFill="1" applyBorder="1"/>
    <xf numFmtId="0" fontId="19" fillId="6" borderId="4" xfId="0" applyFont="1" applyFill="1" applyBorder="1" applyAlignment="1">
      <alignment wrapText="1"/>
    </xf>
    <xf numFmtId="0" fontId="19" fillId="6" borderId="0" xfId="0" applyFont="1" applyFill="1"/>
    <xf numFmtId="0" fontId="20" fillId="0" borderId="0" xfId="0" applyFont="1"/>
    <xf numFmtId="164" fontId="12" fillId="0" borderId="0" xfId="1" applyNumberFormat="1" applyFont="1"/>
    <xf numFmtId="164" fontId="21" fillId="0" borderId="0" xfId="1" applyNumberFormat="1" applyFont="1"/>
    <xf numFmtId="43" fontId="21" fillId="0" borderId="0" xfId="1" applyFont="1"/>
    <xf numFmtId="43" fontId="12" fillId="0" borderId="0" xfId="1" applyFont="1"/>
    <xf numFmtId="0" fontId="21" fillId="6" borderId="4" xfId="0" applyFont="1" applyFill="1" applyBorder="1"/>
    <xf numFmtId="0" fontId="19" fillId="10" borderId="6" xfId="0" applyFont="1" applyFill="1" applyBorder="1"/>
    <xf numFmtId="0" fontId="25" fillId="0" borderId="0" xfId="0" applyFont="1"/>
    <xf numFmtId="0" fontId="24" fillId="3" borderId="1" xfId="0" applyFont="1" applyFill="1" applyBorder="1" applyAlignment="1">
      <alignment horizontal="center" vertical="center"/>
    </xf>
    <xf numFmtId="0" fontId="24" fillId="3" borderId="1" xfId="0" applyFont="1" applyFill="1" applyBorder="1" applyAlignment="1">
      <alignment horizontal="center" vertical="center" wrapText="1"/>
    </xf>
    <xf numFmtId="0" fontId="26" fillId="6" borderId="1" xfId="0" applyFont="1" applyFill="1" applyBorder="1"/>
    <xf numFmtId="0" fontId="25" fillId="6" borderId="0" xfId="0" applyFont="1" applyFill="1"/>
    <xf numFmtId="0" fontId="25" fillId="6" borderId="1" xfId="0" applyFont="1" applyFill="1" applyBorder="1" applyAlignment="1">
      <alignment wrapText="1"/>
    </xf>
    <xf numFmtId="9" fontId="25" fillId="6" borderId="1" xfId="0" applyNumberFormat="1" applyFont="1" applyFill="1" applyBorder="1" applyAlignment="1">
      <alignment wrapText="1"/>
    </xf>
    <xf numFmtId="0" fontId="25" fillId="0" borderId="0" xfId="0" applyFont="1" applyAlignment="1">
      <alignment horizontal="left" vertical="top"/>
    </xf>
    <xf numFmtId="0" fontId="26" fillId="0" borderId="0" xfId="0" applyFont="1" applyAlignment="1">
      <alignment horizontal="lef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xf>
    <xf numFmtId="0" fontId="30" fillId="0" borderId="0" xfId="0" applyFont="1"/>
    <xf numFmtId="0" fontId="10" fillId="0" borderId="0" xfId="0" applyFont="1"/>
    <xf numFmtId="0" fontId="9" fillId="0" borderId="0" xfId="2" applyFont="1" applyAlignment="1">
      <alignment vertical="center"/>
    </xf>
    <xf numFmtId="0" fontId="31" fillId="0" borderId="0" xfId="0" applyFont="1" applyAlignment="1">
      <alignment horizontal="center" vertical="center" wrapText="1"/>
    </xf>
    <xf numFmtId="0" fontId="19" fillId="0" borderId="0" xfId="0" applyFont="1"/>
    <xf numFmtId="0" fontId="13" fillId="10" borderId="6" xfId="0" applyFont="1" applyFill="1" applyBorder="1"/>
    <xf numFmtId="165" fontId="13" fillId="10" borderId="6" xfId="1" applyNumberFormat="1" applyFont="1" applyFill="1" applyBorder="1"/>
    <xf numFmtId="0" fontId="34" fillId="6" borderId="0" xfId="0" applyFont="1" applyFill="1"/>
    <xf numFmtId="0" fontId="13" fillId="0" borderId="0" xfId="0" applyFont="1" applyAlignment="1">
      <alignment wrapText="1"/>
    </xf>
    <xf numFmtId="0" fontId="17" fillId="6" borderId="0" xfId="0" applyFont="1" applyFill="1"/>
    <xf numFmtId="0" fontId="8" fillId="6" borderId="0" xfId="0" applyFont="1" applyFill="1"/>
    <xf numFmtId="0" fontId="36" fillId="0" borderId="1" xfId="0" applyFont="1" applyBorder="1" applyAlignment="1">
      <alignment horizontal="right" vertical="center"/>
    </xf>
    <xf numFmtId="0" fontId="36" fillId="0" borderId="1" xfId="0" applyFont="1" applyBorder="1" applyAlignment="1">
      <alignment wrapText="1"/>
    </xf>
    <xf numFmtId="9" fontId="36" fillId="0" borderId="1" xfId="0" applyNumberFormat="1" applyFont="1" applyBorder="1" applyAlignment="1">
      <alignment wrapText="1"/>
    </xf>
    <xf numFmtId="0" fontId="36" fillId="0" borderId="1" xfId="0" applyFont="1" applyBorder="1" applyAlignment="1">
      <alignment horizontal="right" vertical="top"/>
    </xf>
    <xf numFmtId="0" fontId="36" fillId="0" borderId="1" xfId="0" applyFont="1" applyBorder="1"/>
    <xf numFmtId="9" fontId="36" fillId="0" borderId="1" xfId="0" applyNumberFormat="1" applyFont="1" applyBorder="1"/>
    <xf numFmtId="0" fontId="37" fillId="0" borderId="0" xfId="0" applyFont="1"/>
    <xf numFmtId="0" fontId="12" fillId="0" borderId="0" xfId="0" applyFont="1" applyAlignment="1">
      <alignment wrapText="1"/>
    </xf>
    <xf numFmtId="0" fontId="36" fillId="0" borderId="0" xfId="0" applyFont="1" applyAlignment="1">
      <alignment wrapText="1"/>
    </xf>
    <xf numFmtId="0" fontId="39" fillId="0" borderId="0" xfId="0" applyFont="1"/>
    <xf numFmtId="0" fontId="40" fillId="0" borderId="0" xfId="0" applyFont="1"/>
    <xf numFmtId="0" fontId="41" fillId="0" borderId="0" xfId="0" applyFont="1" applyAlignment="1">
      <alignment vertical="center"/>
    </xf>
    <xf numFmtId="0" fontId="41" fillId="0" borderId="0" xfId="0" applyFont="1"/>
    <xf numFmtId="0" fontId="40" fillId="0" borderId="0" xfId="0" applyFont="1" applyAlignment="1">
      <alignment vertical="center"/>
    </xf>
    <xf numFmtId="0" fontId="42" fillId="0" borderId="0" xfId="0" applyFont="1" applyAlignment="1">
      <alignment vertical="center"/>
    </xf>
    <xf numFmtId="0" fontId="5" fillId="0" borderId="5" xfId="0" applyFont="1" applyBorder="1"/>
    <xf numFmtId="0" fontId="4" fillId="0" borderId="5" xfId="0" applyFont="1" applyBorder="1"/>
    <xf numFmtId="0" fontId="0" fillId="0" borderId="5" xfId="0" applyBorder="1"/>
    <xf numFmtId="0" fontId="8" fillId="0" borderId="5" xfId="0" applyFont="1" applyBorder="1"/>
    <xf numFmtId="0" fontId="10"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22" fillId="3" borderId="5" xfId="0" applyFont="1" applyFill="1" applyBorder="1" applyAlignment="1">
      <alignment horizontal="center" vertical="center" wrapText="1"/>
    </xf>
    <xf numFmtId="0" fontId="45" fillId="0" borderId="0" xfId="0" applyFont="1"/>
    <xf numFmtId="0" fontId="5" fillId="0" borderId="0" xfId="4" applyFont="1"/>
    <xf numFmtId="0" fontId="13" fillId="0" borderId="0" xfId="4"/>
    <xf numFmtId="0" fontId="8" fillId="0" borderId="0" xfId="4" applyFont="1"/>
    <xf numFmtId="0" fontId="23" fillId="0" borderId="0" xfId="4" applyFont="1" applyAlignment="1">
      <alignment vertical="center"/>
    </xf>
    <xf numFmtId="0" fontId="23" fillId="0" borderId="0" xfId="4" applyFont="1"/>
    <xf numFmtId="0" fontId="3" fillId="0" borderId="0" xfId="4" applyFont="1"/>
    <xf numFmtId="0" fontId="15" fillId="0" borderId="0" xfId="4" applyFont="1"/>
    <xf numFmtId="0" fontId="3" fillId="0" borderId="0" xfId="4" applyFont="1" applyAlignment="1">
      <alignment wrapText="1"/>
    </xf>
    <xf numFmtId="0" fontId="49" fillId="0" borderId="0" xfId="4" applyFont="1"/>
    <xf numFmtId="0" fontId="19" fillId="7" borderId="5" xfId="4" applyFont="1" applyFill="1" applyBorder="1" applyAlignment="1">
      <alignment horizontal="center" vertical="center" wrapText="1"/>
    </xf>
    <xf numFmtId="0" fontId="15" fillId="8" borderId="5" xfId="4" applyFont="1" applyFill="1" applyBorder="1" applyAlignment="1">
      <alignment horizontal="center" vertical="center" wrapText="1"/>
    </xf>
    <xf numFmtId="0" fontId="19" fillId="8" borderId="5" xfId="4" applyFont="1" applyFill="1" applyBorder="1" applyAlignment="1">
      <alignment horizontal="center" vertical="center" wrapText="1"/>
    </xf>
    <xf numFmtId="0" fontId="3" fillId="4" borderId="5" xfId="4" applyFont="1" applyFill="1" applyBorder="1" applyAlignment="1">
      <alignment horizontal="left" vertical="center" wrapText="1"/>
    </xf>
    <xf numFmtId="9" fontId="15" fillId="4" borderId="5" xfId="4" applyNumberFormat="1" applyFont="1" applyFill="1" applyBorder="1" applyAlignment="1">
      <alignment horizontal="center" vertical="center" wrapText="1"/>
    </xf>
    <xf numFmtId="0" fontId="15" fillId="4" borderId="5" xfId="4" applyFont="1" applyFill="1" applyBorder="1" applyAlignment="1">
      <alignment horizontal="center" vertical="center" wrapText="1"/>
    </xf>
    <xf numFmtId="0" fontId="15" fillId="9" borderId="5" xfId="4" applyFont="1" applyFill="1" applyBorder="1" applyAlignment="1">
      <alignment horizontal="center" vertical="center" wrapText="1"/>
    </xf>
    <xf numFmtId="9" fontId="15" fillId="9" borderId="5" xfId="4" applyNumberFormat="1" applyFont="1" applyFill="1" applyBorder="1" applyAlignment="1">
      <alignment horizontal="center" vertical="center" wrapText="1"/>
    </xf>
    <xf numFmtId="0" fontId="3" fillId="12" borderId="5" xfId="4" applyFont="1" applyFill="1" applyBorder="1" applyAlignment="1">
      <alignment horizontal="left" vertical="center" wrapText="1"/>
    </xf>
    <xf numFmtId="0" fontId="15" fillId="12" borderId="5" xfId="4" applyFont="1" applyFill="1" applyBorder="1" applyAlignment="1">
      <alignment horizontal="center" vertical="center" wrapText="1"/>
    </xf>
    <xf numFmtId="0" fontId="47" fillId="0" borderId="0" xfId="4" applyFont="1"/>
    <xf numFmtId="0" fontId="3" fillId="0" borderId="5" xfId="4" applyFont="1" applyFill="1" applyBorder="1" applyAlignment="1">
      <alignment horizontal="left" vertical="center" wrapText="1"/>
    </xf>
    <xf numFmtId="0" fontId="15" fillId="0" borderId="5" xfId="4" applyFont="1" applyFill="1" applyBorder="1" applyAlignment="1">
      <alignment horizontal="center" vertical="center" wrapText="1"/>
    </xf>
    <xf numFmtId="0" fontId="2" fillId="4" borderId="5" xfId="4" applyFont="1" applyFill="1" applyBorder="1" applyAlignment="1">
      <alignment horizontal="left" vertical="center" wrapText="1"/>
    </xf>
    <xf numFmtId="0" fontId="2" fillId="12" borderId="5" xfId="4" applyFont="1" applyFill="1" applyBorder="1" applyAlignment="1">
      <alignment horizontal="left" vertical="center" wrapText="1"/>
    </xf>
    <xf numFmtId="0" fontId="3" fillId="13" borderId="0" xfId="4" applyFont="1" applyFill="1"/>
    <xf numFmtId="0" fontId="31" fillId="5" borderId="1" xfId="0" applyFont="1" applyFill="1" applyBorder="1" applyAlignment="1">
      <alignment horizontal="center" vertical="center" wrapText="1"/>
    </xf>
    <xf numFmtId="0" fontId="10" fillId="5" borderId="11" xfId="0" applyFont="1" applyFill="1" applyBorder="1" applyAlignment="1">
      <alignment horizontal="center" vertical="top" wrapText="1" readingOrder="1"/>
    </xf>
    <xf numFmtId="0" fontId="32" fillId="0" borderId="12" xfId="0" applyFont="1" applyBorder="1" applyAlignment="1">
      <alignment horizontal="left" vertical="center" wrapText="1"/>
    </xf>
    <xf numFmtId="0" fontId="32" fillId="4" borderId="12" xfId="0" applyFont="1" applyFill="1" applyBorder="1" applyAlignment="1">
      <alignment horizontal="left" vertical="center" wrapText="1"/>
    </xf>
    <xf numFmtId="0" fontId="32" fillId="0" borderId="13" xfId="0" applyFont="1" applyBorder="1" applyAlignment="1">
      <alignment horizontal="left" vertical="center" wrapText="1"/>
    </xf>
    <xf numFmtId="0" fontId="32" fillId="4" borderId="13" xfId="0" applyFont="1" applyFill="1" applyBorder="1" applyAlignment="1">
      <alignment horizontal="left" vertical="center" wrapText="1"/>
    </xf>
    <xf numFmtId="0" fontId="51" fillId="4" borderId="13" xfId="0" applyFont="1" applyFill="1" applyBorder="1" applyAlignment="1">
      <alignment horizontal="left" vertical="center" wrapText="1"/>
    </xf>
    <xf numFmtId="0" fontId="51" fillId="0" borderId="13" xfId="0" applyFont="1" applyBorder="1" applyAlignment="1">
      <alignment horizontal="left" vertical="center" wrapText="1" indent="2"/>
    </xf>
    <xf numFmtId="0" fontId="33" fillId="4" borderId="13" xfId="0" applyFont="1" applyFill="1" applyBorder="1" applyAlignment="1">
      <alignment horizontal="left" vertical="center" wrapText="1"/>
    </xf>
    <xf numFmtId="0" fontId="35" fillId="4" borderId="13" xfId="0" applyFont="1" applyFill="1" applyBorder="1" applyAlignment="1">
      <alignment horizontal="left" vertical="center" wrapText="1"/>
    </xf>
    <xf numFmtId="0" fontId="8" fillId="0" borderId="13" xfId="0" applyFont="1" applyBorder="1"/>
    <xf numFmtId="0" fontId="32" fillId="0" borderId="13" xfId="0" applyFont="1" applyBorder="1" applyAlignment="1">
      <alignment vertical="center"/>
    </xf>
    <xf numFmtId="0" fontId="32" fillId="0" borderId="13" xfId="0" applyFont="1" applyBorder="1" applyAlignment="1">
      <alignment vertical="center" wrapText="1"/>
    </xf>
    <xf numFmtId="0" fontId="32" fillId="0" borderId="13" xfId="0" applyFont="1" applyBorder="1" applyAlignment="1">
      <alignment wrapText="1"/>
    </xf>
    <xf numFmtId="0" fontId="32" fillId="0" borderId="13" xfId="0" applyFont="1" applyBorder="1" applyAlignment="1">
      <alignment horizontal="left" vertical="center" wrapText="1" indent="2"/>
    </xf>
    <xf numFmtId="0" fontId="31" fillId="2" borderId="2" xfId="0" applyFont="1" applyFill="1" applyBorder="1" applyAlignment="1">
      <alignment horizontal="center" vertical="center" wrapText="1"/>
    </xf>
    <xf numFmtId="0" fontId="31" fillId="2" borderId="14" xfId="0" applyFont="1" applyFill="1" applyBorder="1" applyAlignment="1">
      <alignment horizontal="center" vertical="center" wrapText="1"/>
    </xf>
    <xf numFmtId="0" fontId="52" fillId="2" borderId="14" xfId="0" applyFont="1" applyFill="1" applyBorder="1" applyAlignment="1">
      <alignment horizontal="center" vertical="top" wrapText="1" readingOrder="1"/>
    </xf>
    <xf numFmtId="167" fontId="20" fillId="0" borderId="0" xfId="0" applyNumberFormat="1" applyFont="1"/>
    <xf numFmtId="0" fontId="6" fillId="0" borderId="0" xfId="0" applyFont="1" applyFill="1"/>
    <xf numFmtId="0" fontId="12" fillId="0" borderId="0" xfId="0" applyFont="1" applyFill="1"/>
    <xf numFmtId="0" fontId="44" fillId="0" borderId="0" xfId="0" applyFont="1" applyFill="1"/>
    <xf numFmtId="49" fontId="12" fillId="0" borderId="0" xfId="0" applyNumberFormat="1" applyFont="1" applyFill="1" applyAlignment="1">
      <alignment wrapText="1"/>
    </xf>
    <xf numFmtId="0" fontId="12" fillId="0" borderId="0" xfId="0" applyFont="1" applyFill="1" applyAlignment="1">
      <alignment vertical="center"/>
    </xf>
    <xf numFmtId="0" fontId="50" fillId="0" borderId="0" xfId="0" applyFont="1" applyFill="1" applyAlignment="1">
      <alignment horizontal="center" vertical="center"/>
    </xf>
    <xf numFmtId="0" fontId="0" fillId="14" borderId="5" xfId="0" applyFill="1" applyBorder="1" applyAlignment="1">
      <alignment horizontal="center"/>
    </xf>
    <xf numFmtId="0" fontId="0" fillId="0" borderId="5" xfId="0" applyBorder="1" applyAlignment="1">
      <alignment horizontal="center"/>
    </xf>
    <xf numFmtId="0" fontId="53" fillId="4" borderId="1" xfId="0" applyFont="1" applyFill="1" applyBorder="1" applyAlignment="1">
      <alignment horizontal="center" vertical="top" wrapText="1"/>
    </xf>
    <xf numFmtId="0" fontId="52" fillId="4" borderId="1" xfId="0" applyFont="1" applyFill="1" applyBorder="1" applyAlignment="1">
      <alignment horizontal="left" vertical="top" wrapText="1"/>
    </xf>
    <xf numFmtId="0" fontId="52" fillId="0" borderId="1" xfId="0" applyFont="1" applyBorder="1" applyAlignment="1">
      <alignment horizontal="center" wrapText="1" readingOrder="1"/>
    </xf>
    <xf numFmtId="0" fontId="0" fillId="0" borderId="5" xfId="0" applyBorder="1" applyAlignment="1">
      <alignment horizontal="center"/>
    </xf>
    <xf numFmtId="0" fontId="69" fillId="0" borderId="0" xfId="0" applyFont="1" applyFill="1" applyAlignment="1">
      <alignment horizontal="center" vertical="center"/>
    </xf>
    <xf numFmtId="0" fontId="59" fillId="15" borderId="1" xfId="0" applyFont="1" applyFill="1" applyBorder="1" applyAlignment="1">
      <alignment vertical="center" wrapText="1"/>
    </xf>
    <xf numFmtId="0" fontId="59" fillId="15" borderId="1" xfId="0" applyFont="1" applyFill="1" applyBorder="1" applyAlignment="1">
      <alignment vertical="center"/>
    </xf>
    <xf numFmtId="49" fontId="59" fillId="15" borderId="1" xfId="0" applyNumberFormat="1" applyFont="1" applyFill="1" applyBorder="1" applyAlignment="1">
      <alignment vertical="center" wrapText="1"/>
    </xf>
    <xf numFmtId="0" fontId="46" fillId="15" borderId="0" xfId="0" applyFont="1" applyFill="1"/>
    <xf numFmtId="0" fontId="62" fillId="15" borderId="1" xfId="0" applyFont="1" applyFill="1" applyBorder="1" applyAlignment="1">
      <alignment vertical="center"/>
    </xf>
    <xf numFmtId="49" fontId="60" fillId="15" borderId="1" xfId="0" applyNumberFormat="1" applyFont="1" applyFill="1" applyBorder="1" applyAlignment="1">
      <alignment horizontal="left" vertical="center" wrapText="1"/>
    </xf>
    <xf numFmtId="0" fontId="6" fillId="15" borderId="0" xfId="0" applyFont="1" applyFill="1"/>
    <xf numFmtId="166" fontId="59" fillId="15" borderId="1" xfId="0" applyNumberFormat="1" applyFont="1" applyFill="1" applyBorder="1" applyAlignment="1">
      <alignment vertical="center" wrapText="1"/>
    </xf>
    <xf numFmtId="49" fontId="61" fillId="15" borderId="1" xfId="3" applyNumberFormat="1" applyFont="1" applyFill="1" applyBorder="1" applyAlignment="1">
      <alignment horizontal="left" vertical="center" wrapText="1"/>
    </xf>
    <xf numFmtId="49" fontId="59" fillId="15" borderId="1" xfId="0" applyNumberFormat="1" applyFont="1" applyFill="1" applyBorder="1" applyAlignment="1">
      <alignment vertical="top" wrapText="1"/>
    </xf>
    <xf numFmtId="0" fontId="46" fillId="15" borderId="0" xfId="0" applyFont="1" applyFill="1" applyBorder="1"/>
    <xf numFmtId="0" fontId="21" fillId="15" borderId="0" xfId="0" applyFont="1" applyFill="1" applyBorder="1"/>
    <xf numFmtId="0" fontId="59" fillId="15" borderId="5" xfId="0" applyFont="1" applyFill="1" applyBorder="1" applyAlignment="1">
      <alignment vertical="center" wrapText="1"/>
    </xf>
    <xf numFmtId="0" fontId="62" fillId="15" borderId="5" xfId="0" applyFont="1" applyFill="1" applyBorder="1" applyAlignment="1">
      <alignment horizontal="center" vertical="center"/>
    </xf>
    <xf numFmtId="49" fontId="59" fillId="15" borderId="5" xfId="0" applyNumberFormat="1" applyFont="1" applyFill="1" applyBorder="1" applyAlignment="1">
      <alignment vertical="center" wrapText="1"/>
    </xf>
    <xf numFmtId="166" fontId="59" fillId="15" borderId="5" xfId="0" applyNumberFormat="1" applyFont="1" applyFill="1" applyBorder="1" applyAlignment="1">
      <alignment vertical="center" wrapText="1"/>
    </xf>
    <xf numFmtId="0" fontId="59" fillId="15" borderId="5" xfId="0" applyFont="1" applyFill="1" applyBorder="1" applyAlignment="1">
      <alignment vertical="center"/>
    </xf>
    <xf numFmtId="49" fontId="61" fillId="15" borderId="5" xfId="3" applyNumberFormat="1" applyFont="1" applyFill="1" applyBorder="1" applyAlignment="1">
      <alignment wrapText="1"/>
    </xf>
    <xf numFmtId="49" fontId="59" fillId="15" borderId="5" xfId="0" applyNumberFormat="1" applyFont="1" applyFill="1" applyBorder="1" applyAlignment="1">
      <alignment vertical="top" wrapText="1"/>
    </xf>
    <xf numFmtId="166" fontId="13" fillId="10" borderId="6" xfId="0" applyNumberFormat="1" applyFont="1" applyFill="1" applyBorder="1"/>
    <xf numFmtId="166" fontId="0" fillId="0" borderId="0" xfId="0" applyNumberFormat="1"/>
    <xf numFmtId="166" fontId="8" fillId="6" borderId="0" xfId="0" applyNumberFormat="1" applyFont="1" applyFill="1"/>
    <xf numFmtId="166" fontId="0" fillId="6" borderId="0" xfId="0" applyNumberFormat="1" applyFill="1"/>
    <xf numFmtId="166" fontId="12" fillId="0" borderId="0" xfId="0" applyNumberFormat="1" applyFont="1"/>
    <xf numFmtId="166" fontId="38" fillId="0" borderId="0" xfId="0" applyNumberFormat="1" applyFont="1"/>
    <xf numFmtId="0" fontId="70" fillId="0" borderId="0" xfId="0" applyFont="1" applyFill="1"/>
    <xf numFmtId="0" fontId="67" fillId="15" borderId="1" xfId="0" applyFont="1" applyFill="1" applyBorder="1" applyAlignment="1">
      <alignment vertical="center" wrapText="1"/>
    </xf>
    <xf numFmtId="0" fontId="67" fillId="15" borderId="1" xfId="0" applyFont="1" applyFill="1" applyBorder="1" applyAlignment="1">
      <alignment vertical="center"/>
    </xf>
    <xf numFmtId="49" fontId="67" fillId="15" borderId="1" xfId="0" applyNumberFormat="1" applyFont="1" applyFill="1" applyBorder="1" applyAlignment="1">
      <alignment vertical="center" wrapText="1"/>
    </xf>
    <xf numFmtId="166" fontId="67" fillId="15" borderId="1" xfId="0" applyNumberFormat="1" applyFont="1" applyFill="1" applyBorder="1" applyAlignment="1">
      <alignment vertical="center" wrapText="1"/>
    </xf>
    <xf numFmtId="0" fontId="70" fillId="15" borderId="0" xfId="0" applyFont="1" applyFill="1"/>
    <xf numFmtId="49" fontId="67" fillId="15" borderId="1" xfId="0" applyNumberFormat="1" applyFont="1" applyFill="1" applyBorder="1" applyAlignment="1">
      <alignment horizontal="left" vertical="center" wrapText="1"/>
    </xf>
    <xf numFmtId="0" fontId="47" fillId="0" borderId="0" xfId="0" applyFont="1" applyFill="1"/>
    <xf numFmtId="0" fontId="67" fillId="15" borderId="1" xfId="0" applyFont="1" applyFill="1" applyBorder="1" applyAlignment="1">
      <alignment horizontal="right" vertical="center" wrapText="1"/>
    </xf>
    <xf numFmtId="0" fontId="67" fillId="15" borderId="5" xfId="0" applyFont="1" applyFill="1" applyBorder="1" applyAlignment="1">
      <alignment horizontal="right" vertical="center" wrapText="1"/>
    </xf>
    <xf numFmtId="49" fontId="60" fillId="15" borderId="1" xfId="0" applyNumberFormat="1" applyFont="1" applyFill="1" applyBorder="1" applyAlignment="1">
      <alignment horizontal="left" vertical="top" wrapText="1"/>
    </xf>
    <xf numFmtId="0" fontId="38" fillId="6" borderId="0" xfId="0" applyFont="1" applyFill="1"/>
    <xf numFmtId="0" fontId="34" fillId="6" borderId="0" xfId="0" applyFont="1" applyFill="1" applyAlignment="1">
      <alignment wrapText="1"/>
    </xf>
    <xf numFmtId="166" fontId="34" fillId="0" borderId="0" xfId="0" applyNumberFormat="1" applyFont="1"/>
    <xf numFmtId="0" fontId="46" fillId="15" borderId="5" xfId="0" applyFont="1" applyFill="1" applyBorder="1" applyAlignment="1">
      <alignment vertical="center"/>
    </xf>
    <xf numFmtId="0" fontId="46" fillId="15" borderId="5" xfId="0" applyFont="1" applyFill="1" applyBorder="1" applyAlignment="1">
      <alignment horizontal="center" vertical="center"/>
    </xf>
    <xf numFmtId="0" fontId="46" fillId="15" borderId="5" xfId="0" applyFont="1" applyFill="1" applyBorder="1" applyAlignment="1">
      <alignment horizontal="right" vertical="center" wrapText="1"/>
    </xf>
    <xf numFmtId="49" fontId="72" fillId="15" borderId="5" xfId="3" applyNumberFormat="1" applyFont="1" applyFill="1" applyBorder="1" applyAlignment="1">
      <alignment wrapText="1"/>
    </xf>
    <xf numFmtId="49" fontId="46" fillId="15" borderId="5" xfId="0" applyNumberFormat="1" applyFont="1" applyFill="1" applyBorder="1" applyAlignment="1">
      <alignment horizontal="left" vertical="center" wrapText="1"/>
    </xf>
    <xf numFmtId="0" fontId="46" fillId="15" borderId="5" xfId="0" applyFont="1" applyFill="1" applyBorder="1" applyAlignment="1">
      <alignment vertical="center" wrapText="1"/>
    </xf>
    <xf numFmtId="0" fontId="6" fillId="16" borderId="0" xfId="0" applyFont="1" applyFill="1"/>
    <xf numFmtId="0" fontId="44" fillId="16" borderId="0" xfId="0" applyFont="1" applyFill="1"/>
    <xf numFmtId="0" fontId="21" fillId="16" borderId="0" xfId="0" applyFont="1" applyFill="1" applyBorder="1"/>
    <xf numFmtId="0" fontId="67" fillId="15" borderId="5" xfId="0" applyFont="1" applyFill="1" applyBorder="1" applyAlignment="1">
      <alignment vertical="center"/>
    </xf>
    <xf numFmtId="0" fontId="67" fillId="15" borderId="5" xfId="0" applyFont="1" applyFill="1" applyBorder="1" applyAlignment="1">
      <alignment horizontal="center" vertical="center"/>
    </xf>
    <xf numFmtId="49" fontId="67" fillId="15" borderId="5" xfId="0" applyNumberFormat="1" applyFont="1" applyFill="1" applyBorder="1" applyAlignment="1">
      <alignment wrapText="1"/>
    </xf>
    <xf numFmtId="49" fontId="74" fillId="15" borderId="5" xfId="3" applyNumberFormat="1" applyFont="1" applyFill="1" applyBorder="1" applyAlignment="1">
      <alignment wrapText="1"/>
    </xf>
    <xf numFmtId="166" fontId="67" fillId="15" borderId="5" xfId="0" applyNumberFormat="1" applyFont="1" applyFill="1" applyBorder="1" applyAlignment="1">
      <alignment vertical="center" wrapText="1"/>
    </xf>
    <xf numFmtId="0" fontId="1" fillId="15" borderId="0" xfId="0" applyFont="1" applyFill="1" applyBorder="1"/>
    <xf numFmtId="49" fontId="67" fillId="15" borderId="5" xfId="0" applyNumberFormat="1" applyFont="1" applyFill="1" applyBorder="1" applyAlignment="1">
      <alignment horizontal="left" vertical="center" wrapText="1"/>
    </xf>
    <xf numFmtId="0" fontId="67" fillId="15" borderId="5" xfId="0" applyFont="1" applyFill="1" applyBorder="1" applyAlignment="1">
      <alignment vertical="center" wrapText="1"/>
    </xf>
    <xf numFmtId="49" fontId="75" fillId="15" borderId="5" xfId="3" applyNumberFormat="1" applyFont="1" applyFill="1" applyBorder="1" applyAlignment="1">
      <alignment wrapText="1"/>
    </xf>
    <xf numFmtId="49" fontId="6" fillId="15" borderId="0" xfId="0" applyNumberFormat="1" applyFont="1" applyFill="1" applyAlignment="1">
      <alignment wrapText="1"/>
    </xf>
    <xf numFmtId="0" fontId="6" fillId="15" borderId="0" xfId="0" applyFont="1" applyFill="1" applyAlignment="1">
      <alignment vertical="center"/>
    </xf>
    <xf numFmtId="0" fontId="12" fillId="15" borderId="0" xfId="0" applyFont="1" applyFill="1"/>
    <xf numFmtId="0" fontId="55" fillId="15" borderId="0" xfId="0" applyFont="1" applyFill="1"/>
    <xf numFmtId="0" fontId="67" fillId="15" borderId="0" xfId="0" applyFont="1" applyFill="1"/>
    <xf numFmtId="0" fontId="46" fillId="15" borderId="0" xfId="0" applyFont="1" applyFill="1" applyAlignment="1">
      <alignment vertical="center"/>
    </xf>
    <xf numFmtId="0" fontId="56" fillId="15" borderId="0" xfId="0" applyFont="1" applyFill="1" applyAlignment="1">
      <alignment vertical="center"/>
    </xf>
    <xf numFmtId="0" fontId="68" fillId="15" borderId="1" xfId="0" applyFont="1" applyFill="1" applyBorder="1" applyAlignment="1">
      <alignment horizontal="center" vertical="center" wrapText="1"/>
    </xf>
    <xf numFmtId="0" fontId="68" fillId="15" borderId="1" xfId="0" applyFont="1" applyFill="1" applyBorder="1" applyAlignment="1">
      <alignment horizontal="center" vertical="top" wrapText="1"/>
    </xf>
    <xf numFmtId="0" fontId="69" fillId="15" borderId="0" xfId="0" applyFont="1" applyFill="1" applyAlignment="1">
      <alignment horizontal="center" vertical="center"/>
    </xf>
    <xf numFmtId="0" fontId="57" fillId="15" borderId="1" xfId="0" applyFont="1" applyFill="1" applyBorder="1" applyAlignment="1">
      <alignment horizontal="left" vertical="center"/>
    </xf>
    <xf numFmtId="0" fontId="68" fillId="15" borderId="1" xfId="0" applyFont="1" applyFill="1" applyBorder="1" applyAlignment="1">
      <alignment vertical="center" wrapText="1"/>
    </xf>
    <xf numFmtId="49" fontId="58" fillId="15" borderId="1" xfId="0" applyNumberFormat="1" applyFont="1" applyFill="1" applyBorder="1" applyAlignment="1">
      <alignment vertical="center" wrapText="1"/>
    </xf>
    <xf numFmtId="0" fontId="58" fillId="15" borderId="1" xfId="0" applyFont="1" applyFill="1" applyBorder="1" applyAlignment="1">
      <alignment vertical="center" wrapText="1"/>
    </xf>
    <xf numFmtId="0" fontId="46" fillId="15" borderId="1" xfId="0" applyFont="1" applyFill="1" applyBorder="1"/>
    <xf numFmtId="0" fontId="62" fillId="15" borderId="1" xfId="0" applyFont="1" applyFill="1" applyBorder="1" applyAlignment="1">
      <alignment horizontal="center" vertical="center"/>
    </xf>
    <xf numFmtId="0" fontId="62" fillId="15" borderId="1" xfId="0" applyFont="1" applyFill="1" applyBorder="1" applyAlignment="1">
      <alignment horizontal="center" vertical="center" wrapText="1"/>
    </xf>
    <xf numFmtId="49" fontId="46" fillId="15" borderId="1" xfId="0" applyNumberFormat="1" applyFont="1" applyFill="1" applyBorder="1" applyAlignment="1">
      <alignment horizontal="left" vertical="center"/>
    </xf>
    <xf numFmtId="49" fontId="60" fillId="15" borderId="1" xfId="0" applyNumberFormat="1" applyFont="1" applyFill="1" applyBorder="1" applyAlignment="1">
      <alignment horizontal="left" vertical="center"/>
    </xf>
    <xf numFmtId="0" fontId="46" fillId="15" borderId="1" xfId="0" applyFont="1" applyFill="1" applyBorder="1" applyAlignment="1">
      <alignment horizontal="center" vertical="center"/>
    </xf>
    <xf numFmtId="49" fontId="61" fillId="15" borderId="1" xfId="3" applyNumberFormat="1" applyFont="1" applyFill="1" applyBorder="1" applyAlignment="1">
      <alignment horizontal="left" vertical="center"/>
    </xf>
    <xf numFmtId="49" fontId="59" fillId="15" borderId="1" xfId="0" applyNumberFormat="1" applyFont="1" applyFill="1" applyBorder="1" applyAlignment="1">
      <alignment horizontal="left" vertical="center"/>
    </xf>
    <xf numFmtId="49" fontId="59" fillId="15" borderId="1" xfId="0" applyNumberFormat="1" applyFont="1" applyFill="1" applyBorder="1" applyAlignment="1">
      <alignment vertical="center"/>
    </xf>
    <xf numFmtId="49" fontId="46" fillId="15" borderId="1" xfId="0" applyNumberFormat="1" applyFont="1" applyFill="1" applyBorder="1" applyAlignment="1">
      <alignment horizontal="left" vertical="center" wrapText="1"/>
    </xf>
    <xf numFmtId="0" fontId="46" fillId="15" borderId="1" xfId="0" applyFont="1" applyFill="1" applyBorder="1" applyAlignment="1">
      <alignment vertical="center"/>
    </xf>
    <xf numFmtId="49" fontId="46" fillId="15" borderId="1" xfId="0" applyNumberFormat="1" applyFont="1" applyFill="1" applyBorder="1" applyAlignment="1">
      <alignment vertical="center"/>
    </xf>
    <xf numFmtId="0" fontId="46" fillId="15" borderId="1" xfId="0" applyFont="1" applyFill="1" applyBorder="1" applyAlignment="1">
      <alignment horizontal="right" vertical="center" wrapText="1"/>
    </xf>
    <xf numFmtId="0" fontId="73" fillId="15" borderId="0" xfId="0" applyFont="1" applyFill="1"/>
    <xf numFmtId="0" fontId="46" fillId="15" borderId="1" xfId="0" applyFont="1" applyFill="1" applyBorder="1" applyAlignment="1">
      <alignment vertical="center" wrapText="1"/>
    </xf>
    <xf numFmtId="49" fontId="60" fillId="15" borderId="1" xfId="0" applyNumberFormat="1" applyFont="1" applyFill="1" applyBorder="1" applyAlignment="1">
      <alignment vertical="center"/>
    </xf>
    <xf numFmtId="0" fontId="68" fillId="15" borderId="1" xfId="0" applyFont="1" applyFill="1" applyBorder="1" applyAlignment="1">
      <alignment horizontal="right" vertical="center" wrapText="1"/>
    </xf>
    <xf numFmtId="49" fontId="63" fillId="15" borderId="1" xfId="0" applyNumberFormat="1" applyFont="1" applyFill="1" applyBorder="1" applyAlignment="1">
      <alignment wrapText="1"/>
    </xf>
    <xf numFmtId="0" fontId="59" fillId="15" borderId="1" xfId="0" applyFont="1" applyFill="1" applyBorder="1" applyAlignment="1">
      <alignment wrapText="1"/>
    </xf>
    <xf numFmtId="0" fontId="64" fillId="15" borderId="1" xfId="0" applyFont="1" applyFill="1" applyBorder="1" applyAlignment="1">
      <alignment vertical="center"/>
    </xf>
    <xf numFmtId="0" fontId="64" fillId="15" borderId="1" xfId="0" applyFont="1" applyFill="1" applyBorder="1" applyAlignment="1">
      <alignment horizontal="center" vertical="center"/>
    </xf>
    <xf numFmtId="0" fontId="44" fillId="15" borderId="0" xfId="0" applyFont="1" applyFill="1"/>
    <xf numFmtId="0" fontId="67" fillId="15" borderId="1" xfId="0" applyFont="1" applyFill="1" applyBorder="1" applyAlignment="1">
      <alignment horizontal="center" vertical="center"/>
    </xf>
    <xf numFmtId="49" fontId="71" fillId="15" borderId="1" xfId="0" applyNumberFormat="1" applyFont="1" applyFill="1" applyBorder="1" applyAlignment="1">
      <alignment horizontal="left" vertical="center" wrapText="1"/>
    </xf>
    <xf numFmtId="49" fontId="59" fillId="15" borderId="1" xfId="0" applyNumberFormat="1" applyFont="1" applyFill="1" applyBorder="1" applyAlignment="1">
      <alignment horizontal="right" vertical="center" wrapText="1"/>
    </xf>
    <xf numFmtId="49" fontId="59" fillId="15" borderId="1" xfId="0" applyNumberFormat="1" applyFont="1" applyFill="1" applyBorder="1" applyAlignment="1">
      <alignment horizontal="left" vertical="center" wrapText="1"/>
    </xf>
    <xf numFmtId="49" fontId="60" fillId="15" borderId="1" xfId="0" applyNumberFormat="1" applyFont="1" applyFill="1" applyBorder="1" applyAlignment="1">
      <alignment vertical="center" wrapText="1"/>
    </xf>
    <xf numFmtId="0" fontId="59" fillId="15" borderId="2" xfId="0" applyFont="1" applyFill="1" applyBorder="1" applyAlignment="1">
      <alignment vertical="center" wrapText="1"/>
    </xf>
    <xf numFmtId="0" fontId="67" fillId="15" borderId="2" xfId="0" applyFont="1" applyFill="1" applyBorder="1" applyAlignment="1">
      <alignment vertical="center"/>
    </xf>
    <xf numFmtId="49" fontId="59" fillId="15" borderId="2" xfId="0" applyNumberFormat="1" applyFont="1" applyFill="1" applyBorder="1" applyAlignment="1">
      <alignment vertical="center" wrapText="1"/>
    </xf>
    <xf numFmtId="0" fontId="67" fillId="15" borderId="2" xfId="0" applyFont="1" applyFill="1" applyBorder="1" applyAlignment="1">
      <alignment horizontal="right" vertical="center" wrapText="1"/>
    </xf>
    <xf numFmtId="0" fontId="46" fillId="15" borderId="2" xfId="0" applyFont="1" applyFill="1" applyBorder="1" applyAlignment="1">
      <alignment horizontal="center" vertical="center"/>
    </xf>
    <xf numFmtId="166" fontId="59" fillId="15" borderId="2" xfId="0" applyNumberFormat="1" applyFont="1" applyFill="1" applyBorder="1" applyAlignment="1">
      <alignment vertical="center" wrapText="1"/>
    </xf>
    <xf numFmtId="49" fontId="66" fillId="15" borderId="5" xfId="0" applyNumberFormat="1" applyFont="1" applyFill="1" applyBorder="1" applyAlignment="1">
      <alignment wrapText="1"/>
    </xf>
    <xf numFmtId="0" fontId="61" fillId="15" borderId="5" xfId="3" applyFont="1" applyFill="1" applyBorder="1" applyAlignment="1">
      <alignment wrapText="1"/>
    </xf>
    <xf numFmtId="49" fontId="43" fillId="15" borderId="1" xfId="3" applyNumberFormat="1" applyFill="1" applyBorder="1" applyAlignment="1">
      <alignment horizontal="left" vertical="top" wrapText="1"/>
    </xf>
    <xf numFmtId="49" fontId="61" fillId="15" borderId="1" xfId="3" applyNumberFormat="1" applyFont="1" applyFill="1" applyBorder="1" applyAlignment="1">
      <alignment horizontal="left" vertical="top" wrapText="1"/>
    </xf>
    <xf numFmtId="49" fontId="61" fillId="15" borderId="1" xfId="3" applyNumberFormat="1" applyFont="1" applyFill="1" applyBorder="1" applyAlignment="1">
      <alignment wrapText="1"/>
    </xf>
    <xf numFmtId="49" fontId="43" fillId="15" borderId="1" xfId="3" applyNumberFormat="1" applyFill="1" applyBorder="1" applyAlignment="1">
      <alignment horizontal="left" vertical="center" wrapText="1"/>
    </xf>
    <xf numFmtId="49" fontId="43" fillId="15" borderId="1" xfId="3" applyNumberFormat="1" applyFill="1" applyBorder="1" applyAlignment="1">
      <alignment wrapText="1"/>
    </xf>
    <xf numFmtId="0" fontId="43" fillId="15" borderId="0" xfId="3" applyFill="1"/>
    <xf numFmtId="49" fontId="61" fillId="15" borderId="1" xfId="3" applyNumberFormat="1" applyFont="1" applyFill="1" applyBorder="1" applyAlignment="1">
      <alignment vertical="center" wrapText="1"/>
    </xf>
    <xf numFmtId="49" fontId="59" fillId="15" borderId="1" xfId="0" applyNumberFormat="1" applyFont="1" applyFill="1" applyBorder="1" applyAlignment="1">
      <alignment wrapText="1"/>
    </xf>
    <xf numFmtId="49" fontId="43" fillId="15" borderId="5" xfId="3" applyNumberFormat="1" applyFill="1" applyBorder="1" applyAlignment="1">
      <alignment wrapText="1"/>
    </xf>
    <xf numFmtId="49" fontId="66" fillId="15" borderId="5" xfId="0" applyNumberFormat="1" applyFont="1" applyFill="1" applyBorder="1" applyAlignment="1">
      <alignment vertical="center" wrapText="1"/>
    </xf>
    <xf numFmtId="0" fontId="66" fillId="15" borderId="5" xfId="0" applyFont="1" applyFill="1" applyBorder="1" applyAlignment="1">
      <alignment vertical="center" wrapText="1"/>
    </xf>
    <xf numFmtId="49" fontId="66" fillId="15" borderId="5" xfId="0" applyNumberFormat="1" applyFont="1" applyFill="1" applyBorder="1" applyAlignment="1">
      <alignment horizontal="left" vertical="center" wrapText="1"/>
    </xf>
    <xf numFmtId="49" fontId="59" fillId="15" borderId="5" xfId="0" applyNumberFormat="1" applyFont="1" applyFill="1" applyBorder="1" applyAlignment="1">
      <alignment wrapText="1"/>
    </xf>
    <xf numFmtId="0" fontId="76" fillId="17" borderId="15" xfId="0" applyFont="1" applyFill="1" applyBorder="1" applyAlignment="1">
      <alignment horizontal="left" vertical="center" wrapText="1"/>
    </xf>
    <xf numFmtId="0" fontId="76" fillId="17" borderId="15" xfId="0" applyFont="1" applyFill="1" applyBorder="1" applyAlignment="1">
      <alignment horizontal="left" vertical="center" wrapText="1" indent="1"/>
    </xf>
    <xf numFmtId="49" fontId="65" fillId="15" borderId="1" xfId="0" applyNumberFormat="1" applyFont="1" applyFill="1" applyBorder="1" applyAlignment="1">
      <alignment vertical="center"/>
    </xf>
    <xf numFmtId="0" fontId="43" fillId="4" borderId="9" xfId="3" applyFont="1" applyFill="1" applyBorder="1" applyAlignment="1">
      <alignment horizontal="center" vertical="center" wrapText="1"/>
    </xf>
    <xf numFmtId="0" fontId="43" fillId="4" borderId="8" xfId="3" applyFont="1" applyFill="1" applyBorder="1" applyAlignment="1">
      <alignment horizontal="center" vertical="center" wrapText="1"/>
    </xf>
    <xf numFmtId="0" fontId="43" fillId="4" borderId="10" xfId="3" applyFont="1" applyFill="1" applyBorder="1" applyAlignment="1">
      <alignment horizontal="center" vertical="center" wrapText="1"/>
    </xf>
    <xf numFmtId="0" fontId="43" fillId="4" borderId="5" xfId="3" applyFill="1" applyBorder="1" applyAlignment="1">
      <alignment horizontal="center" vertical="center" wrapText="1"/>
    </xf>
    <xf numFmtId="0" fontId="10" fillId="5" borderId="3" xfId="0" applyFont="1" applyFill="1" applyBorder="1" applyAlignment="1">
      <alignment horizontal="left" vertical="top" wrapText="1" readingOrder="1"/>
    </xf>
    <xf numFmtId="0" fontId="12" fillId="0" borderId="11" xfId="0" applyFont="1" applyBorder="1"/>
    <xf numFmtId="0" fontId="12" fillId="0" borderId="7" xfId="0" applyFont="1" applyBorder="1"/>
    <xf numFmtId="0" fontId="10" fillId="5" borderId="3" xfId="0" applyFont="1" applyFill="1" applyBorder="1" applyAlignment="1">
      <alignment horizontal="center" vertical="top" wrapText="1" readingOrder="1"/>
    </xf>
    <xf numFmtId="0" fontId="0" fillId="11" borderId="0" xfId="0" applyFill="1" applyBorder="1" applyAlignment="1">
      <alignment horizontal="center"/>
    </xf>
  </cellXfs>
  <cellStyles count="6">
    <cellStyle name="Bình thường" xfId="0" builtinId="0"/>
    <cellStyle name="Comma 2" xfId="5" xr:uid="{00000000-0005-0000-0000-000001000000}"/>
    <cellStyle name="Dấu phẩy" xfId="1" builtinId="3"/>
    <cellStyle name="Normal 2" xfId="4" xr:uid="{00000000-0005-0000-0000-000004000000}"/>
    <cellStyle name="Normal 5" xfId="2" xr:uid="{00000000-0005-0000-0000-000005000000}"/>
    <cellStyle name="Siêu kết nối" xfId="3" builtinId="8"/>
  </cellStyles>
  <dxfs count="2">
    <dxf>
      <font>
        <color rgb="FF9C0006"/>
      </font>
      <fill>
        <patternFill>
          <bgColor rgb="FFFFC7CE"/>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18</xdr:row>
      <xdr:rowOff>0</xdr:rowOff>
    </xdr:to>
    <xdr:sp macro="" textlink="">
      <xdr:nvSpPr>
        <xdr:cNvPr id="2052" name="Rectangle 4" hidden="1">
          <a:extLst>
            <a:ext uri="{FF2B5EF4-FFF2-40B4-BE49-F238E27FC236}">
              <a16:creationId xmlns:a16="http://schemas.microsoft.com/office/drawing/2014/main" id="{00000000-0008-0000-0300-000004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18</xdr:row>
      <xdr:rowOff>0</xdr:rowOff>
    </xdr:to>
    <xdr:sp macro="" textlink="">
      <xdr:nvSpPr>
        <xdr:cNvPr id="2" name="Rectangle 4" hidden="1">
          <a:extLst>
            <a:ext uri="{FF2B5EF4-FFF2-40B4-BE49-F238E27FC236}">
              <a16:creationId xmlns:a16="http://schemas.microsoft.com/office/drawing/2014/main" id="{00000000-0008-0000-03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18</xdr:row>
      <xdr:rowOff>0</xdr:rowOff>
    </xdr:to>
    <xdr:sp macro="" textlink="">
      <xdr:nvSpPr>
        <xdr:cNvPr id="3" name="Rectangle 4"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18</xdr:row>
      <xdr:rowOff>0</xdr:rowOff>
    </xdr:to>
    <xdr:sp macro="" textlink="">
      <xdr:nvSpPr>
        <xdr:cNvPr id="4" name="Rectangle 4"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18</xdr:row>
      <xdr:rowOff>0</xdr:rowOff>
    </xdr:to>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18</xdr:row>
      <xdr:rowOff>0</xdr:rowOff>
    </xdr:to>
    <xdr:sp macro="" textlink="">
      <xdr:nvSpPr>
        <xdr:cNvPr id="6" name="AutoShape 4">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381000</xdr:colOff>
      <xdr:row>52</xdr:row>
      <xdr:rowOff>47625</xdr:rowOff>
    </xdr:to>
    <xdr:sp macro="" textlink="">
      <xdr:nvSpPr>
        <xdr:cNvPr id="1026" name="Rectangle 2" hidden="1">
          <a:extLst>
            <a:ext uri="{FF2B5EF4-FFF2-40B4-BE49-F238E27FC236}">
              <a16:creationId xmlns:a16="http://schemas.microsoft.com/office/drawing/2014/main" id="{00000000-0008-0000-06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52</xdr:row>
      <xdr:rowOff>47625</xdr:rowOff>
    </xdr:to>
    <xdr:sp macro="" textlink="">
      <xdr:nvSpPr>
        <xdr:cNvPr id="2" name="Rectangle 2" hidden="1">
          <a:extLst>
            <a:ext uri="{FF2B5EF4-FFF2-40B4-BE49-F238E27FC236}">
              <a16:creationId xmlns:a16="http://schemas.microsoft.com/office/drawing/2014/main" id="{00000000-0008-0000-06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52</xdr:row>
      <xdr:rowOff>47625</xdr:rowOff>
    </xdr:to>
    <xdr:sp macro="" textlink="">
      <xdr:nvSpPr>
        <xdr:cNvPr id="3" name="Rectangle 2" hidden="1">
          <a:extLst>
            <a:ext uri="{FF2B5EF4-FFF2-40B4-BE49-F238E27FC236}">
              <a16:creationId xmlns:a16="http://schemas.microsoft.com/office/drawing/2014/main" id="{00000000-0008-0000-06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52</xdr:row>
      <xdr:rowOff>47625</xdr:rowOff>
    </xdr:to>
    <xdr:sp macro="" textlink="">
      <xdr:nvSpPr>
        <xdr:cNvPr id="4" name="Rectangle 2" hidden="1">
          <a:extLst>
            <a:ext uri="{FF2B5EF4-FFF2-40B4-BE49-F238E27FC236}">
              <a16:creationId xmlns:a16="http://schemas.microsoft.com/office/drawing/2014/main" id="{00000000-0008-0000-06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52</xdr:row>
      <xdr:rowOff>47625</xdr:rowOff>
    </xdr:to>
    <xdr:sp macro="" textlink="">
      <xdr:nvSpPr>
        <xdr:cNvPr id="5" name="AutoShape 2">
          <a:extLst>
            <a:ext uri="{FF2B5EF4-FFF2-40B4-BE49-F238E27FC236}">
              <a16:creationId xmlns:a16="http://schemas.microsoft.com/office/drawing/2014/main" id="{00000000-0008-0000-06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17</xdr:col>
      <xdr:colOff>381000</xdr:colOff>
      <xdr:row>52</xdr:row>
      <xdr:rowOff>47625</xdr:rowOff>
    </xdr:to>
    <xdr:sp macro="" textlink="">
      <xdr:nvSpPr>
        <xdr:cNvPr id="6" name="AutoShape 2">
          <a:extLst>
            <a:ext uri="{FF2B5EF4-FFF2-40B4-BE49-F238E27FC236}">
              <a16:creationId xmlns:a16="http://schemas.microsoft.com/office/drawing/2014/main" id="{00000000-0008-0000-06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26</xdr:row>
      <xdr:rowOff>0</xdr:rowOff>
    </xdr:to>
    <xdr:sp macro="" textlink="">
      <xdr:nvSpPr>
        <xdr:cNvPr id="3076" name="Rectangle 4" hidden="1">
          <a:extLst>
            <a:ext uri="{FF2B5EF4-FFF2-40B4-BE49-F238E27FC236}">
              <a16:creationId xmlns:a16="http://schemas.microsoft.com/office/drawing/2014/main" id="{00000000-0008-0000-0500-000004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26</xdr:row>
      <xdr:rowOff>0</xdr:rowOff>
    </xdr:to>
    <xdr:sp macro="" textlink="">
      <xdr:nvSpPr>
        <xdr:cNvPr id="2" name="Rectangle 4" hidden="1">
          <a:extLst>
            <a:ext uri="{FF2B5EF4-FFF2-40B4-BE49-F238E27FC236}">
              <a16:creationId xmlns:a16="http://schemas.microsoft.com/office/drawing/2014/main" id="{00000000-0008-0000-05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26</xdr:row>
      <xdr:rowOff>0</xdr:rowOff>
    </xdr:to>
    <xdr:sp macro="" textlink="">
      <xdr:nvSpPr>
        <xdr:cNvPr id="3" name="Rectangle 4" hidden="1">
          <a:extLst>
            <a:ext uri="{FF2B5EF4-FFF2-40B4-BE49-F238E27FC236}">
              <a16:creationId xmlns:a16="http://schemas.microsoft.com/office/drawing/2014/main" id="{00000000-0008-0000-05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26</xdr:row>
      <xdr:rowOff>0</xdr:rowOff>
    </xdr:to>
    <xdr:sp macro="" textlink="">
      <xdr:nvSpPr>
        <xdr:cNvPr id="4" name="Rectangle 4" hidden="1">
          <a:extLst>
            <a:ext uri="{FF2B5EF4-FFF2-40B4-BE49-F238E27FC236}">
              <a16:creationId xmlns:a16="http://schemas.microsoft.com/office/drawing/2014/main" id="{00000000-0008-0000-05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26</xdr:row>
      <xdr:rowOff>0</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0" y="0"/>
          <a:ext cx="99726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0</xdr:colOff>
      <xdr:row>26</xdr:row>
      <xdr:rowOff>0</xdr:rowOff>
    </xdr:to>
    <xdr:sp macro="" textlink="">
      <xdr:nvSpPr>
        <xdr:cNvPr id="6" name="AutoShape 4">
          <a:extLst>
            <a:ext uri="{FF2B5EF4-FFF2-40B4-BE49-F238E27FC236}">
              <a16:creationId xmlns:a16="http://schemas.microsoft.com/office/drawing/2014/main" id="{00000000-0008-0000-0500-000006000000}"/>
            </a:ext>
          </a:extLst>
        </xdr:cNvPr>
        <xdr:cNvSpPr>
          <a:spLocks noChangeArrowheads="1"/>
        </xdr:cNvSpPr>
      </xdr:nvSpPr>
      <xdr:spPr bwMode="auto">
        <a:xfrm>
          <a:off x="0" y="0"/>
          <a:ext cx="109251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coursera.org/learn/algorithms-on-graphs?specialization=data-structures-algorithms" TargetMode="External"/><Relationship Id="rId7" Type="http://schemas.openxmlformats.org/officeDocument/2006/relationships/vmlDrawing" Target="../drawings/vmlDrawing2.vml"/><Relationship Id="rId2" Type="http://schemas.openxmlformats.org/officeDocument/2006/relationships/hyperlink" Target="https://www.coursera.org/learn/data-structures?specialization=data-structures-algorithms" TargetMode="External"/><Relationship Id="rId1" Type="http://schemas.openxmlformats.org/officeDocument/2006/relationships/hyperlink" Target="https://www.udemy.com/course/introduction-to-data-structures-algorithms-in-java/" TargetMode="External"/><Relationship Id="rId6" Type="http://schemas.openxmlformats.org/officeDocument/2006/relationships/printerSettings" Target="../printerSettings/printerSettings2.bin"/><Relationship Id="rId5" Type="http://schemas.openxmlformats.org/officeDocument/2006/relationships/hyperlink" Target="https://www.tutorialspoint.com/data_structures_algorithms/" TargetMode="External"/><Relationship Id="rId4" Type="http://schemas.openxmlformats.org/officeDocument/2006/relationships/hyperlink" Target="https://www.coursera.org/learn/data-structures?specialization=data-structures-algorithm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3" Type="http://schemas.openxmlformats.org/officeDocument/2006/relationships/hyperlink" Target="https://www.coursera.org/learn/data-structures/lecture/EShpq/queues" TargetMode="External"/><Relationship Id="rId18" Type="http://schemas.openxmlformats.org/officeDocument/2006/relationships/hyperlink" Target="https://www.coursera.org/learn/algorithms-on-graphs/lecture/uCLnl/graph-basics" TargetMode="External"/><Relationship Id="rId26" Type="http://schemas.openxmlformats.org/officeDocument/2006/relationships/hyperlink" Target="https://www.coursera.org/learn/algorithms-on-graphs/lecture/OlOTT/strongly-connected-components" TargetMode="External"/><Relationship Id="rId39" Type="http://schemas.openxmlformats.org/officeDocument/2006/relationships/hyperlink" Target="https://www.tutorialspoint.com/data_structures_algorithms/selection_sort_algorithm.htm" TargetMode="External"/><Relationship Id="rId3" Type="http://schemas.openxmlformats.org/officeDocument/2006/relationships/hyperlink" Target="https://www.tutorialspoint.com/data_structures_algorithms/avl_tree_algorithm.htm" TargetMode="External"/><Relationship Id="rId21" Type="http://schemas.openxmlformats.org/officeDocument/2006/relationships/hyperlink" Target="https://www.coursera.org/learn/algorithms-on-graphs/lecture/A6phH/exploring-graphs" TargetMode="External"/><Relationship Id="rId34" Type="http://schemas.openxmlformats.org/officeDocument/2006/relationships/hyperlink" Target="https://www.coursera.org/learn/algorithms-on-graphs/lecture/B3fS2/greedy-algorithms" TargetMode="External"/><Relationship Id="rId42" Type="http://schemas.openxmlformats.org/officeDocument/2006/relationships/hyperlink" Target="https://www.tutorialspoint.com/data_structures_algorithms/linked_list_algorithms.htm" TargetMode="External"/><Relationship Id="rId47" Type="http://schemas.openxmlformats.org/officeDocument/2006/relationships/printerSettings" Target="../printerSettings/printerSettings3.bin"/><Relationship Id="rId50" Type="http://schemas.openxmlformats.org/officeDocument/2006/relationships/comments" Target="../comments3.xml"/><Relationship Id="rId7" Type="http://schemas.openxmlformats.org/officeDocument/2006/relationships/hyperlink" Target="https://www.tutorialspoint.com/data_structures_algorithms/sorting_algorithms.htm" TargetMode="External"/><Relationship Id="rId12" Type="http://schemas.openxmlformats.org/officeDocument/2006/relationships/hyperlink" Target="https://www.coursera.org/learn/data-structures/lecture/Qq5E0/avl-trees" TargetMode="External"/><Relationship Id="rId17" Type="http://schemas.openxmlformats.org/officeDocument/2006/relationships/hyperlink" Target="https://www.udemy.com/course/introduction-to-data-structures-algorithms-in-java/learn/lecture/647616" TargetMode="External"/><Relationship Id="rId25" Type="http://schemas.openxmlformats.org/officeDocument/2006/relationships/hyperlink" Target="https://www.coursera.org/learn/algorithms-on-graphs/lecture/r3Viy/directed-acyclic-graphs" TargetMode="External"/><Relationship Id="rId33" Type="http://schemas.openxmlformats.org/officeDocument/2006/relationships/hyperlink" Target="https://www.coursera.org/learn/algorithms-on-graphs/supplement/i6bTE/slides-and-external-references" TargetMode="External"/><Relationship Id="rId38" Type="http://schemas.openxmlformats.org/officeDocument/2006/relationships/hyperlink" Target="https://www.tutorialspoint.com/data_structures_algorithms/insertion_sort_algorithm.htm" TargetMode="External"/><Relationship Id="rId46" Type="http://schemas.openxmlformats.org/officeDocument/2006/relationships/hyperlink" Target="https://www.coursera.org/learn/algorithms-on-graphs/supplement/SIXXA/slides-and-external-references" TargetMode="External"/><Relationship Id="rId2" Type="http://schemas.openxmlformats.org/officeDocument/2006/relationships/hyperlink" Target="https://www.tutorialspoint.com/data_structures_algorithms/stack_algorithm.htm" TargetMode="External"/><Relationship Id="rId16" Type="http://schemas.openxmlformats.org/officeDocument/2006/relationships/hyperlink" Target="https://www.udemy.com/course/introduction-to-data-structures-algorithms-in-java/learn/lecture/558212" TargetMode="External"/><Relationship Id="rId20" Type="http://schemas.openxmlformats.org/officeDocument/2006/relationships/hyperlink" Target="https://www.coursera.org/learn/algorithms-on-graphs/supplement/2abST/slides-and-external-references" TargetMode="External"/><Relationship Id="rId29" Type="http://schemas.openxmlformats.org/officeDocument/2006/relationships/hyperlink" Target="https://www.coursera.org/learn/algorithms-on-graphs/supplement/fm6ld/slides-and-external-references" TargetMode="External"/><Relationship Id="rId41" Type="http://schemas.openxmlformats.org/officeDocument/2006/relationships/hyperlink" Target="https://www.tutorialspoint.com/data_structures_algorithms/binary_search_algorithm.htm" TargetMode="External"/><Relationship Id="rId1" Type="http://schemas.openxmlformats.org/officeDocument/2006/relationships/hyperlink" Target="https://www.tutorialspoint.com/data_structures_algorithms/binary_search_tree.htm" TargetMode="External"/><Relationship Id="rId6" Type="http://schemas.openxmlformats.org/officeDocument/2006/relationships/hyperlink" Target="https://www.tutorialspoint.com/data_structures_algorithms/recursion_basics.htm" TargetMode="External"/><Relationship Id="rId11" Type="http://schemas.openxmlformats.org/officeDocument/2006/relationships/hyperlink" Target="https://www.coursera.org/lecture/data-structures/avl-tree-implementation-PKEBC" TargetMode="External"/><Relationship Id="rId24" Type="http://schemas.openxmlformats.org/officeDocument/2006/relationships/hyperlink" Target="https://www.coursera.org/learn/algorithms-on-graphs/supplement/vFbN0/slides-and-external-references" TargetMode="External"/><Relationship Id="rId32" Type="http://schemas.openxmlformats.org/officeDocument/2006/relationships/hyperlink" Target="https://www.tutorialspoint.com/data_structures_algorithms/depth_first_traversal.htm" TargetMode="External"/><Relationship Id="rId37" Type="http://schemas.openxmlformats.org/officeDocument/2006/relationships/hyperlink" Target="https://www.tutorialspoint.com/data_structures_algorithms/bubble_sort_algorithm.htm" TargetMode="External"/><Relationship Id="rId40" Type="http://schemas.openxmlformats.org/officeDocument/2006/relationships/hyperlink" Target="https://www.tutorialspoint.com/data_structures_algorithms/linear_search_algorithm.htm" TargetMode="External"/><Relationship Id="rId45" Type="http://schemas.openxmlformats.org/officeDocument/2006/relationships/hyperlink" Target="https://www.coursera.org/learn/algorithms-on-graphs/lecture/LEl7Y/computing-strongly-connected-components" TargetMode="External"/><Relationship Id="rId5" Type="http://schemas.openxmlformats.org/officeDocument/2006/relationships/hyperlink" Target="https://www.tutorialspoint.com/data_structures_algorithms/tree_data_structure.htm" TargetMode="External"/><Relationship Id="rId15" Type="http://schemas.openxmlformats.org/officeDocument/2006/relationships/hyperlink" Target="https://www.coursera.org/learn/data-structures/lecture/OsBSF/arrays" TargetMode="External"/><Relationship Id="rId23" Type="http://schemas.openxmlformats.org/officeDocument/2006/relationships/hyperlink" Target="https://www.coursera.org/learn/algorithms-on-graphs/lecture/tgQSI/previsit-and-postvisit-orderings" TargetMode="External"/><Relationship Id="rId28" Type="http://schemas.openxmlformats.org/officeDocument/2006/relationships/hyperlink" Target="https://www.coursera.org/learn/algorithms-on-graphs/lecture/ZS5pm/dijkstras-algorithm-intuition-and-example" TargetMode="External"/><Relationship Id="rId36" Type="http://schemas.openxmlformats.org/officeDocument/2006/relationships/hyperlink" Target="https://www.tutorialspoint.com/data_structures_algorithms/dsa_queue.htm" TargetMode="External"/><Relationship Id="rId49" Type="http://schemas.openxmlformats.org/officeDocument/2006/relationships/vmlDrawing" Target="../drawings/vmlDrawing3.vml"/><Relationship Id="rId10" Type="http://schemas.openxmlformats.org/officeDocument/2006/relationships/hyperlink" Target="https://www.udemy.com/course/introduction-to-data-structures-algorithms-in-java/learn/lecture/558532" TargetMode="External"/><Relationship Id="rId19" Type="http://schemas.openxmlformats.org/officeDocument/2006/relationships/hyperlink" Target="https://www.coursera.org/learn/algorithms-on-graphs/lecture/c4W9f/representing-graphs" TargetMode="External"/><Relationship Id="rId31" Type="http://schemas.openxmlformats.org/officeDocument/2006/relationships/hyperlink" Target="https://www.tutorialspoint.com/data_structures_algorithms/breadth_first_traversal.htm" TargetMode="External"/><Relationship Id="rId44" Type="http://schemas.openxmlformats.org/officeDocument/2006/relationships/hyperlink" Target="https://www.tutorialspoint.com/data_structures_algorithms/graph_data_structure.htm" TargetMode="External"/><Relationship Id="rId4" Type="http://schemas.openxmlformats.org/officeDocument/2006/relationships/hyperlink" Target="https://www.tutorialspoint.com/data_structures_algorithms/tree_traversal.htm" TargetMode="External"/><Relationship Id="rId9" Type="http://schemas.openxmlformats.org/officeDocument/2006/relationships/hyperlink" Target="https://www.tutorialspoint.com/data_structures_algorithms/algorithms_basics.htm" TargetMode="External"/><Relationship Id="rId14" Type="http://schemas.openxmlformats.org/officeDocument/2006/relationships/hyperlink" Target="https://www.coursera.org/learn/data-structures/lecture/UdKzQ/stacks" TargetMode="External"/><Relationship Id="rId22" Type="http://schemas.openxmlformats.org/officeDocument/2006/relationships/hyperlink" Target="https://www.coursera.org/learn/algorithms-on-graphs/lecture/rCIZH/connectivity" TargetMode="External"/><Relationship Id="rId27" Type="http://schemas.openxmlformats.org/officeDocument/2006/relationships/hyperlink" Target="https://www.coursera.org/learn/algorithms-on-graphs/supplement/qjd0s/slides-and-external-references" TargetMode="External"/><Relationship Id="rId30" Type="http://schemas.openxmlformats.org/officeDocument/2006/relationships/hyperlink" Target="https://www.tutorialspoint.com/data_structures_algorithms/spanning_tree.htm" TargetMode="External"/><Relationship Id="rId35" Type="http://schemas.openxmlformats.org/officeDocument/2006/relationships/hyperlink" Target="https://www.coursera.org/learn/algorithms-on-graphs/lecture/2kwZj/fastest-route" TargetMode="External"/><Relationship Id="rId43" Type="http://schemas.openxmlformats.org/officeDocument/2006/relationships/hyperlink" Target="https://www.tutorialspoint.com/data_structures_algorithms/doubly_linked_list_algorithm.htm" TargetMode="External"/><Relationship Id="rId48" Type="http://schemas.openxmlformats.org/officeDocument/2006/relationships/drawing" Target="../drawings/drawing3.xml"/><Relationship Id="rId8" Type="http://schemas.openxmlformats.org/officeDocument/2006/relationships/hyperlink" Target="https://www.tutorialspoint.com/data_structures_algorithms/data_structure_overview.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zoomScale="81" zoomScaleNormal="130" workbookViewId="0">
      <pane xSplit="3" ySplit="2" topLeftCell="D25" activePane="bottomRight" state="frozen"/>
      <selection pane="topRight" activeCell="D1" sqref="D1"/>
      <selection pane="bottomLeft" activeCell="A5" sqref="A5"/>
      <selection pane="bottomRight" activeCell="F51" sqref="F51"/>
    </sheetView>
  </sheetViews>
  <sheetFormatPr defaultColWidth="12.54296875" defaultRowHeight="15" customHeight="1"/>
  <cols>
    <col min="1" max="1" width="2.1796875" customWidth="1"/>
    <col min="2" max="2" width="14.1796875" customWidth="1"/>
    <col min="3" max="3" width="36.81640625" customWidth="1"/>
    <col min="4" max="4" width="10.81640625" customWidth="1"/>
    <col min="5" max="5" width="54.1796875" customWidth="1"/>
    <col min="6" max="6" width="21.453125" customWidth="1"/>
    <col min="7" max="13" width="11" customWidth="1"/>
  </cols>
  <sheetData>
    <row r="1" spans="1:9" ht="18" customHeight="1">
      <c r="B1" s="58" t="s">
        <v>48</v>
      </c>
      <c r="C1" s="59"/>
      <c r="D1" s="60"/>
      <c r="E1" s="60"/>
      <c r="F1" s="61"/>
    </row>
    <row r="2" spans="1:9" ht="24" customHeight="1">
      <c r="B2" s="62" t="s">
        <v>11</v>
      </c>
      <c r="C2" s="62" t="s">
        <v>49</v>
      </c>
      <c r="D2" s="62" t="s">
        <v>12</v>
      </c>
      <c r="E2" s="63" t="s">
        <v>50</v>
      </c>
      <c r="F2" s="64" t="s">
        <v>54</v>
      </c>
    </row>
    <row r="3" spans="1:9" ht="32.25" customHeight="1">
      <c r="B3" s="93" t="s">
        <v>167</v>
      </c>
      <c r="C3" s="93" t="s">
        <v>168</v>
      </c>
      <c r="D3" s="94" t="s">
        <v>13</v>
      </c>
      <c r="E3" s="94" t="s">
        <v>240</v>
      </c>
      <c r="F3" s="94"/>
    </row>
    <row r="4" spans="1:9" ht="32.25" customHeight="1">
      <c r="B4" s="95" t="s">
        <v>169</v>
      </c>
      <c r="C4" s="95" t="s">
        <v>170</v>
      </c>
      <c r="D4" s="96" t="s">
        <v>126</v>
      </c>
      <c r="E4" s="96" t="s">
        <v>240</v>
      </c>
      <c r="F4" s="96"/>
    </row>
    <row r="5" spans="1:9" ht="32.25" customHeight="1">
      <c r="A5" s="5"/>
      <c r="B5" s="95" t="s">
        <v>171</v>
      </c>
      <c r="C5" s="96" t="s">
        <v>172</v>
      </c>
      <c r="D5" s="96" t="s">
        <v>126</v>
      </c>
      <c r="E5" s="96" t="s">
        <v>240</v>
      </c>
      <c r="F5" s="96"/>
    </row>
    <row r="6" spans="1:9" ht="32.25" customHeight="1">
      <c r="A6" s="5"/>
      <c r="B6" s="95" t="s">
        <v>173</v>
      </c>
      <c r="C6" s="96" t="s">
        <v>174</v>
      </c>
      <c r="D6" s="96" t="s">
        <v>13</v>
      </c>
      <c r="E6" s="96" t="s">
        <v>240</v>
      </c>
      <c r="F6" s="96"/>
    </row>
    <row r="7" spans="1:9" ht="32.25" customHeight="1">
      <c r="B7" s="95" t="s">
        <v>175</v>
      </c>
      <c r="C7" s="95" t="s">
        <v>176</v>
      </c>
      <c r="D7" s="96" t="s">
        <v>13</v>
      </c>
      <c r="E7" s="96" t="s">
        <v>240</v>
      </c>
      <c r="F7" s="96"/>
    </row>
    <row r="8" spans="1:9" ht="32.25" customHeight="1">
      <c r="B8" s="95" t="s">
        <v>177</v>
      </c>
      <c r="C8" s="95" t="s">
        <v>178</v>
      </c>
      <c r="D8" s="96" t="s">
        <v>13</v>
      </c>
      <c r="E8" s="96" t="s">
        <v>240</v>
      </c>
      <c r="F8" s="96"/>
    </row>
    <row r="9" spans="1:9" s="65" customFormat="1" ht="32.25" customHeight="1">
      <c r="B9" s="95" t="s">
        <v>346</v>
      </c>
      <c r="C9" s="95" t="s">
        <v>180</v>
      </c>
      <c r="D9" s="96" t="s">
        <v>126</v>
      </c>
      <c r="E9" s="105" t="s">
        <v>352</v>
      </c>
      <c r="F9" s="98"/>
    </row>
    <row r="10" spans="1:9" s="65" customFormat="1" ht="32.25" customHeight="1">
      <c r="B10" s="95" t="s">
        <v>347</v>
      </c>
      <c r="C10" s="95" t="s">
        <v>182</v>
      </c>
      <c r="D10" s="96" t="s">
        <v>126</v>
      </c>
      <c r="E10" s="105" t="s">
        <v>352</v>
      </c>
      <c r="F10" s="97"/>
    </row>
    <row r="11" spans="1:9" ht="42" customHeight="1" thickBot="1">
      <c r="B11" s="95" t="s">
        <v>348</v>
      </c>
      <c r="C11" s="95" t="s">
        <v>185</v>
      </c>
      <c r="D11" s="96" t="s">
        <v>13</v>
      </c>
      <c r="E11" s="105" t="s">
        <v>352</v>
      </c>
      <c r="F11" s="99"/>
    </row>
    <row r="12" spans="1:9" ht="90" customHeight="1" thickBot="1">
      <c r="B12" s="95" t="s">
        <v>349</v>
      </c>
      <c r="C12" s="242" t="s">
        <v>491</v>
      </c>
      <c r="D12" s="242" t="s">
        <v>13</v>
      </c>
      <c r="E12" s="243" t="s">
        <v>352</v>
      </c>
      <c r="F12" s="100"/>
      <c r="G12" s="242"/>
      <c r="H12" s="242"/>
      <c r="I12" s="243"/>
    </row>
    <row r="13" spans="1:9" ht="44.5" customHeight="1">
      <c r="B13" s="95" t="s">
        <v>179</v>
      </c>
      <c r="C13" s="95" t="s">
        <v>189</v>
      </c>
      <c r="D13" s="96" t="s">
        <v>126</v>
      </c>
      <c r="E13" s="105" t="s">
        <v>352</v>
      </c>
      <c r="F13" s="100"/>
    </row>
    <row r="14" spans="1:9" ht="32.25" customHeight="1">
      <c r="B14" s="95" t="s">
        <v>181</v>
      </c>
      <c r="C14" s="95" t="s">
        <v>191</v>
      </c>
      <c r="D14" s="96" t="s">
        <v>13</v>
      </c>
      <c r="E14" s="96" t="s">
        <v>353</v>
      </c>
      <c r="F14" s="100"/>
    </row>
    <row r="15" spans="1:9" ht="32.25" customHeight="1">
      <c r="B15" s="95" t="s">
        <v>183</v>
      </c>
      <c r="C15" s="95" t="s">
        <v>193</v>
      </c>
      <c r="D15" s="96" t="s">
        <v>13</v>
      </c>
      <c r="E15" s="96" t="s">
        <v>353</v>
      </c>
      <c r="F15" s="100"/>
    </row>
    <row r="16" spans="1:9" ht="54" customHeight="1">
      <c r="B16" s="95" t="s">
        <v>184</v>
      </c>
      <c r="C16" s="95" t="s">
        <v>195</v>
      </c>
      <c r="D16" s="96" t="s">
        <v>126</v>
      </c>
      <c r="E16" s="96" t="s">
        <v>353</v>
      </c>
      <c r="F16" s="100"/>
    </row>
    <row r="17" spans="1:6" ht="42.65" customHeight="1">
      <c r="A17" s="6"/>
      <c r="B17" s="95" t="s">
        <v>186</v>
      </c>
      <c r="C17" s="95" t="s">
        <v>197</v>
      </c>
      <c r="D17" s="96" t="s">
        <v>126</v>
      </c>
      <c r="E17" s="96" t="s">
        <v>353</v>
      </c>
      <c r="F17" s="96"/>
    </row>
    <row r="18" spans="1:6" ht="36.65" customHeight="1">
      <c r="A18" s="5"/>
      <c r="B18" s="95" t="s">
        <v>188</v>
      </c>
      <c r="C18" s="95" t="s">
        <v>199</v>
      </c>
      <c r="D18" s="96" t="s">
        <v>126</v>
      </c>
      <c r="E18" s="96" t="s">
        <v>353</v>
      </c>
      <c r="F18" s="96"/>
    </row>
    <row r="19" spans="1:6" ht="32.25" customHeight="1">
      <c r="A19" s="5"/>
      <c r="B19" s="95" t="s">
        <v>190</v>
      </c>
      <c r="C19" s="96" t="s">
        <v>201</v>
      </c>
      <c r="D19" s="96" t="s">
        <v>13</v>
      </c>
      <c r="E19" s="102" t="s">
        <v>354</v>
      </c>
      <c r="F19" s="96"/>
    </row>
    <row r="20" spans="1:6" ht="32.25" customHeight="1">
      <c r="A20" s="5"/>
      <c r="B20" s="95" t="s">
        <v>192</v>
      </c>
      <c r="C20" s="96" t="s">
        <v>203</v>
      </c>
      <c r="D20" s="96" t="s">
        <v>13</v>
      </c>
      <c r="E20" s="102" t="s">
        <v>354</v>
      </c>
      <c r="F20" s="96"/>
    </row>
    <row r="21" spans="1:6" ht="32.25" customHeight="1">
      <c r="A21" s="5"/>
      <c r="B21" s="95" t="s">
        <v>194</v>
      </c>
      <c r="C21" s="96" t="s">
        <v>205</v>
      </c>
      <c r="D21" s="96" t="s">
        <v>126</v>
      </c>
      <c r="E21" s="102" t="s">
        <v>355</v>
      </c>
      <c r="F21" s="96"/>
    </row>
    <row r="22" spans="1:6" ht="24">
      <c r="A22" s="6"/>
      <c r="B22" s="95" t="s">
        <v>196</v>
      </c>
      <c r="C22" s="96" t="s">
        <v>207</v>
      </c>
      <c r="D22" s="96" t="s">
        <v>126</v>
      </c>
      <c r="E22" s="103" t="s">
        <v>356</v>
      </c>
      <c r="F22" s="101"/>
    </row>
    <row r="23" spans="1:6" ht="24">
      <c r="A23" s="6"/>
      <c r="B23" s="95" t="s">
        <v>198</v>
      </c>
      <c r="C23" s="96" t="s">
        <v>209</v>
      </c>
      <c r="D23" s="96" t="s">
        <v>126</v>
      </c>
      <c r="E23" s="102" t="s">
        <v>354</v>
      </c>
      <c r="F23" s="101"/>
    </row>
    <row r="24" spans="1:6" ht="14.5">
      <c r="A24" s="6"/>
      <c r="B24" s="95" t="s">
        <v>200</v>
      </c>
      <c r="C24" s="96" t="s">
        <v>211</v>
      </c>
      <c r="D24" s="96" t="s">
        <v>13</v>
      </c>
      <c r="E24" s="102" t="s">
        <v>357</v>
      </c>
      <c r="F24" s="101"/>
    </row>
    <row r="25" spans="1:6" ht="14.5">
      <c r="A25" s="6"/>
      <c r="B25" s="95" t="s">
        <v>202</v>
      </c>
      <c r="C25" s="96" t="s">
        <v>213</v>
      </c>
      <c r="D25" s="96" t="s">
        <v>126</v>
      </c>
      <c r="E25" s="102" t="s">
        <v>355</v>
      </c>
      <c r="F25" s="101"/>
    </row>
    <row r="26" spans="1:6" ht="24">
      <c r="A26" s="6"/>
      <c r="B26" s="95" t="s">
        <v>204</v>
      </c>
      <c r="C26" s="96" t="s">
        <v>215</v>
      </c>
      <c r="D26" s="96" t="s">
        <v>126</v>
      </c>
      <c r="E26" s="103" t="s">
        <v>356</v>
      </c>
      <c r="F26" s="101"/>
    </row>
    <row r="27" spans="1:6" ht="14.5">
      <c r="A27" s="6"/>
      <c r="B27" s="95" t="s">
        <v>206</v>
      </c>
      <c r="C27" s="96" t="s">
        <v>271</v>
      </c>
      <c r="D27" s="96" t="s">
        <v>13</v>
      </c>
      <c r="E27" s="102" t="s">
        <v>357</v>
      </c>
      <c r="F27" s="101"/>
    </row>
    <row r="28" spans="1:6" ht="14.5">
      <c r="A28" s="6"/>
      <c r="B28" s="95" t="s">
        <v>208</v>
      </c>
      <c r="C28" s="96" t="s">
        <v>218</v>
      </c>
      <c r="D28" s="96" t="s">
        <v>126</v>
      </c>
      <c r="E28" s="102" t="s">
        <v>355</v>
      </c>
      <c r="F28" s="101"/>
    </row>
    <row r="29" spans="1:6" ht="24">
      <c r="A29" s="6"/>
      <c r="B29" s="95" t="s">
        <v>210</v>
      </c>
      <c r="C29" s="96" t="s">
        <v>220</v>
      </c>
      <c r="D29" s="96" t="s">
        <v>126</v>
      </c>
      <c r="E29" s="103" t="s">
        <v>356</v>
      </c>
      <c r="F29" s="101"/>
    </row>
    <row r="30" spans="1:6" ht="24">
      <c r="A30" s="6"/>
      <c r="B30" s="95" t="s">
        <v>212</v>
      </c>
      <c r="C30" s="96" t="s">
        <v>222</v>
      </c>
      <c r="D30" s="96" t="s">
        <v>13</v>
      </c>
      <c r="E30" s="102" t="s">
        <v>358</v>
      </c>
      <c r="F30" s="101"/>
    </row>
    <row r="31" spans="1:6" ht="24">
      <c r="A31" s="6"/>
      <c r="B31" s="95" t="s">
        <v>214</v>
      </c>
      <c r="C31" s="96" t="s">
        <v>224</v>
      </c>
      <c r="D31" s="96" t="s">
        <v>13</v>
      </c>
      <c r="E31" s="102" t="s">
        <v>358</v>
      </c>
      <c r="F31" s="101"/>
    </row>
    <row r="32" spans="1:6" ht="24">
      <c r="A32" s="6"/>
      <c r="B32" s="95" t="s">
        <v>216</v>
      </c>
      <c r="C32" s="96" t="s">
        <v>226</v>
      </c>
      <c r="D32" s="96" t="s">
        <v>126</v>
      </c>
      <c r="E32" s="102" t="s">
        <v>358</v>
      </c>
      <c r="F32" s="101"/>
    </row>
    <row r="33" spans="1:6" ht="24">
      <c r="A33" s="6"/>
      <c r="B33" s="95" t="s">
        <v>217</v>
      </c>
      <c r="C33" s="96" t="s">
        <v>228</v>
      </c>
      <c r="D33" s="96" t="s">
        <v>126</v>
      </c>
      <c r="E33" s="102" t="s">
        <v>358</v>
      </c>
      <c r="F33" s="101"/>
    </row>
    <row r="34" spans="1:6" ht="24">
      <c r="A34" s="6"/>
      <c r="B34" s="95" t="s">
        <v>219</v>
      </c>
      <c r="C34" s="96" t="s">
        <v>230</v>
      </c>
      <c r="D34" s="96" t="s">
        <v>126</v>
      </c>
      <c r="E34" s="102" t="s">
        <v>358</v>
      </c>
      <c r="F34" s="101"/>
    </row>
    <row r="35" spans="1:6" ht="24">
      <c r="A35" s="6"/>
      <c r="B35" s="95" t="s">
        <v>350</v>
      </c>
      <c r="C35" s="96" t="s">
        <v>232</v>
      </c>
      <c r="D35" s="96" t="s">
        <v>126</v>
      </c>
      <c r="E35" s="102" t="s">
        <v>358</v>
      </c>
      <c r="F35" s="101"/>
    </row>
    <row r="36" spans="1:6" ht="24">
      <c r="A36" s="6"/>
      <c r="B36" s="95" t="s">
        <v>351</v>
      </c>
      <c r="C36" s="96" t="s">
        <v>233</v>
      </c>
      <c r="D36" s="96" t="s">
        <v>13</v>
      </c>
      <c r="E36" s="102" t="s">
        <v>358</v>
      </c>
      <c r="F36" s="101"/>
    </row>
    <row r="37" spans="1:6" ht="14.5">
      <c r="A37" s="6"/>
      <c r="B37" s="95" t="s">
        <v>221</v>
      </c>
      <c r="C37" s="96" t="s">
        <v>234</v>
      </c>
      <c r="D37" s="96" t="s">
        <v>126</v>
      </c>
      <c r="E37" s="102" t="s">
        <v>359</v>
      </c>
      <c r="F37" s="101"/>
    </row>
    <row r="38" spans="1:6" ht="24">
      <c r="A38" s="6"/>
      <c r="B38" s="95" t="s">
        <v>223</v>
      </c>
      <c r="C38" s="96" t="s">
        <v>235</v>
      </c>
      <c r="D38" s="96" t="s">
        <v>13</v>
      </c>
      <c r="E38" s="102" t="s">
        <v>358</v>
      </c>
      <c r="F38" s="101"/>
    </row>
    <row r="39" spans="1:6" ht="24">
      <c r="A39" s="6"/>
      <c r="B39" s="95" t="s">
        <v>225</v>
      </c>
      <c r="C39" s="96" t="s">
        <v>236</v>
      </c>
      <c r="D39" s="96" t="s">
        <v>13</v>
      </c>
      <c r="E39" s="102" t="s">
        <v>358</v>
      </c>
      <c r="F39" s="101"/>
    </row>
    <row r="40" spans="1:6" ht="24.5">
      <c r="A40" s="6"/>
      <c r="B40" s="95" t="s">
        <v>227</v>
      </c>
      <c r="C40" s="96" t="s">
        <v>237</v>
      </c>
      <c r="D40" s="96" t="s">
        <v>13</v>
      </c>
      <c r="E40" s="104" t="s">
        <v>360</v>
      </c>
      <c r="F40" s="101"/>
    </row>
    <row r="41" spans="1:6" ht="24.5">
      <c r="A41" s="6"/>
      <c r="B41" s="95" t="s">
        <v>229</v>
      </c>
      <c r="C41" s="96" t="s">
        <v>238</v>
      </c>
      <c r="D41" s="96" t="s">
        <v>13</v>
      </c>
      <c r="E41" s="104" t="s">
        <v>360</v>
      </c>
      <c r="F41" s="101"/>
    </row>
    <row r="42" spans="1:6" ht="24">
      <c r="A42" s="6"/>
      <c r="B42" s="95" t="s">
        <v>231</v>
      </c>
      <c r="C42" s="96" t="s">
        <v>239</v>
      </c>
      <c r="D42" s="96" t="s">
        <v>126</v>
      </c>
      <c r="E42" s="103" t="s">
        <v>356</v>
      </c>
      <c r="F42" s="101"/>
    </row>
    <row r="43" spans="1:6" ht="14.5">
      <c r="A43" s="6"/>
      <c r="B43" s="6"/>
      <c r="C43" s="6"/>
      <c r="D43" s="6"/>
      <c r="E43" s="6"/>
      <c r="F43" s="4"/>
    </row>
    <row r="44" spans="1:6" ht="14.5">
      <c r="A44" s="6"/>
      <c r="B44" s="6"/>
      <c r="C44" s="6"/>
      <c r="D44" s="6"/>
      <c r="E44" s="6"/>
      <c r="F44" s="4"/>
    </row>
  </sheetData>
  <autoFilter ref="A2:F21" xr:uid="{00000000-0009-0000-0000-000000000000}"/>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9"/>
  <sheetViews>
    <sheetView topLeftCell="A16" zoomScaleNormal="100" workbookViewId="0">
      <selection activeCell="N27" sqref="N27"/>
    </sheetView>
  </sheetViews>
  <sheetFormatPr defaultColWidth="12.54296875" defaultRowHeight="15" customHeight="1"/>
  <cols>
    <col min="1" max="1" width="2.54296875" customWidth="1"/>
    <col min="2" max="13" width="3.81640625" customWidth="1"/>
    <col min="14" max="26" width="11" customWidth="1"/>
  </cols>
  <sheetData>
    <row r="2" spans="2:7" ht="18" customHeight="1">
      <c r="B2" s="2" t="s">
        <v>37</v>
      </c>
      <c r="C2" s="1"/>
      <c r="F2" s="4"/>
      <c r="G2" s="4"/>
    </row>
    <row r="4" spans="2:7" ht="15" customHeight="1">
      <c r="B4" s="1" t="s">
        <v>0</v>
      </c>
    </row>
    <row r="5" spans="2:7" ht="15" customHeight="1">
      <c r="C5" s="9" t="s">
        <v>53</v>
      </c>
    </row>
    <row r="6" spans="2:7" ht="15" customHeight="1">
      <c r="B6" s="1" t="s">
        <v>1</v>
      </c>
    </row>
    <row r="7" spans="2:7" ht="15" customHeight="1">
      <c r="B7">
        <v>1</v>
      </c>
      <c r="C7" s="9" t="s">
        <v>135</v>
      </c>
    </row>
    <row r="8" spans="2:7" s="53" customFormat="1" ht="14.5">
      <c r="C8" s="54" t="s">
        <v>155</v>
      </c>
      <c r="D8" s="55"/>
      <c r="E8" s="55"/>
      <c r="F8" s="55"/>
    </row>
    <row r="9" spans="2:7" s="53" customFormat="1" ht="14.5">
      <c r="C9" s="56" t="s">
        <v>156</v>
      </c>
    </row>
    <row r="10" spans="2:7" s="53" customFormat="1" ht="14.5">
      <c r="D10" s="57" t="s">
        <v>157</v>
      </c>
    </row>
    <row r="11" spans="2:7" s="53" customFormat="1" ht="14.5">
      <c r="D11" s="57" t="s">
        <v>158</v>
      </c>
    </row>
    <row r="12" spans="2:7" s="53" customFormat="1" ht="14.5">
      <c r="D12" s="57" t="s">
        <v>159</v>
      </c>
    </row>
    <row r="13" spans="2:7" s="53" customFormat="1" ht="14.5">
      <c r="C13" s="56" t="s">
        <v>160</v>
      </c>
    </row>
    <row r="14" spans="2:7" s="53" customFormat="1" ht="14.5">
      <c r="D14" s="57" t="s">
        <v>161</v>
      </c>
    </row>
    <row r="15" spans="2:7" s="53" customFormat="1" ht="14.5">
      <c r="D15" s="57" t="s">
        <v>162</v>
      </c>
    </row>
    <row r="16" spans="2:7" s="53" customFormat="1" ht="14.5">
      <c r="D16" s="57" t="s">
        <v>163</v>
      </c>
    </row>
    <row r="17" spans="2:6" s="53" customFormat="1" ht="14.5">
      <c r="D17" s="57" t="s">
        <v>164</v>
      </c>
    </row>
    <row r="18" spans="2:6" s="53" customFormat="1" ht="14.5">
      <c r="D18" s="57" t="s">
        <v>165</v>
      </c>
    </row>
    <row r="19" spans="2:6" s="53" customFormat="1" ht="14.5">
      <c r="C19" s="56" t="s">
        <v>166</v>
      </c>
    </row>
    <row r="20" spans="2:6" ht="15" customHeight="1">
      <c r="B20">
        <v>2</v>
      </c>
      <c r="C20" s="9" t="s">
        <v>121</v>
      </c>
    </row>
    <row r="21" spans="2:6" ht="15" customHeight="1">
      <c r="B21">
        <v>3</v>
      </c>
      <c r="C21" s="9" t="s">
        <v>56</v>
      </c>
    </row>
    <row r="22" spans="2:6" ht="15" customHeight="1">
      <c r="B22">
        <v>4</v>
      </c>
      <c r="C22" s="9" t="s">
        <v>59</v>
      </c>
    </row>
    <row r="23" spans="2:6" ht="15" customHeight="1">
      <c r="B23">
        <v>5</v>
      </c>
      <c r="C23" s="9" t="s">
        <v>122</v>
      </c>
    </row>
    <row r="24" spans="2:6" ht="15" customHeight="1">
      <c r="B24">
        <v>6</v>
      </c>
      <c r="C24" s="9" t="s">
        <v>123</v>
      </c>
    </row>
    <row r="25" spans="2:6" ht="15" customHeight="1">
      <c r="B25">
        <v>7</v>
      </c>
      <c r="C25" s="9" t="s">
        <v>124</v>
      </c>
    </row>
    <row r="27" spans="2:6" ht="15" customHeight="1">
      <c r="B27" s="1" t="s">
        <v>18</v>
      </c>
    </row>
    <row r="28" spans="2:6" ht="14.5">
      <c r="C28" s="49" t="s">
        <v>127</v>
      </c>
      <c r="F28" s="9" t="s">
        <v>128</v>
      </c>
    </row>
    <row r="29" spans="2:6" ht="14.5">
      <c r="C29" s="4"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34"/>
  <sheetViews>
    <sheetView zoomScale="85" zoomScaleNormal="85" workbookViewId="0">
      <pane ySplit="2" topLeftCell="A3" activePane="bottomLeft" state="frozen"/>
      <selection activeCell="B1" sqref="B1"/>
      <selection pane="bottomLeft" activeCell="N7" sqref="N7"/>
    </sheetView>
  </sheetViews>
  <sheetFormatPr defaultColWidth="15.1796875" defaultRowHeight="14.5"/>
  <cols>
    <col min="1" max="1" width="3.1796875" style="71" customWidth="1"/>
    <col min="2" max="2" width="34.1796875" style="72" customWidth="1"/>
    <col min="3" max="3" width="18" style="71" customWidth="1"/>
    <col min="4" max="4" width="18.453125" style="71" bestFit="1" customWidth="1"/>
    <col min="5" max="11" width="9.81640625" style="73" customWidth="1"/>
    <col min="12" max="16384" width="15.1796875" style="71"/>
  </cols>
  <sheetData>
    <row r="1" spans="2:11" s="67" customFormat="1" ht="18" customHeight="1">
      <c r="B1" s="66" t="s">
        <v>125</v>
      </c>
      <c r="C1" s="74"/>
      <c r="D1" s="85"/>
      <c r="F1" s="68"/>
    </row>
    <row r="2" spans="2:11" s="69" customFormat="1" ht="30" customHeight="1">
      <c r="B2" s="75" t="s">
        <v>51</v>
      </c>
      <c r="C2" s="76" t="s">
        <v>52</v>
      </c>
      <c r="D2" s="76" t="s">
        <v>55</v>
      </c>
      <c r="E2" s="77" t="s">
        <v>39</v>
      </c>
      <c r="F2" s="77" t="s">
        <v>40</v>
      </c>
      <c r="G2" s="77" t="s">
        <v>42</v>
      </c>
      <c r="H2" s="77" t="s">
        <v>43</v>
      </c>
      <c r="I2" s="77" t="s">
        <v>41</v>
      </c>
      <c r="J2" s="77" t="s">
        <v>44</v>
      </c>
      <c r="K2" s="77" t="s">
        <v>45</v>
      </c>
    </row>
    <row r="3" spans="2:11" s="70" customFormat="1" ht="15" customHeight="1">
      <c r="B3" s="245" t="s">
        <v>277</v>
      </c>
      <c r="C3" s="78" t="s">
        <v>278</v>
      </c>
      <c r="D3" s="78"/>
      <c r="E3" s="79" t="s">
        <v>279</v>
      </c>
      <c r="F3" s="80"/>
      <c r="G3" s="80"/>
      <c r="H3" s="80"/>
      <c r="I3" s="80"/>
      <c r="J3" s="80"/>
      <c r="K3" s="80"/>
    </row>
    <row r="4" spans="2:11" s="70" customFormat="1" ht="15" customHeight="1">
      <c r="B4" s="246"/>
      <c r="C4" s="78" t="s">
        <v>280</v>
      </c>
      <c r="D4" s="78"/>
      <c r="E4" s="80" t="s">
        <v>279</v>
      </c>
      <c r="F4" s="80"/>
      <c r="G4" s="80"/>
      <c r="H4" s="80"/>
      <c r="I4" s="80"/>
      <c r="J4" s="80"/>
      <c r="K4" s="80"/>
    </row>
    <row r="5" spans="2:11" s="70" customFormat="1" ht="15" customHeight="1">
      <c r="B5" s="246"/>
      <c r="C5" s="78" t="s">
        <v>281</v>
      </c>
      <c r="D5" s="78"/>
      <c r="E5" s="80"/>
      <c r="F5" s="79" t="s">
        <v>279</v>
      </c>
      <c r="G5" s="80"/>
      <c r="H5" s="80"/>
      <c r="I5" s="80"/>
      <c r="J5" s="80"/>
      <c r="K5" s="80"/>
    </row>
    <row r="6" spans="2:11" s="70" customFormat="1" ht="15" customHeight="1">
      <c r="B6" s="246"/>
      <c r="C6" s="78" t="s">
        <v>282</v>
      </c>
      <c r="D6" s="78"/>
      <c r="E6" s="80"/>
      <c r="F6" s="80"/>
      <c r="G6" s="79" t="s">
        <v>279</v>
      </c>
      <c r="H6" s="80"/>
      <c r="I6" s="79"/>
      <c r="J6" s="80"/>
      <c r="K6" s="80"/>
    </row>
    <row r="7" spans="2:11" s="70" customFormat="1" ht="15" customHeight="1">
      <c r="B7" s="246"/>
      <c r="C7" s="78" t="s">
        <v>283</v>
      </c>
      <c r="D7" s="78"/>
      <c r="E7" s="80"/>
      <c r="F7" s="80"/>
      <c r="G7" s="80"/>
      <c r="H7" s="79" t="s">
        <v>279</v>
      </c>
      <c r="I7" s="80"/>
      <c r="J7" s="80"/>
      <c r="K7" s="80"/>
    </row>
    <row r="8" spans="2:11" s="70" customFormat="1" ht="15" customHeight="1">
      <c r="B8" s="246"/>
      <c r="C8" s="78" t="s">
        <v>284</v>
      </c>
      <c r="D8" s="78"/>
      <c r="E8" s="81"/>
      <c r="F8" s="81"/>
      <c r="G8" s="81"/>
      <c r="H8" s="81"/>
      <c r="I8" s="81" t="s">
        <v>279</v>
      </c>
      <c r="J8" s="81"/>
      <c r="K8" s="81"/>
    </row>
    <row r="9" spans="2:11" s="70" customFormat="1" ht="15" customHeight="1">
      <c r="B9" s="246"/>
      <c r="C9" s="78" t="s">
        <v>285</v>
      </c>
      <c r="D9" s="78"/>
      <c r="E9" s="81"/>
      <c r="F9" s="81"/>
      <c r="G9" s="81"/>
      <c r="H9" s="81"/>
      <c r="I9" s="81"/>
      <c r="J9" s="81" t="s">
        <v>279</v>
      </c>
      <c r="K9" s="81"/>
    </row>
    <row r="10" spans="2:11" s="70" customFormat="1" ht="15" customHeight="1">
      <c r="B10" s="246"/>
      <c r="C10" s="78" t="s">
        <v>286</v>
      </c>
      <c r="D10" s="78"/>
      <c r="E10" s="81"/>
      <c r="F10" s="81"/>
      <c r="G10" s="81"/>
      <c r="H10" s="81"/>
      <c r="I10" s="81"/>
      <c r="J10" s="81"/>
      <c r="K10" s="82"/>
    </row>
    <row r="11" spans="2:11" s="70" customFormat="1" ht="15" customHeight="1">
      <c r="B11" s="246"/>
      <c r="C11" s="78" t="s">
        <v>287</v>
      </c>
      <c r="D11" s="78"/>
      <c r="E11" s="81"/>
      <c r="F11" s="81"/>
      <c r="G11" s="81"/>
      <c r="H11" s="81"/>
      <c r="I11" s="81"/>
      <c r="J11" s="81"/>
      <c r="K11" s="81"/>
    </row>
    <row r="12" spans="2:11" s="70" customFormat="1" ht="15" customHeight="1">
      <c r="B12" s="247"/>
      <c r="C12" s="78" t="s">
        <v>288</v>
      </c>
      <c r="D12" s="78"/>
      <c r="E12" s="81"/>
      <c r="F12" s="81"/>
      <c r="G12" s="81"/>
      <c r="H12" s="81"/>
      <c r="I12" s="81"/>
      <c r="J12" s="81"/>
      <c r="K12" s="81"/>
    </row>
    <row r="13" spans="2:11" s="70" customFormat="1" ht="15" customHeight="1">
      <c r="B13" s="245" t="s">
        <v>289</v>
      </c>
      <c r="C13" s="78" t="s">
        <v>291</v>
      </c>
      <c r="D13" s="78" t="s">
        <v>292</v>
      </c>
      <c r="E13" s="81"/>
      <c r="F13" s="81"/>
      <c r="G13" s="81" t="s">
        <v>279</v>
      </c>
      <c r="H13" s="81" t="s">
        <v>279</v>
      </c>
      <c r="I13" s="81"/>
      <c r="J13" s="81"/>
      <c r="K13" s="81"/>
    </row>
    <row r="14" spans="2:11" s="70" customFormat="1" ht="15" customHeight="1">
      <c r="B14" s="246"/>
      <c r="C14" s="83" t="s">
        <v>293</v>
      </c>
      <c r="D14" s="83"/>
      <c r="E14" s="84"/>
      <c r="F14" s="84"/>
      <c r="G14" s="84"/>
      <c r="H14" s="84"/>
      <c r="I14" s="84"/>
      <c r="J14" s="84"/>
      <c r="K14" s="84"/>
    </row>
    <row r="15" spans="2:11" s="70" customFormat="1" ht="15" customHeight="1">
      <c r="B15" s="246"/>
      <c r="C15" s="83" t="s">
        <v>294</v>
      </c>
      <c r="D15" s="83"/>
      <c r="E15" s="84"/>
      <c r="F15" s="84"/>
      <c r="G15" s="84"/>
      <c r="H15" s="84"/>
      <c r="I15" s="84"/>
      <c r="J15" s="84"/>
      <c r="K15" s="84"/>
    </row>
    <row r="16" spans="2:11" s="70" customFormat="1" ht="15" customHeight="1">
      <c r="B16" s="246"/>
      <c r="C16" s="83" t="s">
        <v>295</v>
      </c>
      <c r="D16" s="83"/>
      <c r="E16" s="84"/>
      <c r="F16" s="84"/>
      <c r="G16" s="84"/>
      <c r="H16" s="84"/>
      <c r="I16" s="84"/>
      <c r="J16" s="84"/>
      <c r="K16" s="84"/>
    </row>
    <row r="17" spans="2:11" s="70" customFormat="1" ht="15" customHeight="1">
      <c r="B17" s="246"/>
      <c r="C17" s="83" t="s">
        <v>296</v>
      </c>
      <c r="D17" s="86" t="s">
        <v>297</v>
      </c>
      <c r="E17" s="87"/>
      <c r="F17" s="87"/>
      <c r="G17" s="87"/>
      <c r="H17" s="87"/>
      <c r="I17" s="87"/>
      <c r="J17" s="87" t="s">
        <v>279</v>
      </c>
      <c r="K17" s="87"/>
    </row>
    <row r="18" spans="2:11" s="70" customFormat="1" ht="15" customHeight="1">
      <c r="B18" s="246"/>
      <c r="C18" s="83" t="s">
        <v>298</v>
      </c>
      <c r="D18" s="83"/>
      <c r="E18" s="84"/>
      <c r="F18" s="84"/>
      <c r="G18" s="84"/>
      <c r="H18" s="84"/>
      <c r="I18" s="84"/>
      <c r="J18" s="84"/>
      <c r="K18" s="84"/>
    </row>
    <row r="19" spans="2:11">
      <c r="B19" s="245" t="s">
        <v>290</v>
      </c>
      <c r="C19" s="83" t="s">
        <v>291</v>
      </c>
      <c r="D19" s="78"/>
      <c r="E19" s="81"/>
      <c r="F19" s="81"/>
      <c r="G19" s="81"/>
      <c r="H19" s="81"/>
      <c r="I19" s="81"/>
      <c r="J19" s="81"/>
      <c r="K19" s="81" t="s">
        <v>279</v>
      </c>
    </row>
    <row r="20" spans="2:11">
      <c r="B20" s="246"/>
      <c r="C20" s="83" t="s">
        <v>293</v>
      </c>
      <c r="D20" s="78"/>
      <c r="E20" s="81"/>
      <c r="F20" s="81"/>
      <c r="G20" s="81"/>
      <c r="H20" s="81"/>
      <c r="I20" s="81"/>
      <c r="J20" s="81"/>
      <c r="K20" s="81" t="s">
        <v>279</v>
      </c>
    </row>
    <row r="21" spans="2:11">
      <c r="B21" s="246"/>
      <c r="C21" s="83" t="s">
        <v>294</v>
      </c>
      <c r="D21" s="78"/>
      <c r="E21" s="81"/>
      <c r="F21" s="81"/>
      <c r="G21" s="81"/>
      <c r="H21" s="81"/>
      <c r="I21" s="81"/>
      <c r="J21" s="81"/>
      <c r="K21" s="81" t="s">
        <v>279</v>
      </c>
    </row>
    <row r="22" spans="2:11">
      <c r="B22" s="246"/>
      <c r="C22" s="83" t="s">
        <v>295</v>
      </c>
      <c r="D22" s="78"/>
      <c r="E22" s="81"/>
      <c r="F22" s="81"/>
      <c r="G22" s="81"/>
      <c r="H22" s="81"/>
      <c r="I22" s="81"/>
      <c r="J22" s="81"/>
      <c r="K22" s="81" t="s">
        <v>279</v>
      </c>
    </row>
    <row r="23" spans="2:11">
      <c r="B23" s="246"/>
      <c r="C23" s="83" t="s">
        <v>296</v>
      </c>
      <c r="D23" s="78"/>
      <c r="E23" s="81"/>
      <c r="F23" s="81"/>
      <c r="G23" s="81"/>
      <c r="H23" s="81"/>
      <c r="I23" s="81"/>
      <c r="J23" s="81"/>
      <c r="K23" s="81" t="s">
        <v>279</v>
      </c>
    </row>
    <row r="24" spans="2:11">
      <c r="B24" s="246"/>
      <c r="C24" s="83" t="s">
        <v>298</v>
      </c>
      <c r="D24" s="83"/>
      <c r="E24" s="83"/>
      <c r="F24" s="83"/>
      <c r="G24" s="83"/>
      <c r="H24" s="83"/>
      <c r="I24" s="83"/>
      <c r="J24" s="83"/>
      <c r="K24" s="83"/>
    </row>
    <row r="25" spans="2:11" ht="32.5" customHeight="1">
      <c r="B25" s="248" t="s">
        <v>312</v>
      </c>
      <c r="C25" s="88" t="s">
        <v>313</v>
      </c>
      <c r="D25" s="78"/>
      <c r="E25" s="81" t="s">
        <v>279</v>
      </c>
      <c r="F25" s="81"/>
      <c r="G25" s="81"/>
      <c r="H25" s="81"/>
      <c r="I25" s="81"/>
      <c r="J25" s="81"/>
      <c r="K25" s="81"/>
    </row>
    <row r="26" spans="2:11">
      <c r="B26" s="248"/>
      <c r="C26" s="88" t="s">
        <v>314</v>
      </c>
      <c r="D26" s="78"/>
      <c r="E26" s="81" t="s">
        <v>279</v>
      </c>
      <c r="F26" s="81"/>
      <c r="G26" s="81"/>
      <c r="H26" s="81"/>
      <c r="I26" s="81"/>
      <c r="J26" s="81"/>
      <c r="K26" s="81"/>
    </row>
    <row r="27" spans="2:11" s="90" customFormat="1">
      <c r="B27" s="248"/>
      <c r="C27" s="89" t="s">
        <v>315</v>
      </c>
      <c r="D27" s="83"/>
      <c r="E27" s="84"/>
      <c r="F27" s="84"/>
      <c r="G27" s="84"/>
      <c r="H27" s="84"/>
      <c r="I27" s="84"/>
      <c r="J27" s="84"/>
      <c r="K27" s="84"/>
    </row>
    <row r="28" spans="2:11">
      <c r="B28" s="248"/>
      <c r="C28" s="88" t="s">
        <v>316</v>
      </c>
      <c r="D28" s="78"/>
      <c r="E28" s="81"/>
      <c r="F28" s="81"/>
      <c r="G28" s="81" t="s">
        <v>279</v>
      </c>
      <c r="H28" s="81"/>
      <c r="I28" s="81"/>
      <c r="J28" s="81"/>
      <c r="K28" s="81"/>
    </row>
    <row r="29" spans="2:11">
      <c r="B29" s="248"/>
      <c r="C29" s="88" t="s">
        <v>317</v>
      </c>
      <c r="D29" s="78"/>
      <c r="E29" s="81"/>
      <c r="F29" s="81"/>
      <c r="G29" s="81"/>
      <c r="H29" s="81" t="s">
        <v>279</v>
      </c>
      <c r="I29" s="81"/>
      <c r="J29" s="81"/>
      <c r="K29" s="81"/>
    </row>
    <row r="30" spans="2:11" ht="29">
      <c r="B30" s="248"/>
      <c r="C30" s="88" t="s">
        <v>318</v>
      </c>
      <c r="D30" s="78"/>
      <c r="E30" s="81"/>
      <c r="F30" s="81"/>
      <c r="G30" s="81"/>
      <c r="H30" s="81"/>
      <c r="I30" s="81"/>
      <c r="J30" s="81"/>
      <c r="K30" s="81"/>
    </row>
    <row r="31" spans="2:11">
      <c r="B31" s="248"/>
      <c r="C31" s="88" t="s">
        <v>319</v>
      </c>
      <c r="D31" s="88"/>
      <c r="E31" s="81"/>
      <c r="F31" s="81" t="s">
        <v>279</v>
      </c>
      <c r="G31" s="81"/>
      <c r="H31" s="81"/>
      <c r="I31" s="81"/>
      <c r="J31" s="81"/>
      <c r="K31" s="81"/>
    </row>
    <row r="32" spans="2:11" s="90" customFormat="1" ht="29">
      <c r="B32" s="248"/>
      <c r="C32" s="89" t="s">
        <v>320</v>
      </c>
      <c r="D32" s="83"/>
      <c r="E32" s="84"/>
      <c r="F32" s="84"/>
      <c r="G32" s="84"/>
      <c r="H32" s="84"/>
      <c r="I32" s="84"/>
      <c r="J32" s="84"/>
      <c r="K32" s="84"/>
    </row>
    <row r="33" spans="2:11">
      <c r="B33" s="248"/>
      <c r="C33" s="88" t="s">
        <v>321</v>
      </c>
      <c r="D33" s="78"/>
      <c r="E33" s="81"/>
      <c r="F33" s="81"/>
      <c r="G33" s="81"/>
      <c r="H33" s="81"/>
      <c r="I33" s="81"/>
      <c r="J33" s="81" t="s">
        <v>279</v>
      </c>
      <c r="K33" s="81" t="s">
        <v>279</v>
      </c>
    </row>
    <row r="34" spans="2:11">
      <c r="B34" s="248"/>
      <c r="C34" s="88" t="s">
        <v>322</v>
      </c>
      <c r="D34" s="78"/>
      <c r="E34" s="81"/>
      <c r="F34" s="81"/>
      <c r="G34" s="81"/>
      <c r="H34" s="81"/>
      <c r="I34" s="81" t="s">
        <v>279</v>
      </c>
      <c r="J34" s="81"/>
      <c r="K34" s="81"/>
    </row>
  </sheetData>
  <mergeCells count="4">
    <mergeCell ref="B3:B12"/>
    <mergeCell ref="B13:B18"/>
    <mergeCell ref="B19:B24"/>
    <mergeCell ref="B25:B34"/>
  </mergeCells>
  <phoneticPr fontId="48" type="noConversion"/>
  <conditionalFormatting sqref="E25:K34 E3:K23">
    <cfRule type="cellIs" dxfId="1" priority="4" operator="equal">
      <formula>"X"</formula>
    </cfRule>
  </conditionalFormatting>
  <hyperlinks>
    <hyperlink ref="B3:B12" r:id="rId1" display="https://www.udemy.com/course/introduction-to-data-structures-algorithms-in-java/" xr:uid="{00000000-0004-0000-0200-000000000000}"/>
    <hyperlink ref="B13:B18" r:id="rId2" display="https://www.coursera.org/learn/data-structures?specialization=data-structures-algorithms" xr:uid="{00000000-0004-0000-0200-000001000000}"/>
    <hyperlink ref="B19:B24" r:id="rId3" display="https://www.coursera.org/learn/algorithms-on-graphs?specialization=data-structures-algorithms" xr:uid="{00000000-0004-0000-0200-000002000000}"/>
    <hyperlink ref="B18" r:id="rId4" display="https://www.coursera.org/learn/data-structures?specialization=data-structures-algorithms" xr:uid="{00000000-0004-0000-0200-000003000000}"/>
    <hyperlink ref="B25" r:id="rId5" display="https://www.tutorialspoint.com/data_structures_algorithms/" xr:uid="{00000000-0004-0000-0200-000004000000}"/>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8"/>
  <sheetViews>
    <sheetView workbookViewId="0">
      <selection activeCell="G20" sqref="G20"/>
    </sheetView>
  </sheetViews>
  <sheetFormatPr defaultRowHeight="14.5"/>
  <cols>
    <col min="1" max="1" width="5.453125" customWidth="1"/>
  </cols>
  <sheetData>
    <row r="1" spans="2:7" ht="18" customHeight="1">
      <c r="B1" s="2" t="s">
        <v>57</v>
      </c>
      <c r="C1" s="1"/>
      <c r="F1" s="4"/>
      <c r="G1" s="4"/>
    </row>
    <row r="3" spans="2:7">
      <c r="B3" s="9" t="s">
        <v>58</v>
      </c>
    </row>
    <row r="4" spans="2:7">
      <c r="B4" s="9" t="s">
        <v>501</v>
      </c>
    </row>
    <row r="5" spans="2:7">
      <c r="B5" s="9"/>
    </row>
    <row r="8" spans="2:7">
      <c r="B8" s="32"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topLeftCell="C1" zoomScale="115" zoomScaleNormal="115" workbookViewId="0">
      <selection activeCell="F16" sqref="F16"/>
    </sheetView>
  </sheetViews>
  <sheetFormatPr defaultColWidth="12.54296875" defaultRowHeight="15" customHeight="1"/>
  <cols>
    <col min="1" max="1" width="2" customWidth="1"/>
    <col min="2" max="2" width="2.453125" customWidth="1"/>
    <col min="3" max="3" width="21.81640625" customWidth="1"/>
    <col min="4" max="4" width="24.1796875" customWidth="1"/>
    <col min="5" max="5" width="10.1796875" customWidth="1"/>
    <col min="6" max="6" width="41.54296875" customWidth="1"/>
    <col min="7" max="7" width="31.453125" customWidth="1"/>
    <col min="8" max="16" width="3.81640625" customWidth="1"/>
    <col min="17" max="25" width="11" customWidth="1"/>
  </cols>
  <sheetData>
    <row r="1" spans="2:7" ht="18" customHeight="1">
      <c r="B1" s="2" t="s">
        <v>60</v>
      </c>
      <c r="C1" s="1"/>
      <c r="F1" s="4"/>
    </row>
    <row r="2" spans="2:7" s="20" customFormat="1" ht="14.25" customHeight="1">
      <c r="B2" s="21" t="s">
        <v>2</v>
      </c>
      <c r="C2" s="22" t="s">
        <v>3</v>
      </c>
      <c r="D2" s="22" t="s">
        <v>4</v>
      </c>
      <c r="E2" s="22" t="s">
        <v>5</v>
      </c>
      <c r="F2" s="22" t="s">
        <v>64</v>
      </c>
      <c r="G2" s="22" t="s">
        <v>18</v>
      </c>
    </row>
    <row r="3" spans="2:7" s="20" customFormat="1" ht="13">
      <c r="B3" s="23" t="s">
        <v>61</v>
      </c>
      <c r="C3" s="24"/>
      <c r="D3" s="25"/>
      <c r="E3" s="26"/>
      <c r="F3" s="25"/>
      <c r="G3" s="25"/>
    </row>
    <row r="4" spans="2:7" s="20" customFormat="1" ht="28.5" customHeight="1">
      <c r="B4" s="43" t="s">
        <v>71</v>
      </c>
      <c r="C4" s="44" t="s">
        <v>62</v>
      </c>
      <c r="D4" s="44" t="s">
        <v>63</v>
      </c>
      <c r="E4" s="45">
        <v>0.05</v>
      </c>
      <c r="F4" s="44" t="s">
        <v>495</v>
      </c>
      <c r="G4" s="44" t="s">
        <v>65</v>
      </c>
    </row>
    <row r="5" spans="2:7" s="20" customFormat="1" ht="28.5" customHeight="1">
      <c r="B5" s="43" t="s">
        <v>72</v>
      </c>
      <c r="C5" s="44" t="s">
        <v>6</v>
      </c>
      <c r="D5" s="44" t="s">
        <v>7</v>
      </c>
      <c r="E5" s="45">
        <v>0.1</v>
      </c>
      <c r="F5" s="44" t="s">
        <v>67</v>
      </c>
      <c r="G5" s="44" t="s">
        <v>66</v>
      </c>
    </row>
    <row r="6" spans="2:7" s="20" customFormat="1" ht="28.5" customHeight="1">
      <c r="B6" s="43" t="s">
        <v>73</v>
      </c>
      <c r="C6" s="44" t="s">
        <v>28</v>
      </c>
      <c r="D6" s="44" t="s">
        <v>494</v>
      </c>
      <c r="E6" s="45">
        <v>0.2</v>
      </c>
      <c r="F6" s="44" t="s">
        <v>496</v>
      </c>
      <c r="G6" s="44"/>
    </row>
    <row r="7" spans="2:7" s="20" customFormat="1" ht="28.5" customHeight="1">
      <c r="B7" s="43" t="s">
        <v>74</v>
      </c>
      <c r="C7" s="44" t="s">
        <v>115</v>
      </c>
      <c r="D7" s="44"/>
      <c r="E7" s="45"/>
      <c r="F7" s="44"/>
      <c r="G7" s="44"/>
    </row>
    <row r="8" spans="2:7" s="20" customFormat="1" ht="28.5" customHeight="1">
      <c r="B8" s="43" t="s">
        <v>75</v>
      </c>
      <c r="C8" s="44" t="s">
        <v>136</v>
      </c>
      <c r="D8" s="44" t="s">
        <v>138</v>
      </c>
      <c r="E8" s="45">
        <v>0.2</v>
      </c>
      <c r="F8" s="44" t="s">
        <v>68</v>
      </c>
      <c r="G8" s="44"/>
    </row>
    <row r="9" spans="2:7" s="20" customFormat="1" ht="28.5" customHeight="1">
      <c r="B9" s="43"/>
      <c r="C9" s="51" t="s">
        <v>137</v>
      </c>
      <c r="D9" s="44" t="s">
        <v>138</v>
      </c>
      <c r="E9" s="45">
        <v>0.2</v>
      </c>
      <c r="F9" s="44" t="s">
        <v>68</v>
      </c>
      <c r="G9" s="44"/>
    </row>
    <row r="10" spans="2:7" s="20" customFormat="1" ht="13">
      <c r="B10" s="23" t="s">
        <v>69</v>
      </c>
      <c r="C10" s="24"/>
      <c r="D10" s="25"/>
      <c r="E10" s="26"/>
      <c r="F10" s="25"/>
      <c r="G10" s="25"/>
    </row>
    <row r="11" spans="2:7" s="20" customFormat="1" ht="28.5" customHeight="1">
      <c r="B11" s="46" t="s">
        <v>75</v>
      </c>
      <c r="C11" s="47" t="s">
        <v>9</v>
      </c>
      <c r="D11" s="44" t="s">
        <v>47</v>
      </c>
      <c r="E11" s="48">
        <v>0.25</v>
      </c>
      <c r="F11" s="44" t="s">
        <v>77</v>
      </c>
      <c r="G11" s="47"/>
    </row>
    <row r="12" spans="2:7" s="20" customFormat="1" ht="14.25" customHeight="1">
      <c r="B12" s="27"/>
      <c r="C12" s="27"/>
      <c r="D12" s="27"/>
      <c r="E12" s="27"/>
      <c r="F12" s="27"/>
      <c r="G12" s="27"/>
    </row>
    <row r="13" spans="2:7" s="20" customFormat="1" ht="14.25" customHeight="1">
      <c r="B13" s="27"/>
      <c r="C13" s="27" t="s">
        <v>78</v>
      </c>
      <c r="D13" s="27"/>
      <c r="E13" s="27"/>
      <c r="F13" s="27"/>
      <c r="G13" s="27"/>
    </row>
    <row r="14" spans="2:7" s="20" customFormat="1" ht="14.25" customHeight="1">
      <c r="B14" s="27"/>
      <c r="C14" s="28" t="s">
        <v>70</v>
      </c>
      <c r="D14" s="29" t="s">
        <v>38</v>
      </c>
      <c r="E14" s="27"/>
      <c r="F14" s="27"/>
      <c r="G14" s="27"/>
    </row>
    <row r="15" spans="2:7" s="20" customFormat="1" ht="14.25" customHeight="1">
      <c r="B15" s="27"/>
      <c r="D15" s="29" t="s">
        <v>76</v>
      </c>
      <c r="E15" s="27"/>
      <c r="F15" s="27"/>
      <c r="G15" s="27"/>
    </row>
    <row r="16" spans="2:7" s="20" customFormat="1" ht="14.25" customHeight="1">
      <c r="B16" s="27"/>
      <c r="D16" s="29"/>
      <c r="E16" s="27"/>
      <c r="F16" s="27"/>
      <c r="G16" s="27"/>
    </row>
    <row r="17" spans="1:7" s="20" customFormat="1" ht="14.25" customHeight="1">
      <c r="B17" s="30" t="s">
        <v>10</v>
      </c>
      <c r="C17" s="31"/>
      <c r="D17" s="31"/>
      <c r="E17" s="31"/>
      <c r="F17" s="31"/>
      <c r="G17" s="31"/>
    </row>
    <row r="18" spans="1:7" s="20" customFormat="1" ht="14.25" customHeight="1">
      <c r="B18" s="27"/>
      <c r="C18" s="27"/>
      <c r="D18" s="27"/>
      <c r="E18" s="27"/>
      <c r="F18" s="27"/>
      <c r="G18" s="27"/>
    </row>
    <row r="19" spans="1:7" ht="14.25" customHeight="1">
      <c r="A19" s="20"/>
      <c r="B19" s="3"/>
      <c r="C19" s="3"/>
      <c r="D19" s="3"/>
      <c r="E19" s="3"/>
      <c r="F19" s="3"/>
      <c r="G19" s="3"/>
    </row>
    <row r="20" spans="1:7" ht="14.25" customHeight="1">
      <c r="A20" s="3"/>
      <c r="B20" s="3"/>
      <c r="C20" s="3"/>
      <c r="D20" s="3"/>
      <c r="E20" s="3"/>
      <c r="F20" s="3"/>
      <c r="G20" s="3"/>
    </row>
    <row r="21" spans="1:7" ht="14.25" customHeight="1">
      <c r="A21" s="3"/>
      <c r="B21" s="3"/>
      <c r="C21" s="3"/>
      <c r="D21" s="3"/>
      <c r="E21" s="3"/>
      <c r="F21" s="3"/>
      <c r="G21" s="3"/>
    </row>
    <row r="22" spans="1:7" ht="14.25" customHeight="1">
      <c r="A22" s="3"/>
      <c r="B22" s="3"/>
      <c r="C22" s="3"/>
      <c r="D22" s="3"/>
      <c r="E22" s="3"/>
      <c r="F22" s="3"/>
      <c r="G22" s="3"/>
    </row>
    <row r="23" spans="1:7" ht="14.25" customHeight="1">
      <c r="A23" s="3"/>
      <c r="B23" s="3"/>
      <c r="C23" s="3"/>
      <c r="D23" s="3"/>
      <c r="E23" s="3"/>
      <c r="F23" s="3"/>
      <c r="G23" s="3"/>
    </row>
    <row r="24" spans="1:7" ht="14.25" customHeight="1">
      <c r="A24" s="3"/>
      <c r="B24" s="3"/>
      <c r="C24" s="3"/>
      <c r="D24" s="3"/>
      <c r="E24" s="3"/>
      <c r="F24" s="3"/>
      <c r="G24" s="3"/>
    </row>
    <row r="25" spans="1:7" ht="14.25" customHeight="1">
      <c r="A25" s="3"/>
      <c r="B25" s="3"/>
      <c r="C25" s="3"/>
      <c r="D25" s="3"/>
      <c r="E25" s="3"/>
      <c r="F25" s="3"/>
      <c r="G25" s="3"/>
    </row>
    <row r="26" spans="1:7" ht="14.25" customHeight="1">
      <c r="A26" s="3"/>
      <c r="B26" s="3"/>
      <c r="C26" s="3"/>
      <c r="D26" s="3"/>
      <c r="E26" s="3"/>
      <c r="F26" s="3"/>
      <c r="G26" s="3"/>
    </row>
    <row r="27" spans="1:7" ht="14.5">
      <c r="A27" s="3"/>
    </row>
  </sheetData>
  <phoneticPr fontId="5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3"/>
  <sheetViews>
    <sheetView zoomScale="81" zoomScaleNormal="115" workbookViewId="0">
      <pane xSplit="1" ySplit="4" topLeftCell="B151" activePane="bottomRight" state="frozen"/>
      <selection pane="topRight" activeCell="C1" sqref="C1"/>
      <selection pane="bottomLeft" activeCell="A5" sqref="A5"/>
      <selection pane="bottomRight" activeCell="C156" sqref="C156"/>
    </sheetView>
  </sheetViews>
  <sheetFormatPr defaultColWidth="12.54296875" defaultRowHeight="15" customHeight="1"/>
  <cols>
    <col min="1" max="1" width="6.81640625" style="111" customWidth="1"/>
    <col min="2" max="2" width="7.81640625" style="155" customWidth="1"/>
    <col min="3" max="3" width="63.453125" style="113" customWidth="1"/>
    <col min="4" max="5" width="13.1796875" style="114" customWidth="1"/>
    <col min="6" max="6" width="69.54296875" style="113" customWidth="1"/>
    <col min="7" max="7" width="9.54296875" style="111" customWidth="1"/>
    <col min="8" max="8" width="18.1796875" style="111" customWidth="1"/>
    <col min="9" max="16384" width="12.54296875" style="111"/>
  </cols>
  <sheetData>
    <row r="1" spans="1:9" ht="14.5">
      <c r="A1" s="129"/>
      <c r="B1" s="153" t="s">
        <v>480</v>
      </c>
      <c r="C1" s="180"/>
      <c r="D1" s="181"/>
      <c r="E1" s="181"/>
      <c r="F1" s="180"/>
      <c r="G1" s="182"/>
      <c r="H1" s="182"/>
      <c r="I1" s="182"/>
    </row>
    <row r="2" spans="1:9" ht="15.5">
      <c r="A2" s="183" t="s">
        <v>19</v>
      </c>
      <c r="B2" s="184"/>
      <c r="C2" s="126"/>
      <c r="D2" s="185"/>
      <c r="E2" s="185"/>
      <c r="F2" s="126"/>
      <c r="G2" s="126"/>
      <c r="H2" s="126"/>
      <c r="I2" s="182"/>
    </row>
    <row r="3" spans="1:9" ht="18" customHeight="1">
      <c r="A3" s="186" t="s">
        <v>20</v>
      </c>
      <c r="B3" s="184"/>
      <c r="C3" s="126"/>
      <c r="D3" s="185"/>
      <c r="E3" s="185"/>
      <c r="F3" s="126"/>
      <c r="G3" s="126"/>
      <c r="H3" s="126"/>
      <c r="I3" s="182"/>
    </row>
    <row r="4" spans="1:9" s="122" customFormat="1" ht="61" customHeight="1">
      <c r="A4" s="187" t="s">
        <v>91</v>
      </c>
      <c r="B4" s="187" t="s">
        <v>92</v>
      </c>
      <c r="C4" s="187" t="s">
        <v>90</v>
      </c>
      <c r="D4" s="187" t="s">
        <v>21</v>
      </c>
      <c r="E4" s="187" t="s">
        <v>345</v>
      </c>
      <c r="F4" s="187" t="s">
        <v>22</v>
      </c>
      <c r="G4" s="188" t="s">
        <v>369</v>
      </c>
      <c r="H4" s="187" t="s">
        <v>374</v>
      </c>
      <c r="I4" s="189"/>
    </row>
    <row r="5" spans="1:9" s="110" customFormat="1" ht="21" customHeight="1">
      <c r="A5" s="190" t="s">
        <v>270</v>
      </c>
      <c r="B5" s="191"/>
      <c r="C5" s="192"/>
      <c r="D5" s="193"/>
      <c r="E5" s="193" t="s">
        <v>324</v>
      </c>
      <c r="F5" s="192"/>
      <c r="G5" s="194"/>
      <c r="H5" s="193"/>
      <c r="I5" s="129"/>
    </row>
    <row r="6" spans="1:9" s="110" customFormat="1" ht="15.5">
      <c r="A6" s="123"/>
      <c r="B6" s="150" t="s">
        <v>361</v>
      </c>
      <c r="C6" s="125"/>
      <c r="D6" s="123"/>
      <c r="E6" s="156"/>
      <c r="F6" s="123"/>
      <c r="G6" s="194"/>
      <c r="H6" s="123">
        <f>SUM(H7:H17)</f>
        <v>78.831999999999994</v>
      </c>
      <c r="I6" s="129"/>
    </row>
    <row r="7" spans="1:9" s="110" customFormat="1" ht="15.75" customHeight="1">
      <c r="A7" s="123"/>
      <c r="B7" s="195" t="s">
        <v>39</v>
      </c>
      <c r="C7" s="125" t="s">
        <v>383</v>
      </c>
      <c r="D7" s="123" t="s">
        <v>24</v>
      </c>
      <c r="E7" s="156">
        <v>128</v>
      </c>
      <c r="F7" s="124"/>
      <c r="G7" s="194"/>
      <c r="H7" s="123">
        <f>E7/125</f>
        <v>1.024</v>
      </c>
      <c r="I7" s="129"/>
    </row>
    <row r="8" spans="1:9" s="168" customFormat="1" ht="29">
      <c r="A8" s="123"/>
      <c r="B8" s="196" t="s">
        <v>39</v>
      </c>
      <c r="C8" s="197" t="s">
        <v>398</v>
      </c>
      <c r="D8" s="123" t="s">
        <v>26</v>
      </c>
      <c r="E8" s="156">
        <v>1078</v>
      </c>
      <c r="F8" s="229" t="s">
        <v>300</v>
      </c>
      <c r="G8" s="194"/>
      <c r="H8" s="123">
        <f>E8/125</f>
        <v>8.6240000000000006</v>
      </c>
      <c r="I8" s="129" t="s">
        <v>482</v>
      </c>
    </row>
    <row r="9" spans="1:9" s="110" customFormat="1" ht="14.25" customHeight="1">
      <c r="A9" s="123"/>
      <c r="B9" s="196" t="s">
        <v>39</v>
      </c>
      <c r="C9" s="197" t="s">
        <v>384</v>
      </c>
      <c r="D9" s="123" t="s">
        <v>25</v>
      </c>
      <c r="E9" s="156">
        <v>5</v>
      </c>
      <c r="F9" s="198" t="s">
        <v>481</v>
      </c>
      <c r="G9" s="199">
        <v>1</v>
      </c>
      <c r="H9" s="123">
        <f>E9*2</f>
        <v>10</v>
      </c>
      <c r="I9" s="129"/>
    </row>
    <row r="10" spans="1:9" s="110" customFormat="1" ht="14.25" customHeight="1">
      <c r="A10" s="123"/>
      <c r="B10" s="196" t="s">
        <v>39</v>
      </c>
      <c r="C10" s="197" t="s">
        <v>489</v>
      </c>
      <c r="D10" s="123" t="s">
        <v>25</v>
      </c>
      <c r="E10" s="156">
        <v>3.2</v>
      </c>
      <c r="F10" s="200" t="s">
        <v>244</v>
      </c>
      <c r="G10" s="199">
        <v>1</v>
      </c>
      <c r="H10" s="123">
        <f>E10*2</f>
        <v>6.4</v>
      </c>
      <c r="I10" s="129"/>
    </row>
    <row r="11" spans="1:9" s="110" customFormat="1" ht="14.25" customHeight="1">
      <c r="A11" s="123"/>
      <c r="B11" s="196" t="s">
        <v>39</v>
      </c>
      <c r="C11" s="197" t="s">
        <v>385</v>
      </c>
      <c r="D11" s="123" t="s">
        <v>25</v>
      </c>
      <c r="E11" s="156">
        <v>10</v>
      </c>
      <c r="F11" s="198" t="str">
        <f>HYPERLINK("https://www.udemy.com/introduction-to-data-structures-algorithms-in-java/learn/v4/t/lecture/558208","https://www.udemy.com/introduction-to-data-structures-algorithms-in-java/learn/v4/t/lecture/558208")</f>
        <v>https://www.udemy.com/introduction-to-data-structures-algorithms-in-java/learn/v4/t/lecture/558208</v>
      </c>
      <c r="G11" s="199">
        <v>1</v>
      </c>
      <c r="H11" s="123">
        <f>E11*2</f>
        <v>20</v>
      </c>
      <c r="I11" s="129"/>
    </row>
    <row r="12" spans="1:9" s="110" customFormat="1" ht="14.25" customHeight="1">
      <c r="A12" s="124"/>
      <c r="B12" s="196" t="s">
        <v>39</v>
      </c>
      <c r="C12" s="201" t="s">
        <v>386</v>
      </c>
      <c r="D12" s="123" t="s">
        <v>25</v>
      </c>
      <c r="E12" s="156">
        <v>3</v>
      </c>
      <c r="F12" s="198" t="str">
        <f>HYPERLINK("https://www.udemy.com/introduction-to-data-structures-algorithms-in-java/learn/v4/t/lecture/558616","https://www.udemy.com/introduction-to-data-structures-algorithms-in-java/learn/v4/t/lecture/558616")</f>
        <v>https://www.udemy.com/introduction-to-data-structures-algorithms-in-java/learn/v4/t/lecture/558616</v>
      </c>
      <c r="G12" s="199">
        <v>1</v>
      </c>
      <c r="H12" s="123">
        <f>E12*2</f>
        <v>6</v>
      </c>
      <c r="I12" s="129"/>
    </row>
    <row r="13" spans="1:9" s="110" customFormat="1" ht="14.25" customHeight="1">
      <c r="A13" s="123"/>
      <c r="B13" s="196" t="s">
        <v>39</v>
      </c>
      <c r="C13" s="197" t="s">
        <v>387</v>
      </c>
      <c r="D13" s="123" t="s">
        <v>25</v>
      </c>
      <c r="E13" s="156">
        <v>1.6</v>
      </c>
      <c r="F13" s="198" t="str">
        <f>HYPERLINK("https://www.udemy.com/introduction-to-data-structures-algorithms-in-java/learn/v4/t/lecture/558216","https://www.udemy.com/introduction-to-data-structures-algorithms-in-java/learn/v4/t/lecture/558216")</f>
        <v>https://www.udemy.com/introduction-to-data-structures-algorithms-in-java/learn/v4/t/lecture/558216</v>
      </c>
      <c r="G13" s="199">
        <v>1</v>
      </c>
      <c r="H13" s="123">
        <f>E13*2</f>
        <v>3.2</v>
      </c>
      <c r="I13" s="129"/>
    </row>
    <row r="14" spans="1:9" s="168" customFormat="1" ht="31">
      <c r="A14" s="123"/>
      <c r="B14" s="196" t="s">
        <v>39</v>
      </c>
      <c r="C14" s="197" t="s">
        <v>468</v>
      </c>
      <c r="D14" s="123" t="s">
        <v>26</v>
      </c>
      <c r="E14" s="156">
        <v>562</v>
      </c>
      <c r="F14" s="230" t="s">
        <v>301</v>
      </c>
      <c r="G14" s="199"/>
      <c r="H14" s="123">
        <f>E14/125</f>
        <v>4.4960000000000004</v>
      </c>
      <c r="I14" s="129" t="s">
        <v>482</v>
      </c>
    </row>
    <row r="15" spans="1:9" s="110" customFormat="1" ht="14.25" customHeight="1">
      <c r="A15" s="123"/>
      <c r="B15" s="196" t="s">
        <v>39</v>
      </c>
      <c r="C15" s="197" t="s">
        <v>388</v>
      </c>
      <c r="D15" s="123" t="s">
        <v>25</v>
      </c>
      <c r="E15" s="156">
        <v>4</v>
      </c>
      <c r="F15" s="200" t="s">
        <v>273</v>
      </c>
      <c r="G15" s="199">
        <v>1</v>
      </c>
      <c r="H15" s="123">
        <f>E15*2</f>
        <v>8</v>
      </c>
      <c r="I15" s="129"/>
    </row>
    <row r="16" spans="1:9" s="110" customFormat="1" ht="15.75" customHeight="1">
      <c r="A16" s="123"/>
      <c r="B16" s="196" t="s">
        <v>39</v>
      </c>
      <c r="C16" s="197" t="s">
        <v>389</v>
      </c>
      <c r="D16" s="123" t="s">
        <v>24</v>
      </c>
      <c r="E16" s="156">
        <v>136</v>
      </c>
      <c r="F16" s="200"/>
      <c r="G16" s="199"/>
      <c r="H16" s="123">
        <f>E16/125</f>
        <v>1.0880000000000001</v>
      </c>
      <c r="I16" s="129"/>
    </row>
    <row r="17" spans="1:9" s="110" customFormat="1" ht="14.25" customHeight="1">
      <c r="A17" s="124"/>
      <c r="B17" s="196" t="s">
        <v>39</v>
      </c>
      <c r="C17" s="202" t="s">
        <v>337</v>
      </c>
      <c r="D17" s="123" t="s">
        <v>6</v>
      </c>
      <c r="E17" s="156">
        <v>5</v>
      </c>
      <c r="F17" s="202"/>
      <c r="G17" s="199"/>
      <c r="H17" s="123">
        <f>E17*2</f>
        <v>10</v>
      </c>
      <c r="I17" s="129"/>
    </row>
    <row r="18" spans="1:9" s="110" customFormat="1" ht="14.25" customHeight="1">
      <c r="A18" s="123"/>
      <c r="B18" s="150" t="s">
        <v>362</v>
      </c>
      <c r="C18" s="202"/>
      <c r="D18" s="123"/>
      <c r="E18" s="156"/>
      <c r="F18" s="124"/>
      <c r="G18" s="199"/>
      <c r="H18" s="123">
        <f>SUM(H19:H45)</f>
        <v>438.54399999999998</v>
      </c>
      <c r="I18" s="129"/>
    </row>
    <row r="19" spans="1:9" s="110" customFormat="1" ht="15.75" customHeight="1">
      <c r="A19" s="124"/>
      <c r="B19" s="195" t="s">
        <v>40</v>
      </c>
      <c r="C19" s="202" t="s">
        <v>383</v>
      </c>
      <c r="D19" s="124" t="s">
        <v>24</v>
      </c>
      <c r="E19" s="156">
        <v>140</v>
      </c>
      <c r="F19" s="203" t="s">
        <v>241</v>
      </c>
      <c r="G19" s="199"/>
      <c r="H19" s="123">
        <f>E19/125</f>
        <v>1.1200000000000001</v>
      </c>
      <c r="I19" s="129"/>
    </row>
    <row r="20" spans="1:9" s="168" customFormat="1" ht="31">
      <c r="A20" s="124"/>
      <c r="B20" s="195" t="s">
        <v>40</v>
      </c>
      <c r="C20" s="202" t="s">
        <v>399</v>
      </c>
      <c r="D20" s="124" t="s">
        <v>26</v>
      </c>
      <c r="E20" s="156">
        <v>636</v>
      </c>
      <c r="F20" s="131" t="s">
        <v>303</v>
      </c>
      <c r="G20" s="199"/>
      <c r="H20" s="123">
        <f>E20/125</f>
        <v>5.0880000000000001</v>
      </c>
      <c r="I20" s="129" t="s">
        <v>482</v>
      </c>
    </row>
    <row r="21" spans="1:9" s="168" customFormat="1" ht="15.5">
      <c r="A21" s="124"/>
      <c r="B21" s="195" t="s">
        <v>40</v>
      </c>
      <c r="C21" s="202" t="s">
        <v>390</v>
      </c>
      <c r="D21" s="124" t="s">
        <v>25</v>
      </c>
      <c r="E21" s="156">
        <v>7</v>
      </c>
      <c r="F21" s="231" t="s">
        <v>264</v>
      </c>
      <c r="G21" s="199"/>
      <c r="H21" s="123">
        <f t="shared" ref="H21:H27" si="0">E21*2</f>
        <v>14</v>
      </c>
      <c r="I21" s="129" t="s">
        <v>482</v>
      </c>
    </row>
    <row r="22" spans="1:9" s="110" customFormat="1" ht="14.25" customHeight="1">
      <c r="A22" s="124"/>
      <c r="B22" s="195" t="s">
        <v>40</v>
      </c>
      <c r="C22" s="202" t="s">
        <v>391</v>
      </c>
      <c r="D22" s="124" t="s">
        <v>25</v>
      </c>
      <c r="E22" s="156">
        <v>2.8</v>
      </c>
      <c r="F22" s="198" t="str">
        <f>HYPERLINK("https://www.udemy.com/introduction-to-data-structures-algorithms-in-java/learn/v4/t/lecture/597450","https://www.udemy.com/introduction-to-data-structures-algorithms-in-java/learn/v4/t/lecture/597450")</f>
        <v>https://www.udemy.com/introduction-to-data-structures-algorithms-in-java/learn/v4/t/lecture/597450</v>
      </c>
      <c r="G22" s="199">
        <v>1</v>
      </c>
      <c r="H22" s="123">
        <f t="shared" si="0"/>
        <v>5.6</v>
      </c>
      <c r="I22" s="129"/>
    </row>
    <row r="23" spans="1:9" s="110" customFormat="1" ht="14.25" customHeight="1">
      <c r="A23" s="124"/>
      <c r="B23" s="195" t="s">
        <v>40</v>
      </c>
      <c r="C23" s="202" t="s">
        <v>474</v>
      </c>
      <c r="D23" s="124" t="s">
        <v>25</v>
      </c>
      <c r="E23" s="156">
        <v>2.6</v>
      </c>
      <c r="F23" s="198" t="str">
        <f>HYPERLINK("https://www.udemy.com/introduction-to-data-structures-algorithms-in-java/learn/v4/t/lecture/597452","https://www.udemy.com/introduction-to-data-structures-algorithms-in-java/learn/v4/t/lecture/597452")</f>
        <v>https://www.udemy.com/introduction-to-data-structures-algorithms-in-java/learn/v4/t/lecture/597452</v>
      </c>
      <c r="G23" s="199">
        <v>1</v>
      </c>
      <c r="H23" s="123">
        <f t="shared" si="0"/>
        <v>5.2</v>
      </c>
      <c r="I23" s="129"/>
    </row>
    <row r="24" spans="1:9" s="110" customFormat="1" ht="14.25" customHeight="1">
      <c r="A24" s="124"/>
      <c r="B24" s="195" t="s">
        <v>40</v>
      </c>
      <c r="C24" s="202" t="s">
        <v>475</v>
      </c>
      <c r="D24" s="124" t="s">
        <v>25</v>
      </c>
      <c r="E24" s="156">
        <v>1.9</v>
      </c>
      <c r="F24" s="198" t="str">
        <f>HYPERLINK("https://www.udemy.com/introduction-to-data-structures-algorithms-in-java/learn/v4/t/lecture/597458","https://www.udemy.com/introduction-to-data-structures-algorithms-in-java/learn/v4/t/lecture/597458")</f>
        <v>https://www.udemy.com/introduction-to-data-structures-algorithms-in-java/learn/v4/t/lecture/597458</v>
      </c>
      <c r="G24" s="199">
        <v>1</v>
      </c>
      <c r="H24" s="123">
        <f t="shared" si="0"/>
        <v>3.8</v>
      </c>
      <c r="I24" s="129"/>
    </row>
    <row r="25" spans="1:9" s="110" customFormat="1" ht="14.25" customHeight="1">
      <c r="A25" s="124"/>
      <c r="B25" s="195" t="s">
        <v>40</v>
      </c>
      <c r="C25" s="202" t="s">
        <v>392</v>
      </c>
      <c r="D25" s="124" t="s">
        <v>25</v>
      </c>
      <c r="E25" s="156">
        <v>2.1</v>
      </c>
      <c r="F25" s="198" t="str">
        <f>HYPERLINK("https://www.udemy.com/introduction-to-data-structures-algorithms-in-java/learn/v4/t/lecture/597464","https://www.udemy.com/introduction-to-data-structures-algorithms-in-java/learn/v4/t/lecture/597464")</f>
        <v>https://www.udemy.com/introduction-to-data-structures-algorithms-in-java/learn/v4/t/lecture/597464</v>
      </c>
      <c r="G25" s="199">
        <v>1</v>
      </c>
      <c r="H25" s="123">
        <f t="shared" si="0"/>
        <v>4.2</v>
      </c>
      <c r="I25" s="129"/>
    </row>
    <row r="26" spans="1:9" s="110" customFormat="1" ht="14.25" customHeight="1">
      <c r="A26" s="124"/>
      <c r="B26" s="195" t="s">
        <v>40</v>
      </c>
      <c r="C26" s="202" t="s">
        <v>393</v>
      </c>
      <c r="D26" s="124" t="s">
        <v>25</v>
      </c>
      <c r="E26" s="156">
        <v>2.6</v>
      </c>
      <c r="F26" s="198" t="str">
        <f>HYPERLINK("https://www.udemy.com/introduction-to-data-structures-algorithms-in-java/learn/v4/t/lecture/600796","https://www.udemy.com/introduction-to-data-structures-algorithms-in-java/learn/v4/t/lecture/600796")</f>
        <v>https://www.udemy.com/introduction-to-data-structures-algorithms-in-java/learn/v4/t/lecture/600796</v>
      </c>
      <c r="G26" s="199">
        <v>1</v>
      </c>
      <c r="H26" s="123">
        <f t="shared" si="0"/>
        <v>5.2</v>
      </c>
      <c r="I26" s="129"/>
    </row>
    <row r="27" spans="1:9" s="110" customFormat="1" ht="14.25" customHeight="1">
      <c r="A27" s="124"/>
      <c r="B27" s="195" t="s">
        <v>40</v>
      </c>
      <c r="C27" s="202" t="s">
        <v>394</v>
      </c>
      <c r="D27" s="124" t="s">
        <v>25</v>
      </c>
      <c r="E27" s="156">
        <v>2</v>
      </c>
      <c r="F27" s="198" t="str">
        <f>HYPERLINK("https://www.udemy.com/introduction-to-data-structures-algorithms-in-java/learn/v4/t/lecture/600586","https://www.udemy.com/introduction-to-data-structures-algorithms-in-java/learn/v4/t/lecture/600586")</f>
        <v>https://www.udemy.com/introduction-to-data-structures-algorithms-in-java/learn/v4/t/lecture/600586</v>
      </c>
      <c r="G27" s="199">
        <v>1</v>
      </c>
      <c r="H27" s="123">
        <f t="shared" si="0"/>
        <v>4</v>
      </c>
      <c r="I27" s="129"/>
    </row>
    <row r="28" spans="1:9" s="110" customFormat="1" ht="15.75" customHeight="1">
      <c r="A28" s="124"/>
      <c r="B28" s="195" t="s">
        <v>40</v>
      </c>
      <c r="C28" s="202" t="s">
        <v>476</v>
      </c>
      <c r="D28" s="124" t="s">
        <v>24</v>
      </c>
      <c r="E28" s="156">
        <v>166</v>
      </c>
      <c r="F28" s="197" t="s">
        <v>344</v>
      </c>
      <c r="G28" s="199"/>
      <c r="H28" s="123">
        <f>E28/125</f>
        <v>1.3280000000000001</v>
      </c>
      <c r="I28" s="129"/>
    </row>
    <row r="29" spans="1:9" s="168" customFormat="1" ht="15.75" customHeight="1">
      <c r="A29" s="204"/>
      <c r="B29" s="199" t="s">
        <v>40</v>
      </c>
      <c r="C29" s="205" t="s">
        <v>469</v>
      </c>
      <c r="D29" s="204" t="s">
        <v>24</v>
      </c>
      <c r="E29" s="206">
        <v>212</v>
      </c>
      <c r="F29" s="207" t="s">
        <v>478</v>
      </c>
      <c r="G29" s="199"/>
      <c r="H29" s="208">
        <f>E29/125</f>
        <v>1.696</v>
      </c>
      <c r="I29" s="129" t="s">
        <v>482</v>
      </c>
    </row>
    <row r="30" spans="1:9" s="110" customFormat="1" ht="14.25" customHeight="1">
      <c r="A30" s="124"/>
      <c r="B30" s="195" t="s">
        <v>40</v>
      </c>
      <c r="C30" s="202" t="s">
        <v>395</v>
      </c>
      <c r="D30" s="124" t="s">
        <v>25</v>
      </c>
      <c r="E30" s="156">
        <v>3.8</v>
      </c>
      <c r="F30" s="198" t="str">
        <f>HYPERLINK("https://www.udemy.com/introduction-to-data-structures-algorithms-in-java/learn/v4/t/lecture/600746","https://www.udemy.com/introduction-to-data-structures-algorithms-in-java/learn/v4/t/lecture/600746")</f>
        <v>https://www.udemy.com/introduction-to-data-structures-algorithms-in-java/learn/v4/t/lecture/600746</v>
      </c>
      <c r="G30" s="199">
        <v>1</v>
      </c>
      <c r="H30" s="123">
        <f t="shared" ref="H30:H35" si="1">E30*2</f>
        <v>7.6</v>
      </c>
      <c r="I30" s="129"/>
    </row>
    <row r="31" spans="1:9" s="110" customFormat="1" ht="14.25" customHeight="1">
      <c r="A31" s="124"/>
      <c r="B31" s="195" t="s">
        <v>40</v>
      </c>
      <c r="C31" s="202" t="s">
        <v>470</v>
      </c>
      <c r="D31" s="124" t="s">
        <v>25</v>
      </c>
      <c r="E31" s="156">
        <v>3.2</v>
      </c>
      <c r="F31" s="198" t="str">
        <f>HYPERLINK("https://www.udemy.com/introduction-to-data-structures-algorithms-in-java/learn/v4/t/lecture/600794","https://www.udemy.com/introduction-to-data-structures-algorithms-in-java/learn/v4/t/lecture/600794")</f>
        <v>https://www.udemy.com/introduction-to-data-structures-algorithms-in-java/learn/v4/t/lecture/600794</v>
      </c>
      <c r="G31" s="199">
        <v>1</v>
      </c>
      <c r="H31" s="123">
        <f t="shared" si="1"/>
        <v>6.4</v>
      </c>
      <c r="I31" s="129"/>
    </row>
    <row r="32" spans="1:9" s="110" customFormat="1" ht="14.25" customHeight="1">
      <c r="A32" s="124"/>
      <c r="B32" s="195" t="s">
        <v>40</v>
      </c>
      <c r="C32" s="202" t="s">
        <v>396</v>
      </c>
      <c r="D32" s="124" t="s">
        <v>25</v>
      </c>
      <c r="E32" s="156">
        <v>2.6</v>
      </c>
      <c r="F32" s="198" t="str">
        <f>HYPERLINK("https://www.udemy.com/introduction-to-data-structures-algorithms-in-java/learn/v4/t/lecture/600822","https://www.udemy.com/introduction-to-data-structures-algorithms-in-java/learn/v4/t/lecture/600822")</f>
        <v>https://www.udemy.com/introduction-to-data-structures-algorithms-in-java/learn/v4/t/lecture/600822</v>
      </c>
      <c r="G32" s="199">
        <v>1</v>
      </c>
      <c r="H32" s="123">
        <f t="shared" si="1"/>
        <v>5.2</v>
      </c>
      <c r="I32" s="129"/>
    </row>
    <row r="33" spans="1:9" s="110" customFormat="1" ht="14.25" customHeight="1">
      <c r="A33" s="124"/>
      <c r="B33" s="195" t="s">
        <v>40</v>
      </c>
      <c r="C33" s="202" t="s">
        <v>397</v>
      </c>
      <c r="D33" s="124" t="s">
        <v>25</v>
      </c>
      <c r="E33" s="156">
        <v>5.8</v>
      </c>
      <c r="F33" s="198" t="str">
        <f>HYPERLINK("https://www.udemy.com/introduction-to-data-structures-algorithms-in-java/learn/v4/t/lecture/600826","https://www.udemy.com/introduction-to-data-structures-algorithms-in-java/learn/v4/t/lecture/600826")</f>
        <v>https://www.udemy.com/introduction-to-data-structures-algorithms-in-java/learn/v4/t/lecture/600826</v>
      </c>
      <c r="G33" s="199">
        <v>1</v>
      </c>
      <c r="H33" s="123">
        <f t="shared" si="1"/>
        <v>11.6</v>
      </c>
      <c r="I33" s="129"/>
    </row>
    <row r="34" spans="1:9" s="110" customFormat="1" ht="14.25" customHeight="1">
      <c r="A34" s="124"/>
      <c r="B34" s="195" t="s">
        <v>40</v>
      </c>
      <c r="C34" s="129" t="s">
        <v>472</v>
      </c>
      <c r="D34" s="124" t="s">
        <v>25</v>
      </c>
      <c r="E34" s="156">
        <v>2.2000000000000002</v>
      </c>
      <c r="F34" s="198" t="s">
        <v>471</v>
      </c>
      <c r="G34" s="199">
        <v>1</v>
      </c>
      <c r="H34" s="123">
        <f t="shared" si="1"/>
        <v>4.4000000000000004</v>
      </c>
      <c r="I34" s="129"/>
    </row>
    <row r="35" spans="1:9" s="110" customFormat="1" ht="43.75" customHeight="1">
      <c r="A35" s="124"/>
      <c r="B35" s="195" t="s">
        <v>40</v>
      </c>
      <c r="C35" s="202" t="s">
        <v>473</v>
      </c>
      <c r="D35" s="124" t="s">
        <v>25</v>
      </c>
      <c r="E35" s="156">
        <v>2</v>
      </c>
      <c r="F35" s="198" t="str">
        <f>HYPERLINK("https://www.udemy.com/introduction-to-data-structures-algorithms-in-java/learn/v4/t/lecture/600840","https://www.udemy.com/introduction-to-data-structures-algorithms-in-java/learn/v4/t/lecture/600840")</f>
        <v>https://www.udemy.com/introduction-to-data-structures-algorithms-in-java/learn/v4/t/lecture/600840</v>
      </c>
      <c r="G35" s="199">
        <v>1</v>
      </c>
      <c r="H35" s="123">
        <f t="shared" si="1"/>
        <v>4</v>
      </c>
      <c r="I35" s="129"/>
    </row>
    <row r="36" spans="1:9" s="168" customFormat="1" ht="29">
      <c r="A36" s="124"/>
      <c r="B36" s="195" t="s">
        <v>40</v>
      </c>
      <c r="C36" s="125" t="s">
        <v>483</v>
      </c>
      <c r="D36" s="124" t="s">
        <v>26</v>
      </c>
      <c r="E36" s="156">
        <v>558</v>
      </c>
      <c r="F36" s="232" t="s">
        <v>327</v>
      </c>
      <c r="G36" s="199"/>
      <c r="H36" s="123">
        <f>E36/125</f>
        <v>4.4640000000000004</v>
      </c>
      <c r="I36" s="129" t="s">
        <v>482</v>
      </c>
    </row>
    <row r="37" spans="1:9" s="168" customFormat="1" ht="29">
      <c r="A37" s="124"/>
      <c r="B37" s="195" t="s">
        <v>40</v>
      </c>
      <c r="C37" s="125" t="s">
        <v>484</v>
      </c>
      <c r="D37" s="124" t="s">
        <v>26</v>
      </c>
      <c r="E37" s="156">
        <v>467</v>
      </c>
      <c r="F37" s="232" t="s">
        <v>328</v>
      </c>
      <c r="G37" s="199"/>
      <c r="H37" s="123">
        <f>E37/125</f>
        <v>3.7360000000000002</v>
      </c>
      <c r="I37" s="129" t="s">
        <v>482</v>
      </c>
    </row>
    <row r="38" spans="1:9" s="168" customFormat="1" ht="29">
      <c r="A38" s="124"/>
      <c r="B38" s="195" t="s">
        <v>40</v>
      </c>
      <c r="C38" s="125" t="s">
        <v>485</v>
      </c>
      <c r="D38" s="124" t="s">
        <v>26</v>
      </c>
      <c r="E38" s="156">
        <v>414</v>
      </c>
      <c r="F38" s="232" t="s">
        <v>329</v>
      </c>
      <c r="G38" s="199"/>
      <c r="H38" s="123">
        <f>E38/125</f>
        <v>3.3119999999999998</v>
      </c>
      <c r="I38" s="129" t="s">
        <v>482</v>
      </c>
    </row>
    <row r="39" spans="1:9" s="168" customFormat="1" ht="29">
      <c r="A39" s="124"/>
      <c r="B39" s="195" t="s">
        <v>40</v>
      </c>
      <c r="C39" s="125" t="s">
        <v>401</v>
      </c>
      <c r="D39" s="124" t="s">
        <v>26</v>
      </c>
      <c r="E39" s="156">
        <v>150</v>
      </c>
      <c r="F39" s="232" t="s">
        <v>325</v>
      </c>
      <c r="G39" s="199"/>
      <c r="H39" s="123">
        <f>E39/125</f>
        <v>1.2</v>
      </c>
      <c r="I39" s="129" t="s">
        <v>482</v>
      </c>
    </row>
    <row r="40" spans="1:9" s="168" customFormat="1" ht="29">
      <c r="A40" s="124"/>
      <c r="B40" s="195" t="s">
        <v>40</v>
      </c>
      <c r="C40" s="125" t="s">
        <v>400</v>
      </c>
      <c r="D40" s="124" t="s">
        <v>26</v>
      </c>
      <c r="E40" s="156">
        <v>524</v>
      </c>
      <c r="F40" s="232" t="s">
        <v>326</v>
      </c>
      <c r="G40" s="199"/>
      <c r="H40" s="123">
        <f>E40/125</f>
        <v>4.1920000000000002</v>
      </c>
      <c r="I40" s="129" t="s">
        <v>482</v>
      </c>
    </row>
    <row r="41" spans="1:9" s="110" customFormat="1" ht="17.25" customHeight="1">
      <c r="A41" s="124"/>
      <c r="B41" s="195" t="s">
        <v>40</v>
      </c>
      <c r="C41" s="244" t="s">
        <v>492</v>
      </c>
      <c r="D41" s="244" t="s">
        <v>28</v>
      </c>
      <c r="E41" s="156">
        <v>60</v>
      </c>
      <c r="F41" s="198"/>
      <c r="G41" s="199"/>
      <c r="H41" s="123">
        <f>E41</f>
        <v>60</v>
      </c>
      <c r="I41" s="129"/>
    </row>
    <row r="42" spans="1:9" s="110" customFormat="1" ht="17.25" customHeight="1">
      <c r="A42" s="124"/>
      <c r="B42" s="195" t="s">
        <v>40</v>
      </c>
      <c r="C42" s="244" t="s">
        <v>493</v>
      </c>
      <c r="D42" s="244" t="s">
        <v>28</v>
      </c>
      <c r="E42" s="156">
        <v>60</v>
      </c>
      <c r="F42" s="202"/>
      <c r="G42" s="199"/>
      <c r="H42" s="123">
        <f>E42</f>
        <v>60</v>
      </c>
      <c r="I42" s="129"/>
    </row>
    <row r="43" spans="1:9" s="110" customFormat="1" ht="15.75" customHeight="1">
      <c r="A43" s="124"/>
      <c r="B43" s="195" t="s">
        <v>40</v>
      </c>
      <c r="C43" s="202" t="s">
        <v>389</v>
      </c>
      <c r="D43" s="124" t="s">
        <v>24</v>
      </c>
      <c r="E43" s="156">
        <v>151</v>
      </c>
      <c r="F43" s="202"/>
      <c r="G43" s="199"/>
      <c r="H43" s="123">
        <f>E43/125</f>
        <v>1.208</v>
      </c>
      <c r="I43" s="129"/>
    </row>
    <row r="44" spans="1:9" s="110" customFormat="1" ht="14.25" customHeight="1">
      <c r="A44" s="124"/>
      <c r="B44" s="195" t="s">
        <v>40</v>
      </c>
      <c r="C44" s="202" t="s">
        <v>338</v>
      </c>
      <c r="D44" s="124" t="s">
        <v>6</v>
      </c>
      <c r="E44" s="156">
        <v>5</v>
      </c>
      <c r="F44" s="202"/>
      <c r="G44" s="199"/>
      <c r="H44" s="123">
        <f>E44*2</f>
        <v>10</v>
      </c>
      <c r="I44" s="129"/>
    </row>
    <row r="45" spans="1:9" s="110" customFormat="1" ht="16.5" customHeight="1">
      <c r="A45" s="124"/>
      <c r="B45" s="195" t="s">
        <v>40</v>
      </c>
      <c r="C45" s="202" t="s">
        <v>16</v>
      </c>
      <c r="D45" s="125" t="s">
        <v>382</v>
      </c>
      <c r="E45" s="156">
        <v>50</v>
      </c>
      <c r="F45" s="209"/>
      <c r="G45" s="199"/>
      <c r="H45" s="123">
        <f>E45*4</f>
        <v>200</v>
      </c>
      <c r="I45" s="129"/>
    </row>
    <row r="46" spans="1:9" s="110" customFormat="1" ht="15.5">
      <c r="A46" s="190" t="s">
        <v>363</v>
      </c>
      <c r="B46" s="191"/>
      <c r="C46" s="192"/>
      <c r="D46" s="193"/>
      <c r="E46" s="210"/>
      <c r="F46" s="211"/>
      <c r="G46" s="199"/>
      <c r="H46" s="193"/>
      <c r="I46" s="129"/>
    </row>
    <row r="47" spans="1:9" s="110" customFormat="1" ht="15.5">
      <c r="A47" s="123"/>
      <c r="B47" s="150" t="s">
        <v>375</v>
      </c>
      <c r="C47" s="125"/>
      <c r="D47" s="123"/>
      <c r="E47" s="156" t="s">
        <v>324</v>
      </c>
      <c r="F47" s="123"/>
      <c r="G47" s="199"/>
      <c r="H47" s="123">
        <f>SUM(H48:H65)</f>
        <v>214.4</v>
      </c>
      <c r="I47" s="129"/>
    </row>
    <row r="48" spans="1:9" s="110" customFormat="1" ht="15.75" customHeight="1">
      <c r="A48" s="123"/>
      <c r="B48" s="195" t="s">
        <v>41</v>
      </c>
      <c r="C48" s="125" t="s">
        <v>383</v>
      </c>
      <c r="D48" s="123" t="s">
        <v>24</v>
      </c>
      <c r="E48" s="156">
        <v>205</v>
      </c>
      <c r="F48" s="123"/>
      <c r="G48" s="199"/>
      <c r="H48" s="123">
        <f>E48/125</f>
        <v>1.64</v>
      </c>
      <c r="I48" s="129"/>
    </row>
    <row r="49" spans="1:9" s="110" customFormat="1" ht="39.75" customHeight="1">
      <c r="A49" s="124"/>
      <c r="B49" s="195" t="s">
        <v>41</v>
      </c>
      <c r="C49" s="125" t="s">
        <v>413</v>
      </c>
      <c r="D49" s="124" t="s">
        <v>25</v>
      </c>
      <c r="E49" s="156">
        <v>3.4</v>
      </c>
      <c r="F49" s="131" t="s">
        <v>243</v>
      </c>
      <c r="G49" s="199">
        <v>1</v>
      </c>
      <c r="H49" s="123">
        <f t="shared" ref="H49:H54" si="2">E49*2</f>
        <v>6.8</v>
      </c>
      <c r="I49" s="129"/>
    </row>
    <row r="50" spans="1:9" s="110" customFormat="1" ht="39.75" customHeight="1">
      <c r="A50" s="124"/>
      <c r="B50" s="195" t="s">
        <v>41</v>
      </c>
      <c r="C50" s="125" t="s">
        <v>414</v>
      </c>
      <c r="D50" s="124" t="s">
        <v>25</v>
      </c>
      <c r="E50" s="156">
        <v>1</v>
      </c>
      <c r="F50" s="128" t="str">
        <f>HYPERLINK("https://www.udemy.com/introduction-to-data-structures-algorithms-in-java/learn/v4/t/lecture/647618","https://www.udemy.com/introduction-to-data-structures-algorithms-in-java/learn/v4/t/lecture/647618")</f>
        <v>https://www.udemy.com/introduction-to-data-structures-algorithms-in-java/learn/v4/t/lecture/647618</v>
      </c>
      <c r="G50" s="199">
        <v>1</v>
      </c>
      <c r="H50" s="123">
        <f t="shared" si="2"/>
        <v>2</v>
      </c>
      <c r="I50" s="129"/>
    </row>
    <row r="51" spans="1:9" s="110" customFormat="1" ht="39.75" customHeight="1">
      <c r="A51" s="124"/>
      <c r="B51" s="195" t="s">
        <v>41</v>
      </c>
      <c r="C51" s="125" t="s">
        <v>415</v>
      </c>
      <c r="D51" s="124" t="s">
        <v>25</v>
      </c>
      <c r="E51" s="156">
        <v>5.4</v>
      </c>
      <c r="F51" s="128" t="str">
        <f>HYPERLINK("https://www.udemy.com/introduction-to-data-structures-algorithms-in-java/learn/v4/t/lecture/647620","https://www.udemy.com/introduction-to-data-structures-algorithms-in-java/learn/v4/t/lecture/647620")</f>
        <v>https://www.udemy.com/introduction-to-data-structures-algorithms-in-java/learn/v4/t/lecture/647620</v>
      </c>
      <c r="G51" s="199">
        <v>1</v>
      </c>
      <c r="H51" s="123">
        <f t="shared" si="2"/>
        <v>10.8</v>
      </c>
      <c r="I51" s="129"/>
    </row>
    <row r="52" spans="1:9" s="110" customFormat="1" ht="39.75" customHeight="1">
      <c r="A52" s="124"/>
      <c r="B52" s="195" t="s">
        <v>41</v>
      </c>
      <c r="C52" s="125" t="s">
        <v>416</v>
      </c>
      <c r="D52" s="124" t="s">
        <v>25</v>
      </c>
      <c r="E52" s="156">
        <v>2.2000000000000002</v>
      </c>
      <c r="F52" s="128" t="str">
        <f>HYPERLINK("https://www.udemy.com/introduction-to-data-structures-algorithms-in-java/learn/v4/t/lecture/647622","https://www.udemy.com/introduction-to-data-structures-algorithms-in-java/learn/v4/t/lecture/647622")</f>
        <v>https://www.udemy.com/introduction-to-data-structures-algorithms-in-java/learn/v4/t/lecture/647622</v>
      </c>
      <c r="G52" s="199">
        <v>1</v>
      </c>
      <c r="H52" s="123">
        <f t="shared" si="2"/>
        <v>4.4000000000000004</v>
      </c>
      <c r="I52" s="129"/>
    </row>
    <row r="53" spans="1:9" s="110" customFormat="1" ht="39.75" customHeight="1">
      <c r="A53" s="124"/>
      <c r="B53" s="195" t="s">
        <v>41</v>
      </c>
      <c r="C53" s="125" t="s">
        <v>417</v>
      </c>
      <c r="D53" s="124" t="s">
        <v>25</v>
      </c>
      <c r="E53" s="156">
        <v>2.2000000000000002</v>
      </c>
      <c r="F53" s="128" t="str">
        <f>HYPERLINK("https://www.udemy.com/introduction-to-data-structures-algorithms-in-java/learn/v4/t/lecture/647624","https://www.udemy.com/introduction-to-data-structures-algorithms-in-java/learn/v4/t/lecture/647624")</f>
        <v>https://www.udemy.com/introduction-to-data-structures-algorithms-in-java/learn/v4/t/lecture/647624</v>
      </c>
      <c r="G53" s="199">
        <v>1</v>
      </c>
      <c r="H53" s="123">
        <f t="shared" si="2"/>
        <v>4.4000000000000004</v>
      </c>
      <c r="I53" s="129"/>
    </row>
    <row r="54" spans="1:9" s="110" customFormat="1" ht="39.75" customHeight="1">
      <c r="A54" s="124"/>
      <c r="B54" s="195" t="s">
        <v>41</v>
      </c>
      <c r="C54" s="125" t="s">
        <v>402</v>
      </c>
      <c r="D54" s="124" t="s">
        <v>25</v>
      </c>
      <c r="E54" s="156">
        <v>3.2</v>
      </c>
      <c r="F54" s="128" t="str">
        <f>HYPERLINK("https://www.udemy.com/introduction-to-data-structures-algorithms-in-java/learn/v4/t/lecture/647626","https://www.udemy.com/introduction-to-data-structures-algorithms-in-java/learn/v4/t/lecture/647626")</f>
        <v>https://www.udemy.com/introduction-to-data-structures-algorithms-in-java/learn/v4/t/lecture/647626</v>
      </c>
      <c r="G54" s="199">
        <v>1</v>
      </c>
      <c r="H54" s="123">
        <f t="shared" si="2"/>
        <v>6.4</v>
      </c>
      <c r="I54" s="129"/>
    </row>
    <row r="55" spans="1:9" s="110" customFormat="1" ht="39.75" customHeight="1">
      <c r="A55" s="124"/>
      <c r="B55" s="195" t="s">
        <v>41</v>
      </c>
      <c r="C55" s="212" t="s">
        <v>403</v>
      </c>
      <c r="D55" s="124" t="s">
        <v>26</v>
      </c>
      <c r="E55" s="156">
        <v>706</v>
      </c>
      <c r="F55" s="128" t="str">
        <f>HYPERLINK("https://www.udemy.com/introduction-to-data-structures-algorithms-in-java/learn/v4/t/lecture/647638","https://www.udemy.com/introduction-to-data-structures-algorithms-in-java/learn/v4/t/lecture/647638")</f>
        <v>https://www.udemy.com/introduction-to-data-structures-algorithms-in-java/learn/v4/t/lecture/647638</v>
      </c>
      <c r="G55" s="199">
        <v>1</v>
      </c>
      <c r="H55" s="130">
        <f>E55/125</f>
        <v>5.6479999999999997</v>
      </c>
      <c r="I55" s="129"/>
    </row>
    <row r="56" spans="1:9" s="110" customFormat="1" ht="39.75" customHeight="1">
      <c r="A56" s="124"/>
      <c r="B56" s="195" t="s">
        <v>41</v>
      </c>
      <c r="C56" s="125" t="s">
        <v>418</v>
      </c>
      <c r="D56" s="124" t="s">
        <v>25</v>
      </c>
      <c r="E56" s="156">
        <v>3</v>
      </c>
      <c r="F56" s="128" t="str">
        <f>HYPERLINK("https://www.udemy.com/introduction-to-data-structures-algorithms-in-java/learn/v4/t/lecture/647628","https://www.udemy.com/introduction-to-data-structures-algorithms-in-java/learn/v4/t/lecture/647628")</f>
        <v>https://www.udemy.com/introduction-to-data-structures-algorithms-in-java/learn/v4/t/lecture/647628</v>
      </c>
      <c r="G56" s="199">
        <v>1</v>
      </c>
      <c r="H56" s="123">
        <f>E56*2</f>
        <v>6</v>
      </c>
      <c r="I56" s="129"/>
    </row>
    <row r="57" spans="1:9" s="110" customFormat="1" ht="39.75" customHeight="1">
      <c r="A57" s="124"/>
      <c r="B57" s="195" t="s">
        <v>41</v>
      </c>
      <c r="C57" s="125" t="s">
        <v>419</v>
      </c>
      <c r="D57" s="124" t="s">
        <v>25</v>
      </c>
      <c r="E57" s="156">
        <v>5</v>
      </c>
      <c r="F57" s="128" t="str">
        <f>HYPERLINK("https://www.udemy.com/introduction-to-data-structures-algorithms-in-java/learn/v4/t/lecture/647630","https://www.udemy.com/introduction-to-data-structures-algorithms-in-java/learn/v4/t/lecture/647630")</f>
        <v>https://www.udemy.com/introduction-to-data-structures-algorithms-in-java/learn/v4/t/lecture/647630</v>
      </c>
      <c r="G57" s="199">
        <v>1</v>
      </c>
      <c r="H57" s="123">
        <f>E57*2</f>
        <v>10</v>
      </c>
      <c r="I57" s="129"/>
    </row>
    <row r="58" spans="1:9" s="110" customFormat="1" ht="18.75" customHeight="1">
      <c r="A58" s="124"/>
      <c r="B58" s="195" t="s">
        <v>41</v>
      </c>
      <c r="C58" s="125" t="s">
        <v>376</v>
      </c>
      <c r="D58" s="124" t="s">
        <v>24</v>
      </c>
      <c r="E58" s="156">
        <v>121</v>
      </c>
      <c r="F58" s="125" t="s">
        <v>344</v>
      </c>
      <c r="G58" s="199"/>
      <c r="H58" s="130">
        <f>E58/125</f>
        <v>0.96799999999999997</v>
      </c>
      <c r="I58" s="129"/>
    </row>
    <row r="59" spans="1:9" s="110" customFormat="1" ht="39.75" customHeight="1">
      <c r="A59" s="124"/>
      <c r="B59" s="195" t="s">
        <v>41</v>
      </c>
      <c r="C59" s="125" t="s">
        <v>420</v>
      </c>
      <c r="D59" s="124" t="s">
        <v>25</v>
      </c>
      <c r="E59" s="156">
        <v>7</v>
      </c>
      <c r="F59" s="131" t="str">
        <f>HYPERLINK("https://www.udemy.com/introduction-to-data-structures-algorithms-in-java/learn/v4/t/lecture/647640","https://www.udemy.com/introduction-to-data-structures-algorithms-in-java/learn/v4/t/lecture/647640")</f>
        <v>https://www.udemy.com/introduction-to-data-structures-algorithms-in-java/learn/v4/t/lecture/647640</v>
      </c>
      <c r="G59" s="199">
        <v>1</v>
      </c>
      <c r="H59" s="123">
        <f>E59*2</f>
        <v>14</v>
      </c>
      <c r="I59" s="129"/>
    </row>
    <row r="60" spans="1:9" s="169" customFormat="1" ht="39.75" customHeight="1">
      <c r="A60" s="213"/>
      <c r="B60" s="195" t="s">
        <v>41</v>
      </c>
      <c r="C60" s="125" t="s">
        <v>486</v>
      </c>
      <c r="D60" s="204" t="s">
        <v>26</v>
      </c>
      <c r="E60" s="156">
        <v>720</v>
      </c>
      <c r="F60" s="233" t="s">
        <v>309</v>
      </c>
      <c r="G60" s="214"/>
      <c r="H60" s="130">
        <f>E60/125</f>
        <v>5.76</v>
      </c>
      <c r="I60" s="129" t="s">
        <v>482</v>
      </c>
    </row>
    <row r="61" spans="1:9" s="169" customFormat="1" ht="29.25" customHeight="1">
      <c r="A61" s="213"/>
      <c r="B61" s="195" t="s">
        <v>41</v>
      </c>
      <c r="C61" s="125" t="s">
        <v>487</v>
      </c>
      <c r="D61" s="204" t="s">
        <v>26</v>
      </c>
      <c r="E61" s="156">
        <v>540</v>
      </c>
      <c r="F61" s="233" t="s">
        <v>330</v>
      </c>
      <c r="G61" s="214"/>
      <c r="H61" s="130">
        <f>E61/125</f>
        <v>4.32</v>
      </c>
      <c r="I61" s="129" t="s">
        <v>482</v>
      </c>
    </row>
    <row r="62" spans="1:9" s="112" customFormat="1" ht="17.25" customHeight="1">
      <c r="A62" s="213"/>
      <c r="B62" s="195" t="s">
        <v>41</v>
      </c>
      <c r="C62" s="244" t="s">
        <v>497</v>
      </c>
      <c r="D62" s="244" t="s">
        <v>28</v>
      </c>
      <c r="E62" s="156">
        <v>60</v>
      </c>
      <c r="F62" s="125"/>
      <c r="G62" s="214"/>
      <c r="H62" s="130">
        <f>E62</f>
        <v>60</v>
      </c>
      <c r="I62" s="215"/>
    </row>
    <row r="63" spans="1:9" s="110" customFormat="1" ht="17.25" customHeight="1">
      <c r="A63" s="124"/>
      <c r="B63" s="195" t="s">
        <v>41</v>
      </c>
      <c r="C63" s="244" t="s">
        <v>498</v>
      </c>
      <c r="D63" s="244" t="s">
        <v>28</v>
      </c>
      <c r="E63" s="156">
        <v>60</v>
      </c>
      <c r="F63" s="125"/>
      <c r="G63" s="199"/>
      <c r="H63" s="123">
        <f>E63</f>
        <v>60</v>
      </c>
      <c r="I63" s="129"/>
    </row>
    <row r="64" spans="1:9" s="110" customFormat="1" ht="15.75" customHeight="1">
      <c r="A64" s="124"/>
      <c r="B64" s="195" t="s">
        <v>41</v>
      </c>
      <c r="C64" s="125" t="s">
        <v>389</v>
      </c>
      <c r="D64" s="124" t="s">
        <v>24</v>
      </c>
      <c r="E64" s="156">
        <v>158</v>
      </c>
      <c r="F64" s="125"/>
      <c r="G64" s="199"/>
      <c r="H64" s="123">
        <f>E64/125</f>
        <v>1.264</v>
      </c>
      <c r="I64" s="129"/>
    </row>
    <row r="65" spans="1:9" s="110" customFormat="1" ht="25" customHeight="1">
      <c r="A65" s="124"/>
      <c r="B65" s="195" t="s">
        <v>41</v>
      </c>
      <c r="C65" s="125" t="s">
        <v>339</v>
      </c>
      <c r="D65" s="123" t="s">
        <v>6</v>
      </c>
      <c r="E65" s="156">
        <v>5</v>
      </c>
      <c r="F65" s="125"/>
      <c r="G65" s="199"/>
      <c r="H65" s="123">
        <f>E65*2</f>
        <v>10</v>
      </c>
      <c r="I65" s="129"/>
    </row>
    <row r="66" spans="1:9" s="110" customFormat="1" ht="15.5">
      <c r="A66" s="123"/>
      <c r="B66" s="150" t="s">
        <v>364</v>
      </c>
      <c r="C66" s="125"/>
      <c r="D66" s="123"/>
      <c r="E66" s="156"/>
      <c r="F66" s="123"/>
      <c r="G66" s="199"/>
      <c r="H66" s="130">
        <f>SUM(H67:H81)</f>
        <v>175.80000000000004</v>
      </c>
      <c r="I66" s="129"/>
    </row>
    <row r="67" spans="1:9" s="110" customFormat="1" ht="15.75" customHeight="1">
      <c r="A67" s="123"/>
      <c r="B67" s="195" t="s">
        <v>42</v>
      </c>
      <c r="C67" s="125" t="s">
        <v>383</v>
      </c>
      <c r="D67" s="123" t="s">
        <v>24</v>
      </c>
      <c r="E67" s="156">
        <v>139</v>
      </c>
      <c r="F67" s="123"/>
      <c r="G67" s="199"/>
      <c r="H67" s="130">
        <f>E67/125</f>
        <v>1.1120000000000001</v>
      </c>
      <c r="I67" s="129"/>
    </row>
    <row r="68" spans="1:9" s="110" customFormat="1" ht="31">
      <c r="A68" s="124"/>
      <c r="B68" s="195" t="s">
        <v>42</v>
      </c>
      <c r="C68" s="125" t="s">
        <v>421</v>
      </c>
      <c r="D68" s="124" t="s">
        <v>25</v>
      </c>
      <c r="E68" s="156">
        <v>3</v>
      </c>
      <c r="F68" s="128" t="str">
        <f>HYPERLINK("https://www.udemy.com/introduction-to-data-structures-algorithms-in-java/learn/v4/t/lecture/721548","https://www.udemy.com/introduction-to-data-structures-algorithms-in-java/learn/v4/t/lecture/721548")</f>
        <v>https://www.udemy.com/introduction-to-data-structures-algorithms-in-java/learn/v4/t/lecture/721548</v>
      </c>
      <c r="G68" s="199">
        <v>1</v>
      </c>
      <c r="H68" s="123">
        <f>E68*2</f>
        <v>6</v>
      </c>
      <c r="I68" s="129"/>
    </row>
    <row r="69" spans="1:9" s="168" customFormat="1" ht="31">
      <c r="A69" s="124"/>
      <c r="B69" s="195" t="s">
        <v>42</v>
      </c>
      <c r="C69" s="125" t="s">
        <v>404</v>
      </c>
      <c r="D69" s="124" t="s">
        <v>26</v>
      </c>
      <c r="E69" s="156">
        <v>890</v>
      </c>
      <c r="F69" s="131" t="s">
        <v>310</v>
      </c>
      <c r="G69" s="199"/>
      <c r="H69" s="130">
        <f>E69/125</f>
        <v>7.12</v>
      </c>
      <c r="I69" s="129" t="s">
        <v>482</v>
      </c>
    </row>
    <row r="70" spans="1:9" s="110" customFormat="1" ht="31">
      <c r="A70" s="124"/>
      <c r="B70" s="195" t="s">
        <v>42</v>
      </c>
      <c r="C70" s="125" t="s">
        <v>422</v>
      </c>
      <c r="D70" s="124" t="s">
        <v>25</v>
      </c>
      <c r="E70" s="156">
        <v>13</v>
      </c>
      <c r="F70" s="128" t="str">
        <f>HYPERLINK("https://www.udemy.com/introduction-to-data-structures-algorithms-in-java/learn/v4/t/lecture/721560","https://www.udemy.com/introduction-to-data-structures-algorithms-in-java/learn/v4/t/lecture/721560")</f>
        <v>https://www.udemy.com/introduction-to-data-structures-algorithms-in-java/learn/v4/t/lecture/721560</v>
      </c>
      <c r="G70" s="199">
        <v>1</v>
      </c>
      <c r="H70" s="123">
        <f>E70*2</f>
        <v>26</v>
      </c>
      <c r="I70" s="129"/>
    </row>
    <row r="71" spans="1:9" s="168" customFormat="1" ht="15.5">
      <c r="A71" s="124"/>
      <c r="B71" s="195" t="s">
        <v>42</v>
      </c>
      <c r="C71" s="125" t="s">
        <v>405</v>
      </c>
      <c r="D71" s="124" t="s">
        <v>25</v>
      </c>
      <c r="E71" s="156">
        <v>11</v>
      </c>
      <c r="F71" s="231" t="s">
        <v>265</v>
      </c>
      <c r="G71" s="199"/>
      <c r="H71" s="123">
        <f>E71*2</f>
        <v>22</v>
      </c>
      <c r="I71" s="129" t="s">
        <v>482</v>
      </c>
    </row>
    <row r="72" spans="1:9" s="110" customFormat="1" ht="15.75" customHeight="1">
      <c r="A72" s="124"/>
      <c r="B72" s="195" t="s">
        <v>42</v>
      </c>
      <c r="C72" s="125" t="s">
        <v>269</v>
      </c>
      <c r="D72" s="124" t="s">
        <v>24</v>
      </c>
      <c r="E72" s="156">
        <v>121</v>
      </c>
      <c r="F72" s="128"/>
      <c r="G72" s="199"/>
      <c r="H72" s="130">
        <f>E72/125</f>
        <v>0.96799999999999997</v>
      </c>
      <c r="I72" s="129"/>
    </row>
    <row r="73" spans="1:9" s="148" customFormat="1" ht="15.75" customHeight="1">
      <c r="A73" s="150"/>
      <c r="B73" s="195" t="s">
        <v>42</v>
      </c>
      <c r="C73" s="151" t="s">
        <v>377</v>
      </c>
      <c r="D73" s="150" t="s">
        <v>24</v>
      </c>
      <c r="E73" s="156">
        <v>239</v>
      </c>
      <c r="F73" s="154" t="s">
        <v>299</v>
      </c>
      <c r="G73" s="216"/>
      <c r="H73" s="152">
        <f>E73/125</f>
        <v>1.9119999999999999</v>
      </c>
      <c r="I73" s="153"/>
    </row>
    <row r="74" spans="1:9" s="110" customFormat="1" ht="31">
      <c r="A74" s="124"/>
      <c r="B74" s="195" t="s">
        <v>42</v>
      </c>
      <c r="C74" s="125" t="s">
        <v>423</v>
      </c>
      <c r="D74" s="124" t="s">
        <v>25</v>
      </c>
      <c r="E74" s="156">
        <v>3</v>
      </c>
      <c r="F74" s="128" t="str">
        <f>HYPERLINK("https://www.udemy.com/introduction-to-data-structures-algorithms-in-java/learn/v4/t/lecture/721562","https://www.udemy.com/introduction-to-data-structures-algorithms-in-java/learn/v4/t/lecture/721562")</f>
        <v>https://www.udemy.com/introduction-to-data-structures-algorithms-in-java/learn/v4/t/lecture/721562</v>
      </c>
      <c r="G74" s="199">
        <v>1</v>
      </c>
      <c r="H74" s="123">
        <f>E74*2</f>
        <v>6</v>
      </c>
      <c r="I74" s="129"/>
    </row>
    <row r="75" spans="1:9" s="168" customFormat="1" ht="28.5" customHeight="1">
      <c r="A75" s="124"/>
      <c r="B75" s="195" t="s">
        <v>42</v>
      </c>
      <c r="C75" s="125" t="s">
        <v>406</v>
      </c>
      <c r="D75" s="124" t="s">
        <v>26</v>
      </c>
      <c r="E75" s="156">
        <v>790</v>
      </c>
      <c r="F75" s="234" t="s">
        <v>477</v>
      </c>
      <c r="G75" s="199"/>
      <c r="H75" s="130">
        <f>E75/125</f>
        <v>6.32</v>
      </c>
      <c r="I75" s="129" t="s">
        <v>482</v>
      </c>
    </row>
    <row r="76" spans="1:9" s="110" customFormat="1" ht="40.4" customHeight="1">
      <c r="A76" s="124"/>
      <c r="B76" s="195" t="s">
        <v>42</v>
      </c>
      <c r="C76" s="125" t="s">
        <v>424</v>
      </c>
      <c r="D76" s="124" t="s">
        <v>25</v>
      </c>
      <c r="E76" s="156">
        <v>6</v>
      </c>
      <c r="F76" s="131" t="str">
        <f>HYPERLINK("https://www.udemy.com/introduction-to-data-structures-algorithms-in-java/learn/v4/t/lecture/721564","https://www.udemy.com/introduction-to-data-structures-algorithms-in-java/learn/v4/t/lecture/721564")</f>
        <v>https://www.udemy.com/introduction-to-data-structures-algorithms-in-java/learn/v4/t/lecture/721564</v>
      </c>
      <c r="G76" s="199">
        <v>1</v>
      </c>
      <c r="H76" s="123">
        <f>E76*2</f>
        <v>12</v>
      </c>
      <c r="I76" s="129"/>
    </row>
    <row r="77" spans="1:9" s="168" customFormat="1" ht="15.5">
      <c r="A77" s="124"/>
      <c r="B77" s="195" t="s">
        <v>42</v>
      </c>
      <c r="C77" s="125" t="s">
        <v>425</v>
      </c>
      <c r="D77" s="124" t="s">
        <v>25</v>
      </c>
      <c r="E77" s="156">
        <v>7.2</v>
      </c>
      <c r="F77" s="231" t="s">
        <v>266</v>
      </c>
      <c r="G77" s="199"/>
      <c r="H77" s="123">
        <f>E77*2</f>
        <v>14.4</v>
      </c>
      <c r="I77" s="129" t="s">
        <v>482</v>
      </c>
    </row>
    <row r="78" spans="1:9" s="110" customFormat="1" ht="15.75" customHeight="1">
      <c r="A78" s="124"/>
      <c r="B78" s="195" t="s">
        <v>42</v>
      </c>
      <c r="C78" s="125" t="s">
        <v>378</v>
      </c>
      <c r="D78" s="124" t="s">
        <v>24</v>
      </c>
      <c r="E78" s="156">
        <v>138</v>
      </c>
      <c r="F78" s="217" t="s">
        <v>299</v>
      </c>
      <c r="G78" s="199"/>
      <c r="H78" s="130">
        <f>E78/125</f>
        <v>1.1040000000000001</v>
      </c>
      <c r="I78" s="129"/>
    </row>
    <row r="79" spans="1:9" s="110" customFormat="1" ht="17.25" customHeight="1">
      <c r="A79" s="124"/>
      <c r="B79" s="195" t="s">
        <v>42</v>
      </c>
      <c r="C79" s="244" t="s">
        <v>499</v>
      </c>
      <c r="D79" s="244" t="s">
        <v>28</v>
      </c>
      <c r="E79" s="156">
        <v>60</v>
      </c>
      <c r="F79" s="125"/>
      <c r="G79" s="199"/>
      <c r="H79" s="123">
        <f>E79</f>
        <v>60</v>
      </c>
      <c r="I79" s="129"/>
    </row>
    <row r="80" spans="1:9" s="110" customFormat="1" ht="15.75" customHeight="1">
      <c r="A80" s="124"/>
      <c r="B80" s="195" t="s">
        <v>42</v>
      </c>
      <c r="C80" s="125" t="s">
        <v>389</v>
      </c>
      <c r="D80" s="124" t="s">
        <v>24</v>
      </c>
      <c r="E80" s="156">
        <v>108</v>
      </c>
      <c r="F80" s="125"/>
      <c r="G80" s="199"/>
      <c r="H80" s="123">
        <f>E80/125</f>
        <v>0.86399999999999999</v>
      </c>
      <c r="I80" s="129"/>
    </row>
    <row r="81" spans="1:9" s="110" customFormat="1" ht="23.25" customHeight="1">
      <c r="A81" s="124"/>
      <c r="B81" s="195" t="s">
        <v>42</v>
      </c>
      <c r="C81" s="125" t="s">
        <v>340</v>
      </c>
      <c r="D81" s="124" t="s">
        <v>6</v>
      </c>
      <c r="E81" s="156">
        <v>5</v>
      </c>
      <c r="F81" s="125"/>
      <c r="G81" s="199"/>
      <c r="H81" s="123">
        <f>E81*2</f>
        <v>10</v>
      </c>
      <c r="I81" s="129"/>
    </row>
    <row r="82" spans="1:9" s="110" customFormat="1" ht="16.5" customHeight="1">
      <c r="A82" s="123"/>
      <c r="B82" s="150" t="s">
        <v>365</v>
      </c>
      <c r="C82" s="218"/>
      <c r="D82" s="123"/>
      <c r="E82" s="156"/>
      <c r="F82" s="123"/>
      <c r="G82" s="199"/>
      <c r="H82" s="130">
        <f>SUM(H83:H94)</f>
        <v>413.29599999999999</v>
      </c>
      <c r="I82" s="129"/>
    </row>
    <row r="83" spans="1:9" s="110" customFormat="1" ht="15.75" customHeight="1">
      <c r="A83" s="123"/>
      <c r="B83" s="195" t="s">
        <v>43</v>
      </c>
      <c r="C83" s="219" t="s">
        <v>383</v>
      </c>
      <c r="D83" s="123" t="s">
        <v>24</v>
      </c>
      <c r="E83" s="156">
        <v>129</v>
      </c>
      <c r="F83" s="125"/>
      <c r="G83" s="199"/>
      <c r="H83" s="130">
        <f>E83/125</f>
        <v>1.032</v>
      </c>
      <c r="I83" s="129"/>
    </row>
    <row r="84" spans="1:9" s="110" customFormat="1" ht="27.75" customHeight="1">
      <c r="A84" s="124"/>
      <c r="B84" s="195" t="s">
        <v>43</v>
      </c>
      <c r="C84" s="219" t="s">
        <v>426</v>
      </c>
      <c r="D84" s="124" t="s">
        <v>25</v>
      </c>
      <c r="E84" s="156">
        <v>4.7</v>
      </c>
      <c r="F84" s="128" t="str">
        <f>HYPERLINK("https://www.udemy.com/introduction-to-data-structures-algorithms-in-java/learn/v4/t/lecture/750554","https://www.udemy.com/introduction-to-data-structures-algorithms-in-java/learn/v4/t/lecture/750554")</f>
        <v>https://www.udemy.com/introduction-to-data-structures-algorithms-in-java/learn/v4/t/lecture/750554</v>
      </c>
      <c r="G84" s="199">
        <v>1</v>
      </c>
      <c r="H84" s="123">
        <f>E84*2</f>
        <v>9.4</v>
      </c>
      <c r="I84" s="129"/>
    </row>
    <row r="85" spans="1:9" s="168" customFormat="1" ht="27.75" customHeight="1">
      <c r="A85" s="124"/>
      <c r="B85" s="195" t="s">
        <v>43</v>
      </c>
      <c r="C85" s="125" t="s">
        <v>490</v>
      </c>
      <c r="D85" s="124" t="s">
        <v>26</v>
      </c>
      <c r="E85" s="156">
        <v>512</v>
      </c>
      <c r="F85" s="235" t="s">
        <v>302</v>
      </c>
      <c r="G85" s="199"/>
      <c r="H85" s="130">
        <f>E85/125</f>
        <v>4.0960000000000001</v>
      </c>
      <c r="I85" s="129" t="s">
        <v>482</v>
      </c>
    </row>
    <row r="86" spans="1:9" s="110" customFormat="1" ht="27.75" customHeight="1">
      <c r="A86" s="124"/>
      <c r="B86" s="195" t="s">
        <v>43</v>
      </c>
      <c r="C86" s="125" t="s">
        <v>427</v>
      </c>
      <c r="D86" s="124" t="s">
        <v>25</v>
      </c>
      <c r="E86" s="156">
        <v>3.1</v>
      </c>
      <c r="F86" s="128" t="str">
        <f>HYPERLINK("https://www.udemy.com/introduction-to-data-structures-algorithms-in-java/learn/v4/t/lecture/750560","https://www.udemy.com/introduction-to-data-structures-algorithms-in-java/learn/v4/t/lecture/750560")</f>
        <v>https://www.udemy.com/introduction-to-data-structures-algorithms-in-java/learn/v4/t/lecture/750560</v>
      </c>
      <c r="G86" s="199">
        <v>1</v>
      </c>
      <c r="H86" s="123">
        <f>E86*2</f>
        <v>6.2</v>
      </c>
      <c r="I86" s="129"/>
    </row>
    <row r="87" spans="1:9" s="110" customFormat="1" ht="27.75" customHeight="1">
      <c r="A87" s="124"/>
      <c r="B87" s="195" t="s">
        <v>43</v>
      </c>
      <c r="C87" s="125" t="s">
        <v>428</v>
      </c>
      <c r="D87" s="124" t="s">
        <v>25</v>
      </c>
      <c r="E87" s="156">
        <v>2.8</v>
      </c>
      <c r="F87" s="128" t="str">
        <f>HYPERLINK("https://www.udemy.com/introduction-to-data-structures-algorithms-in-java/learn/v4/t/lecture/750562","https://www.udemy.com/introduction-to-data-structures-algorithms-in-java/learn/v4/t/lecture/750562")</f>
        <v>https://www.udemy.com/introduction-to-data-structures-algorithms-in-java/learn/v4/t/lecture/750562</v>
      </c>
      <c r="G87" s="199">
        <v>1</v>
      </c>
      <c r="H87" s="123">
        <f>E87*2</f>
        <v>5.6</v>
      </c>
      <c r="I87" s="129"/>
    </row>
    <row r="88" spans="1:9" s="110" customFormat="1" ht="27.75" customHeight="1">
      <c r="A88" s="124"/>
      <c r="B88" s="195" t="s">
        <v>43</v>
      </c>
      <c r="C88" s="125" t="s">
        <v>429</v>
      </c>
      <c r="D88" s="124" t="s">
        <v>25</v>
      </c>
      <c r="E88" s="156">
        <v>5</v>
      </c>
      <c r="F88" s="128" t="str">
        <f>HYPERLINK("https://www.udemy.com/introduction-to-data-structures-algorithms-in-java/learn/v4/t/lecture/750564","https://www.udemy.com/introduction-to-data-structures-algorithms-in-java/learn/v4/t/lecture/750564")</f>
        <v>https://www.udemy.com/introduction-to-data-structures-algorithms-in-java/learn/v4/t/lecture/750564</v>
      </c>
      <c r="G88" s="199">
        <v>1</v>
      </c>
      <c r="H88" s="123">
        <f>E88*2</f>
        <v>10</v>
      </c>
      <c r="I88" s="129"/>
    </row>
    <row r="89" spans="1:9" s="110" customFormat="1" ht="27.75" customHeight="1">
      <c r="A89" s="124"/>
      <c r="B89" s="195" t="s">
        <v>43</v>
      </c>
      <c r="C89" s="125" t="s">
        <v>379</v>
      </c>
      <c r="D89" s="124" t="s">
        <v>25</v>
      </c>
      <c r="E89" s="156">
        <v>3</v>
      </c>
      <c r="F89" s="128" t="str">
        <f>HYPERLINK("https://www.udemy.com/introduction-to-data-structures-algorithms-in-java/learn/v4/t/lecture/750566","https://www.udemy.com/introduction-to-data-structures-algorithms-in-java/learn/v4/t/lecture/750566")</f>
        <v>https://www.udemy.com/introduction-to-data-structures-algorithms-in-java/learn/v4/t/lecture/750566</v>
      </c>
      <c r="G89" s="199">
        <v>1</v>
      </c>
      <c r="H89" s="123">
        <f>E89*2</f>
        <v>6</v>
      </c>
      <c r="I89" s="129"/>
    </row>
    <row r="90" spans="1:9" s="110" customFormat="1" ht="15.75" customHeight="1">
      <c r="A90" s="124"/>
      <c r="B90" s="195" t="s">
        <v>43</v>
      </c>
      <c r="C90" s="125" t="s">
        <v>380</v>
      </c>
      <c r="D90" s="124" t="s">
        <v>24</v>
      </c>
      <c r="E90" s="156">
        <v>70</v>
      </c>
      <c r="F90" s="125"/>
      <c r="G90" s="199"/>
      <c r="H90" s="130">
        <f>E90/125</f>
        <v>0.56000000000000005</v>
      </c>
      <c r="I90" s="129"/>
    </row>
    <row r="91" spans="1:9" s="110" customFormat="1" ht="17.25" customHeight="1">
      <c r="A91" s="124"/>
      <c r="B91" s="195" t="s">
        <v>43</v>
      </c>
      <c r="C91" s="244" t="s">
        <v>500</v>
      </c>
      <c r="D91" s="244" t="s">
        <v>28</v>
      </c>
      <c r="E91" s="156">
        <v>60</v>
      </c>
      <c r="F91" s="125"/>
      <c r="G91" s="199"/>
      <c r="H91" s="123">
        <f>E91</f>
        <v>60</v>
      </c>
      <c r="I91" s="129"/>
    </row>
    <row r="92" spans="1:9" s="110" customFormat="1" ht="15.75" customHeight="1">
      <c r="A92" s="124"/>
      <c r="B92" s="195" t="s">
        <v>43</v>
      </c>
      <c r="C92" s="125" t="s">
        <v>389</v>
      </c>
      <c r="D92" s="124" t="s">
        <v>24</v>
      </c>
      <c r="E92" s="156">
        <v>51</v>
      </c>
      <c r="F92" s="125"/>
      <c r="G92" s="199"/>
      <c r="H92" s="130">
        <f>E92/125</f>
        <v>0.40799999999999997</v>
      </c>
      <c r="I92" s="129"/>
    </row>
    <row r="93" spans="1:9" s="110" customFormat="1" ht="23.25" customHeight="1">
      <c r="A93" s="124"/>
      <c r="B93" s="195" t="s">
        <v>43</v>
      </c>
      <c r="C93" s="125" t="s">
        <v>341</v>
      </c>
      <c r="D93" s="124" t="s">
        <v>6</v>
      </c>
      <c r="E93" s="156">
        <v>5</v>
      </c>
      <c r="F93" s="125"/>
      <c r="G93" s="199">
        <v>1</v>
      </c>
      <c r="H93" s="123">
        <f>E93*2</f>
        <v>10</v>
      </c>
      <c r="I93" s="129"/>
    </row>
    <row r="94" spans="1:9" s="110" customFormat="1" ht="16.5" customHeight="1">
      <c r="A94" s="124"/>
      <c r="B94" s="195" t="s">
        <v>43</v>
      </c>
      <c r="C94" s="125" t="s">
        <v>17</v>
      </c>
      <c r="D94" s="125" t="s">
        <v>382</v>
      </c>
      <c r="E94" s="156">
        <v>75</v>
      </c>
      <c r="F94" s="220"/>
      <c r="G94" s="199"/>
      <c r="H94" s="123">
        <f>E94*4</f>
        <v>300</v>
      </c>
      <c r="I94" s="129"/>
    </row>
    <row r="95" spans="1:9" s="110" customFormat="1" ht="15.5">
      <c r="A95" s="190" t="s">
        <v>366</v>
      </c>
      <c r="B95" s="149"/>
      <c r="C95" s="125"/>
      <c r="D95" s="123"/>
      <c r="E95" s="156"/>
      <c r="F95" s="125"/>
      <c r="G95" s="199"/>
      <c r="H95" s="130"/>
      <c r="I95" s="129"/>
    </row>
    <row r="96" spans="1:9" s="110" customFormat="1" ht="18" customHeight="1">
      <c r="A96" s="123"/>
      <c r="B96" s="150" t="s">
        <v>367</v>
      </c>
      <c r="C96" s="125"/>
      <c r="D96" s="123"/>
      <c r="E96" s="156"/>
      <c r="F96" s="123" t="s">
        <v>324</v>
      </c>
      <c r="G96" s="199"/>
      <c r="H96" s="130">
        <f>SUM(H98:H123)</f>
        <v>217.87200000000001</v>
      </c>
      <c r="I96" s="129"/>
    </row>
    <row r="97" spans="1:9" s="153" customFormat="1" ht="15.75" customHeight="1">
      <c r="A97" s="149"/>
      <c r="B97" s="127" t="s">
        <v>44</v>
      </c>
      <c r="C97" s="151" t="s">
        <v>383</v>
      </c>
      <c r="D97" s="149" t="s">
        <v>24</v>
      </c>
      <c r="E97" s="156">
        <v>170</v>
      </c>
      <c r="F97" s="149"/>
      <c r="G97" s="216"/>
      <c r="H97" s="152">
        <f>E97/125</f>
        <v>1.36</v>
      </c>
    </row>
    <row r="98" spans="1:9" s="129" customFormat="1" ht="30" customHeight="1">
      <c r="A98" s="124"/>
      <c r="B98" s="127" t="s">
        <v>44</v>
      </c>
      <c r="C98" s="125" t="s">
        <v>430</v>
      </c>
      <c r="D98" s="124" t="s">
        <v>25</v>
      </c>
      <c r="E98" s="156">
        <v>4</v>
      </c>
      <c r="F98" s="128" t="str">
        <f>HYPERLINK("https://www.udemy.com/introduction-to-data-structures-algorithms-in-java/learn/v4/t/lecture/788280","https://www.udemy.com/introduction-to-data-structures-algorithms-in-java/learn/v4/t/lecture/788280")</f>
        <v>https://www.udemy.com/introduction-to-data-structures-algorithms-in-java/learn/v4/t/lecture/788280</v>
      </c>
      <c r="G98" s="199">
        <v>1</v>
      </c>
      <c r="H98" s="123">
        <f>E98*2</f>
        <v>8</v>
      </c>
    </row>
    <row r="99" spans="1:9" s="168" customFormat="1" ht="30" customHeight="1">
      <c r="A99" s="124"/>
      <c r="B99" s="127" t="s">
        <v>44</v>
      </c>
      <c r="C99" s="125" t="s">
        <v>488</v>
      </c>
      <c r="D99" s="124" t="s">
        <v>26</v>
      </c>
      <c r="E99" s="156">
        <v>873</v>
      </c>
      <c r="F99" s="131" t="s">
        <v>311</v>
      </c>
      <c r="G99" s="199"/>
      <c r="H99" s="130">
        <f>E99/125</f>
        <v>6.984</v>
      </c>
      <c r="I99" s="129" t="s">
        <v>482</v>
      </c>
    </row>
    <row r="100" spans="1:9" s="129" customFormat="1" ht="30" customHeight="1">
      <c r="A100" s="124"/>
      <c r="B100" s="127" t="s">
        <v>44</v>
      </c>
      <c r="C100" s="125" t="s">
        <v>432</v>
      </c>
      <c r="D100" s="124" t="s">
        <v>25</v>
      </c>
      <c r="E100" s="156">
        <v>4</v>
      </c>
      <c r="F100" s="128" t="str">
        <f>HYPERLINK("https://www.udemy.com/introduction-to-data-structures-algorithms-in-java/learn/v4/t/lecture/788628","https://www.udemy.com/introduction-to-data-structures-algorithms-in-java/learn/v4/t/lecture/788628")</f>
        <v>https://www.udemy.com/introduction-to-data-structures-algorithms-in-java/learn/v4/t/lecture/788628</v>
      </c>
      <c r="G100" s="199">
        <v>1</v>
      </c>
      <c r="H100" s="123">
        <f>E100*2</f>
        <v>8</v>
      </c>
    </row>
    <row r="101" spans="1:9" s="129" customFormat="1" ht="30" customHeight="1">
      <c r="A101" s="124"/>
      <c r="B101" s="127" t="s">
        <v>44</v>
      </c>
      <c r="C101" s="125" t="s">
        <v>431</v>
      </c>
      <c r="D101" s="124" t="s">
        <v>25</v>
      </c>
      <c r="E101" s="156">
        <v>2</v>
      </c>
      <c r="F101" s="128" t="str">
        <f>HYPERLINK("https://www.udemy.com/introduction-to-data-structures-algorithms-in-java/learn/v4/t/lecture/788630","https://www.udemy.com/introduction-to-data-structures-algorithms-in-java/learn/v4/t/lecture/788630")</f>
        <v>https://www.udemy.com/introduction-to-data-structures-algorithms-in-java/learn/v4/t/lecture/788630</v>
      </c>
      <c r="G101" s="199">
        <v>1</v>
      </c>
      <c r="H101" s="123">
        <f>E101*2</f>
        <v>4</v>
      </c>
    </row>
    <row r="102" spans="1:9" s="168" customFormat="1" ht="30" customHeight="1">
      <c r="A102" s="124"/>
      <c r="B102" s="127" t="s">
        <v>44</v>
      </c>
      <c r="C102" s="125" t="s">
        <v>407</v>
      </c>
      <c r="D102" s="124" t="s">
        <v>26</v>
      </c>
      <c r="E102" s="156">
        <v>515</v>
      </c>
      <c r="F102" s="131" t="s">
        <v>331</v>
      </c>
      <c r="G102" s="199"/>
      <c r="H102" s="130">
        <f>E102/125</f>
        <v>4.12</v>
      </c>
      <c r="I102" s="129" t="s">
        <v>482</v>
      </c>
    </row>
    <row r="103" spans="1:9" s="168" customFormat="1" ht="30" customHeight="1">
      <c r="A103" s="124"/>
      <c r="B103" s="127" t="s">
        <v>44</v>
      </c>
      <c r="C103" s="125" t="s">
        <v>408</v>
      </c>
      <c r="D103" s="124" t="s">
        <v>26</v>
      </c>
      <c r="E103" s="156">
        <v>438</v>
      </c>
      <c r="F103" s="131" t="s">
        <v>306</v>
      </c>
      <c r="G103" s="199"/>
      <c r="H103" s="130">
        <f>E103/125</f>
        <v>3.504</v>
      </c>
      <c r="I103" s="129" t="s">
        <v>482</v>
      </c>
    </row>
    <row r="104" spans="1:9" s="129" customFormat="1" ht="30" customHeight="1">
      <c r="A104" s="124"/>
      <c r="B104" s="127" t="s">
        <v>44</v>
      </c>
      <c r="C104" s="125" t="s">
        <v>433</v>
      </c>
      <c r="D104" s="124" t="s">
        <v>25</v>
      </c>
      <c r="E104" s="156">
        <v>3</v>
      </c>
      <c r="F104" s="128" t="str">
        <f>HYPERLINK("https://www.udemy.com/introduction-to-data-structures-algorithms-in-java/learn/v4/t/lecture/802040","https://www.udemy.com/introduction-to-data-structures-algorithms-in-java/learn/v4/t/lecture/802040")</f>
        <v>https://www.udemy.com/introduction-to-data-structures-algorithms-in-java/learn/v4/t/lecture/802040</v>
      </c>
      <c r="G104" s="199">
        <v>1</v>
      </c>
      <c r="H104" s="123">
        <f t="shared" ref="H104:H118" si="3">E104*2</f>
        <v>6</v>
      </c>
    </row>
    <row r="105" spans="1:9" s="129" customFormat="1" ht="30" customHeight="1">
      <c r="A105" s="124"/>
      <c r="B105" s="127" t="s">
        <v>44</v>
      </c>
      <c r="C105" s="125" t="s">
        <v>435</v>
      </c>
      <c r="D105" s="124" t="s">
        <v>25</v>
      </c>
      <c r="E105" s="156">
        <v>2</v>
      </c>
      <c r="F105" s="128" t="s">
        <v>274</v>
      </c>
      <c r="G105" s="199">
        <v>1</v>
      </c>
      <c r="H105" s="123">
        <f t="shared" si="3"/>
        <v>4</v>
      </c>
    </row>
    <row r="106" spans="1:9" s="129" customFormat="1" ht="30" customHeight="1">
      <c r="A106" s="124"/>
      <c r="B106" s="127" t="s">
        <v>44</v>
      </c>
      <c r="C106" s="125" t="s">
        <v>434</v>
      </c>
      <c r="D106" s="124" t="s">
        <v>25</v>
      </c>
      <c r="E106" s="156">
        <v>1</v>
      </c>
      <c r="F106" s="128" t="s">
        <v>275</v>
      </c>
      <c r="G106" s="199">
        <v>1</v>
      </c>
      <c r="H106" s="123">
        <f t="shared" si="3"/>
        <v>2</v>
      </c>
    </row>
    <row r="107" spans="1:9" s="129" customFormat="1" ht="27.75" customHeight="1">
      <c r="A107" s="124"/>
      <c r="B107" s="127" t="s">
        <v>44</v>
      </c>
      <c r="C107" s="125" t="s">
        <v>436</v>
      </c>
      <c r="D107" s="124" t="s">
        <v>25</v>
      </c>
      <c r="E107" s="156">
        <v>2</v>
      </c>
      <c r="F107" s="128" t="str">
        <f>HYPERLINK("https://www.udemy.com/introduction-to-data-structures-algorithms-in-java/learn/v4/t/lecture/788632","https://www.udemy.com/introduction-to-data-structures-algorithms-in-java/learn/v4/t/lecture/788632")</f>
        <v>https://www.udemy.com/introduction-to-data-structures-algorithms-in-java/learn/v4/t/lecture/788632</v>
      </c>
      <c r="G107" s="199">
        <v>1</v>
      </c>
      <c r="H107" s="123">
        <f t="shared" si="3"/>
        <v>4</v>
      </c>
    </row>
    <row r="108" spans="1:9" s="129" customFormat="1" ht="27.75" customHeight="1">
      <c r="A108" s="124"/>
      <c r="B108" s="127" t="s">
        <v>44</v>
      </c>
      <c r="C108" s="125" t="s">
        <v>437</v>
      </c>
      <c r="D108" s="124" t="s">
        <v>25</v>
      </c>
      <c r="E108" s="156">
        <v>3</v>
      </c>
      <c r="F108" s="128" t="str">
        <f>HYPERLINK("https://www.udemy.com/introduction-to-data-structures-algorithms-in-java/learn/v4/t/lecture/788638","https://www.udemy.com/introduction-to-data-structures-algorithms-in-java/learn/v4/t/lecture/788638")</f>
        <v>https://www.udemy.com/introduction-to-data-structures-algorithms-in-java/learn/v4/t/lecture/788638</v>
      </c>
      <c r="G108" s="199">
        <v>1</v>
      </c>
      <c r="H108" s="123">
        <f t="shared" si="3"/>
        <v>6</v>
      </c>
    </row>
    <row r="109" spans="1:9" s="129" customFormat="1" ht="27.75" customHeight="1">
      <c r="A109" s="124"/>
      <c r="B109" s="127" t="s">
        <v>44</v>
      </c>
      <c r="C109" s="125" t="s">
        <v>438</v>
      </c>
      <c r="D109" s="124" t="s">
        <v>25</v>
      </c>
      <c r="E109" s="156">
        <v>4</v>
      </c>
      <c r="F109" s="128" t="str">
        <f>HYPERLINK("https://www.udemy.com/introduction-to-data-structures-algorithms-in-java/learn/v4/t/lecture/788640","https://www.udemy.com/introduction-to-data-structures-algorithms-in-java/learn/v4/t/lecture/788640")</f>
        <v>https://www.udemy.com/introduction-to-data-structures-algorithms-in-java/learn/v4/t/lecture/788640</v>
      </c>
      <c r="G109" s="199">
        <v>1</v>
      </c>
      <c r="H109" s="123">
        <f t="shared" si="3"/>
        <v>8</v>
      </c>
    </row>
    <row r="110" spans="1:9" s="129" customFormat="1" ht="27.75" customHeight="1">
      <c r="A110" s="124"/>
      <c r="B110" s="127" t="s">
        <v>44</v>
      </c>
      <c r="C110" s="125" t="s">
        <v>439</v>
      </c>
      <c r="D110" s="124" t="s">
        <v>25</v>
      </c>
      <c r="E110" s="156">
        <v>6</v>
      </c>
      <c r="F110" s="128" t="str">
        <f>HYPERLINK("https://www.udemy.com/introduction-to-data-structures-algorithms-in-java/learn/v4/t/lecture/802030","https://www.udemy.com/introduction-to-data-structures-algorithms-in-java/learn/v4/t/lecture/802030")</f>
        <v>https://www.udemy.com/introduction-to-data-structures-algorithms-in-java/learn/v4/t/lecture/802030</v>
      </c>
      <c r="G110" s="199">
        <v>1</v>
      </c>
      <c r="H110" s="123">
        <f t="shared" si="3"/>
        <v>12</v>
      </c>
    </row>
    <row r="111" spans="1:9" s="129" customFormat="1" ht="27.75" customHeight="1">
      <c r="A111" s="124"/>
      <c r="B111" s="127" t="s">
        <v>44</v>
      </c>
      <c r="C111" s="125" t="s">
        <v>440</v>
      </c>
      <c r="D111" s="124" t="s">
        <v>25</v>
      </c>
      <c r="E111" s="156">
        <v>3</v>
      </c>
      <c r="F111" s="128" t="str">
        <f>HYPERLINK("https://www.udemy.com/introduction-to-data-structures-algorithms-in-java/learn/v4/t/lecture/802032","https://www.udemy.com/introduction-to-data-structures-algorithms-in-java/learn/v4/t/lecture/802032")</f>
        <v>https://www.udemy.com/introduction-to-data-structures-algorithms-in-java/learn/v4/t/lecture/802032</v>
      </c>
      <c r="G111" s="199">
        <v>1</v>
      </c>
      <c r="H111" s="123">
        <f t="shared" si="3"/>
        <v>6</v>
      </c>
    </row>
    <row r="112" spans="1:9" s="129" customFormat="1" ht="27.75" customHeight="1">
      <c r="A112" s="124"/>
      <c r="B112" s="127" t="s">
        <v>44</v>
      </c>
      <c r="C112" s="125" t="s">
        <v>441</v>
      </c>
      <c r="D112" s="124" t="s">
        <v>25</v>
      </c>
      <c r="E112" s="156">
        <v>4</v>
      </c>
      <c r="F112" s="131" t="str">
        <f>HYPERLINK("https://www.udemy.com/introduction-D159to-data-structures-algorithms-in-java/learn/#/lecture/802034","https://www.udemy.com/introduction-to-data-structures-algorithms-in-java/learn/v4/t/lecture/802034")</f>
        <v>https://www.udemy.com/introduction-to-data-structures-algorithms-in-java/learn/v4/t/lecture/802034</v>
      </c>
      <c r="G112" s="199">
        <v>1</v>
      </c>
      <c r="H112" s="123">
        <f t="shared" si="3"/>
        <v>8</v>
      </c>
    </row>
    <row r="113" spans="1:9" s="129" customFormat="1" ht="27.75" customHeight="1">
      <c r="A113" s="124"/>
      <c r="B113" s="127" t="s">
        <v>44</v>
      </c>
      <c r="C113" s="125" t="s">
        <v>442</v>
      </c>
      <c r="D113" s="124" t="s">
        <v>25</v>
      </c>
      <c r="E113" s="156">
        <v>2</v>
      </c>
      <c r="F113" s="158" t="str">
        <f>HYPERLINK("https://www.udemy.com/introduction-to-data-structures-algorithms-in-java/learn/v4/t/lecture/802036","https://www.udemy.com/introduction-to-data-structures-algorithms-in-java/learn/v4/t/lecture/802036")</f>
        <v>https://www.udemy.com/introduction-to-data-structures-algorithms-in-java/learn/v4/t/lecture/802036</v>
      </c>
      <c r="G113" s="199">
        <v>1</v>
      </c>
      <c r="H113" s="123">
        <f t="shared" si="3"/>
        <v>4</v>
      </c>
    </row>
    <row r="114" spans="1:9" s="129" customFormat="1" ht="27.75" customHeight="1">
      <c r="A114" s="124"/>
      <c r="B114" s="127" t="s">
        <v>44</v>
      </c>
      <c r="C114" s="125" t="s">
        <v>443</v>
      </c>
      <c r="D114" s="124" t="s">
        <v>25</v>
      </c>
      <c r="E114" s="156">
        <v>3</v>
      </c>
      <c r="F114" s="158" t="str">
        <f>HYPERLINK("https://www.udemy.com/introduction-to-data-structures-algorithms-in-java/learn/v4/t/lecture/802038","https://www.udemy.com/introduction-to-data-structures-algorithms-in-java/learn/v4/t/lecture/802038")</f>
        <v>https://www.udemy.com/introduction-to-data-structures-algorithms-in-java/learn/v4/t/lecture/802038</v>
      </c>
      <c r="G114" s="199">
        <v>1</v>
      </c>
      <c r="H114" s="123">
        <f t="shared" si="3"/>
        <v>6</v>
      </c>
    </row>
    <row r="115" spans="1:9" s="129" customFormat="1" ht="27.75" customHeight="1">
      <c r="A115" s="124"/>
      <c r="B115" s="127" t="s">
        <v>44</v>
      </c>
      <c r="C115" s="125" t="s">
        <v>444</v>
      </c>
      <c r="D115" s="124" t="s">
        <v>25</v>
      </c>
      <c r="E115" s="156">
        <v>2</v>
      </c>
      <c r="F115" s="158" t="str">
        <f>HYPERLINK("https://www.udemy.com/introduction-to-data-structures-algorithms-in-java/learn/v4/t/lecture/802046","https://www.udemy.com/introduction-to-data-structures-algorithms-in-java/learn/v4/t/lecture/802046")</f>
        <v>https://www.udemy.com/introduction-to-data-structures-algorithms-in-java/learn/v4/t/lecture/802046</v>
      </c>
      <c r="G115" s="199">
        <v>1</v>
      </c>
      <c r="H115" s="123">
        <f t="shared" si="3"/>
        <v>4</v>
      </c>
    </row>
    <row r="116" spans="1:9" s="129" customFormat="1" ht="27.75" customHeight="1">
      <c r="A116" s="124"/>
      <c r="B116" s="127" t="s">
        <v>44</v>
      </c>
      <c r="C116" s="125" t="s">
        <v>445</v>
      </c>
      <c r="D116" s="124" t="s">
        <v>25</v>
      </c>
      <c r="E116" s="156">
        <v>2</v>
      </c>
      <c r="F116" s="158" t="s">
        <v>276</v>
      </c>
      <c r="G116" s="199">
        <v>1</v>
      </c>
      <c r="H116" s="123">
        <f t="shared" si="3"/>
        <v>4</v>
      </c>
    </row>
    <row r="117" spans="1:9" s="168" customFormat="1" ht="27.75" customHeight="1">
      <c r="A117" s="124"/>
      <c r="B117" s="127" t="s">
        <v>44</v>
      </c>
      <c r="C117" s="125" t="s">
        <v>446</v>
      </c>
      <c r="D117" s="124" t="s">
        <v>25</v>
      </c>
      <c r="E117" s="156">
        <v>6</v>
      </c>
      <c r="F117" s="230" t="s">
        <v>267</v>
      </c>
      <c r="G117" s="199"/>
      <c r="H117" s="123">
        <f t="shared" si="3"/>
        <v>12</v>
      </c>
      <c r="I117" s="129" t="s">
        <v>482</v>
      </c>
    </row>
    <row r="118" spans="1:9" s="168" customFormat="1" ht="27.75" customHeight="1">
      <c r="A118" s="124"/>
      <c r="B118" s="127" t="s">
        <v>44</v>
      </c>
      <c r="C118" s="236" t="s">
        <v>447</v>
      </c>
      <c r="D118" s="124" t="s">
        <v>25</v>
      </c>
      <c r="E118" s="156">
        <v>10</v>
      </c>
      <c r="F118" s="230" t="s">
        <v>268</v>
      </c>
      <c r="G118" s="199"/>
      <c r="H118" s="123">
        <f t="shared" si="3"/>
        <v>20</v>
      </c>
      <c r="I118" s="129" t="s">
        <v>482</v>
      </c>
    </row>
    <row r="119" spans="1:9" s="168" customFormat="1" ht="27.75" customHeight="1">
      <c r="A119" s="124"/>
      <c r="B119" s="127" t="s">
        <v>44</v>
      </c>
      <c r="C119" s="236" t="s">
        <v>409</v>
      </c>
      <c r="D119" s="124" t="s">
        <v>26</v>
      </c>
      <c r="E119" s="156">
        <v>652</v>
      </c>
      <c r="F119" s="230" t="s">
        <v>307</v>
      </c>
      <c r="G119" s="199"/>
      <c r="H119" s="130">
        <f>E119/125</f>
        <v>5.2160000000000002</v>
      </c>
      <c r="I119" s="129" t="s">
        <v>482</v>
      </c>
    </row>
    <row r="120" spans="1:9" s="153" customFormat="1" ht="15.75" customHeight="1">
      <c r="A120" s="150"/>
      <c r="B120" s="127" t="s">
        <v>44</v>
      </c>
      <c r="C120" s="151" t="s">
        <v>242</v>
      </c>
      <c r="D120" s="150" t="s">
        <v>24</v>
      </c>
      <c r="E120" s="156">
        <v>162</v>
      </c>
      <c r="F120" s="154" t="s">
        <v>299</v>
      </c>
      <c r="G120" s="216"/>
      <c r="H120" s="152">
        <f>E120/125</f>
        <v>1.296</v>
      </c>
    </row>
    <row r="121" spans="1:9" s="129" customFormat="1" ht="17.25" customHeight="1">
      <c r="A121" s="124"/>
      <c r="B121" s="127" t="s">
        <v>44</v>
      </c>
      <c r="C121" s="244" t="s">
        <v>502</v>
      </c>
      <c r="D121" s="202" t="s">
        <v>139</v>
      </c>
      <c r="E121" s="156">
        <v>60</v>
      </c>
      <c r="F121" s="132"/>
      <c r="G121" s="199"/>
      <c r="H121" s="123">
        <f>E121</f>
        <v>60</v>
      </c>
    </row>
    <row r="122" spans="1:9" s="129" customFormat="1" ht="15.75" customHeight="1">
      <c r="A122" s="124"/>
      <c r="B122" s="127" t="s">
        <v>44</v>
      </c>
      <c r="C122" s="125" t="s">
        <v>389</v>
      </c>
      <c r="D122" s="124" t="s">
        <v>24</v>
      </c>
      <c r="E122" s="156">
        <v>94</v>
      </c>
      <c r="F122" s="132"/>
      <c r="G122" s="199"/>
      <c r="H122" s="123">
        <f>E122/125</f>
        <v>0.752</v>
      </c>
    </row>
    <row r="123" spans="1:9" s="129" customFormat="1" ht="22.5" customHeight="1">
      <c r="A123" s="124"/>
      <c r="B123" s="127" t="s">
        <v>44</v>
      </c>
      <c r="C123" s="125" t="s">
        <v>342</v>
      </c>
      <c r="D123" s="124" t="s">
        <v>6</v>
      </c>
      <c r="E123" s="156">
        <v>5</v>
      </c>
      <c r="F123" s="125"/>
      <c r="G123" s="199"/>
      <c r="H123" s="123">
        <f>E123*2</f>
        <v>10</v>
      </c>
    </row>
    <row r="124" spans="1:9" s="126" customFormat="1" ht="15.5">
      <c r="A124" s="221"/>
      <c r="B124" s="222" t="s">
        <v>368</v>
      </c>
      <c r="C124" s="223"/>
      <c r="D124" s="221"/>
      <c r="E124" s="224" t="s">
        <v>324</v>
      </c>
      <c r="F124" s="221"/>
      <c r="G124" s="225"/>
      <c r="H124" s="226">
        <f>SUM(H125:H154)</f>
        <v>340.94400000000002</v>
      </c>
    </row>
    <row r="125" spans="1:9" s="133" customFormat="1" ht="15.75" customHeight="1">
      <c r="A125" s="135"/>
      <c r="B125" s="136" t="s">
        <v>45</v>
      </c>
      <c r="C125" s="137" t="s">
        <v>383</v>
      </c>
      <c r="D125" s="135" t="s">
        <v>24</v>
      </c>
      <c r="E125" s="157">
        <v>126</v>
      </c>
      <c r="F125" s="137"/>
      <c r="G125" s="163"/>
      <c r="H125" s="138">
        <f>E125/125</f>
        <v>1.008</v>
      </c>
    </row>
    <row r="126" spans="1:9" s="170" customFormat="1" ht="32.25" customHeight="1">
      <c r="A126" s="139"/>
      <c r="B126" s="136" t="s">
        <v>45</v>
      </c>
      <c r="C126" s="137" t="s">
        <v>448</v>
      </c>
      <c r="D126" s="139" t="s">
        <v>25</v>
      </c>
      <c r="E126" s="157">
        <v>4</v>
      </c>
      <c r="F126" s="140" t="s">
        <v>245</v>
      </c>
      <c r="G126" s="163"/>
      <c r="H126" s="135">
        <f>E126*2</f>
        <v>8</v>
      </c>
      <c r="I126" s="129" t="s">
        <v>482</v>
      </c>
    </row>
    <row r="127" spans="1:9" s="170" customFormat="1" ht="32.25" customHeight="1">
      <c r="A127" s="139"/>
      <c r="B127" s="136" t="s">
        <v>45</v>
      </c>
      <c r="C127" s="137" t="s">
        <v>410</v>
      </c>
      <c r="D127" s="139" t="s">
        <v>26</v>
      </c>
      <c r="E127" s="157">
        <v>391</v>
      </c>
      <c r="F127" s="237" t="s">
        <v>332</v>
      </c>
      <c r="G127" s="163"/>
      <c r="H127" s="138">
        <f>E127/125</f>
        <v>3.1280000000000001</v>
      </c>
      <c r="I127" s="129" t="s">
        <v>482</v>
      </c>
    </row>
    <row r="128" spans="1:9" s="170" customFormat="1" ht="32.25" customHeight="1">
      <c r="A128" s="139"/>
      <c r="B128" s="136" t="s">
        <v>45</v>
      </c>
      <c r="C128" s="238" t="s">
        <v>449</v>
      </c>
      <c r="D128" s="139" t="s">
        <v>25</v>
      </c>
      <c r="E128" s="157">
        <v>9</v>
      </c>
      <c r="F128" s="140" t="s">
        <v>246</v>
      </c>
      <c r="G128" s="163"/>
      <c r="H128" s="135">
        <f>E128*2</f>
        <v>18</v>
      </c>
      <c r="I128" s="129" t="s">
        <v>482</v>
      </c>
    </row>
    <row r="129" spans="1:9" s="176" customFormat="1" ht="32.25" customHeight="1">
      <c r="A129" s="171"/>
      <c r="B129" s="136" t="s">
        <v>45</v>
      </c>
      <c r="C129" s="173" t="s">
        <v>479</v>
      </c>
      <c r="D129" s="171" t="s">
        <v>26</v>
      </c>
      <c r="E129" s="157"/>
      <c r="F129" s="174" t="s">
        <v>247</v>
      </c>
      <c r="G129" s="172"/>
      <c r="H129" s="175"/>
    </row>
    <row r="130" spans="1:9" s="170" customFormat="1" ht="32.25" customHeight="1">
      <c r="A130" s="139"/>
      <c r="B130" s="136" t="s">
        <v>45</v>
      </c>
      <c r="C130" s="227" t="s">
        <v>411</v>
      </c>
      <c r="D130" s="139" t="s">
        <v>26</v>
      </c>
      <c r="E130" s="157">
        <v>270</v>
      </c>
      <c r="F130" s="140" t="s">
        <v>334</v>
      </c>
      <c r="G130" s="163"/>
      <c r="H130" s="138">
        <f>E130/125</f>
        <v>2.16</v>
      </c>
      <c r="I130" s="129" t="s">
        <v>482</v>
      </c>
    </row>
    <row r="131" spans="1:9" s="170" customFormat="1" ht="32.25" customHeight="1">
      <c r="A131" s="139"/>
      <c r="B131" s="136" t="s">
        <v>45</v>
      </c>
      <c r="C131" s="227" t="s">
        <v>450</v>
      </c>
      <c r="D131" s="139" t="s">
        <v>26</v>
      </c>
      <c r="E131" s="157">
        <v>380</v>
      </c>
      <c r="F131" s="140" t="s">
        <v>333</v>
      </c>
      <c r="G131" s="163"/>
      <c r="H131" s="138">
        <f>E131/125</f>
        <v>3.04</v>
      </c>
      <c r="I131" s="129" t="s">
        <v>482</v>
      </c>
    </row>
    <row r="132" spans="1:9" s="170" customFormat="1" ht="32.25" customHeight="1">
      <c r="A132" s="139"/>
      <c r="B132" s="136" t="s">
        <v>45</v>
      </c>
      <c r="C132" s="238" t="s">
        <v>451</v>
      </c>
      <c r="D132" s="139" t="s">
        <v>25</v>
      </c>
      <c r="E132" s="157">
        <v>14</v>
      </c>
      <c r="F132" s="140" t="s">
        <v>248</v>
      </c>
      <c r="G132" s="163"/>
      <c r="H132" s="135">
        <f>E132*2</f>
        <v>28</v>
      </c>
      <c r="I132" s="129" t="s">
        <v>482</v>
      </c>
    </row>
    <row r="133" spans="1:9" s="170" customFormat="1" ht="32.25" customHeight="1">
      <c r="A133" s="139"/>
      <c r="B133" s="136" t="s">
        <v>45</v>
      </c>
      <c r="C133" s="238" t="s">
        <v>452</v>
      </c>
      <c r="D133" s="239" t="s">
        <v>25</v>
      </c>
      <c r="E133" s="157">
        <v>5</v>
      </c>
      <c r="F133" s="140" t="s">
        <v>249</v>
      </c>
      <c r="G133" s="163"/>
      <c r="H133" s="135">
        <f>E133*2</f>
        <v>10</v>
      </c>
      <c r="I133" s="129" t="s">
        <v>482</v>
      </c>
    </row>
    <row r="134" spans="1:9" s="170" customFormat="1" ht="32.25" customHeight="1">
      <c r="A134" s="139"/>
      <c r="B134" s="136" t="s">
        <v>45</v>
      </c>
      <c r="C134" s="238" t="s">
        <v>453</v>
      </c>
      <c r="D134" s="239" t="s">
        <v>25</v>
      </c>
      <c r="E134" s="157">
        <v>7</v>
      </c>
      <c r="F134" s="140" t="s">
        <v>250</v>
      </c>
      <c r="G134" s="163"/>
      <c r="H134" s="135">
        <f>E134*2</f>
        <v>14</v>
      </c>
      <c r="I134" s="129" t="s">
        <v>482</v>
      </c>
    </row>
    <row r="135" spans="1:9" s="134" customFormat="1" ht="32.25" customHeight="1">
      <c r="A135" s="139"/>
      <c r="B135" s="136" t="s">
        <v>45</v>
      </c>
      <c r="C135" s="137" t="s">
        <v>479</v>
      </c>
      <c r="D135" s="139" t="s">
        <v>26</v>
      </c>
      <c r="E135" s="157"/>
      <c r="F135" s="140" t="s">
        <v>251</v>
      </c>
      <c r="G135" s="163"/>
      <c r="H135" s="138">
        <f>E135/125</f>
        <v>0</v>
      </c>
    </row>
    <row r="136" spans="1:9" s="170" customFormat="1" ht="32.25" customHeight="1">
      <c r="A136" s="139"/>
      <c r="B136" s="136" t="s">
        <v>45</v>
      </c>
      <c r="C136" s="240" t="s">
        <v>454</v>
      </c>
      <c r="D136" s="239" t="s">
        <v>25</v>
      </c>
      <c r="E136" s="157">
        <v>8</v>
      </c>
      <c r="F136" s="140" t="s">
        <v>252</v>
      </c>
      <c r="G136" s="163"/>
      <c r="H136" s="135">
        <f>E136*2</f>
        <v>16</v>
      </c>
      <c r="I136" s="129" t="s">
        <v>482</v>
      </c>
    </row>
    <row r="137" spans="1:9" s="170" customFormat="1" ht="32.25" customHeight="1">
      <c r="A137" s="139"/>
      <c r="B137" s="136" t="s">
        <v>45</v>
      </c>
      <c r="C137" s="240" t="s">
        <v>455</v>
      </c>
      <c r="D137" s="239" t="s">
        <v>25</v>
      </c>
      <c r="E137" s="157">
        <v>9</v>
      </c>
      <c r="F137" s="140" t="s">
        <v>253</v>
      </c>
      <c r="G137" s="163"/>
      <c r="H137" s="135">
        <f>E137*2</f>
        <v>18</v>
      </c>
      <c r="I137" s="129" t="s">
        <v>482</v>
      </c>
    </row>
    <row r="138" spans="1:9" s="170" customFormat="1" ht="32.25" customHeight="1">
      <c r="A138" s="139"/>
      <c r="B138" s="136" t="s">
        <v>45</v>
      </c>
      <c r="C138" s="227" t="s">
        <v>456</v>
      </c>
      <c r="D138" s="239" t="s">
        <v>25</v>
      </c>
      <c r="E138" s="157">
        <v>11</v>
      </c>
      <c r="F138" s="237" t="s">
        <v>272</v>
      </c>
      <c r="G138" s="163"/>
      <c r="H138" s="135">
        <f>E138*2</f>
        <v>22</v>
      </c>
      <c r="I138" s="129" t="s">
        <v>482</v>
      </c>
    </row>
    <row r="139" spans="1:9" s="176" customFormat="1" ht="32.25" customHeight="1">
      <c r="A139" s="171"/>
      <c r="B139" s="136" t="s">
        <v>45</v>
      </c>
      <c r="C139" s="177" t="s">
        <v>479</v>
      </c>
      <c r="D139" s="171" t="s">
        <v>26</v>
      </c>
      <c r="E139" s="157"/>
      <c r="F139" s="174" t="s">
        <v>254</v>
      </c>
      <c r="G139" s="172"/>
      <c r="H139" s="178"/>
    </row>
    <row r="140" spans="1:9" s="170" customFormat="1" ht="32.25" customHeight="1">
      <c r="A140" s="139"/>
      <c r="B140" s="136" t="s">
        <v>45</v>
      </c>
      <c r="C140" s="240" t="s">
        <v>457</v>
      </c>
      <c r="D140" s="239" t="s">
        <v>25</v>
      </c>
      <c r="E140" s="157">
        <v>6</v>
      </c>
      <c r="F140" s="140" t="s">
        <v>255</v>
      </c>
      <c r="G140" s="163"/>
      <c r="H140" s="138">
        <f>E140*2</f>
        <v>12</v>
      </c>
      <c r="I140" s="129" t="s">
        <v>482</v>
      </c>
    </row>
    <row r="141" spans="1:9" s="170" customFormat="1" ht="32.25" customHeight="1">
      <c r="A141" s="139"/>
      <c r="B141" s="136" t="s">
        <v>45</v>
      </c>
      <c r="C141" s="240" t="s">
        <v>458</v>
      </c>
      <c r="D141" s="239" t="s">
        <v>25</v>
      </c>
      <c r="E141" s="157">
        <v>7</v>
      </c>
      <c r="F141" s="140" t="s">
        <v>256</v>
      </c>
      <c r="G141" s="163"/>
      <c r="H141" s="135">
        <f>E141*2</f>
        <v>14</v>
      </c>
      <c r="I141" s="129" t="s">
        <v>482</v>
      </c>
    </row>
    <row r="142" spans="1:9" s="170" customFormat="1" ht="32.25" customHeight="1">
      <c r="A142" s="139"/>
      <c r="B142" s="136" t="s">
        <v>45</v>
      </c>
      <c r="C142" s="240" t="s">
        <v>459</v>
      </c>
      <c r="D142" s="239" t="s">
        <v>25</v>
      </c>
      <c r="E142" s="157">
        <v>3</v>
      </c>
      <c r="F142" s="140" t="s">
        <v>257</v>
      </c>
      <c r="G142" s="163"/>
      <c r="H142" s="135">
        <f>E142*2</f>
        <v>6</v>
      </c>
      <c r="I142" s="129" t="s">
        <v>482</v>
      </c>
    </row>
    <row r="143" spans="1:9" s="170" customFormat="1" ht="32.25" customHeight="1">
      <c r="A143" s="139"/>
      <c r="B143" s="136" t="s">
        <v>45</v>
      </c>
      <c r="C143" s="240" t="s">
        <v>460</v>
      </c>
      <c r="D143" s="239" t="s">
        <v>25</v>
      </c>
      <c r="E143" s="157">
        <v>7</v>
      </c>
      <c r="F143" s="140" t="s">
        <v>258</v>
      </c>
      <c r="G143" s="163"/>
      <c r="H143" s="135">
        <f>E143*2</f>
        <v>14</v>
      </c>
      <c r="I143" s="134"/>
    </row>
    <row r="144" spans="1:9" s="176" customFormat="1" ht="32.25" customHeight="1">
      <c r="A144" s="171"/>
      <c r="B144" s="136" t="s">
        <v>45</v>
      </c>
      <c r="C144" s="173" t="s">
        <v>479</v>
      </c>
      <c r="D144" s="171" t="s">
        <v>26</v>
      </c>
      <c r="E144" s="157"/>
      <c r="F144" s="179" t="s">
        <v>259</v>
      </c>
      <c r="G144" s="172"/>
      <c r="H144" s="178"/>
    </row>
    <row r="145" spans="1:9" s="170" customFormat="1" ht="32.25" customHeight="1">
      <c r="A145" s="139"/>
      <c r="B145" s="136" t="s">
        <v>45</v>
      </c>
      <c r="C145" s="227" t="s">
        <v>461</v>
      </c>
      <c r="D145" s="139" t="s">
        <v>25</v>
      </c>
      <c r="E145" s="157">
        <v>6</v>
      </c>
      <c r="F145" s="140" t="s">
        <v>304</v>
      </c>
      <c r="G145" s="163"/>
      <c r="H145" s="135">
        <f>E145*2</f>
        <v>12</v>
      </c>
      <c r="I145" s="129" t="s">
        <v>482</v>
      </c>
    </row>
    <row r="146" spans="1:9" s="134" customFormat="1" ht="32.25" customHeight="1">
      <c r="A146" s="139"/>
      <c r="B146" s="136" t="s">
        <v>45</v>
      </c>
      <c r="C146" s="227" t="s">
        <v>479</v>
      </c>
      <c r="D146" s="139" t="s">
        <v>26</v>
      </c>
      <c r="E146" s="157"/>
      <c r="F146" s="228" t="s">
        <v>305</v>
      </c>
      <c r="G146" s="163"/>
      <c r="H146" s="135">
        <f>E146/125</f>
        <v>0</v>
      </c>
      <c r="I146" s="129"/>
    </row>
    <row r="147" spans="1:9" s="170" customFormat="1" ht="32.25" customHeight="1">
      <c r="A147" s="139"/>
      <c r="B147" s="136" t="s">
        <v>45</v>
      </c>
      <c r="C147" s="241" t="s">
        <v>412</v>
      </c>
      <c r="D147" s="239" t="s">
        <v>26</v>
      </c>
      <c r="E147" s="157">
        <v>600</v>
      </c>
      <c r="F147" s="140" t="s">
        <v>308</v>
      </c>
      <c r="G147" s="163"/>
      <c r="H147" s="138">
        <f>E147/125</f>
        <v>4.8</v>
      </c>
      <c r="I147" s="129" t="s">
        <v>482</v>
      </c>
    </row>
    <row r="148" spans="1:9" s="170" customFormat="1" ht="32.25" customHeight="1">
      <c r="A148" s="139"/>
      <c r="B148" s="136" t="s">
        <v>45</v>
      </c>
      <c r="C148" s="240" t="s">
        <v>462</v>
      </c>
      <c r="D148" s="239" t="s">
        <v>25</v>
      </c>
      <c r="E148" s="157">
        <v>4</v>
      </c>
      <c r="F148" s="140" t="s">
        <v>260</v>
      </c>
      <c r="G148" s="163"/>
      <c r="H148" s="138">
        <f>E148*2</f>
        <v>8</v>
      </c>
      <c r="I148" s="129" t="s">
        <v>482</v>
      </c>
    </row>
    <row r="149" spans="1:9" s="170" customFormat="1" ht="32.25" customHeight="1">
      <c r="A149" s="139"/>
      <c r="B149" s="136" t="s">
        <v>45</v>
      </c>
      <c r="C149" s="240" t="s">
        <v>463</v>
      </c>
      <c r="D149" s="239" t="s">
        <v>25</v>
      </c>
      <c r="E149" s="157">
        <v>15</v>
      </c>
      <c r="F149" s="140" t="s">
        <v>261</v>
      </c>
      <c r="G149" s="163"/>
      <c r="H149" s="135">
        <f>E149*2</f>
        <v>30</v>
      </c>
      <c r="I149" s="129" t="s">
        <v>482</v>
      </c>
    </row>
    <row r="150" spans="1:9" s="170" customFormat="1" ht="32.25" customHeight="1">
      <c r="A150" s="139"/>
      <c r="B150" s="136" t="s">
        <v>45</v>
      </c>
      <c r="C150" s="240" t="s">
        <v>464</v>
      </c>
      <c r="D150" s="239" t="s">
        <v>25</v>
      </c>
      <c r="E150" s="157">
        <v>13</v>
      </c>
      <c r="F150" s="140" t="s">
        <v>262</v>
      </c>
      <c r="G150" s="163"/>
      <c r="H150" s="135">
        <f>E150*2</f>
        <v>26</v>
      </c>
      <c r="I150" s="129" t="s">
        <v>482</v>
      </c>
    </row>
    <row r="151" spans="1:9" s="134" customFormat="1" ht="32.25" customHeight="1">
      <c r="A151" s="162"/>
      <c r="B151" s="136" t="s">
        <v>45</v>
      </c>
      <c r="C151" s="166" t="s">
        <v>479</v>
      </c>
      <c r="D151" s="162" t="s">
        <v>26</v>
      </c>
      <c r="E151" s="164"/>
      <c r="F151" s="165" t="s">
        <v>263</v>
      </c>
      <c r="G151" s="163"/>
      <c r="H151" s="167">
        <f>E151/125</f>
        <v>0</v>
      </c>
    </row>
    <row r="152" spans="1:9" s="134" customFormat="1" ht="17.25" customHeight="1">
      <c r="A152" s="139"/>
      <c r="B152" s="136" t="s">
        <v>45</v>
      </c>
      <c r="C152" s="244" t="s">
        <v>503</v>
      </c>
      <c r="D152" s="202" t="s">
        <v>139</v>
      </c>
      <c r="E152" s="156">
        <v>60</v>
      </c>
      <c r="F152" s="141"/>
      <c r="G152" s="163"/>
      <c r="H152" s="135">
        <f>E152</f>
        <v>60</v>
      </c>
    </row>
    <row r="153" spans="1:9" s="134" customFormat="1" ht="15.75" customHeight="1">
      <c r="A153" s="139"/>
      <c r="B153" s="136" t="s">
        <v>45</v>
      </c>
      <c r="C153" s="137" t="s">
        <v>389</v>
      </c>
      <c r="D153" s="124" t="s">
        <v>24</v>
      </c>
      <c r="E153" s="157">
        <v>101</v>
      </c>
      <c r="F153" s="141"/>
      <c r="G153" s="163"/>
      <c r="H153" s="135">
        <f>E153/125</f>
        <v>0.80800000000000005</v>
      </c>
    </row>
    <row r="154" spans="1:9" s="134" customFormat="1" ht="20.25" customHeight="1">
      <c r="A154" s="139"/>
      <c r="B154" s="136" t="s">
        <v>45</v>
      </c>
      <c r="C154" s="137" t="s">
        <v>343</v>
      </c>
      <c r="D154" s="124" t="s">
        <v>6</v>
      </c>
      <c r="E154" s="157">
        <v>5</v>
      </c>
      <c r="F154" s="137"/>
      <c r="G154" s="163"/>
      <c r="H154" s="135">
        <f>E154*2</f>
        <v>10</v>
      </c>
    </row>
    <row r="158" spans="1:9" ht="15" customHeight="1">
      <c r="G158" s="115"/>
      <c r="H158" s="115"/>
    </row>
    <row r="161" spans="2:8" ht="15" customHeight="1">
      <c r="G161" s="115"/>
      <c r="H161" s="115"/>
    </row>
    <row r="173" spans="2:8" ht="15" customHeight="1">
      <c r="B173" s="155" t="s">
        <v>335</v>
      </c>
      <c r="C173" s="111"/>
      <c r="D173" s="111"/>
      <c r="E173" s="111"/>
      <c r="F173" s="111"/>
    </row>
  </sheetData>
  <autoFilter ref="D4:E154" xr:uid="{00000000-0009-0000-0000-000005000000}"/>
  <phoneticPr fontId="48" type="noConversion"/>
  <conditionalFormatting sqref="G9:G154">
    <cfRule type="cellIs" dxfId="0" priority="1" operator="equal">
      <formula>1</formula>
    </cfRule>
  </conditionalFormatting>
  <hyperlinks>
    <hyperlink ref="F102" r:id="rId1" xr:uid="{00000000-0004-0000-0500-000000000000}"/>
    <hyperlink ref="F69" r:id="rId2" xr:uid="{00000000-0004-0000-0500-000001000000}"/>
    <hyperlink ref="F119" r:id="rId3" xr:uid="{00000000-0004-0000-0500-000004000000}"/>
    <hyperlink ref="F103" r:id="rId4" xr:uid="{00000000-0004-0000-0500-000005000000}"/>
    <hyperlink ref="F99" r:id="rId5" xr:uid="{00000000-0004-0000-0500-000006000000}"/>
    <hyperlink ref="F85" r:id="rId6" xr:uid="{00000000-0004-0000-0500-000007000000}"/>
    <hyperlink ref="F20" r:id="rId7" xr:uid="{00000000-0004-0000-0500-000008000000}"/>
    <hyperlink ref="F14" r:id="rId8" xr:uid="{00000000-0004-0000-0500-000009000000}"/>
    <hyperlink ref="F8" r:id="rId9" xr:uid="{00000000-0004-0000-0500-00000A000000}"/>
    <hyperlink ref="F10" r:id="rId10" location="overview" xr:uid="{00000000-0004-0000-0500-00000B000000}"/>
    <hyperlink ref="F118" r:id="rId11" xr:uid="{00000000-0004-0000-0500-00000C000000}"/>
    <hyperlink ref="F117" r:id="rId12" xr:uid="{00000000-0004-0000-0500-00000D000000}"/>
    <hyperlink ref="F77" r:id="rId13" xr:uid="{00000000-0004-0000-0500-00000E000000}"/>
    <hyperlink ref="F71" r:id="rId14" xr:uid="{00000000-0004-0000-0500-00000F000000}"/>
    <hyperlink ref="F21" r:id="rId15" xr:uid="{00000000-0004-0000-0500-000010000000}"/>
    <hyperlink ref="F15" r:id="rId16" location="overview" xr:uid="{00000000-0004-0000-0500-000011000000}"/>
    <hyperlink ref="F49" r:id="rId17" location="overview" xr:uid="{00000000-0004-0000-0500-000012000000}"/>
    <hyperlink ref="F126" r:id="rId18" xr:uid="{00000000-0004-0000-0500-000013000000}"/>
    <hyperlink ref="F128" r:id="rId19" xr:uid="{00000000-0004-0000-0500-000014000000}"/>
    <hyperlink ref="F129" r:id="rId20" xr:uid="{00000000-0004-0000-0500-000015000000}"/>
    <hyperlink ref="F132" r:id="rId21" xr:uid="{00000000-0004-0000-0500-000016000000}"/>
    <hyperlink ref="F133" r:id="rId22" xr:uid="{00000000-0004-0000-0500-000017000000}"/>
    <hyperlink ref="F134" r:id="rId23" xr:uid="{00000000-0004-0000-0500-000018000000}"/>
    <hyperlink ref="F135" r:id="rId24" xr:uid="{00000000-0004-0000-0500-000019000000}"/>
    <hyperlink ref="F136" r:id="rId25" xr:uid="{00000000-0004-0000-0500-00001A000000}"/>
    <hyperlink ref="F137" r:id="rId26" xr:uid="{00000000-0004-0000-0500-00001B000000}"/>
    <hyperlink ref="F139" r:id="rId27" xr:uid="{00000000-0004-0000-0500-00001C000000}"/>
    <hyperlink ref="F141" r:id="rId28" xr:uid="{00000000-0004-0000-0500-00001D000000}"/>
    <hyperlink ref="F146" r:id="rId29" xr:uid="{00000000-0004-0000-0500-00001E000000}"/>
    <hyperlink ref="F147" r:id="rId30" xr:uid="{00000000-0004-0000-0500-00001F000000}"/>
    <hyperlink ref="F130" r:id="rId31" xr:uid="{00000000-0004-0000-0500-000020000000}"/>
    <hyperlink ref="F131" r:id="rId32" xr:uid="{00000000-0004-0000-0500-000021000000}"/>
    <hyperlink ref="F151" r:id="rId33" xr:uid="{00000000-0004-0000-0500-000022000000}"/>
    <hyperlink ref="F148" r:id="rId34" xr:uid="{00000000-0004-0000-0500-000023000000}"/>
    <hyperlink ref="F140" r:id="rId35" xr:uid="{00000000-0004-0000-0500-000024000000}"/>
    <hyperlink ref="F75" r:id="rId36" xr:uid="{00000000-0004-0000-0500-000027000000}"/>
    <hyperlink ref="F36" r:id="rId37" xr:uid="{00000000-0004-0000-0500-000028000000}"/>
    <hyperlink ref="F37" r:id="rId38" xr:uid="{00000000-0004-0000-0500-000029000000}"/>
    <hyperlink ref="F38" r:id="rId39" xr:uid="{00000000-0004-0000-0500-00002A000000}"/>
    <hyperlink ref="F39" r:id="rId40" xr:uid="{00000000-0004-0000-0500-00002B000000}"/>
    <hyperlink ref="F40" r:id="rId41" xr:uid="{00000000-0004-0000-0500-00002C000000}"/>
    <hyperlink ref="F60" r:id="rId42" xr:uid="{00000000-0004-0000-0500-00002D000000}"/>
    <hyperlink ref="F61" r:id="rId43" xr:uid="{00000000-0004-0000-0500-00002E000000}"/>
    <hyperlink ref="F127" r:id="rId44" xr:uid="{00000000-0004-0000-0500-00002F000000}"/>
    <hyperlink ref="F138" r:id="rId45" xr:uid="{00000000-0004-0000-0500-000031000000}"/>
    <hyperlink ref="F144" r:id="rId46" xr:uid="{00000000-0004-0000-0500-000032000000}"/>
  </hyperlinks>
  <pageMargins left="0.7" right="0.7" top="0.75" bottom="0.75" header="0.3" footer="0.3"/>
  <pageSetup orientation="portrait" r:id="rId47"/>
  <drawing r:id="rId48"/>
  <legacyDrawing r:id="rId4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5"/>
  <sheetViews>
    <sheetView workbookViewId="0">
      <selection activeCell="C45" sqref="B6:C45"/>
    </sheetView>
  </sheetViews>
  <sheetFormatPr defaultColWidth="15.1796875" defaultRowHeight="14.5"/>
  <cols>
    <col min="1" max="1" width="3.453125" customWidth="1"/>
    <col min="2" max="2" width="14.1796875" customWidth="1"/>
    <col min="3" max="3" width="49" customWidth="1"/>
    <col min="4" max="4" width="12.54296875" customWidth="1"/>
    <col min="5" max="5" width="13.81640625" customWidth="1"/>
    <col min="6" max="6" width="14.54296875" customWidth="1"/>
    <col min="7" max="7" width="11.1796875" customWidth="1"/>
    <col min="8" max="8" width="17.1796875" customWidth="1"/>
    <col min="9" max="9" width="24.453125" customWidth="1"/>
    <col min="10" max="10" width="15" customWidth="1"/>
    <col min="11" max="11" width="17" customWidth="1"/>
    <col min="12" max="12" width="16.81640625" customWidth="1"/>
    <col min="13" max="13" width="17.1796875" customWidth="1"/>
    <col min="14" max="14" width="16" customWidth="1"/>
    <col min="15" max="15" width="12.1796875" customWidth="1"/>
    <col min="16" max="16" width="12.453125" customWidth="1"/>
    <col min="17" max="23" width="4.90625" customWidth="1"/>
  </cols>
  <sheetData>
    <row r="1" spans="2:16" ht="18" customHeight="1">
      <c r="B1" s="2" t="s">
        <v>88</v>
      </c>
      <c r="C1" s="1"/>
      <c r="D1" s="1"/>
      <c r="G1" s="4"/>
    </row>
    <row r="2" spans="2:16" ht="15.5">
      <c r="B2" s="34" t="s">
        <v>80</v>
      </c>
      <c r="C2" s="33"/>
      <c r="D2" s="33"/>
    </row>
    <row r="3" spans="2:16" ht="15.5">
      <c r="B3" s="34" t="s">
        <v>14</v>
      </c>
      <c r="C3" s="33"/>
      <c r="D3" s="33"/>
      <c r="N3" s="253" t="s">
        <v>81</v>
      </c>
      <c r="O3" s="253"/>
      <c r="P3" s="253"/>
    </row>
    <row r="4" spans="2:16" ht="14.25" customHeight="1">
      <c r="B4" s="35"/>
      <c r="C4" s="91" t="s">
        <v>82</v>
      </c>
      <c r="D4" s="249" t="s">
        <v>270</v>
      </c>
      <c r="E4" s="250"/>
      <c r="F4" s="250"/>
      <c r="G4" s="250"/>
      <c r="H4" s="251"/>
      <c r="I4" s="252" t="s">
        <v>372</v>
      </c>
      <c r="J4" s="251"/>
      <c r="K4" s="92"/>
      <c r="L4" s="249" t="s">
        <v>366</v>
      </c>
      <c r="M4" s="250"/>
      <c r="N4" s="116" t="s">
        <v>83</v>
      </c>
      <c r="O4" s="116" t="s">
        <v>15</v>
      </c>
      <c r="P4" s="116" t="s">
        <v>84</v>
      </c>
    </row>
    <row r="5" spans="2:16" ht="37" customHeight="1">
      <c r="B5" s="106" t="s">
        <v>85</v>
      </c>
      <c r="C5" s="107" t="s">
        <v>86</v>
      </c>
      <c r="D5" s="108" t="s">
        <v>361</v>
      </c>
      <c r="E5" s="108" t="s">
        <v>370</v>
      </c>
      <c r="F5" s="108" t="s">
        <v>371</v>
      </c>
      <c r="G5" s="108" t="s">
        <v>16</v>
      </c>
      <c r="H5" s="108" t="s">
        <v>381</v>
      </c>
      <c r="I5" s="108" t="s">
        <v>373</v>
      </c>
      <c r="J5" s="108" t="s">
        <v>17</v>
      </c>
      <c r="K5" s="108" t="s">
        <v>367</v>
      </c>
      <c r="L5" s="108" t="s">
        <v>368</v>
      </c>
      <c r="M5" s="108" t="s">
        <v>46</v>
      </c>
      <c r="N5" s="117"/>
      <c r="O5" s="117"/>
      <c r="P5" s="117"/>
    </row>
    <row r="6" spans="2:16" ht="14.25" customHeight="1">
      <c r="B6" s="118" t="s">
        <v>167</v>
      </c>
      <c r="C6" s="119" t="s">
        <v>168</v>
      </c>
      <c r="D6" s="120" t="s">
        <v>15</v>
      </c>
      <c r="E6" s="120"/>
      <c r="F6" s="120"/>
      <c r="G6" s="120"/>
      <c r="H6" s="120"/>
      <c r="I6" s="120"/>
      <c r="J6" s="120"/>
      <c r="K6" s="120" t="s">
        <v>324</v>
      </c>
      <c r="L6" s="120"/>
      <c r="M6" s="120"/>
      <c r="N6" s="121">
        <v>0</v>
      </c>
      <c r="O6" s="121">
        <v>1</v>
      </c>
      <c r="P6" s="121">
        <v>0</v>
      </c>
    </row>
    <row r="7" spans="2:16" ht="14.25" customHeight="1">
      <c r="B7" s="118" t="s">
        <v>169</v>
      </c>
      <c r="C7" s="119" t="s">
        <v>170</v>
      </c>
      <c r="D7" s="120" t="s">
        <v>15</v>
      </c>
      <c r="E7" s="120"/>
      <c r="F7" s="120"/>
      <c r="G7" s="120"/>
      <c r="H7" s="120"/>
      <c r="I7" s="120"/>
      <c r="J7" s="120"/>
      <c r="K7" s="120"/>
      <c r="L7" s="120"/>
      <c r="M7" s="120"/>
      <c r="N7" s="121">
        <v>0</v>
      </c>
      <c r="O7" s="121">
        <v>1</v>
      </c>
      <c r="P7" s="121">
        <v>0</v>
      </c>
    </row>
    <row r="8" spans="2:16" ht="14.25" customHeight="1">
      <c r="B8" s="118" t="s">
        <v>171</v>
      </c>
      <c r="C8" s="119" t="s">
        <v>172</v>
      </c>
      <c r="D8" s="120" t="s">
        <v>84</v>
      </c>
      <c r="E8" s="120"/>
      <c r="F8" s="120"/>
      <c r="G8" s="120"/>
      <c r="H8" s="120"/>
      <c r="I8" s="120"/>
      <c r="J8" s="120"/>
      <c r="K8" s="120"/>
      <c r="L8" s="120"/>
      <c r="M8" s="120"/>
      <c r="N8" s="121">
        <v>0</v>
      </c>
      <c r="O8" s="121">
        <v>0</v>
      </c>
      <c r="P8" s="121">
        <v>1</v>
      </c>
    </row>
    <row r="9" spans="2:16" ht="14.25" customHeight="1">
      <c r="B9" s="118" t="s">
        <v>173</v>
      </c>
      <c r="C9" s="119" t="s">
        <v>174</v>
      </c>
      <c r="D9" s="120" t="s">
        <v>15</v>
      </c>
      <c r="E9" s="120"/>
      <c r="F9" s="120"/>
      <c r="G9" s="120"/>
      <c r="H9" s="120"/>
      <c r="I9" s="120"/>
      <c r="J9" s="120"/>
      <c r="K9" s="120"/>
      <c r="L9" s="120"/>
      <c r="M9" s="120"/>
      <c r="N9" s="121">
        <v>0</v>
      </c>
      <c r="O9" s="121">
        <v>1</v>
      </c>
      <c r="P9" s="121">
        <v>0</v>
      </c>
    </row>
    <row r="10" spans="2:16" ht="14.25" customHeight="1">
      <c r="B10" s="118" t="s">
        <v>175</v>
      </c>
      <c r="C10" s="119" t="s">
        <v>176</v>
      </c>
      <c r="D10" s="120" t="s">
        <v>15</v>
      </c>
      <c r="E10" s="120"/>
      <c r="F10" s="120"/>
      <c r="G10" s="120"/>
      <c r="H10" s="120"/>
      <c r="I10" s="120"/>
      <c r="J10" s="120"/>
      <c r="K10" s="120"/>
      <c r="L10" s="120"/>
      <c r="M10" s="120"/>
      <c r="N10" s="121">
        <v>0</v>
      </c>
      <c r="O10" s="121">
        <v>1</v>
      </c>
      <c r="P10" s="121">
        <v>0</v>
      </c>
    </row>
    <row r="11" spans="2:16" ht="24.75" customHeight="1">
      <c r="B11" s="118" t="s">
        <v>177</v>
      </c>
      <c r="C11" s="119" t="s">
        <v>178</v>
      </c>
      <c r="D11" s="120" t="s">
        <v>15</v>
      </c>
      <c r="E11" s="120"/>
      <c r="F11" s="120"/>
      <c r="G11" s="120" t="s">
        <v>84</v>
      </c>
      <c r="H11" s="120"/>
      <c r="I11" s="120"/>
      <c r="J11" s="120"/>
      <c r="K11" s="120"/>
      <c r="L11" s="120"/>
      <c r="M11" s="120"/>
      <c r="N11" s="121">
        <v>0</v>
      </c>
      <c r="O11" s="121">
        <v>1</v>
      </c>
      <c r="P11" s="121">
        <v>1</v>
      </c>
    </row>
    <row r="12" spans="2:16" ht="14.25" customHeight="1">
      <c r="B12" s="118" t="s">
        <v>346</v>
      </c>
      <c r="C12" s="119" t="s">
        <v>180</v>
      </c>
      <c r="D12" s="120"/>
      <c r="E12" s="120" t="s">
        <v>87</v>
      </c>
      <c r="F12" s="120"/>
      <c r="G12" s="120" t="s">
        <v>84</v>
      </c>
      <c r="H12" s="120"/>
      <c r="I12" s="120"/>
      <c r="J12" s="120"/>
      <c r="K12" s="120"/>
      <c r="L12" s="120"/>
      <c r="M12" s="120"/>
      <c r="N12" s="121">
        <v>0</v>
      </c>
      <c r="O12" s="121">
        <v>1</v>
      </c>
      <c r="P12" s="121">
        <v>2</v>
      </c>
    </row>
    <row r="13" spans="2:16" ht="14.25" customHeight="1">
      <c r="B13" s="118" t="s">
        <v>347</v>
      </c>
      <c r="C13" s="119" t="s">
        <v>182</v>
      </c>
      <c r="D13" s="120"/>
      <c r="E13" s="120" t="s">
        <v>87</v>
      </c>
      <c r="F13" s="120"/>
      <c r="G13" s="120" t="s">
        <v>84</v>
      </c>
      <c r="H13" s="120"/>
      <c r="I13" s="120"/>
      <c r="J13" s="120"/>
      <c r="K13" s="120"/>
      <c r="L13" s="120"/>
      <c r="M13" s="120"/>
      <c r="N13" s="121">
        <v>0</v>
      </c>
      <c r="O13" s="121">
        <v>1</v>
      </c>
      <c r="P13" s="121">
        <v>2</v>
      </c>
    </row>
    <row r="14" spans="2:16" ht="14.25" customHeight="1">
      <c r="B14" s="118" t="s">
        <v>348</v>
      </c>
      <c r="C14" s="119" t="s">
        <v>185</v>
      </c>
      <c r="D14" s="120"/>
      <c r="E14" s="120" t="s">
        <v>15</v>
      </c>
      <c r="F14" s="120"/>
      <c r="G14" s="120"/>
      <c r="H14" s="120"/>
      <c r="I14" s="120"/>
      <c r="J14" s="120"/>
      <c r="K14" s="120"/>
      <c r="L14" s="120"/>
      <c r="M14" s="120"/>
      <c r="N14" s="121">
        <v>0</v>
      </c>
      <c r="O14" s="121">
        <v>1</v>
      </c>
      <c r="P14" s="121">
        <v>0</v>
      </c>
    </row>
    <row r="15" spans="2:16" ht="14.25" customHeight="1">
      <c r="B15" s="118" t="s">
        <v>349</v>
      </c>
      <c r="C15" s="119" t="s">
        <v>187</v>
      </c>
      <c r="D15" s="120"/>
      <c r="E15" s="120" t="s">
        <v>15</v>
      </c>
      <c r="F15" s="120"/>
      <c r="G15" s="120"/>
      <c r="H15" s="120"/>
      <c r="I15" s="120"/>
      <c r="J15" s="120"/>
      <c r="K15" s="120"/>
      <c r="L15" s="120"/>
      <c r="M15" s="120"/>
      <c r="N15" s="121">
        <v>0</v>
      </c>
      <c r="O15" s="121">
        <v>1</v>
      </c>
      <c r="P15" s="121">
        <v>0</v>
      </c>
    </row>
    <row r="16" spans="2:16" ht="22.5" customHeight="1">
      <c r="B16" s="118" t="s">
        <v>179</v>
      </c>
      <c r="C16" s="119" t="s">
        <v>189</v>
      </c>
      <c r="D16" s="120"/>
      <c r="E16" s="120" t="s">
        <v>87</v>
      </c>
      <c r="F16" s="120"/>
      <c r="G16" s="120"/>
      <c r="H16" s="120"/>
      <c r="I16" s="120"/>
      <c r="J16" s="120"/>
      <c r="K16" s="120"/>
      <c r="L16" s="120"/>
      <c r="M16" s="120"/>
      <c r="N16" s="121">
        <v>0</v>
      </c>
      <c r="O16" s="121">
        <v>1</v>
      </c>
      <c r="P16" s="121">
        <v>1</v>
      </c>
    </row>
    <row r="17" spans="2:16" ht="14.25" customHeight="1">
      <c r="B17" s="118" t="s">
        <v>181</v>
      </c>
      <c r="C17" s="119" t="s">
        <v>191</v>
      </c>
      <c r="D17" s="120"/>
      <c r="E17" s="120"/>
      <c r="F17" s="120" t="s">
        <v>15</v>
      </c>
      <c r="G17" s="120"/>
      <c r="H17" s="120"/>
      <c r="I17" s="120"/>
      <c r="J17" s="120"/>
      <c r="K17" s="120"/>
      <c r="L17" s="120"/>
      <c r="M17" s="120"/>
      <c r="N17" s="121">
        <v>0</v>
      </c>
      <c r="O17" s="121">
        <v>1</v>
      </c>
      <c r="P17" s="121">
        <v>0</v>
      </c>
    </row>
    <row r="18" spans="2:16" ht="14.25" customHeight="1">
      <c r="B18" s="118" t="s">
        <v>183</v>
      </c>
      <c r="C18" s="119" t="s">
        <v>193</v>
      </c>
      <c r="D18" s="120"/>
      <c r="E18" s="120"/>
      <c r="F18" s="120" t="s">
        <v>15</v>
      </c>
      <c r="G18" s="120"/>
      <c r="H18" s="120"/>
      <c r="I18" s="120"/>
      <c r="J18" s="120"/>
      <c r="K18" s="120"/>
      <c r="L18" s="120"/>
      <c r="M18" s="120"/>
      <c r="N18" s="121">
        <v>0</v>
      </c>
      <c r="O18" s="121">
        <v>1</v>
      </c>
      <c r="P18" s="121">
        <v>0</v>
      </c>
    </row>
    <row r="19" spans="2:16" ht="14.25" customHeight="1">
      <c r="B19" s="118" t="s">
        <v>184</v>
      </c>
      <c r="C19" s="119" t="s">
        <v>195</v>
      </c>
      <c r="D19" s="120"/>
      <c r="E19" s="120"/>
      <c r="F19" s="120" t="s">
        <v>87</v>
      </c>
      <c r="G19" s="120"/>
      <c r="H19" s="120"/>
      <c r="I19" s="120"/>
      <c r="J19" s="120"/>
      <c r="K19" s="120"/>
      <c r="L19" s="120"/>
      <c r="M19" s="120"/>
      <c r="N19" s="121">
        <v>0</v>
      </c>
      <c r="O19" s="121">
        <v>1</v>
      </c>
      <c r="P19" s="121">
        <v>1</v>
      </c>
    </row>
    <row r="20" spans="2:16" ht="22.5" customHeight="1">
      <c r="B20" s="118" t="s">
        <v>186</v>
      </c>
      <c r="C20" s="119" t="s">
        <v>197</v>
      </c>
      <c r="D20" s="120"/>
      <c r="E20" s="120"/>
      <c r="F20" s="120" t="s">
        <v>84</v>
      </c>
      <c r="G20" s="120" t="s">
        <v>84</v>
      </c>
      <c r="H20" s="120"/>
      <c r="I20" s="120"/>
      <c r="J20" s="120"/>
      <c r="K20" s="120"/>
      <c r="L20" s="120"/>
      <c r="M20" s="120"/>
      <c r="N20" s="121">
        <v>0</v>
      </c>
      <c r="O20" s="121">
        <v>0</v>
      </c>
      <c r="P20" s="121">
        <v>2</v>
      </c>
    </row>
    <row r="21" spans="2:16" ht="14.25" customHeight="1">
      <c r="B21" s="118" t="s">
        <v>188</v>
      </c>
      <c r="C21" s="119" t="s">
        <v>199</v>
      </c>
      <c r="D21" s="120"/>
      <c r="E21" s="120"/>
      <c r="F21" s="120" t="s">
        <v>84</v>
      </c>
      <c r="G21" s="120" t="s">
        <v>84</v>
      </c>
      <c r="H21" s="120"/>
      <c r="I21" s="120"/>
      <c r="J21" s="120"/>
      <c r="K21" s="120"/>
      <c r="L21" s="120"/>
      <c r="M21" s="120"/>
      <c r="N21" s="121">
        <v>0</v>
      </c>
      <c r="O21" s="121">
        <v>0</v>
      </c>
      <c r="P21" s="121">
        <v>2</v>
      </c>
    </row>
    <row r="22" spans="2:16" ht="14.25" customHeight="1">
      <c r="B22" s="118" t="s">
        <v>190</v>
      </c>
      <c r="C22" s="119" t="s">
        <v>201</v>
      </c>
      <c r="D22" s="120"/>
      <c r="E22" s="120"/>
      <c r="F22" s="120"/>
      <c r="G22" s="120"/>
      <c r="H22" s="120" t="s">
        <v>15</v>
      </c>
      <c r="I22" s="120"/>
      <c r="J22" s="120"/>
      <c r="K22" s="120"/>
      <c r="L22" s="120"/>
      <c r="M22" s="120"/>
      <c r="N22" s="121">
        <v>0</v>
      </c>
      <c r="O22" s="121">
        <v>1</v>
      </c>
      <c r="P22" s="121">
        <v>0</v>
      </c>
    </row>
    <row r="23" spans="2:16" ht="14.25" customHeight="1">
      <c r="B23" s="118" t="s">
        <v>192</v>
      </c>
      <c r="C23" s="119" t="s">
        <v>203</v>
      </c>
      <c r="D23" s="120"/>
      <c r="E23" s="120"/>
      <c r="F23" s="120"/>
      <c r="G23" s="120"/>
      <c r="H23" s="120" t="s">
        <v>15</v>
      </c>
      <c r="I23" s="120"/>
      <c r="J23" s="120"/>
      <c r="K23" s="120"/>
      <c r="L23" s="120"/>
      <c r="M23" s="120"/>
      <c r="N23" s="121">
        <v>0</v>
      </c>
      <c r="O23" s="121">
        <v>1</v>
      </c>
      <c r="P23" s="121">
        <v>0</v>
      </c>
    </row>
    <row r="24" spans="2:16" ht="14.25" customHeight="1">
      <c r="B24" s="118" t="s">
        <v>194</v>
      </c>
      <c r="C24" s="119" t="s">
        <v>205</v>
      </c>
      <c r="D24" s="120"/>
      <c r="E24" s="120"/>
      <c r="F24" s="120"/>
      <c r="G24" s="120"/>
      <c r="H24" s="120" t="s">
        <v>84</v>
      </c>
      <c r="I24" s="120"/>
      <c r="J24" s="120"/>
      <c r="K24" s="120"/>
      <c r="L24" s="120"/>
      <c r="M24" s="120"/>
      <c r="N24" s="121">
        <v>0</v>
      </c>
      <c r="O24" s="121">
        <v>0</v>
      </c>
      <c r="P24" s="121">
        <v>1</v>
      </c>
    </row>
    <row r="25" spans="2:16" ht="14.25" customHeight="1">
      <c r="B25" s="118" t="s">
        <v>196</v>
      </c>
      <c r="C25" s="119" t="s">
        <v>207</v>
      </c>
      <c r="D25" s="120"/>
      <c r="E25" s="120"/>
      <c r="F25" s="120"/>
      <c r="G25" s="120"/>
      <c r="H25" s="120" t="s">
        <v>84</v>
      </c>
      <c r="I25" s="120"/>
      <c r="J25" s="120"/>
      <c r="K25" s="120"/>
      <c r="L25" s="120"/>
      <c r="M25" s="120"/>
      <c r="N25" s="121">
        <v>0</v>
      </c>
      <c r="O25" s="121">
        <v>0</v>
      </c>
      <c r="P25" s="121">
        <v>1</v>
      </c>
    </row>
    <row r="26" spans="2:16" ht="14.25" customHeight="1">
      <c r="B26" s="118" t="s">
        <v>198</v>
      </c>
      <c r="C26" s="119" t="s">
        <v>209</v>
      </c>
      <c r="D26" s="120"/>
      <c r="E26" s="120"/>
      <c r="F26" s="120"/>
      <c r="G26" s="120"/>
      <c r="H26" s="120" t="s">
        <v>87</v>
      </c>
      <c r="I26" s="120"/>
      <c r="J26" s="120"/>
      <c r="K26" s="120"/>
      <c r="L26" s="120"/>
      <c r="M26" s="120"/>
      <c r="N26" s="121">
        <v>0</v>
      </c>
      <c r="O26" s="121">
        <v>1</v>
      </c>
      <c r="P26" s="121">
        <v>1</v>
      </c>
    </row>
    <row r="27" spans="2:16" ht="22.5" customHeight="1">
      <c r="B27" s="118" t="s">
        <v>200</v>
      </c>
      <c r="C27" s="119" t="s">
        <v>211</v>
      </c>
      <c r="D27" s="120"/>
      <c r="E27" s="120"/>
      <c r="F27" s="120"/>
      <c r="G27" s="120"/>
      <c r="H27" s="120"/>
      <c r="I27" s="120" t="s">
        <v>15</v>
      </c>
      <c r="J27" s="120"/>
      <c r="K27" s="120"/>
      <c r="L27" s="120"/>
      <c r="M27" s="120"/>
      <c r="N27" s="121">
        <v>0</v>
      </c>
      <c r="O27" s="121">
        <v>1</v>
      </c>
      <c r="P27" s="121">
        <v>0</v>
      </c>
    </row>
    <row r="28" spans="2:16" ht="14.25" customHeight="1">
      <c r="B28" s="118" t="s">
        <v>202</v>
      </c>
      <c r="C28" s="119" t="s">
        <v>213</v>
      </c>
      <c r="D28" s="120"/>
      <c r="E28" s="120"/>
      <c r="F28" s="120"/>
      <c r="G28" s="120"/>
      <c r="H28" s="120"/>
      <c r="I28" s="120" t="s">
        <v>84</v>
      </c>
      <c r="J28" s="120"/>
      <c r="K28" s="120"/>
      <c r="L28" s="120"/>
      <c r="M28" s="120"/>
      <c r="N28" s="121">
        <v>0</v>
      </c>
      <c r="O28" s="121">
        <v>0</v>
      </c>
      <c r="P28" s="121">
        <v>1</v>
      </c>
    </row>
    <row r="29" spans="2:16" ht="14.25" customHeight="1">
      <c r="B29" s="118" t="s">
        <v>204</v>
      </c>
      <c r="C29" s="119" t="s">
        <v>215</v>
      </c>
      <c r="D29" s="120"/>
      <c r="E29" s="120"/>
      <c r="F29" s="120"/>
      <c r="G29" s="120"/>
      <c r="H29" s="120"/>
      <c r="I29" s="120" t="s">
        <v>84</v>
      </c>
      <c r="J29" s="120" t="s">
        <v>84</v>
      </c>
      <c r="K29" s="120"/>
      <c r="L29" s="120"/>
      <c r="M29" s="120"/>
      <c r="N29" s="121">
        <v>0</v>
      </c>
      <c r="O29" s="121">
        <v>0</v>
      </c>
      <c r="P29" s="121">
        <v>2</v>
      </c>
    </row>
    <row r="30" spans="2:16" ht="14.25" customHeight="1">
      <c r="B30" s="118" t="s">
        <v>206</v>
      </c>
      <c r="C30" s="119" t="s">
        <v>336</v>
      </c>
      <c r="D30" s="120"/>
      <c r="E30" s="120"/>
      <c r="F30" s="120"/>
      <c r="G30" s="120"/>
      <c r="H30" s="120"/>
      <c r="I30" s="120" t="s">
        <v>15</v>
      </c>
      <c r="J30" s="120"/>
      <c r="K30" s="120"/>
      <c r="L30" s="120"/>
      <c r="M30" s="120"/>
      <c r="N30" s="121">
        <v>0</v>
      </c>
      <c r="O30" s="121">
        <v>1</v>
      </c>
      <c r="P30" s="121">
        <v>0</v>
      </c>
    </row>
    <row r="31" spans="2:16" ht="14.25" customHeight="1">
      <c r="B31" s="118" t="s">
        <v>208</v>
      </c>
      <c r="C31" s="119" t="s">
        <v>218</v>
      </c>
      <c r="D31" s="120"/>
      <c r="E31" s="120"/>
      <c r="F31" s="120"/>
      <c r="G31" s="120"/>
      <c r="H31" s="120"/>
      <c r="I31" s="120" t="s">
        <v>84</v>
      </c>
      <c r="J31" s="120"/>
      <c r="K31" s="120"/>
      <c r="L31" s="120"/>
      <c r="M31" s="120"/>
      <c r="N31" s="121">
        <v>0</v>
      </c>
      <c r="O31" s="121">
        <v>0</v>
      </c>
      <c r="P31" s="121">
        <v>1</v>
      </c>
    </row>
    <row r="32" spans="2:16" ht="14.25" customHeight="1">
      <c r="B32" s="118" t="s">
        <v>210</v>
      </c>
      <c r="C32" s="119" t="s">
        <v>220</v>
      </c>
      <c r="D32" s="120"/>
      <c r="E32" s="120"/>
      <c r="F32" s="120"/>
      <c r="G32" s="120"/>
      <c r="H32" s="120"/>
      <c r="I32" s="120" t="s">
        <v>84</v>
      </c>
      <c r="J32" s="120" t="s">
        <v>84</v>
      </c>
      <c r="K32" s="120"/>
      <c r="L32" s="120"/>
      <c r="M32" s="120"/>
      <c r="N32" s="121">
        <v>0</v>
      </c>
      <c r="O32" s="121">
        <v>0</v>
      </c>
      <c r="P32" s="121">
        <v>2</v>
      </c>
    </row>
    <row r="33" spans="1:16" ht="14.25" customHeight="1">
      <c r="B33" s="118" t="s">
        <v>212</v>
      </c>
      <c r="C33" s="119" t="s">
        <v>222</v>
      </c>
      <c r="D33" s="120"/>
      <c r="E33" s="120"/>
      <c r="F33" s="120"/>
      <c r="G33" s="120"/>
      <c r="H33" s="120"/>
      <c r="I33" s="120"/>
      <c r="J33" s="120"/>
      <c r="K33" s="120" t="s">
        <v>15</v>
      </c>
      <c r="L33" s="120"/>
      <c r="M33" s="120"/>
      <c r="N33" s="121">
        <v>0</v>
      </c>
      <c r="O33" s="121">
        <v>1</v>
      </c>
      <c r="P33" s="121">
        <v>0</v>
      </c>
    </row>
    <row r="34" spans="1:16" ht="14.25" customHeight="1">
      <c r="B34" s="118" t="s">
        <v>214</v>
      </c>
      <c r="C34" s="119" t="s">
        <v>224</v>
      </c>
      <c r="D34" s="120"/>
      <c r="E34" s="120"/>
      <c r="F34" s="120"/>
      <c r="G34" s="120"/>
      <c r="H34" s="120"/>
      <c r="I34" s="120"/>
      <c r="J34" s="120"/>
      <c r="K34" s="120" t="s">
        <v>15</v>
      </c>
      <c r="L34" s="120"/>
      <c r="M34" s="120"/>
      <c r="N34" s="121">
        <v>0</v>
      </c>
      <c r="O34" s="121">
        <v>1</v>
      </c>
      <c r="P34" s="121">
        <v>0</v>
      </c>
    </row>
    <row r="35" spans="1:16" ht="14.25" customHeight="1">
      <c r="B35" s="118" t="s">
        <v>216</v>
      </c>
      <c r="C35" s="119" t="s">
        <v>226</v>
      </c>
      <c r="D35" s="120"/>
      <c r="E35" s="120"/>
      <c r="F35" s="120"/>
      <c r="G35" s="120"/>
      <c r="H35" s="120"/>
      <c r="I35" s="120"/>
      <c r="J35" s="120"/>
      <c r="K35" s="120" t="s">
        <v>87</v>
      </c>
      <c r="L35" s="120"/>
      <c r="M35" s="120"/>
      <c r="N35" s="121">
        <v>0</v>
      </c>
      <c r="O35" s="121">
        <v>1</v>
      </c>
      <c r="P35" s="121">
        <v>1</v>
      </c>
    </row>
    <row r="36" spans="1:16" ht="14.25" customHeight="1">
      <c r="B36" s="118" t="s">
        <v>217</v>
      </c>
      <c r="C36" s="119" t="s">
        <v>228</v>
      </c>
      <c r="D36" s="120"/>
      <c r="E36" s="120"/>
      <c r="F36" s="120"/>
      <c r="G36" s="120"/>
      <c r="H36" s="120"/>
      <c r="I36" s="120"/>
      <c r="J36" s="120"/>
      <c r="K36" s="120" t="s">
        <v>87</v>
      </c>
      <c r="L36" s="120"/>
      <c r="M36" s="120"/>
      <c r="N36" s="121">
        <v>0</v>
      </c>
      <c r="O36" s="121">
        <v>1</v>
      </c>
      <c r="P36" s="121">
        <v>1</v>
      </c>
    </row>
    <row r="37" spans="1:16" ht="22.5" customHeight="1">
      <c r="B37" s="118" t="s">
        <v>219</v>
      </c>
      <c r="C37" s="119" t="s">
        <v>230</v>
      </c>
      <c r="D37" s="120"/>
      <c r="E37" s="120"/>
      <c r="F37" s="120"/>
      <c r="G37" s="120"/>
      <c r="H37" s="120"/>
      <c r="I37" s="120"/>
      <c r="J37" s="120"/>
      <c r="K37" s="120" t="s">
        <v>87</v>
      </c>
      <c r="L37" s="120"/>
      <c r="M37" s="120"/>
      <c r="N37" s="121">
        <v>0</v>
      </c>
      <c r="O37" s="121">
        <v>1</v>
      </c>
      <c r="P37" s="121">
        <v>1</v>
      </c>
    </row>
    <row r="38" spans="1:16" ht="22.5" customHeight="1">
      <c r="B38" s="118" t="s">
        <v>350</v>
      </c>
      <c r="C38" s="119" t="s">
        <v>232</v>
      </c>
      <c r="D38" s="120"/>
      <c r="E38" s="120"/>
      <c r="F38" s="120"/>
      <c r="G38" s="120"/>
      <c r="H38" s="120"/>
      <c r="I38" s="120"/>
      <c r="J38" s="120"/>
      <c r="K38" s="120" t="s">
        <v>87</v>
      </c>
      <c r="L38" s="120"/>
      <c r="M38" s="120"/>
      <c r="N38" s="121">
        <v>0</v>
      </c>
      <c r="O38" s="121">
        <v>1</v>
      </c>
      <c r="P38" s="121">
        <v>1</v>
      </c>
    </row>
    <row r="39" spans="1:16" ht="22.5" customHeight="1">
      <c r="B39" s="118" t="s">
        <v>351</v>
      </c>
      <c r="C39" s="119" t="s">
        <v>233</v>
      </c>
      <c r="D39" s="120"/>
      <c r="E39" s="120"/>
      <c r="F39" s="120"/>
      <c r="G39" s="120"/>
      <c r="H39" s="120"/>
      <c r="I39" s="120"/>
      <c r="J39" s="120"/>
      <c r="K39" s="120" t="s">
        <v>87</v>
      </c>
      <c r="L39" s="120"/>
      <c r="M39" s="120"/>
      <c r="N39" s="121">
        <v>0</v>
      </c>
      <c r="O39" s="121">
        <v>1</v>
      </c>
      <c r="P39" s="121">
        <v>1</v>
      </c>
    </row>
    <row r="40" spans="1:16" ht="22.5" customHeight="1">
      <c r="B40" s="118" t="s">
        <v>221</v>
      </c>
      <c r="C40" s="119" t="s">
        <v>234</v>
      </c>
      <c r="D40" s="120"/>
      <c r="E40" s="120"/>
      <c r="F40" s="120"/>
      <c r="G40" s="120"/>
      <c r="H40" s="120"/>
      <c r="I40" s="120"/>
      <c r="J40" s="120"/>
      <c r="K40" s="120" t="s">
        <v>84</v>
      </c>
      <c r="L40" s="120"/>
      <c r="M40" s="120" t="s">
        <v>84</v>
      </c>
      <c r="N40" s="121">
        <v>0</v>
      </c>
      <c r="O40" s="121">
        <v>0</v>
      </c>
      <c r="P40" s="121">
        <v>2</v>
      </c>
    </row>
    <row r="41" spans="1:16" ht="14.25" customHeight="1">
      <c r="A41" t="s">
        <v>84</v>
      </c>
      <c r="B41" s="118" t="s">
        <v>223</v>
      </c>
      <c r="C41" s="119" t="s">
        <v>235</v>
      </c>
      <c r="D41" s="120"/>
      <c r="E41" s="120"/>
      <c r="F41" s="120"/>
      <c r="G41" s="120"/>
      <c r="H41" s="120"/>
      <c r="I41" s="120"/>
      <c r="J41" s="120"/>
      <c r="K41" s="120" t="s">
        <v>15</v>
      </c>
      <c r="L41" s="120"/>
      <c r="M41" s="120"/>
      <c r="N41" s="121">
        <v>0</v>
      </c>
      <c r="O41" s="121">
        <v>1</v>
      </c>
      <c r="P41" s="121">
        <v>0</v>
      </c>
    </row>
    <row r="42" spans="1:16" ht="14.25" customHeight="1">
      <c r="B42" s="118" t="s">
        <v>225</v>
      </c>
      <c r="C42" s="119" t="s">
        <v>236</v>
      </c>
      <c r="D42" s="120"/>
      <c r="E42" s="120"/>
      <c r="F42" s="120"/>
      <c r="G42" s="120"/>
      <c r="H42" s="120"/>
      <c r="I42" s="120"/>
      <c r="J42" s="120"/>
      <c r="K42" s="120" t="s">
        <v>15</v>
      </c>
      <c r="L42" s="120"/>
      <c r="M42" s="120"/>
      <c r="N42" s="121">
        <v>0</v>
      </c>
      <c r="O42" s="121">
        <v>1</v>
      </c>
      <c r="P42" s="121">
        <v>0</v>
      </c>
    </row>
    <row r="43" spans="1:16" ht="14.25" customHeight="1">
      <c r="B43" s="118" t="s">
        <v>227</v>
      </c>
      <c r="C43" s="119" t="s">
        <v>237</v>
      </c>
      <c r="D43" s="120"/>
      <c r="E43" s="120"/>
      <c r="F43" s="120"/>
      <c r="G43" s="120"/>
      <c r="H43" s="120"/>
      <c r="I43" s="120"/>
      <c r="J43" s="120"/>
      <c r="K43" s="120"/>
      <c r="L43" s="120" t="s">
        <v>15</v>
      </c>
      <c r="M43" s="120"/>
      <c r="N43" s="121">
        <v>0</v>
      </c>
      <c r="O43" s="121">
        <v>1</v>
      </c>
      <c r="P43" s="121">
        <v>0</v>
      </c>
    </row>
    <row r="44" spans="1:16" ht="14.25" customHeight="1">
      <c r="B44" s="118" t="s">
        <v>229</v>
      </c>
      <c r="C44" s="119" t="s">
        <v>238</v>
      </c>
      <c r="D44" s="120"/>
      <c r="E44" s="120"/>
      <c r="F44" s="120"/>
      <c r="G44" s="120"/>
      <c r="H44" s="120"/>
      <c r="I44" s="120"/>
      <c r="J44" s="120"/>
      <c r="K44" s="120"/>
      <c r="L44" s="120" t="s">
        <v>87</v>
      </c>
      <c r="M44" s="120"/>
      <c r="N44" s="121">
        <v>0</v>
      </c>
      <c r="O44" s="121">
        <v>1</v>
      </c>
      <c r="P44" s="121">
        <v>1</v>
      </c>
    </row>
    <row r="45" spans="1:16" ht="14.25" customHeight="1">
      <c r="B45" s="118" t="s">
        <v>231</v>
      </c>
      <c r="C45" s="119" t="s">
        <v>239</v>
      </c>
      <c r="D45" s="120"/>
      <c r="E45" s="120"/>
      <c r="F45" s="120"/>
      <c r="G45" s="120"/>
      <c r="H45" s="120"/>
      <c r="I45" s="120"/>
      <c r="J45" s="120"/>
      <c r="K45" s="120"/>
      <c r="L45" s="120"/>
      <c r="M45" s="120" t="s">
        <v>84</v>
      </c>
      <c r="N45" s="121">
        <v>0</v>
      </c>
      <c r="O45" s="121">
        <v>0</v>
      </c>
      <c r="P45" s="121">
        <v>1</v>
      </c>
    </row>
  </sheetData>
  <mergeCells count="4">
    <mergeCell ref="D4:H4"/>
    <mergeCell ref="I4:J4"/>
    <mergeCell ref="L4:M4"/>
    <mergeCell ref="N3:P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31"/>
  <sheetViews>
    <sheetView topLeftCell="A16" workbookViewId="0">
      <selection activeCell="N13" sqref="N13"/>
    </sheetView>
  </sheetViews>
  <sheetFormatPr defaultColWidth="9.1796875" defaultRowHeight="14.5"/>
  <cols>
    <col min="1" max="1" width="3" customWidth="1"/>
    <col min="2" max="2" width="21.54296875" customWidth="1"/>
    <col min="3" max="3" width="10.54296875" customWidth="1"/>
    <col min="4" max="12" width="8.1796875" customWidth="1"/>
    <col min="13" max="13" width="22.54296875" customWidth="1"/>
  </cols>
  <sheetData>
    <row r="1" spans="2:15" ht="18" customHeight="1">
      <c r="B1" s="2" t="s">
        <v>93</v>
      </c>
      <c r="C1" s="1"/>
      <c r="F1" s="4"/>
    </row>
    <row r="2" spans="2:15" ht="18" customHeight="1">
      <c r="B2" s="52" t="s">
        <v>143</v>
      </c>
      <c r="C2" s="1"/>
      <c r="F2" s="4"/>
    </row>
    <row r="3" spans="2:15" ht="15" thickBot="1">
      <c r="B3" s="19" t="s">
        <v>101</v>
      </c>
      <c r="C3" s="37" t="s">
        <v>97</v>
      </c>
      <c r="D3" s="37" t="s">
        <v>25</v>
      </c>
      <c r="E3" s="37" t="s">
        <v>24</v>
      </c>
      <c r="F3" s="37" t="s">
        <v>26</v>
      </c>
      <c r="G3" s="37" t="s">
        <v>6</v>
      </c>
      <c r="H3" s="37" t="s">
        <v>28</v>
      </c>
      <c r="I3" s="37" t="s">
        <v>139</v>
      </c>
      <c r="J3" s="37" t="s">
        <v>94</v>
      </c>
      <c r="K3" s="37" t="s">
        <v>95</v>
      </c>
      <c r="L3" s="38" t="s">
        <v>96</v>
      </c>
      <c r="M3" s="37" t="s">
        <v>54</v>
      </c>
    </row>
    <row r="4" spans="2:15">
      <c r="B4" s="12" t="s">
        <v>323</v>
      </c>
      <c r="J4" s="9"/>
    </row>
    <row r="5" spans="2:15">
      <c r="B5" s="12" t="s">
        <v>39</v>
      </c>
      <c r="C5">
        <v>1</v>
      </c>
      <c r="D5" s="143">
        <f>SUMIFS('5.Courseware Details'!$H:$H,'5.Courseware Details'!$B:$B,'7.Duration check'!B5,'5.Courseware Details'!$D:$D,'7.Duration check'!$D$3)</f>
        <v>53.6</v>
      </c>
      <c r="E5" s="143">
        <f>SUMIFS('5.Courseware Details'!$H:$H,'5.Courseware Details'!$B:$B,'7.Duration check'!B5,'5.Courseware Details'!$D:$D,'7.Duration check'!$E$3)</f>
        <v>2.1120000000000001</v>
      </c>
      <c r="F5" s="143">
        <f>SUMIFS('5.Courseware Details'!$H:$H,'5.Courseware Details'!$B:$B,'7.Duration check'!B5,'5.Courseware Details'!$D:$D,'7.Duration check'!$F$3)</f>
        <v>13.120000000000001</v>
      </c>
      <c r="G5">
        <f>SUMIFS('5.Courseware Details'!$H:$H,'5.Courseware Details'!$B:$B,'7.Duration check'!B5,'5.Courseware Details'!$D:$D,'7.Duration check'!$G$3)</f>
        <v>10</v>
      </c>
      <c r="H5">
        <f>SUMIFS('5.Courseware Details'!H:H,'5.Courseware Details'!B:B,'7.Duration check'!$B$5,I:I,'7.Duration check'!I3)</f>
        <v>8</v>
      </c>
      <c r="I5">
        <f>SUMIFS('5.Courseware Details'!$H:$H,'5.Courseware Details'!$B:$B,'7.Duration check'!B5,'5.Courseware Details'!$D:$D,'7.Duration check'!$I$3)</f>
        <v>0</v>
      </c>
      <c r="J5" s="9"/>
      <c r="L5" s="143">
        <f>SUM(D5:K5)</f>
        <v>86.832000000000008</v>
      </c>
    </row>
    <row r="6" spans="2:15">
      <c r="B6" s="12" t="s">
        <v>40</v>
      </c>
      <c r="C6">
        <v>1</v>
      </c>
      <c r="D6" s="143">
        <f>SUMIFS('5.Courseware Details'!$H:$H,'5.Courseware Details'!$B:$B,'7.Duration check'!B6,'5.Courseware Details'!$D:$D,'7.Duration check'!$D$3)</f>
        <v>81.200000000000017</v>
      </c>
      <c r="E6" s="143">
        <f>SUMIFS('5.Courseware Details'!$H:$H,'5.Courseware Details'!$B:$B,'7.Duration check'!B6,'5.Courseware Details'!$D:$D,'7.Duration check'!$E$3)</f>
        <v>5.3520000000000003</v>
      </c>
      <c r="F6" s="143">
        <f>SUMIFS('5.Courseware Details'!$H:$H,'5.Courseware Details'!$B:$B,'7.Duration check'!B6,'5.Courseware Details'!$D:$D,'7.Duration check'!$F$3)</f>
        <v>21.992000000000001</v>
      </c>
      <c r="G6">
        <f>SUMIFS('5.Courseware Details'!$H:$H,'5.Courseware Details'!$B:$B,'7.Duration check'!B6,'5.Courseware Details'!$D:$D,'7.Duration check'!$G$3)</f>
        <v>10</v>
      </c>
      <c r="H6">
        <f>SUMIFS('5.Courseware Details'!$H:$H,'5.Courseware Details'!$B:$B,'7.Duration check'!B6,'5.Courseware Details'!$D:$D,'7.Duration check'!$H$3)</f>
        <v>120</v>
      </c>
      <c r="I6">
        <f>SUMIFS('5.Courseware Details'!$H:$H,'5.Courseware Details'!$B:$B,'7.Duration check'!B6,'5.Courseware Details'!$D:$D,'7.Duration check'!$I$3)</f>
        <v>0</v>
      </c>
      <c r="J6" s="9"/>
      <c r="L6" s="143">
        <f t="shared" ref="L6:L13" si="0">SUM(D6:K6)</f>
        <v>238.54400000000004</v>
      </c>
    </row>
    <row r="7" spans="2:15">
      <c r="B7" s="12" t="s">
        <v>41</v>
      </c>
      <c r="C7">
        <v>2</v>
      </c>
      <c r="D7" s="143">
        <f>SUMIFS('5.Courseware Details'!$H:$H,'5.Courseware Details'!$B:$B,'7.Duration check'!B7,'5.Courseware Details'!$D:$D,'7.Duration check'!$D$3)</f>
        <v>64.8</v>
      </c>
      <c r="E7" s="143">
        <f>SUMIFS('5.Courseware Details'!$H:$H,'5.Courseware Details'!$B:$B,'7.Duration check'!B7,'5.Courseware Details'!$D:$D,'7.Duration check'!$E$3)</f>
        <v>3.8719999999999999</v>
      </c>
      <c r="F7" s="143">
        <f>SUMIFS('5.Courseware Details'!$H:$H,'5.Courseware Details'!$B:$B,'7.Duration check'!B7,'5.Courseware Details'!$D:$D,'7.Duration check'!$F$3)</f>
        <v>15.728</v>
      </c>
      <c r="G7">
        <f>SUMIFS('5.Courseware Details'!$H:$H,'5.Courseware Details'!$B:$B,'7.Duration check'!B7,'5.Courseware Details'!$D:$D,'7.Duration check'!$G$3)</f>
        <v>10</v>
      </c>
      <c r="H7">
        <f>SUMIFS('5.Courseware Details'!$H:$H,'5.Courseware Details'!$B:$B,'7.Duration check'!B7,'5.Courseware Details'!$D:$D,'7.Duration check'!$H$3)</f>
        <v>120</v>
      </c>
      <c r="I7">
        <f>SUMIFS('5.Courseware Details'!$H:$H,'5.Courseware Details'!$B:$B,'7.Duration check'!B7,'5.Courseware Details'!$D:$D,'7.Duration check'!$I$3)</f>
        <v>0</v>
      </c>
      <c r="J7" s="9"/>
      <c r="L7" s="143">
        <f t="shared" si="0"/>
        <v>214.39999999999998</v>
      </c>
      <c r="O7" s="143"/>
    </row>
    <row r="8" spans="2:15">
      <c r="B8" s="12" t="s">
        <v>42</v>
      </c>
      <c r="C8">
        <v>2</v>
      </c>
      <c r="D8" s="143">
        <f>SUMIFS('5.Courseware Details'!$H:$H,'5.Courseware Details'!$B:$B,'7.Duration check'!B8,'5.Courseware Details'!$D:$D,'7.Duration check'!$D$3)</f>
        <v>86.4</v>
      </c>
      <c r="E8" s="143">
        <f>SUMIFS('5.Courseware Details'!$H:$H,'5.Courseware Details'!$B:$B,'7.Duration check'!B8,'5.Courseware Details'!$D:$D,'7.Duration check'!$E$3)</f>
        <v>5.96</v>
      </c>
      <c r="F8" s="143">
        <f>SUMIFS('5.Courseware Details'!$H:$H,'5.Courseware Details'!$B:$B,'7.Duration check'!B8,'5.Courseware Details'!$D:$D,'7.Duration check'!$F$3)</f>
        <v>13.440000000000001</v>
      </c>
      <c r="G8">
        <f>SUMIFS('5.Courseware Details'!$H:$H,'5.Courseware Details'!$B:$B,'7.Duration check'!B8,'5.Courseware Details'!$D:$D,'7.Duration check'!$G$3)</f>
        <v>10</v>
      </c>
      <c r="H8">
        <f>SUMIFS('5.Courseware Details'!$H:$H,'5.Courseware Details'!$B:$B,'7.Duration check'!B8,'5.Courseware Details'!$D:$D,'7.Duration check'!$H$3)</f>
        <v>60</v>
      </c>
      <c r="I8">
        <f>SUMIFS('5.Courseware Details'!$H:$H,'5.Courseware Details'!$B:$B,'7.Duration check'!B8,'5.Courseware Details'!$D:$D,'7.Duration check'!$I$3)</f>
        <v>0</v>
      </c>
      <c r="J8" s="9"/>
      <c r="L8" s="143">
        <f t="shared" si="0"/>
        <v>175.8</v>
      </c>
    </row>
    <row r="9" spans="2:15">
      <c r="B9" s="12" t="s">
        <v>43</v>
      </c>
      <c r="C9">
        <v>2</v>
      </c>
      <c r="D9" s="143">
        <f>SUMIFS('5.Courseware Details'!$H:$H,'5.Courseware Details'!$B:$B,'7.Duration check'!B9,'5.Courseware Details'!$D:$D,'7.Duration check'!$D$3)</f>
        <v>37.200000000000003</v>
      </c>
      <c r="E9" s="143">
        <f>SUMIFS('5.Courseware Details'!$H:$H,'5.Courseware Details'!$B:$B,'7.Duration check'!B9,'5.Courseware Details'!$D:$D,'7.Duration check'!$E$3)</f>
        <v>2</v>
      </c>
      <c r="F9" s="143">
        <f>SUMIFS('5.Courseware Details'!$H:$H,'5.Courseware Details'!$B:$B,'7.Duration check'!B9,'5.Courseware Details'!$D:$D,'7.Duration check'!$F$3)</f>
        <v>4.0960000000000001</v>
      </c>
      <c r="G9">
        <f>SUMIFS('5.Courseware Details'!$H:$H,'5.Courseware Details'!$B:$B,'7.Duration check'!B9,'5.Courseware Details'!$D:$D,'7.Duration check'!$G$3)</f>
        <v>10</v>
      </c>
      <c r="H9">
        <f>SUMIFS('5.Courseware Details'!$H:$H,'5.Courseware Details'!$B:$B,'7.Duration check'!B9,'5.Courseware Details'!$D:$D,'7.Duration check'!$H$3)</f>
        <v>60</v>
      </c>
      <c r="I9">
        <f>SUMIFS('5.Courseware Details'!$H:$H,'5.Courseware Details'!$B:$B,'7.Duration check'!B9,'5.Courseware Details'!$D:$D,'7.Duration check'!$I$3)</f>
        <v>0</v>
      </c>
      <c r="J9" s="9"/>
      <c r="L9" s="143">
        <f t="shared" si="0"/>
        <v>113.29600000000001</v>
      </c>
    </row>
    <row r="10" spans="2:15">
      <c r="B10" s="12" t="s">
        <v>44</v>
      </c>
      <c r="C10">
        <v>3</v>
      </c>
      <c r="D10" s="143">
        <f>SUMIFS('5.Courseware Details'!$H:$H,'5.Courseware Details'!$B:$B,'7.Duration check'!B10,'5.Courseware Details'!$D:$D,'7.Duration check'!$D$3)</f>
        <v>126</v>
      </c>
      <c r="E10" s="143">
        <f>SUMIFS('5.Courseware Details'!$H:$H,'5.Courseware Details'!$B:$B,'7.Duration check'!B10,'5.Courseware Details'!$D:$D,'7.Duration check'!$E$3)</f>
        <v>3.4080000000000004</v>
      </c>
      <c r="F10" s="143">
        <f>SUMIFS('5.Courseware Details'!$H:$H,'5.Courseware Details'!$B:$B,'7.Duration check'!B10,'5.Courseware Details'!$D:$D,'7.Duration check'!$F$3)</f>
        <v>19.823999999999998</v>
      </c>
      <c r="G10">
        <f>SUMIFS('5.Courseware Details'!$H:$H,'5.Courseware Details'!$B:$B,'7.Duration check'!B10,'5.Courseware Details'!$D:$D,'7.Duration check'!$G$3)</f>
        <v>10</v>
      </c>
      <c r="H10">
        <f>SUMIFS('5.Courseware Details'!$H:$H,'5.Courseware Details'!$B:$B,'7.Duration check'!B10,'5.Courseware Details'!$D:$D,'7.Duration check'!$H$3)</f>
        <v>0</v>
      </c>
      <c r="I10">
        <f>SUMIFS('5.Courseware Details'!$H:$H,'5.Courseware Details'!$B:$B,'7.Duration check'!B10,'5.Courseware Details'!$D:$D,'7.Duration check'!$I$3)</f>
        <v>60</v>
      </c>
      <c r="L10" s="143">
        <f t="shared" si="0"/>
        <v>219.23199999999997</v>
      </c>
    </row>
    <row r="11" spans="2:15">
      <c r="B11" s="12" t="s">
        <v>45</v>
      </c>
      <c r="C11">
        <v>3</v>
      </c>
      <c r="D11" s="143">
        <f>SUMIFS('5.Courseware Details'!$H:$H,'5.Courseware Details'!$B:$B,'7.Duration check'!B11,'5.Courseware Details'!$D:$D,'7.Duration check'!$D$3)</f>
        <v>256</v>
      </c>
      <c r="E11" s="143">
        <f>SUMIFS('5.Courseware Details'!$H:$H,'5.Courseware Details'!$B:$B,'7.Duration check'!B11,'5.Courseware Details'!$D:$D,'7.Duration check'!$E$3)</f>
        <v>1.8160000000000001</v>
      </c>
      <c r="F11" s="143">
        <f>SUMIFS('5.Courseware Details'!$H:$H,'5.Courseware Details'!$B:$B,'7.Duration check'!B11,'5.Courseware Details'!$D:$D,'7.Duration check'!$F$3)</f>
        <v>13.128</v>
      </c>
      <c r="G11">
        <f>SUMIFS('5.Courseware Details'!$H:$H,'5.Courseware Details'!$B:$B,'7.Duration check'!B11,'5.Courseware Details'!$D:$D,'7.Duration check'!$G$3)</f>
        <v>10</v>
      </c>
      <c r="H11">
        <f>SUMIFS('5.Courseware Details'!$H:$H,'5.Courseware Details'!$B:$B,'7.Duration check'!B11,'5.Courseware Details'!$D:$D,'7.Duration check'!$H$3)</f>
        <v>0</v>
      </c>
      <c r="I11">
        <f>SUMIFS('5.Courseware Details'!$H:$H,'5.Courseware Details'!$B:$B,'7.Duration check'!B11,'5.Courseware Details'!$D:$D,'7.Duration check'!$I$3)</f>
        <v>60</v>
      </c>
      <c r="J11" s="9"/>
      <c r="L11" s="143">
        <f t="shared" si="0"/>
        <v>340.94399999999996</v>
      </c>
    </row>
    <row r="12" spans="2:15">
      <c r="B12" s="12" t="s">
        <v>16</v>
      </c>
      <c r="C12">
        <v>1</v>
      </c>
      <c r="D12">
        <f>SUMIFS('5.Courseware Details'!$H:$H,'5.Courseware Details'!$B:$B,'7.Duration check'!B12,'5.Courseware Details'!$D:$D,'7.Duration check'!$D$3)</f>
        <v>0</v>
      </c>
      <c r="E12">
        <f>SUMIFS('5.Courseware Details'!$H:$H,'5.Courseware Details'!$B:$B,'7.Duration check'!B12,'5.Courseware Details'!$D:$D,'7.Duration check'!$E$3)</f>
        <v>0</v>
      </c>
      <c r="F12">
        <f>SUMIFS('5.Courseware Details'!$H:$H,'5.Courseware Details'!$B:$B,'7.Duration check'!B12,'5.Courseware Details'!$D:$D,'7.Duration check'!$F$3)</f>
        <v>0</v>
      </c>
      <c r="G12">
        <f>SUMIFS('5.Courseware Details'!$H:$H,'5.Courseware Details'!$B:$B,'7.Duration check'!B12,'5.Courseware Details'!$D:$D,'7.Duration check'!$G$3)</f>
        <v>0</v>
      </c>
      <c r="H12">
        <f>SUMIFS('5.Courseware Details'!$H:$H,'5.Courseware Details'!$B:$B,'7.Duration check'!B12,'5.Courseware Details'!$D:$D,'7.Duration check'!$H$3)</f>
        <v>0</v>
      </c>
      <c r="I12">
        <f>SUMIFS('5.Courseware Details'!$H:$H,'5.Courseware Details'!$B:$B,'7.Duration check'!B12,'5.Courseware Details'!$D:$D,'7.Duration check'!$I$3)</f>
        <v>0</v>
      </c>
      <c r="J12" s="9"/>
      <c r="K12">
        <v>200</v>
      </c>
      <c r="L12">
        <f t="shared" si="0"/>
        <v>200</v>
      </c>
    </row>
    <row r="13" spans="2:15">
      <c r="B13" s="12" t="s">
        <v>17</v>
      </c>
      <c r="C13">
        <v>2</v>
      </c>
      <c r="D13">
        <f>SUMIFS('5.Courseware Details'!$H:$H,'5.Courseware Details'!$B:$B,'7.Duration check'!B13,'5.Courseware Details'!$D:$D,'7.Duration check'!$D$3)</f>
        <v>0</v>
      </c>
      <c r="E13">
        <f>SUMIFS('5.Courseware Details'!$H:$H,'5.Courseware Details'!$B:$B,'7.Duration check'!B13,'5.Courseware Details'!$D:$D,'7.Duration check'!$E$3)</f>
        <v>0</v>
      </c>
      <c r="F13">
        <f>SUMIFS('5.Courseware Details'!$H:$H,'5.Courseware Details'!$B:$B,'7.Duration check'!B13,'5.Courseware Details'!$D:$D,'7.Duration check'!$F$3)</f>
        <v>0</v>
      </c>
      <c r="G13">
        <f>SUMIFS('5.Courseware Details'!$H:$H,'5.Courseware Details'!$B:$B,'7.Duration check'!B13,'5.Courseware Details'!$D:$D,'7.Duration check'!$G$3)</f>
        <v>0</v>
      </c>
      <c r="H13">
        <f>SUMIFS('5.Courseware Details'!$H:$H,'5.Courseware Details'!$B:$B,'7.Duration check'!B13,'5.Courseware Details'!$D:$D,'7.Duration check'!$H$3)</f>
        <v>0</v>
      </c>
      <c r="I13">
        <f>SUMIFS('5.Courseware Details'!$H:$H,'5.Courseware Details'!$B:$B,'7.Duration check'!B13,'5.Courseware Details'!$D:$D,'7.Duration check'!$I$3)</f>
        <v>0</v>
      </c>
      <c r="J13" s="9"/>
      <c r="K13">
        <v>300</v>
      </c>
      <c r="L13">
        <f t="shared" si="0"/>
        <v>300</v>
      </c>
    </row>
    <row r="14" spans="2:15" ht="18" customHeight="1">
      <c r="B14" s="52" t="s">
        <v>144</v>
      </c>
      <c r="C14" s="1"/>
      <c r="F14" s="4"/>
    </row>
    <row r="15" spans="2:15" ht="15" thickBot="1">
      <c r="B15" s="19" t="s">
        <v>140</v>
      </c>
      <c r="C15" s="37"/>
      <c r="D15" s="37" t="s">
        <v>25</v>
      </c>
      <c r="E15" s="142" t="s">
        <v>24</v>
      </c>
      <c r="F15" s="37" t="s">
        <v>26</v>
      </c>
      <c r="G15" s="37" t="s">
        <v>6</v>
      </c>
      <c r="H15" s="37" t="s">
        <v>28</v>
      </c>
      <c r="I15" s="37" t="s">
        <v>139</v>
      </c>
      <c r="J15" s="37" t="s">
        <v>94</v>
      </c>
      <c r="K15" s="37" t="s">
        <v>95</v>
      </c>
      <c r="L15" s="38" t="s">
        <v>96</v>
      </c>
      <c r="M15" s="37" t="s">
        <v>54</v>
      </c>
    </row>
    <row r="16" spans="2:15">
      <c r="B16" s="12" t="s">
        <v>23</v>
      </c>
      <c r="C16">
        <v>1</v>
      </c>
      <c r="D16" s="143">
        <f t="shared" ref="D16:I16" si="1">SUM(D5:D6)/45</f>
        <v>2.9955555555555557</v>
      </c>
      <c r="E16" s="143">
        <f t="shared" si="1"/>
        <v>0.16586666666666666</v>
      </c>
      <c r="F16" s="143">
        <f t="shared" si="1"/>
        <v>0.78026666666666666</v>
      </c>
      <c r="G16" s="143">
        <f t="shared" si="1"/>
        <v>0.44444444444444442</v>
      </c>
      <c r="H16" s="143">
        <f t="shared" si="1"/>
        <v>2.8444444444444446</v>
      </c>
      <c r="I16" s="143">
        <f t="shared" si="1"/>
        <v>0</v>
      </c>
      <c r="K16" s="143">
        <f>200/45</f>
        <v>4.4444444444444446</v>
      </c>
      <c r="L16" s="143">
        <f>SUM(D16:K16)</f>
        <v>11.675022222222223</v>
      </c>
    </row>
    <row r="17" spans="2:12">
      <c r="B17" s="12" t="s">
        <v>27</v>
      </c>
      <c r="C17">
        <v>2</v>
      </c>
      <c r="D17" s="143">
        <f t="shared" ref="D17:I17" si="2">SUM(D7:D9)/45</f>
        <v>4.1866666666666665</v>
      </c>
      <c r="E17" s="143">
        <f t="shared" si="2"/>
        <v>0.26293333333333335</v>
      </c>
      <c r="F17" s="143">
        <f t="shared" si="2"/>
        <v>0.73919999999999986</v>
      </c>
      <c r="G17" s="143">
        <f t="shared" si="2"/>
        <v>0.66666666666666663</v>
      </c>
      <c r="H17" s="143">
        <f t="shared" si="2"/>
        <v>5.333333333333333</v>
      </c>
      <c r="I17" s="143">
        <f t="shared" si="2"/>
        <v>0</v>
      </c>
      <c r="K17" s="143">
        <f>300/45</f>
        <v>6.666666666666667</v>
      </c>
      <c r="L17" s="143">
        <f>SUM(D17:K17)</f>
        <v>17.855466666666668</v>
      </c>
    </row>
    <row r="18" spans="2:12">
      <c r="B18" s="12" t="s">
        <v>89</v>
      </c>
      <c r="C18">
        <v>3</v>
      </c>
      <c r="D18" s="143">
        <f t="shared" ref="D18:I18" si="3">SUM(D10:D11)/45</f>
        <v>8.4888888888888889</v>
      </c>
      <c r="E18" s="143">
        <f t="shared" si="3"/>
        <v>0.11608888888888889</v>
      </c>
      <c r="F18" s="143">
        <f t="shared" si="3"/>
        <v>0.73226666666666662</v>
      </c>
      <c r="G18" s="143">
        <f t="shared" si="3"/>
        <v>0.44444444444444442</v>
      </c>
      <c r="H18" s="143">
        <f t="shared" si="3"/>
        <v>0</v>
      </c>
      <c r="I18" s="143">
        <f t="shared" si="3"/>
        <v>2.6666666666666665</v>
      </c>
      <c r="K18" s="143">
        <f>300/45</f>
        <v>6.666666666666667</v>
      </c>
      <c r="L18" s="143">
        <f>SUM(D18:K18)</f>
        <v>19.115022222222223</v>
      </c>
    </row>
    <row r="19" spans="2:12" s="4" customFormat="1">
      <c r="B19" s="41" t="s">
        <v>119</v>
      </c>
      <c r="D19" s="144">
        <f t="shared" ref="D19:K19" si="4">SUM(D16:D18)</f>
        <v>15.671111111111111</v>
      </c>
      <c r="E19" s="144">
        <f t="shared" si="4"/>
        <v>0.54488888888888887</v>
      </c>
      <c r="F19" s="144">
        <f t="shared" si="4"/>
        <v>2.2517333333333331</v>
      </c>
      <c r="G19" s="144">
        <f t="shared" si="4"/>
        <v>1.5555555555555556</v>
      </c>
      <c r="H19" s="144">
        <f t="shared" si="4"/>
        <v>8.1777777777777771</v>
      </c>
      <c r="I19" s="42">
        <f t="shared" si="4"/>
        <v>2.6666666666666665</v>
      </c>
      <c r="J19" s="42">
        <f t="shared" si="4"/>
        <v>0</v>
      </c>
      <c r="K19" s="144">
        <f t="shared" si="4"/>
        <v>17.777777777777779</v>
      </c>
      <c r="L19" s="145">
        <f>SUM(D16:K18)</f>
        <v>48.645511111111105</v>
      </c>
    </row>
    <row r="20" spans="2:12" s="4" customFormat="1">
      <c r="B20" s="41" t="s">
        <v>147</v>
      </c>
      <c r="D20" s="109">
        <f>D19/$L$19</f>
        <v>0.32214917169472762</v>
      </c>
      <c r="E20" s="109">
        <f t="shared" ref="E20:L20" si="5">E19/$L$19</f>
        <v>1.1201216236464437E-2</v>
      </c>
      <c r="F20" s="109">
        <f t="shared" si="5"/>
        <v>4.6288614959562331E-2</v>
      </c>
      <c r="G20" s="109">
        <f t="shared" si="5"/>
        <v>3.1977370985012667E-2</v>
      </c>
      <c r="H20" s="109">
        <f t="shared" si="5"/>
        <v>0.16810960746406658</v>
      </c>
      <c r="I20" s="109">
        <f t="shared" si="5"/>
        <v>5.4818350260021714E-2</v>
      </c>
      <c r="J20" s="109">
        <f t="shared" si="5"/>
        <v>0</v>
      </c>
      <c r="K20" s="109">
        <f t="shared" si="5"/>
        <v>0.36545566840014476</v>
      </c>
      <c r="L20" s="109">
        <f t="shared" si="5"/>
        <v>1</v>
      </c>
    </row>
    <row r="21" spans="2:12" ht="18" customHeight="1">
      <c r="B21" s="52" t="s">
        <v>146</v>
      </c>
      <c r="C21" s="1"/>
      <c r="F21" s="4"/>
    </row>
    <row r="22" spans="2:12">
      <c r="B22" s="10" t="s">
        <v>145</v>
      </c>
      <c r="C22" s="18" t="s">
        <v>100</v>
      </c>
      <c r="D22" s="18" t="s">
        <v>120</v>
      </c>
      <c r="E22" s="18" t="s">
        <v>54</v>
      </c>
      <c r="F22" s="18"/>
      <c r="K22" s="36"/>
    </row>
    <row r="23" spans="2:12">
      <c r="B23" s="39" t="s">
        <v>98</v>
      </c>
      <c r="C23" s="146">
        <f>SUM(D19:G19)</f>
        <v>20.023288888888892</v>
      </c>
      <c r="D23" s="109">
        <f>C23/$C$27</f>
        <v>0.41161637387576705</v>
      </c>
      <c r="E23" s="14"/>
      <c r="F23" s="14"/>
      <c r="G23" s="15"/>
    </row>
    <row r="24" spans="2:12">
      <c r="B24" s="39" t="s">
        <v>99</v>
      </c>
      <c r="C24" s="146">
        <f>SUM(H19:I19)</f>
        <v>10.844444444444443</v>
      </c>
      <c r="D24" s="109">
        <f t="shared" ref="D24:D27" si="6">C24/$C$27</f>
        <v>0.22292795772408824</v>
      </c>
      <c r="E24" s="16"/>
      <c r="F24" s="14"/>
      <c r="G24" s="15"/>
    </row>
    <row r="25" spans="2:12">
      <c r="B25" s="39" t="s">
        <v>133</v>
      </c>
      <c r="C25" s="146">
        <f>J19</f>
        <v>0</v>
      </c>
      <c r="D25" s="109">
        <f t="shared" si="6"/>
        <v>0</v>
      </c>
      <c r="E25" s="16"/>
      <c r="F25" s="14"/>
      <c r="G25" s="15"/>
    </row>
    <row r="26" spans="2:12">
      <c r="B26" s="39" t="s">
        <v>134</v>
      </c>
      <c r="C26" s="146">
        <f>K19</f>
        <v>17.777777777777779</v>
      </c>
      <c r="D26" s="109">
        <f t="shared" si="6"/>
        <v>0.36545566840014471</v>
      </c>
      <c r="E26" s="16"/>
      <c r="F26" s="14"/>
      <c r="G26" s="15"/>
    </row>
    <row r="27" spans="2:12">
      <c r="B27" s="159" t="s">
        <v>96</v>
      </c>
      <c r="C27" s="147">
        <f>SUM(C23:C26)</f>
        <v>48.645511111111112</v>
      </c>
      <c r="D27" s="109">
        <f t="shared" si="6"/>
        <v>1</v>
      </c>
      <c r="E27" s="17"/>
      <c r="F27" s="14"/>
      <c r="G27" s="15"/>
    </row>
    <row r="28" spans="2:12">
      <c r="B28" s="39" t="s">
        <v>141</v>
      </c>
      <c r="C28" s="161">
        <f>C23+C25+C24/2</f>
        <v>25.445511111111113</v>
      </c>
      <c r="D28" s="13"/>
      <c r="E28" s="17" t="s">
        <v>142</v>
      </c>
      <c r="F28" s="14"/>
      <c r="G28" s="15"/>
    </row>
    <row r="29" spans="2:12">
      <c r="B29" s="39" t="s">
        <v>466</v>
      </c>
      <c r="C29">
        <v>3</v>
      </c>
      <c r="D29" s="13"/>
      <c r="E29" s="17"/>
      <c r="F29" s="14"/>
      <c r="G29" s="15"/>
    </row>
    <row r="30" spans="2:12">
      <c r="B30" s="39" t="s">
        <v>467</v>
      </c>
      <c r="C30">
        <v>6</v>
      </c>
      <c r="D30" s="13"/>
      <c r="E30" s="17"/>
      <c r="F30" s="14"/>
      <c r="G30" s="15"/>
    </row>
    <row r="31" spans="2:12" ht="29">
      <c r="B31" s="160" t="s">
        <v>465</v>
      </c>
      <c r="C31" s="146">
        <f>C27/6</f>
        <v>8.1075851851851848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
  <sheetViews>
    <sheetView topLeftCell="A10" zoomScale="85" zoomScaleNormal="85" workbookViewId="0">
      <selection activeCell="F14" sqref="F14"/>
    </sheetView>
  </sheetViews>
  <sheetFormatPr defaultRowHeight="14.5"/>
  <cols>
    <col min="1" max="1" width="4.453125" customWidth="1"/>
    <col min="2" max="2" width="21.1796875" customWidth="1"/>
    <col min="3" max="3" width="45.81640625" customWidth="1"/>
    <col min="4" max="4" width="28.453125" customWidth="1"/>
    <col min="5" max="5" width="21.1796875" customWidth="1"/>
    <col min="6" max="6" width="20.81640625" customWidth="1"/>
  </cols>
  <sheetData>
    <row r="1" spans="1:6">
      <c r="B1" s="7" t="s">
        <v>29</v>
      </c>
    </row>
    <row r="2" spans="1:6">
      <c r="B2" s="8" t="s">
        <v>30</v>
      </c>
      <c r="C2" s="8" t="s">
        <v>31</v>
      </c>
    </row>
    <row r="3" spans="1:6" ht="43.5">
      <c r="B3" t="s">
        <v>3</v>
      </c>
      <c r="C3" s="40" t="s">
        <v>118</v>
      </c>
    </row>
    <row r="4" spans="1:6" ht="58">
      <c r="B4" s="9" t="s">
        <v>102</v>
      </c>
      <c r="C4" s="40" t="s">
        <v>103</v>
      </c>
    </row>
    <row r="5" spans="1:6" ht="29">
      <c r="B5" s="40" t="s">
        <v>104</v>
      </c>
      <c r="C5" s="40" t="s">
        <v>105</v>
      </c>
    </row>
    <row r="6" spans="1:6" ht="29">
      <c r="B6" t="s">
        <v>32</v>
      </c>
      <c r="C6" s="40" t="s">
        <v>106</v>
      </c>
    </row>
    <row r="8" spans="1:6">
      <c r="B8" s="7" t="s">
        <v>33</v>
      </c>
    </row>
    <row r="9" spans="1:6">
      <c r="A9" s="10" t="s">
        <v>2</v>
      </c>
      <c r="B9" s="10" t="s">
        <v>3</v>
      </c>
      <c r="C9" s="11" t="s">
        <v>148</v>
      </c>
      <c r="D9" s="11" t="s">
        <v>107</v>
      </c>
      <c r="E9" s="10" t="s">
        <v>108</v>
      </c>
      <c r="F9" s="10" t="s">
        <v>18</v>
      </c>
    </row>
    <row r="10" spans="1:6">
      <c r="A10">
        <v>1</v>
      </c>
      <c r="B10" s="50" t="s">
        <v>25</v>
      </c>
      <c r="C10" s="50"/>
      <c r="D10" s="50" t="s">
        <v>109</v>
      </c>
      <c r="E10" s="50" t="s">
        <v>34</v>
      </c>
      <c r="F10" s="50"/>
    </row>
    <row r="11" spans="1:6">
      <c r="A11">
        <v>2</v>
      </c>
      <c r="B11" s="50" t="s">
        <v>24</v>
      </c>
      <c r="C11" s="50"/>
      <c r="D11" s="50" t="s">
        <v>111</v>
      </c>
      <c r="E11" s="50" t="s">
        <v>110</v>
      </c>
      <c r="F11" s="50"/>
    </row>
    <row r="12" spans="1:6">
      <c r="A12">
        <v>3</v>
      </c>
      <c r="B12" s="50" t="s">
        <v>26</v>
      </c>
      <c r="C12" s="50" t="s">
        <v>149</v>
      </c>
      <c r="D12" s="50" t="s">
        <v>111</v>
      </c>
      <c r="E12" s="50" t="s">
        <v>110</v>
      </c>
      <c r="F12" s="50"/>
    </row>
    <row r="13" spans="1:6" ht="29">
      <c r="A13">
        <v>4</v>
      </c>
      <c r="B13" s="50" t="s">
        <v>6</v>
      </c>
      <c r="C13" s="50" t="s">
        <v>150</v>
      </c>
      <c r="D13" s="50" t="s">
        <v>112</v>
      </c>
      <c r="E13" s="50" t="s">
        <v>113</v>
      </c>
      <c r="F13" s="50" t="s">
        <v>114</v>
      </c>
    </row>
    <row r="14" spans="1:6" ht="29">
      <c r="A14">
        <v>5</v>
      </c>
      <c r="B14" s="50" t="s">
        <v>28</v>
      </c>
      <c r="C14" s="50" t="s">
        <v>151</v>
      </c>
      <c r="D14" s="50" t="s">
        <v>130</v>
      </c>
      <c r="E14" s="50" t="s">
        <v>131</v>
      </c>
      <c r="F14" s="50" t="s">
        <v>132</v>
      </c>
    </row>
    <row r="15" spans="1:6" ht="29">
      <c r="A15">
        <v>6</v>
      </c>
      <c r="B15" s="50" t="s">
        <v>139</v>
      </c>
      <c r="C15" s="50" t="s">
        <v>152</v>
      </c>
      <c r="D15" s="50" t="s">
        <v>130</v>
      </c>
      <c r="E15" s="50" t="s">
        <v>131</v>
      </c>
      <c r="F15" s="50"/>
    </row>
    <row r="16" spans="1:6">
      <c r="A16">
        <v>7</v>
      </c>
      <c r="B16" s="50" t="s">
        <v>115</v>
      </c>
      <c r="C16" s="50" t="s">
        <v>153</v>
      </c>
      <c r="D16" s="50" t="s">
        <v>112</v>
      </c>
      <c r="E16" s="50" t="s">
        <v>116</v>
      </c>
      <c r="F16" s="50" t="s">
        <v>117</v>
      </c>
    </row>
    <row r="17" spans="1:6">
      <c r="A17">
        <v>8</v>
      </c>
      <c r="B17" s="50" t="s">
        <v>8</v>
      </c>
      <c r="C17" s="50" t="s">
        <v>154</v>
      </c>
      <c r="D17" s="50" t="s">
        <v>35</v>
      </c>
      <c r="E17" s="50" t="s">
        <v>36</v>
      </c>
      <c r="F17" s="5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1.LO-Goal</vt:lpstr>
      <vt:lpstr>Readme</vt:lpstr>
      <vt:lpstr>2.MOOC-Lesson</vt:lpstr>
      <vt:lpstr>3.Practice</vt:lpstr>
      <vt:lpstr>4.Asses. and Grading</vt:lpstr>
      <vt:lpstr>5.Courseware Details</vt:lpstr>
      <vt:lpstr>6.LO-Lesson</vt:lpstr>
      <vt:lpstr>7.Duration check</vt:lpstr>
      <vt:lpstr>Huong dan tinh thoi luong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Hienntt2</dc:creator>
  <cp:lastModifiedBy>Tài Trương</cp:lastModifiedBy>
  <dcterms:created xsi:type="dcterms:W3CDTF">2017-08-18T03:50:51Z</dcterms:created>
  <dcterms:modified xsi:type="dcterms:W3CDTF">2021-05-09T08:55:16Z</dcterms:modified>
</cp:coreProperties>
</file>