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24226"/>
  <mc:AlternateContent xmlns:mc="http://schemas.openxmlformats.org/markup-compatibility/2006">
    <mc:Choice Requires="x15">
      <x15ac:absPath xmlns:x15ac="http://schemas.microsoft.com/office/spreadsheetml/2010/11/ac" url="G:\Drive của tôi\1. Course Development 2019\WEB101x_3.0 - Xây dựng website đầu tiên\3. Course Syllabus\"/>
    </mc:Choice>
  </mc:AlternateContent>
  <xr:revisionPtr revIDLastSave="0" documentId="13_ncr:1_{20108BC5-EDF5-4563-B059-0C908A1D3F1C}" xr6:coauthVersionLast="45" xr6:coauthVersionMax="45" xr10:uidLastSave="{00000000-0000-0000-0000-000000000000}"/>
  <bookViews>
    <workbookView xWindow="-98" yWindow="-98" windowWidth="19396" windowHeight="11596" tabRatio="846" activeTab="6" xr2:uid="{00000000-000D-0000-FFFF-FFFF00000000}"/>
  </bookViews>
  <sheets>
    <sheet name="Intro" sheetId="1" r:id="rId1"/>
    <sheet name="Readme" sheetId="2" state="hidden" r:id="rId2"/>
    <sheet name="MOOC-Lesson mapping" sheetId="12" r:id="rId3"/>
    <sheet name="LO and Modules" sheetId="6" r:id="rId4"/>
    <sheet name="Courseware Details" sheetId="9" r:id="rId5"/>
    <sheet name="Assesment" sheetId="4" r:id="rId6"/>
    <sheet name="Duration check" sheetId="13" r:id="rId7"/>
    <sheet name="Huong dan tinh thoi luong" sheetId="10" r:id="rId8"/>
  </sheets>
  <definedNames>
    <definedName name="_xlnm._FilterDatabase" localSheetId="4" hidden="1">'Courseware Details'!$A$7:$AN$7</definedName>
    <definedName name="_xlnm._FilterDatabase" localSheetId="3" hidden="1">'LO and Modules'!$A$4:$R$34</definedName>
  </definedNames>
  <calcPr calcId="191029" calcMode="manual"/>
</workbook>
</file>

<file path=xl/calcChain.xml><?xml version="1.0" encoding="utf-8"?>
<calcChain xmlns="http://schemas.openxmlformats.org/spreadsheetml/2006/main">
  <c r="I4" i="13" l="1"/>
  <c r="K22" i="13"/>
  <c r="L19" i="13"/>
  <c r="K24" i="13" s="1"/>
  <c r="L18" i="13"/>
  <c r="K23" i="13" s="1"/>
  <c r="L17" i="13"/>
  <c r="L16" i="13"/>
  <c r="K21" i="13" s="1"/>
  <c r="C30" i="13"/>
  <c r="K25" i="13" l="1"/>
  <c r="C31" i="13" s="1"/>
  <c r="I21" i="13"/>
  <c r="H23" i="13"/>
  <c r="H22" i="13"/>
  <c r="H21" i="13"/>
  <c r="I22" i="13"/>
  <c r="H25" i="13" l="1"/>
  <c r="G77" i="9"/>
  <c r="G107" i="9"/>
  <c r="G106" i="9"/>
  <c r="G105" i="9"/>
  <c r="G104" i="9"/>
  <c r="G117" i="9"/>
  <c r="G116" i="9"/>
  <c r="G115" i="9"/>
  <c r="G114" i="9"/>
  <c r="G113" i="9"/>
  <c r="G124" i="9"/>
  <c r="G123" i="9"/>
  <c r="G122" i="9"/>
  <c r="G135" i="9"/>
  <c r="H135" i="9"/>
  <c r="G134" i="9"/>
  <c r="H134" i="9" s="1"/>
  <c r="G94" i="9"/>
  <c r="G93" i="9"/>
  <c r="G92" i="9"/>
  <c r="G91" i="9"/>
  <c r="G90" i="9"/>
  <c r="G89" i="9"/>
  <c r="G82" i="9"/>
  <c r="G81" i="9"/>
  <c r="G80" i="9"/>
  <c r="G79" i="9"/>
  <c r="G78" i="9"/>
  <c r="G69" i="9"/>
  <c r="G68" i="9"/>
  <c r="G67" i="9"/>
  <c r="G60" i="9"/>
  <c r="G59" i="9"/>
  <c r="G58" i="9"/>
  <c r="G57" i="9"/>
  <c r="G56" i="9"/>
  <c r="G55" i="9"/>
  <c r="G54" i="9"/>
  <c r="G44" i="9"/>
  <c r="G43" i="9"/>
  <c r="G42" i="9"/>
  <c r="G41" i="9"/>
  <c r="G34" i="9"/>
  <c r="G33" i="9"/>
  <c r="G32" i="9"/>
  <c r="G31" i="9"/>
  <c r="G24" i="9"/>
  <c r="G23" i="9"/>
  <c r="G22" i="9"/>
  <c r="G21" i="9"/>
  <c r="G15" i="9"/>
  <c r="G14" i="9"/>
  <c r="G13" i="9"/>
  <c r="G12" i="9"/>
  <c r="U3" i="9"/>
  <c r="AI5" i="9"/>
  <c r="AJ5" i="9"/>
  <c r="AK5" i="9"/>
  <c r="AL5" i="9"/>
  <c r="AM5" i="9"/>
  <c r="AN5" i="9"/>
  <c r="AI4" i="9"/>
  <c r="AJ4" i="9"/>
  <c r="AK4" i="9"/>
  <c r="AL4" i="9"/>
  <c r="AM4" i="9"/>
  <c r="AN4" i="9"/>
  <c r="AI3" i="9"/>
  <c r="AJ3" i="9"/>
  <c r="AK3" i="9"/>
  <c r="AL3" i="9"/>
  <c r="AM3" i="9"/>
  <c r="AN3" i="9"/>
  <c r="H124" i="9"/>
  <c r="H125" i="9"/>
  <c r="H126" i="9"/>
  <c r="H127" i="9"/>
  <c r="H133" i="9"/>
  <c r="H136" i="9"/>
  <c r="H139" i="9"/>
  <c r="H140" i="9"/>
  <c r="H141" i="9"/>
  <c r="H142" i="9"/>
  <c r="H143" i="9"/>
  <c r="H107" i="9"/>
  <c r="H118" i="9"/>
  <c r="H109" i="9"/>
  <c r="I5" i="13"/>
  <c r="I6" i="13"/>
  <c r="I7" i="13"/>
  <c r="I8" i="13"/>
  <c r="I9" i="13"/>
  <c r="I10" i="13"/>
  <c r="G11" i="13"/>
  <c r="G12" i="13"/>
  <c r="G13" i="13"/>
  <c r="G23" i="13" s="1"/>
  <c r="G14" i="13"/>
  <c r="G15" i="13"/>
  <c r="F12" i="13"/>
  <c r="F14" i="13"/>
  <c r="F24" i="13" s="1"/>
  <c r="F15" i="13"/>
  <c r="D15" i="13"/>
  <c r="I3" i="13"/>
  <c r="G24" i="13"/>
  <c r="I23" i="13"/>
  <c r="I24" i="13"/>
  <c r="F13" i="13"/>
  <c r="H59" i="9"/>
  <c r="H12" i="9"/>
  <c r="H123" i="9"/>
  <c r="H122" i="9"/>
  <c r="D13" i="13" s="1"/>
  <c r="L13" i="13" s="1"/>
  <c r="H114" i="9"/>
  <c r="H115" i="9"/>
  <c r="H116" i="9"/>
  <c r="H117" i="9"/>
  <c r="D12" i="13" s="1"/>
  <c r="L12" i="13" s="1"/>
  <c r="H113" i="9"/>
  <c r="H105" i="9"/>
  <c r="H106" i="9"/>
  <c r="H104" i="9"/>
  <c r="D11" i="13" s="1"/>
  <c r="H121" i="9"/>
  <c r="H112" i="9"/>
  <c r="E12" i="13"/>
  <c r="H103" i="9"/>
  <c r="H102" i="9" s="1"/>
  <c r="H90" i="9"/>
  <c r="H91" i="9"/>
  <c r="H92" i="9"/>
  <c r="H93" i="9"/>
  <c r="H87" i="9" s="1"/>
  <c r="H94" i="9"/>
  <c r="H89" i="9"/>
  <c r="H88" i="9"/>
  <c r="H78" i="9"/>
  <c r="H79" i="9"/>
  <c r="H80" i="9"/>
  <c r="H81" i="9"/>
  <c r="H82" i="9"/>
  <c r="H77" i="9"/>
  <c r="H76" i="9"/>
  <c r="H68" i="9"/>
  <c r="H69" i="9"/>
  <c r="D8" i="13" s="1"/>
  <c r="H70" i="9"/>
  <c r="H67" i="9"/>
  <c r="H66" i="9"/>
  <c r="H55" i="9"/>
  <c r="D7" i="13" s="1"/>
  <c r="L7" i="13" s="1"/>
  <c r="H56" i="9"/>
  <c r="H57" i="9"/>
  <c r="H58" i="9"/>
  <c r="H60" i="9"/>
  <c r="H54" i="9"/>
  <c r="H53" i="9"/>
  <c r="H42" i="9"/>
  <c r="H43" i="9"/>
  <c r="H44" i="9"/>
  <c r="H41" i="9"/>
  <c r="H40" i="9"/>
  <c r="H32" i="9"/>
  <c r="H33" i="9"/>
  <c r="H34" i="9"/>
  <c r="H31" i="9"/>
  <c r="H30" i="9"/>
  <c r="E5" i="13" s="1"/>
  <c r="H108" i="9"/>
  <c r="F11" i="13" s="1"/>
  <c r="F23" i="13" s="1"/>
  <c r="H98" i="9"/>
  <c r="G10" i="13" s="1"/>
  <c r="H97" i="9"/>
  <c r="H95" i="9"/>
  <c r="F10" i="13" s="1"/>
  <c r="H86" i="9"/>
  <c r="G9" i="13"/>
  <c r="H85" i="9"/>
  <c r="E9" i="13" s="1"/>
  <c r="H83" i="9"/>
  <c r="F9" i="13" s="1"/>
  <c r="H74" i="9"/>
  <c r="G8" i="13"/>
  <c r="H73" i="9"/>
  <c r="H71" i="9"/>
  <c r="F8" i="13" s="1"/>
  <c r="H64" i="9"/>
  <c r="G7" i="13" s="1"/>
  <c r="G22" i="13" s="1"/>
  <c r="H63" i="9"/>
  <c r="H61" i="9"/>
  <c r="F7" i="13" s="1"/>
  <c r="H47" i="9"/>
  <c r="E6" i="13" s="1"/>
  <c r="H27" i="9"/>
  <c r="H48" i="9"/>
  <c r="G6" i="13"/>
  <c r="H38" i="9"/>
  <c r="G5" i="13" s="1"/>
  <c r="H37" i="9"/>
  <c r="H45" i="9"/>
  <c r="F6" i="13" s="1"/>
  <c r="H25" i="9"/>
  <c r="F4" i="13"/>
  <c r="H35" i="9"/>
  <c r="F5" i="13" s="1"/>
  <c r="H16" i="9"/>
  <c r="F3" i="13" s="1"/>
  <c r="H15" i="9"/>
  <c r="E13" i="13"/>
  <c r="E7" i="13"/>
  <c r="E14" i="13"/>
  <c r="E10" i="13"/>
  <c r="E15" i="13"/>
  <c r="L15" i="13" s="1"/>
  <c r="H111" i="9"/>
  <c r="H28" i="9"/>
  <c r="G4" i="13" s="1"/>
  <c r="H24" i="9"/>
  <c r="H23" i="9"/>
  <c r="H22" i="9"/>
  <c r="D4" i="13" s="1"/>
  <c r="L4" i="13" s="1"/>
  <c r="H21" i="9"/>
  <c r="H20" i="9"/>
  <c r="E4" i="13"/>
  <c r="H11" i="9"/>
  <c r="E3" i="13" s="1"/>
  <c r="H18" i="9"/>
  <c r="G3" i="13" s="1"/>
  <c r="H17" i="9"/>
  <c r="H14" i="9"/>
  <c r="H10" i="9"/>
  <c r="H13" i="9"/>
  <c r="D3" i="13" s="1"/>
  <c r="L3" i="9"/>
  <c r="M3" i="9"/>
  <c r="N3" i="9"/>
  <c r="O3" i="9"/>
  <c r="P3" i="9"/>
  <c r="Q3" i="9"/>
  <c r="R3" i="9"/>
  <c r="S3" i="9"/>
  <c r="T3" i="9"/>
  <c r="V3" i="9"/>
  <c r="W3" i="9"/>
  <c r="X3" i="9"/>
  <c r="Y3" i="9"/>
  <c r="Z3" i="9"/>
  <c r="AA3" i="9"/>
  <c r="AB3" i="9"/>
  <c r="AC3" i="9"/>
  <c r="AD3" i="9"/>
  <c r="AE3" i="9"/>
  <c r="AF3" i="9"/>
  <c r="AG3" i="9"/>
  <c r="AH3" i="9"/>
  <c r="K3" i="9"/>
  <c r="L4" i="9"/>
  <c r="M4" i="9"/>
  <c r="N4" i="9"/>
  <c r="O4" i="9"/>
  <c r="P4" i="9"/>
  <c r="Q4" i="9"/>
  <c r="R4" i="9"/>
  <c r="S4" i="9"/>
  <c r="T4" i="9"/>
  <c r="U4" i="9"/>
  <c r="V4" i="9"/>
  <c r="W4" i="9"/>
  <c r="X4" i="9"/>
  <c r="Y4" i="9"/>
  <c r="Z4" i="9"/>
  <c r="AA4" i="9"/>
  <c r="AB4" i="9"/>
  <c r="AC4" i="9"/>
  <c r="AD4" i="9"/>
  <c r="AE4" i="9"/>
  <c r="AF4" i="9"/>
  <c r="AG4" i="9"/>
  <c r="AH4" i="9"/>
  <c r="K4" i="9"/>
  <c r="M5" i="9"/>
  <c r="N5" i="9"/>
  <c r="O5" i="9"/>
  <c r="P5" i="9"/>
  <c r="Q5" i="9"/>
  <c r="R5" i="9"/>
  <c r="S5" i="9"/>
  <c r="T5" i="9"/>
  <c r="U5" i="9"/>
  <c r="V5" i="9"/>
  <c r="W5" i="9"/>
  <c r="X5" i="9"/>
  <c r="Y5" i="9"/>
  <c r="Z5" i="9"/>
  <c r="AA5" i="9"/>
  <c r="AB5" i="9"/>
  <c r="AC5" i="9"/>
  <c r="AD5" i="9"/>
  <c r="AE5" i="9"/>
  <c r="AF5" i="9"/>
  <c r="AG5" i="9"/>
  <c r="AH5" i="9"/>
  <c r="L5" i="9"/>
  <c r="K5" i="9"/>
  <c r="H75" i="9"/>
  <c r="H29" i="9" l="1"/>
  <c r="H19" i="9"/>
  <c r="D5" i="13"/>
  <c r="H39" i="9"/>
  <c r="H65" i="9"/>
  <c r="D9" i="13"/>
  <c r="D22" i="13" s="1"/>
  <c r="L22" i="13" s="1"/>
  <c r="E21" i="13"/>
  <c r="D6" i="13"/>
  <c r="H52" i="9"/>
  <c r="D10" i="13"/>
  <c r="L10" i="13" s="1"/>
  <c r="G21" i="13"/>
  <c r="G25" i="13" s="1"/>
  <c r="H120" i="9"/>
  <c r="H138" i="9"/>
  <c r="L3" i="13"/>
  <c r="D23" i="13"/>
  <c r="F21" i="13"/>
  <c r="F22" i="13"/>
  <c r="L5" i="13"/>
  <c r="L9" i="13"/>
  <c r="L6" i="13"/>
  <c r="D14" i="13"/>
  <c r="H132" i="9"/>
  <c r="E24" i="13"/>
  <c r="D21" i="13"/>
  <c r="L21" i="13" s="1"/>
  <c r="E8" i="13"/>
  <c r="E22" i="13" s="1"/>
  <c r="E25" i="13" s="1"/>
  <c r="E11" i="13"/>
  <c r="E23" i="13" s="1"/>
  <c r="H9" i="9"/>
  <c r="I25" i="13"/>
  <c r="C29" i="13" s="1"/>
  <c r="L23" i="13" l="1"/>
  <c r="L11" i="13"/>
  <c r="F25" i="13"/>
  <c r="L14" i="13"/>
  <c r="D24" i="13"/>
  <c r="L24" i="13" s="1"/>
  <c r="L25" i="13" s="1"/>
  <c r="L8" i="13"/>
  <c r="D25" i="13" l="1"/>
  <c r="C28" i="13" s="1"/>
  <c r="C33" i="13" l="1"/>
  <c r="D29" i="13" s="1"/>
  <c r="C32" i="13"/>
  <c r="D28" i="13" s="1"/>
  <c r="D32" i="13" l="1"/>
  <c r="D3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B2" authorId="0" shapeId="0" xr:uid="{00000000-0006-0000-0200-000001000000}">
      <text>
        <r>
          <rPr>
            <b/>
            <sz val="9"/>
            <color indexed="81"/>
            <rFont val="Tahoma"/>
            <family val="2"/>
          </rPr>
          <t>ASUS:</t>
        </r>
        <r>
          <rPr>
            <sz val="9"/>
            <color indexed="81"/>
            <rFont val="Tahoma"/>
            <family val="2"/>
          </rPr>
          <t xml:space="preserve">
Liệt kê đầy đủ các bài học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300-000001000000}">
      <text>
        <r>
          <rPr>
            <sz val="11"/>
            <color rgb="FF000000"/>
            <rFont val="Calibri"/>
            <family val="2"/>
          </rPr>
          <t>Chia làm 4 loại:
Attitude
Knowledge
Hard Skill
Soft Skill</t>
        </r>
      </text>
    </comment>
    <comment ref="G4" authorId="0" shapeId="0" xr:uid="{00000000-0006-0000-0300-000002000000}">
      <text>
        <r>
          <rPr>
            <sz val="11"/>
            <color rgb="FF000000"/>
            <rFont val="Calibri"/>
            <family val="2"/>
          </rPr>
          <t xml:space="preserve">Đặt tên theo area hẹp trong môn, có thể dùng làm hashtag phân loại mentor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laptop</author>
    <author>LapTop</author>
  </authors>
  <commentList>
    <comment ref="E7" authorId="0" shapeId="0" xr:uid="{00000000-0006-0000-0400-000001000000}">
      <text>
        <r>
          <rPr>
            <b/>
            <sz val="9"/>
            <color indexed="81"/>
            <rFont val="Tahoma"/>
            <family val="2"/>
          </rPr>
          <t xml:space="preserve">Dưới đây chỉ là ví dụ
Mỗi bài cán bộ PTCT có thể design cho phù hợp với từng môn học. </t>
        </r>
        <r>
          <rPr>
            <sz val="9"/>
            <color indexed="81"/>
            <rFont val="Tahoma"/>
            <family val="2"/>
          </rPr>
          <t xml:space="preserve">
</t>
        </r>
      </text>
    </comment>
    <comment ref="F7" authorId="0" shapeId="0" xr:uid="{00000000-0006-0000-0400-000002000000}">
      <text>
        <r>
          <rPr>
            <b/>
            <sz val="9"/>
            <color indexed="81"/>
            <rFont val="Tahoma"/>
            <family val="2"/>
          </rPr>
          <t>Administrator:</t>
        </r>
        <r>
          <rPr>
            <sz val="9"/>
            <color indexed="81"/>
            <rFont val="Tahoma"/>
            <family val="2"/>
          </rPr>
          <t xml:space="preserve">
Một trong các loại: video, text, quiz,...</t>
        </r>
      </text>
    </comment>
    <comment ref="G7" authorId="1" shapeId="0" xr:uid="{00000000-0006-0000-0400-000003000000}">
      <text>
        <r>
          <rPr>
            <sz val="9"/>
            <color indexed="81"/>
            <rFont val="Tahoma"/>
            <family val="2"/>
          </rPr>
          <t xml:space="preserve">1. Video: Thời lượng video
2. Text: Ước tổng số từ
3. Bài thưc hành: Thời gian do chính DL làm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500-000001000000}">
      <text>
        <r>
          <rPr>
            <sz val="11"/>
            <color rgb="FF000000"/>
            <rFont val="Calibri"/>
            <family val="2"/>
          </rPr>
          <t>Administrator:
Trung bình SV mất bao lâu để hoàn thành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C13" authorId="0" shapeId="0" xr:uid="{00000000-0006-0000-0700-000001000000}">
      <text>
        <r>
          <rPr>
            <b/>
            <sz val="9"/>
            <color indexed="81"/>
            <rFont val="Tahoma"/>
            <family val="2"/>
          </rPr>
          <t>Hien:
Phải x 2 để cover thời gian làm cho pass vì SV k thể làm đúng ngay 1 lần đầu</t>
        </r>
        <r>
          <rPr>
            <sz val="9"/>
            <color indexed="81"/>
            <rFont val="Tahoma"/>
            <family val="2"/>
          </rPr>
          <t xml:space="preserve">
</t>
        </r>
      </text>
    </comment>
  </commentList>
</comments>
</file>

<file path=xl/sharedStrings.xml><?xml version="1.0" encoding="utf-8"?>
<sst xmlns="http://schemas.openxmlformats.org/spreadsheetml/2006/main" count="983" uniqueCount="510">
  <si>
    <t>Thông tin đặt hàng xây dựng nội dung Môn học</t>
  </si>
  <si>
    <t>Đầu vào</t>
  </si>
  <si>
    <t>Bản yêu cầu (đặt hàng) xây dựng nội dung Môn học</t>
  </si>
  <si>
    <t>Trình tự thực hiện</t>
  </si>
  <si>
    <t>Người thực hiện</t>
  </si>
  <si>
    <t>PgD (Program Director)</t>
  </si>
  <si>
    <t>Người nhận</t>
  </si>
  <si>
    <t>DL (Dev Lead)</t>
  </si>
  <si>
    <t>Tiếp theo</t>
  </si>
  <si>
    <t>#</t>
  </si>
  <si>
    <t>COURSE ASSESSMENT/ĐÁNH GIÁ MÔN HỌC</t>
  </si>
  <si>
    <t>Nếu không có gì đặc biệt thì giữ nguyên (áp dụng cho tất cả các môn)</t>
  </si>
  <si>
    <t>Thành phần</t>
  </si>
  <si>
    <t>Phương thức đánh giá</t>
  </si>
  <si>
    <t>Trọng số</t>
  </si>
  <si>
    <t>Thời lượng</t>
  </si>
  <si>
    <t>Điều kiện bắt buộc để có điểm</t>
  </si>
  <si>
    <t>Đặt câu hỏi</t>
  </si>
  <si>
    <t>Số câu hỏi hợp lệ
Rating của mentor</t>
  </si>
  <si>
    <t>Đủ số câu hỏi hợp lệ (8 câu)</t>
  </si>
  <si>
    <t>Quiz</t>
  </si>
  <si>
    <t>Trắc nghiệm</t>
  </si>
  <si>
    <t>Pass 100% (được làm lại không hạn chế số lần)</t>
  </si>
  <si>
    <t>Assignment</t>
  </si>
  <si>
    <t>Chụp ảnh màn hình kết quả bài tập, nộp bài qua mạng</t>
  </si>
  <si>
    <t>Các bài ASM đều có điểm, phải đạt 100% outcome (được hướng dẫn làm lại để đạt đủ outcome)</t>
  </si>
  <si>
    <t>Thi cuối Môn học</t>
  </si>
  <si>
    <t>Vấn đáp trên cơ sở Assignment và Quiz</t>
  </si>
  <si>
    <t>15p</t>
  </si>
  <si>
    <t>Đã có điểm thành phần 1, 2 và 3</t>
  </si>
  <si>
    <t>Course Learning Outcomes and Modules / Mô tả chuẩn đầu ra môn học và nhóm vào các Phần</t>
  </si>
  <si>
    <t>Lưu ý: Đánh giá môn học căn cứ vào chuẩn đầu ra của môn học, mỗi chuẩn đầu ra có thể áp dụng một hay nhiều phương pháp đánh giá khác nhau.</t>
  </si>
  <si>
    <t>Xác định các CĐR và nhóm vào các Phần (Module) của Môn học. CĐR được break down từ Course Objectives đã xác định ở step trước</t>
  </si>
  <si>
    <t>ID</t>
  </si>
  <si>
    <t>Outcome</t>
  </si>
  <si>
    <t>Type</t>
  </si>
  <si>
    <t>Course Module</t>
  </si>
  <si>
    <t>Topic 
(hashtag)</t>
  </si>
  <si>
    <t>Explanation/ Notes</t>
  </si>
  <si>
    <t>Knowledge</t>
  </si>
  <si>
    <t>Skill</t>
  </si>
  <si>
    <t>I = introduce, T = teach, U = Utilize</t>
  </si>
  <si>
    <t>T</t>
  </si>
  <si>
    <t>Assignment 1</t>
  </si>
  <si>
    <t>Assignment 2</t>
  </si>
  <si>
    <t>Ghi chú</t>
  </si>
  <si>
    <t>Courseware Details / Phương án nội dung chi tiết Môn học</t>
  </si>
  <si>
    <t>Phương án chi tiết đến mức Mục (Unit) - là đơn vị học liệu nhỏ nhất của FUNIX</t>
  </si>
  <si>
    <t>Phần/Module = Session LMS</t>
  </si>
  <si>
    <t>Bài/Lesson = Subsession LMS</t>
  </si>
  <si>
    <t>Unit Code</t>
  </si>
  <si>
    <t>Mục/Unit = Unit LMS</t>
  </si>
  <si>
    <t>Content Type</t>
  </si>
  <si>
    <t>Link/ Nguồn tham khảo</t>
  </si>
  <si>
    <t>Phần 1</t>
  </si>
  <si>
    <t>1.1.1</t>
  </si>
  <si>
    <t>Mục tiêu</t>
  </si>
  <si>
    <t>Text</t>
  </si>
  <si>
    <t>1.1.2</t>
  </si>
  <si>
    <t>Video</t>
  </si>
  <si>
    <t>1.1.3</t>
  </si>
  <si>
    <t>1.1.4</t>
  </si>
  <si>
    <t>Page</t>
  </si>
  <si>
    <t>1.1.5</t>
  </si>
  <si>
    <t>1.1.6</t>
  </si>
  <si>
    <t>1.1.7</t>
  </si>
  <si>
    <t>1.1.8</t>
  </si>
  <si>
    <t>Tổng kết bài học</t>
  </si>
  <si>
    <t>1.1.9</t>
  </si>
  <si>
    <t>1.2.1</t>
  </si>
  <si>
    <t>1.2.2</t>
  </si>
  <si>
    <t>1.2.3</t>
  </si>
  <si>
    <t>1.2.4</t>
  </si>
  <si>
    <t>1.2.5</t>
  </si>
  <si>
    <t>1.3.1</t>
  </si>
  <si>
    <t>1.3.2</t>
  </si>
  <si>
    <t>1.3.3</t>
  </si>
  <si>
    <t>1.3.4</t>
  </si>
  <si>
    <t>1.3.5</t>
  </si>
  <si>
    <t>1.3.6</t>
  </si>
  <si>
    <t>1.3.7</t>
  </si>
  <si>
    <t>Phần 2</t>
  </si>
  <si>
    <t>2.5.1</t>
  </si>
  <si>
    <t>2.5.2</t>
  </si>
  <si>
    <t>2.5.3</t>
  </si>
  <si>
    <t>2.5.4</t>
  </si>
  <si>
    <t>2.5.5</t>
  </si>
  <si>
    <t>2.5.6</t>
  </si>
  <si>
    <t>2.6.1</t>
  </si>
  <si>
    <t>2.6.2</t>
  </si>
  <si>
    <t>2.6.3</t>
  </si>
  <si>
    <t>2.6.4</t>
  </si>
  <si>
    <t>2.6.5</t>
  </si>
  <si>
    <t>2.6.6</t>
  </si>
  <si>
    <t>2.6.8</t>
  </si>
  <si>
    <t>2.6.9</t>
  </si>
  <si>
    <t>Lab</t>
  </si>
  <si>
    <t>2.7.1</t>
  </si>
  <si>
    <t>2.7.2</t>
  </si>
  <si>
    <t>2.7.3</t>
  </si>
  <si>
    <t>2.7.4</t>
  </si>
  <si>
    <t>2.7.5</t>
  </si>
  <si>
    <t>2.7.6</t>
  </si>
  <si>
    <t>2.7.7</t>
  </si>
  <si>
    <t>2.7.8</t>
  </si>
  <si>
    <t>2.7.9</t>
  </si>
  <si>
    <t>2.7.10</t>
  </si>
  <si>
    <t>2.8.1</t>
  </si>
  <si>
    <t>2.8.2</t>
  </si>
  <si>
    <t>2.8.3</t>
  </si>
  <si>
    <t>2.8.4</t>
  </si>
  <si>
    <t>2.8.5</t>
  </si>
  <si>
    <t>2.8.6</t>
  </si>
  <si>
    <t>2.8.7</t>
  </si>
  <si>
    <t>ASM</t>
  </si>
  <si>
    <t>3.11.1</t>
  </si>
  <si>
    <t>3.11.2</t>
  </si>
  <si>
    <t>3.11.3</t>
  </si>
  <si>
    <t>3.11.4</t>
  </si>
  <si>
    <t>3.11.7</t>
  </si>
  <si>
    <t>Giải thích khái niệm</t>
  </si>
  <si>
    <t>Khái niệm</t>
  </si>
  <si>
    <t>Giải thích</t>
  </si>
  <si>
    <t>các thành phần nội dung môn học, bao gồm assigment, lab, quiz, video, text, game, v.v. được liệt kê như bảng dưới</t>
  </si>
  <si>
    <t>Phân loại</t>
  </si>
  <si>
    <t>phân loại thành Lý thuyết hoặc Thực hành</t>
  </si>
  <si>
    <t>Thời lượng đo ban đầu (TLBĐ)</t>
  </si>
  <si>
    <t>cách đo thời lượng ban đầu, sau đó sẽ quy đổi ra các thời lượng tiếp theo. Ví dụ đối với loại thành phần Video, cách đo ban đầu là đo độ dài video, sau đó quy đổi ra thời lượng cho SV bằng cách nhân 2.</t>
  </si>
  <si>
    <t>Thời lượng cho SV (TLSV)</t>
  </si>
  <si>
    <t>Căn cứ theo TLBĐ và công thức, tính ra thời lượng mà SV sẽ cần bỏ ra để học</t>
  </si>
  <si>
    <t>Thời lượng tín chỉ (TLTC)</t>
  </si>
  <si>
    <t>Căn cứ theo TLBĐ và TLSV, quy đổi ra thời lượng tính tín chỉ</t>
  </si>
  <si>
    <t>Bảng kê các loại Thành phần và cách tính</t>
  </si>
  <si>
    <t>Cách tính TLBĐ</t>
  </si>
  <si>
    <t>Cách tính TLSV</t>
  </si>
  <si>
    <t>Cách tính TLTC</t>
  </si>
  <si>
    <t>Đo độ dài</t>
  </si>
  <si>
    <t>Nhân đôi</t>
  </si>
  <si>
    <t>như TLSV</t>
  </si>
  <si>
    <t>Đo số từ, quy đổi 250 từ = 1 phút</t>
  </si>
  <si>
    <t>Đếm số câu, mỗi câu 2 phút</t>
  </si>
  <si>
    <t>như TLBĐ</t>
  </si>
  <si>
    <t>Mentor làm thử và đo thời gian</t>
  </si>
  <si>
    <t>Nhân 4</t>
  </si>
  <si>
    <t>Lấy TLSV chia đôi</t>
  </si>
  <si>
    <t>Exercises</t>
  </si>
  <si>
    <t>Thời lượng sinh viên (phút)</t>
  </si>
  <si>
    <t>Có thể bổ sung Progress test với các môn Lý thuyết. Dạng bài trắc nghiệm hạn chế số lần làm.</t>
  </si>
  <si>
    <t>Program Description</t>
  </si>
  <si>
    <t>Các yêu cầu khác đối với Môn học: Order Form, Course Requirement Specification, Kết quả đánh giá phiên bản cũ (nếu là xây dựng phiên bản nâng cấp)</t>
  </si>
  <si>
    <t>DL sử dụng tài liệu này để xây dựng LO, Syllabus và các sản phẩm khác theo quá trình Course Development</t>
  </si>
  <si>
    <t>Bộ tài liệu Courseware Syllabus</t>
  </si>
  <si>
    <t>Course Goal mapping</t>
  </si>
  <si>
    <t>I, T</t>
  </si>
  <si>
    <t>T, U</t>
  </si>
  <si>
    <t>(Đây là ví dụ. Mọi outcome đều phải map vào bài học nào đó ở mức I, T, U)</t>
  </si>
  <si>
    <t>Tổng I</t>
  </si>
  <si>
    <t>Tổng T</t>
  </si>
  <si>
    <t>Tổng U</t>
  </si>
  <si>
    <t>Viết LO</t>
  </si>
  <si>
    <t>Viết Assessment</t>
  </si>
  <si>
    <t>Viết Courseware Details (Chú ý tham khảo hướng dẫn thời lượng)</t>
  </si>
  <si>
    <t>Họp Hội đồng duyệt đề cương</t>
  </si>
  <si>
    <t xml:space="preserve">Tiêu chuẩn pass: </t>
  </si>
  <si>
    <t>Điểm Tổng kết Môn học &gt;=50% và không có điểm thành phần nào = 0. Thang điểm 10.</t>
  </si>
  <si>
    <t>Điểm thi cuối môn &gt;=4</t>
  </si>
  <si>
    <t>Thông tin gốc để tính TLSV</t>
  </si>
  <si>
    <t xml:space="preserve">Sau khi dựng dàn bài chi tiết thì đối chiếu lại với LO, sử dụng teaching mode (ITU). </t>
  </si>
  <si>
    <t>Ước tính thời lượng theo bài. Mỗi bài, thời lượng sinh viên (TLSV) khoảng 120 phút. Xem chi tiết cách tính thời lượng ở sheet cuối cùng</t>
  </si>
  <si>
    <t>Bài 1</t>
  </si>
  <si>
    <t>Bài 2</t>
  </si>
  <si>
    <t>Bài 3</t>
  </si>
  <si>
    <t>Bài 4</t>
  </si>
  <si>
    <t>Bài 5</t>
  </si>
  <si>
    <t>Bài 6</t>
  </si>
  <si>
    <t>Bài 7</t>
  </si>
  <si>
    <t>Bài 8</t>
  </si>
  <si>
    <t>Bài 9</t>
  </si>
  <si>
    <t>Bài 10</t>
  </si>
  <si>
    <t>Bài 11</t>
  </si>
  <si>
    <t>Bài 12</t>
  </si>
  <si>
    <t>Assignment 4</t>
  </si>
  <si>
    <t>1. Các khái niệm cơ bản về website và các thẻ HTML.</t>
  </si>
  <si>
    <t>Bài 1: Khái niệm cơ bản và công cụ xây dựng website</t>
  </si>
  <si>
    <t>Bài 2: Cấu trúc trang HTML</t>
  </si>
  <si>
    <t>Bài 7: Xây dựng Layout web (1)</t>
  </si>
  <si>
    <t>Bài 5: Cơ bản về CSS</t>
  </si>
  <si>
    <t>Bài 9: Cơ bản về Bootstrap và cách sử dụng</t>
  </si>
  <si>
    <t>Bài 10: Thiết kế website responsive</t>
  </si>
  <si>
    <t>Bài 11: Một số tính năng của Bootstrap</t>
  </si>
  <si>
    <t>Bài 12: Đưa website lên Online</t>
  </si>
  <si>
    <t>Bài 13</t>
  </si>
  <si>
    <t>2. Khái niệm cơ bản về CSS &amp; ứng dụng CSS</t>
  </si>
  <si>
    <t>3. Cách sử dụng Framework CSS (Bootstrap)</t>
  </si>
  <si>
    <t>4. Ứng dụng website</t>
  </si>
  <si>
    <t>WEB101x_o1</t>
  </si>
  <si>
    <t>WEB101x_o2</t>
  </si>
  <si>
    <t>WEB101x_o3</t>
  </si>
  <si>
    <t>WEB101x_o4</t>
  </si>
  <si>
    <t>WEB101x_o5</t>
  </si>
  <si>
    <t>WEB101x_o6</t>
  </si>
  <si>
    <t>WEB101x_o7</t>
  </si>
  <si>
    <t>WEB101x_o8</t>
  </si>
  <si>
    <t>WEB101x_o9</t>
  </si>
  <si>
    <t>WEB101x_o10</t>
  </si>
  <si>
    <t>WEB101x_o11</t>
  </si>
  <si>
    <t>WEB101x_o12</t>
  </si>
  <si>
    <t>WEB101x_o13</t>
  </si>
  <si>
    <t>WEB101x_o14</t>
  </si>
  <si>
    <t>WEB101x_o15</t>
  </si>
  <si>
    <t>WEB101x_o16</t>
  </si>
  <si>
    <t>WEB101x_o17</t>
  </si>
  <si>
    <t>WEB101x_o18</t>
  </si>
  <si>
    <t>WEB101x_o19</t>
  </si>
  <si>
    <t>WEB101x_o20</t>
  </si>
  <si>
    <t>WEB101x_o21</t>
  </si>
  <si>
    <t>WEB101x_o22</t>
  </si>
  <si>
    <t>WEB101x_o23</t>
  </si>
  <si>
    <t>WEB101x_o24</t>
  </si>
  <si>
    <t>Hiểu những khái niệm cơ bản về website</t>
  </si>
  <si>
    <t>Hiểu được thế nào là HTML và thành phần của một website.</t>
  </si>
  <si>
    <t>Nắm được cấu trúc của một trang HTML Và xây dựng được trang HTML đầu tiên.</t>
  </si>
  <si>
    <t>Nắm được và thực hành được cách thiết lập ngôn ngữ và bộ ký tự trên trang HTML.</t>
  </si>
  <si>
    <t>Biết cách chú thích (Comment), tạo khoảng trắng, xuống dòng trong tài liệu HTML.</t>
  </si>
  <si>
    <t>Nắm được khái niệm và ứng dụng của CSS trong trang website.</t>
  </si>
  <si>
    <t>Hiểu các khái niệm ID và Class trong CSS. Áp dụng thành thạo trong xây dựng website.</t>
  </si>
  <si>
    <t>Nắm được các thuộc tính phổ biến của CSS. Áp dụng các thuộc tính để xây dựng website.</t>
  </si>
  <si>
    <t>Thực hành chèn ảnh vào trang HTML và tạo Style cho bức ảnh. Tạo được các hiệu ứng di chuyển chuột trên ảnh và text.</t>
  </si>
  <si>
    <t>Xây dựng được Layout website từng bước một thống qua các thành phần:
- Cấu trúc trang web
- Menu (Danh mục)
- Xây dựng Layout bằng thẻ DIV
- Tạo header, footer
- Hoàn thiện nội dung website</t>
  </si>
  <si>
    <t>Hiểu thế là là framework CSS, ứng dụng thực tế. Biết về bootstrap là một framework phổ biến nhất hiện nay.</t>
  </si>
  <si>
    <t>Biết cách cài đặt và sử dụng Bootstrap trong website.</t>
  </si>
  <si>
    <t>Hiểu về khái niệm Rows và Cells trong bootstrap.</t>
  </si>
  <si>
    <t>Biết về một số tính năng nâng cao trong bootstrap (Navigation, Slide show, Play video…) và áp dụng vào xây dựng website.</t>
  </si>
  <si>
    <t>Cách tìm kiếm và ứng dụng tính năng cơ bản của bootstrap</t>
  </si>
  <si>
    <t>Nắm được các khái niệm cơ bản về việc đưa website lên internet (Domain, Hosting…)</t>
  </si>
  <si>
    <t>Thực hiện được upload website lên internet</t>
  </si>
  <si>
    <t>Định hướng phát triển website với phần mềm mã nguồn mở (Wordpress)</t>
  </si>
  <si>
    <t>G1. Hiểu những khái niệm cơ bản liên quan đến công nghệ web</t>
  </si>
  <si>
    <t>G2. Sử dụng HTML để xây dựng trang web.</t>
  </si>
  <si>
    <t>G3. Sử dụng CSS để tạo bố cục và định kiểu trang web.</t>
  </si>
  <si>
    <t>G4. Giới thiệu về framework Bootstrap hỗ trợ phát triển CSS, tạo trang web có khả năng hoạt động tốt trên thiết bị di động.</t>
  </si>
  <si>
    <t>G5. Đưa website vào hoạt động trên Internet, tích hợp các dịch vụ khác trên Internet cho website</t>
  </si>
  <si>
    <t>G6. Giới thiệu về một công cụ thiết kế website Opensource (Wordpress) và định hướng phát triển  website.</t>
  </si>
  <si>
    <t>Nắm được các khái niệm cơ bản về website và ngôn ngữ HTML. Biết cách sử dụng Code Editor để tạo trang HTML</t>
  </si>
  <si>
    <t>https://www.udemy.com/html-and-css-for-beginners-crash-course-learn-fast-easy/learn/v4/t/lecture/2602954?start=0</t>
  </si>
  <si>
    <t>https://www.udemy.com/html-and-css-for-beginners-crash-course-learn-fast-easy/learn/v4/t/lecture/2602948?start=162</t>
  </si>
  <si>
    <t>https://www.udemy.com/html-and-css-for-beginners-crash-course-learn-fast-easy/learn/v4/t/lecture/2311808?start=29</t>
  </si>
  <si>
    <t>Các khái niệm cơ về website</t>
  </si>
  <si>
    <t>Bài học giúp học viên hiểu rõ cấu trúc một trang HTML và các thẻ HTML phổ biến. Áp dụng cấu trúc đó tạo ra một website với các thẻ cơ bản.</t>
  </si>
  <si>
    <t>https://www.udemy.com/html-and-css-for-beginners-crash-course-learn-fast-easy/learn/v4/t/lecture/2613522?start=253</t>
  </si>
  <si>
    <t>https://www.udemy.com/html-and-css-for-beginners-crash-course-learn-fast-easy/learn/v4/t/lecture/2311814?start=0</t>
  </si>
  <si>
    <t>https://www.udemy.com/html-and-css-for-beginners-crash-course-learn-fast-easy/learn/v4/t/lecture/2311810?start=254</t>
  </si>
  <si>
    <t>https://www.udemy.com/html-and-css-for-beginners-crash-course-learn-fast-easy/learn/v4/t/lecture/2602900?start=211</t>
  </si>
  <si>
    <t>1.2.6</t>
  </si>
  <si>
    <t>Bài 3 - Các thẻ HTML phổ biến (1)</t>
  </si>
  <si>
    <t>Bài học giúp học viên nắm được các thẻ HTML phổ biến và ứng dụng của các thẻ này trong việc thiết kế web (1)</t>
  </si>
  <si>
    <t>https://www.udemy.com/html-and-css-for-beginners-crash-course-learn-fast-easy/learn/v4/t/lecture/2311812?start=352</t>
  </si>
  <si>
    <t>https://www.udemy.com/html-and-css-for-beginners-crash-course-learn-fast-easy/learn/v4/t/lecture/2311818?start=38</t>
  </si>
  <si>
    <t>https://www.udemy.com/html-and-css-for-beginners-crash-course-learn-fast-easy/learn/v4/t/lecture/2602908?start=0</t>
  </si>
  <si>
    <t>https://www.udemy.com/html-and-css-for-beginners-crash-course-learn-fast-easy/learn/v4/t/lecture/2611332?start=0</t>
  </si>
  <si>
    <t>Tài liệu đọc: W3Shool</t>
  </si>
  <si>
    <t>https://www.w3schools.com/</t>
  </si>
  <si>
    <t>1.2.7</t>
  </si>
  <si>
    <t>1.2.8</t>
  </si>
  <si>
    <t>Bài 4 - Các thẻ HTML phổ biến (2)</t>
  </si>
  <si>
    <t>Bài học giúp học viên nắm được các thẻ HTML phổ biến và ứng dụng của các thẻ này trong việc thiết kế web (2)</t>
  </si>
  <si>
    <t>1.3.8</t>
  </si>
  <si>
    <t>1.4.1</t>
  </si>
  <si>
    <t>1.4.2</t>
  </si>
  <si>
    <t>1.4.3</t>
  </si>
  <si>
    <t>1.4.4</t>
  </si>
  <si>
    <t>1.4.5</t>
  </si>
  <si>
    <t>1.4.6</t>
  </si>
  <si>
    <t>1.4.8</t>
  </si>
  <si>
    <t>1.4.9</t>
  </si>
  <si>
    <t>https://www.udemy.com/html-and-css-for-beginners-crash-course-learn-fast-easy/learn/v4/t/lecture/2311822?start=0</t>
  </si>
  <si>
    <t>https://www.udemy.com/html-and-css-for-beginners-crash-course-learn-fast-easy/learn/v4/t/lecture/2311840?start=23</t>
  </si>
  <si>
    <t>https://www.udemy.com/html-and-css-for-beginners-crash-course-learn-fast-easy/learn/v4/t/lecture/2311820?start=6</t>
  </si>
  <si>
    <t>https://www.udemy.com/html-and-css-for-beginners-crash-course-learn-fast-easy/learn/v4/t/lecture/2613524?start=0</t>
  </si>
  <si>
    <t>2.5.7</t>
  </si>
  <si>
    <t>2.5.8</t>
  </si>
  <si>
    <t>2.5.9</t>
  </si>
  <si>
    <t>Bài học giúp học viên nắm được cơ bản về CSS và ứng dụng được CSS vào trong trang web.</t>
  </si>
  <si>
    <t>https://www.udemy.com/html-and-css-for-beginners-crash-course-learn-fast-easy/learn/v4/t/lecture/2611346?start=297</t>
  </si>
  <si>
    <t>https://www.udemy.com/html-and-css-for-beginners-crash-course-learn-fast-easy/learn/v4/t/lecture/2311826?start=2</t>
  </si>
  <si>
    <t>https://www.udemy.com/html-and-css-for-beginners-crash-course-learn-fast-easy/learn/v4/t/lecture/2311830?start=0</t>
  </si>
  <si>
    <t>https://www.udemy.com/html-and-css-for-beginners-crash-course-learn-fast-easy/learn/v4/t/lecture/2311832?start=0</t>
  </si>
  <si>
    <t>https://www.udemy.com/html-and-css-for-beginners-crash-course-learn-fast-easy/learn/v4/t/lecture/2311834?start=431</t>
  </si>
  <si>
    <t>https://www.udemy.com/html-and-css-for-beginners-crash-course-learn-fast-easy/learn/v4/t/lecture/2311836?start=892</t>
  </si>
  <si>
    <t>2.5.10</t>
  </si>
  <si>
    <t>2.5.11</t>
  </si>
  <si>
    <t>Bài 6: Áp dụng CSS xây dựng các thành phần web</t>
  </si>
  <si>
    <t>Bài học giúp học viên áp dụng một số thuộc tính CSS xây dựng các thành phần của website</t>
  </si>
  <si>
    <t>https://www.udemy.com/html-and-css-for-beginners-crash-course-learn-fast-easy/learn/v4/t/lecture/2616792?start=487</t>
  </si>
  <si>
    <t>https://www.udemy.com/html-and-css-for-beginners-crash-course-learn-fast-easy/learn/v4/t/lecture/2616794?start=256</t>
  </si>
  <si>
    <t>https://www.udemy.com/html-and-css-for-beginners-crash-course-learn-fast-easy/learn/v4/t/lecture/2616796?start=0</t>
  </si>
  <si>
    <t>https://www.udemy.com/html-and-css-for-beginners-crash-course-learn-fast-easy/learn/v4/t/lecture/2311844?start=0</t>
  </si>
  <si>
    <t>Áp dụng kiến thức đã học về HTML và CSS để xây dựng một Layout web (1)</t>
  </si>
  <si>
    <t>https://www.udemy.com/html-and-css-for-beginners-crash-course-learn-fast-easy/learn/v4/t/lecture/3980820?start=0</t>
  </si>
  <si>
    <t>https://www.udemy.com/html-and-css-for-beginners-crash-course-learn-fast-easy/learn/v4/t/lecture/3980826?start=27</t>
  </si>
  <si>
    <t>https://www.udemy.com/html-and-css-for-beginners-crash-course-learn-fast-easy/learn/v4/t/lecture/3980834?start=0</t>
  </si>
  <si>
    <t>Bài 8: Xây dựng Layout web (2)</t>
  </si>
  <si>
    <t>Áp dụng kiến thức đã học về HTML và CSS để xây dựng một Layout web (2)</t>
  </si>
  <si>
    <t>https://www.udemy.com/html-and-css-for-beginners-crash-course-learn-fast-easy/learn/v4/t/lecture/3980836?start=0</t>
  </si>
  <si>
    <t>2.8.8</t>
  </si>
  <si>
    <t>2.8.10</t>
  </si>
  <si>
    <t>2.8.11</t>
  </si>
  <si>
    <t>Phần 3. Cách sử dụng Framework CSS (Bootstrap)</t>
  </si>
  <si>
    <t>Bài học giới thiệu về Bootstrap và hướng dẫn cách cài đặt và sử dụng trên trang web.</t>
  </si>
  <si>
    <t>https://www.udemy.com/bootstrap-3-introduction-make-responsive-websites-fast/learn/v4/t/lecture/2263402?start=182</t>
  </si>
  <si>
    <t>Video - Giới thiệu về bootstrap</t>
  </si>
  <si>
    <t>Video - Bootstrap là gì?</t>
  </si>
  <si>
    <t>Video - Cài đặt và sử dụng Bootstrap</t>
  </si>
  <si>
    <t>Video - Ví dụ về Form</t>
  </si>
  <si>
    <t>3.9.1</t>
  </si>
  <si>
    <t>3.9.2</t>
  </si>
  <si>
    <t>3.9.3</t>
  </si>
  <si>
    <t>3.9.4</t>
  </si>
  <si>
    <t>3.9.5</t>
  </si>
  <si>
    <t>3.9.6</t>
  </si>
  <si>
    <t>3.9.7</t>
  </si>
  <si>
    <t>3.9.8</t>
  </si>
  <si>
    <t>https://www.udemy.com/bootstrap-3-introduction-make-responsive-websites-fast/learn/v4/t/lecture/2263408?start=326</t>
  </si>
  <si>
    <t>https://www.udemy.com/bootstrap-3-introduction-make-responsive-websites-fast/learn/v4/t/lecture/2263412?start=656</t>
  </si>
  <si>
    <t>https://www.udemy.com/bootstrap-3-introduction-make-responsive-websites-fast/learn/v4/t/lecture/2270378?start=553</t>
  </si>
  <si>
    <t>Video - Cấu trúc Hàng và Cột</t>
  </si>
  <si>
    <t>https://www.udemy.com/bootstrap-3-introduction-make-responsive-websites-fast/learn/v4/t/lecture/2263484?start=585</t>
  </si>
  <si>
    <t>Video - Grid trong Bootstrap</t>
  </si>
  <si>
    <t>https://www.udemy.com/bootstrap-3-introduction-make-responsive-websites-fast/learn/v4/t/lecture/2263426?start=659</t>
  </si>
  <si>
    <t>Video - Thiết lập Java Script</t>
  </si>
  <si>
    <t>https://www.udemy.com/bootstrap-3-introduction-make-responsive-websites-fast/learn/v4/t/lecture/2263430?start=97</t>
  </si>
  <si>
    <t>Video - Tài liệu Bootstrap online</t>
  </si>
  <si>
    <t>https://www.udemy.com/bootstrap-3-introduction-make-responsive-websites-fast/learn/v4/t/lecture/2267684?start=561</t>
  </si>
  <si>
    <t>Video - Kết luận về bootstrap</t>
  </si>
  <si>
    <t>3.10.1</t>
  </si>
  <si>
    <t>3.10.2</t>
  </si>
  <si>
    <t>3.10.3</t>
  </si>
  <si>
    <t>3.10.4</t>
  </si>
  <si>
    <t>3.10.5</t>
  </si>
  <si>
    <t>3.10.6</t>
  </si>
  <si>
    <t>3.10.7</t>
  </si>
  <si>
    <t>3.10.8</t>
  </si>
  <si>
    <t>3.11.8</t>
  </si>
  <si>
    <t>Video - Tạo danh sách hiển thị</t>
  </si>
  <si>
    <t>https://www.udemy.com/bootstrap-3-introduction-make-responsive-websites-fast/learn/v4/t/lecture/2339116?start=1248</t>
  </si>
  <si>
    <t>https://www.udemy.com/bootstrap-3-introduction-make-responsive-websites-fast/learn/v4/t/lecture/2374876?start=0</t>
  </si>
  <si>
    <t>Video - Tạo hiệu ứng hiển thị Video</t>
  </si>
  <si>
    <t>Video - Tạo hiệu ứng Slider</t>
  </si>
  <si>
    <t>Phần 4. Ứng dụng website</t>
  </si>
  <si>
    <t>4.12.1</t>
  </si>
  <si>
    <t>Bài học hướng dẫn người dùng về ứng dụng website trên internet và thực hiện đưa web lên mạng.</t>
  </si>
  <si>
    <t>4.12.2</t>
  </si>
  <si>
    <t>4.12.3</t>
  </si>
  <si>
    <t>4.12.5</t>
  </si>
  <si>
    <t>4.12.6</t>
  </si>
  <si>
    <t>https://www.udemy.com/html-and-css-for-beginners-crash-course-learn-fast-easy/learn/v4/t/lecture/3980896?start=4</t>
  </si>
  <si>
    <t>https://www.udemy.com/html-and-css-for-beginners-crash-course-learn-fast-easy/learn/v4/t/lecture/3980912?start=0</t>
  </si>
  <si>
    <t>Bài 13: Định hướng phát triển webstie</t>
  </si>
  <si>
    <t>Định hướng người học phát triển với website</t>
  </si>
  <si>
    <t>Giới thiệu về định hướng webstie</t>
  </si>
  <si>
    <t>Giới thiệu hệ mã nguồn mở Wordpress</t>
  </si>
  <si>
    <t>Cài đặt và ứng dụng word press cơ bản</t>
  </si>
  <si>
    <t>https://www.tutorialspoint.com/wordpress/index.htm</t>
  </si>
  <si>
    <t>4.13.1</t>
  </si>
  <si>
    <t>4.13.2</t>
  </si>
  <si>
    <t>4.13.3</t>
  </si>
  <si>
    <t>4.13.4</t>
  </si>
  <si>
    <t>4.13.5</t>
  </si>
  <si>
    <t>4.13.6</t>
  </si>
  <si>
    <t>Assignment 3</t>
  </si>
  <si>
    <t>https://www.udemy.com/html-and-css-for-beginners-crash-course-learn-fast-easy/learn/v4/t/lecture/2311804?start=0</t>
  </si>
  <si>
    <t>Video 1 - Một số lời khuyên</t>
  </si>
  <si>
    <t>Video 2 - HTML là gì?</t>
  </si>
  <si>
    <t>Video 3 - Bài thực hành của khóa học</t>
  </si>
  <si>
    <t>Video 4 - Phần mềm soạn thảo website</t>
  </si>
  <si>
    <t>Video 5 - Trang HTML đầu tiên</t>
  </si>
  <si>
    <t>Video 6 - Cấu hình ngôn ngữ và bộ ký tự của website</t>
  </si>
  <si>
    <t>Video 7 - Thẻ Head</t>
  </si>
  <si>
    <t>Video 8 - Ghi chú, khoảng trắng và xuống dòng</t>
  </si>
  <si>
    <t>Video 9 - Các thẻ HTML phổ biến</t>
  </si>
  <si>
    <t>Video 10 - Chèn ảnh</t>
  </si>
  <si>
    <t xml:space="preserve">Video 11 - Chèn link </t>
  </si>
  <si>
    <t>Video 12 - Chèn link bằng ảnh</t>
  </si>
  <si>
    <t>Video13 - Thẻ Table</t>
  </si>
  <si>
    <t>Video 14 - Thẻ Form</t>
  </si>
  <si>
    <t>Video 15 - Thẻ List</t>
  </si>
  <si>
    <t>Video 16 - Tài liệu thẻ HTML online</t>
  </si>
  <si>
    <t>Video 17 - Inline Style</t>
  </si>
  <si>
    <t>Video 18 - Internal Style</t>
  </si>
  <si>
    <t>Video 19 - External Style</t>
  </si>
  <si>
    <t>Video 20 - Selectors</t>
  </si>
  <si>
    <t>Video 21 - Id's và Class</t>
  </si>
  <si>
    <t>Video 23 - Thuộc tính phổ biến CSS</t>
  </si>
  <si>
    <t>Video 22 - Linking Java Script (Bonus)</t>
  </si>
  <si>
    <t>https://www.udemy.com/html-and-css-for-beginners-crash-course-learn-fast-easy/learn/v4/t/lecture/2611358?start=0</t>
  </si>
  <si>
    <t>Video 24 - Tạo Style cho hình ảnh</t>
  </si>
  <si>
    <t>Video 25 - Chèn hình ảnh bằng CSS</t>
  </si>
  <si>
    <t>Video 26 - Tạo hiệu ứng bằng CSS</t>
  </si>
  <si>
    <t>Video 27 - Định hướng phát triển webstie</t>
  </si>
  <si>
    <t>Video 29 - Giới thiệu việc xây dựng Layout</t>
  </si>
  <si>
    <t>Video 30 - Cấu trúc một trang web</t>
  </si>
  <si>
    <t>Video 31 - Tạo menu cho trang web</t>
  </si>
  <si>
    <t>Video 32 - Tạo khung chính web</t>
  </si>
  <si>
    <t>Video 33 - Tạo chân trang web</t>
  </si>
  <si>
    <t>Video 34 - Tạo header và nội dung trang web</t>
  </si>
  <si>
    <t>Video 35 - Tạo style menu cho web</t>
  </si>
  <si>
    <t>Video 36 - Tạo style cho thân trang web</t>
  </si>
  <si>
    <t>Video 37 - Tạo style cho chân trang web (1)</t>
  </si>
  <si>
    <t>Video 38 - Tạo style cho chân trang web (2)</t>
  </si>
  <si>
    <t>Video 39 - Tạo trang chủ cho web</t>
  </si>
  <si>
    <t>Video 40 - Tạo trang giới thiệu cho web</t>
  </si>
  <si>
    <t>Thiết kế Navigation với Bootstrap</t>
  </si>
  <si>
    <t>https://www.w3schools.com/bootstrap/bootstrap_navbar.asp</t>
  </si>
  <si>
    <t>3.11.5</t>
  </si>
  <si>
    <t>3.11.6</t>
  </si>
  <si>
    <t>Thiết kế Bottons với Bootstrap</t>
  </si>
  <si>
    <t>https://www.w3schools.com/bootstrap/bootstrap_buttons.asp</t>
  </si>
  <si>
    <t>LAB</t>
  </si>
  <si>
    <t>MOOC-Lesson Mapping (chỉ gồm các bài giảng, k0 gồm phần thực hành)</t>
  </si>
  <si>
    <t>Khóa MOOC</t>
  </si>
  <si>
    <t>Bài học MOOC</t>
  </si>
  <si>
    <t>Comment</t>
  </si>
  <si>
    <t>Lesson 1</t>
  </si>
  <si>
    <t>Lesson 2</t>
  </si>
  <si>
    <t>Lesson 3</t>
  </si>
  <si>
    <t>Lesson 4</t>
  </si>
  <si>
    <t>Lesson 5</t>
  </si>
  <si>
    <t>Lesson 6</t>
  </si>
  <si>
    <t>Lesson 7</t>
  </si>
  <si>
    <t>Lesson 8</t>
  </si>
  <si>
    <t>Lesson 9</t>
  </si>
  <si>
    <t>Lesson 10</t>
  </si>
  <si>
    <t>Lesson 11</t>
  </si>
  <si>
    <t>Lesson 12</t>
  </si>
  <si>
    <t>Lesson 13</t>
  </si>
  <si>
    <t>Lesson 14</t>
  </si>
  <si>
    <t>Khóa #1</t>
  </si>
  <si>
    <t>x</t>
  </si>
  <si>
    <t>Khóa #2</t>
  </si>
  <si>
    <t>1.2.9</t>
  </si>
  <si>
    <t>W3Shool: Headings, Comments, Paragraphs</t>
  </si>
  <si>
    <t>1.3.9</t>
  </si>
  <si>
    <t>W3Shool: Attributes, Formatting, Quotations, Images, Link</t>
  </si>
  <si>
    <t>1.4.7</t>
  </si>
  <si>
    <t>Ngôn ngữ lập trình website HTML</t>
  </si>
  <si>
    <t>Hiểu Code Editor là gì? Tại sao phải dùng Code Editor để xây dựng trang web.</t>
  </si>
  <si>
    <t>Cài đặt được ít nhất một Code Editor để sử dụng thực hành xây dựng website.</t>
  </si>
  <si>
    <t>Hiểu về thẻ Head trong HTML, lợi ích của thẻ Head.</t>
  </si>
  <si>
    <t>Sử dụng được thẻ Head trong trang HTML phù hợp cho từng nội dung tiêu đề (Head)</t>
  </si>
  <si>
    <t>Hiểu ứng dụng một số thẻ phổ biến trong HTML
- Các thẻ văn bản.
- Chèn ảnh
- Link (đường dẫn website)
- Bảng biểu (table)
- Biểu mẫu (Form)
- Danh sách (List)</t>
  </si>
  <si>
    <t>Sử dụng thành thạo một số thẻ phổ biến trong HTML.
- Các thẻ văn bản.
- Chèn ảnh
- Link (đường dẫn website)
- Bảng biểu (table)
- Biểu mẫu (Form)
- Danh sách (List)</t>
  </si>
  <si>
    <t>Giải thích được các cách chèn CSS vào HTML
- Inline Style
- Internal Style
- External Style</t>
  </si>
  <si>
    <t>Thực hành thành thạo chèn CSS theo các cách:
- Inline Style
- Internal Style
- External Style</t>
  </si>
  <si>
    <t>Thực hành thành thạo chèn thư viện Java Script vào trang web.</t>
  </si>
  <si>
    <t>Hiểu thế nào là ngôn ngữ kịch bản Java Script.</t>
  </si>
  <si>
    <t>Hiểu về khái niệm Grid và website có khả năng responsive.</t>
  </si>
  <si>
    <t>Ap dụng được Bootstrap thiết kế được layout có khả năng đáp ứng nhiều loại màn hình khác nhau.</t>
  </si>
  <si>
    <t>WEB101x_o25</t>
  </si>
  <si>
    <t>WEB101x_o26</t>
  </si>
  <si>
    <t>WEB101x_o27</t>
  </si>
  <si>
    <t>WEB101x_o28</t>
  </si>
  <si>
    <t>WEB101x_o29</t>
  </si>
  <si>
    <t>WEB101x_o30</t>
  </si>
  <si>
    <t>Exercise</t>
  </si>
  <si>
    <t>2.5.12</t>
  </si>
  <si>
    <t>W3School</t>
  </si>
  <si>
    <t>2.6.7</t>
  </si>
  <si>
    <t>2.7.11</t>
  </si>
  <si>
    <t>W3Shool</t>
  </si>
  <si>
    <t>2.8.9</t>
  </si>
  <si>
    <t>LAB1</t>
  </si>
  <si>
    <t>https://learn.freecodecamp.org/responsive-web-design/basic-css</t>
  </si>
  <si>
    <t>https://learn.freecodecamp.org/responsive-web-design/basic-html-and-html5</t>
  </si>
  <si>
    <t>LAB2</t>
  </si>
  <si>
    <t>LAB3</t>
  </si>
  <si>
    <t>https://learn.freecodecamp.org/front-end-libraries/bootstrap</t>
  </si>
  <si>
    <t>Thực hành</t>
  </si>
  <si>
    <t>Phân tích thời lượng môn học (QA task)</t>
  </si>
  <si>
    <t>Lesson level - minutes</t>
  </si>
  <si>
    <t>Module</t>
  </si>
  <si>
    <t>PT</t>
  </si>
  <si>
    <t>Total</t>
  </si>
  <si>
    <t>Module level - hours</t>
  </si>
  <si>
    <t>Phần 3</t>
  </si>
  <si>
    <t>Phần 4</t>
  </si>
  <si>
    <t>Cả khóa học</t>
  </si>
  <si>
    <t>Content level - hours</t>
  </si>
  <si>
    <t>Hrs</t>
  </si>
  <si>
    <t>Pctage</t>
  </si>
  <si>
    <t>Notes</t>
  </si>
  <si>
    <t>Theory</t>
  </si>
  <si>
    <t xml:space="preserve"> </t>
  </si>
  <si>
    <t>Practice</t>
  </si>
  <si>
    <t>Progress Test</t>
  </si>
  <si>
    <t>Assignment/Project</t>
  </si>
  <si>
    <t>Total credit hours</t>
  </si>
  <si>
    <t>Phần 2: Khái niệm cơ bản về CSS &amp; ứng dụng CSS</t>
  </si>
  <si>
    <t>Học viên gửi cho mentor Account để mentor check việc hoàn thành LAB yêu cầu</t>
  </si>
  <si>
    <t>Phải hoàn thành LAB thì mới được tham gia thi kết thúc môn</t>
  </si>
  <si>
    <t>https://www.udemy.com/html-and-css-for-beginners-crash-course-learn-fast-easy/learn/v4/t/lecture/3980822?start=0</t>
  </si>
  <si>
    <t>https://www.udemy.com/html-and-css-for-beginners-crash-course-learn-fast-easy/learn/v4/t/lecture/3980830?start=0</t>
  </si>
  <si>
    <t>https://www.udemy.com/html-and-css-for-beginners-crash-course-learn-fast-easy/learn/v4/t/lecture/3980848?start=0</t>
  </si>
  <si>
    <t>https://www.udemy.com/html-and-css-for-beginners-crash-course-learn-fast-easy/learn/v4/t/lecture/3980852?start=0</t>
  </si>
  <si>
    <t>https://www.udemy.com/html-and-css-for-beginners-crash-course-learn-fast-easy/learn/v4/t/lecture/3980854?start=0</t>
  </si>
  <si>
    <t>https://www.udemy.com/bootstrap-3-introduction-make-responsive-websites-fast/learn/v4/t/lecture/2270482?start=0</t>
  </si>
  <si>
    <t>https://www.udemy.com/bootstrap-3-introduction-make-responsive-websites-fast/learn/v4/t/lecture/2535382?start=0</t>
  </si>
  <si>
    <t>https://www.udemy.com/html-and-css-for-beginners-crash-course-learn-fast-easy/learn/lecture/3980850#overview</t>
  </si>
  <si>
    <t>Video 45 - Làm sao để đưa website lên internet</t>
  </si>
  <si>
    <t>Video 46 - Upload file</t>
  </si>
  <si>
    <t>https://www.udemy.com/html-and-css-for-beginners-crash-course-learn-fast-easy/learn/lecture/3980812#overview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</si>
</sst>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44" x14ac:knownFonts="1">
    <font>
      <sz val="11"/>
      <color rgb="FF000000"/>
      <name val="Calibri"/>
    </font>
    <font>
      <b/>
      <sz val="11"/>
      <color rgb="FF000000"/>
      <name val="Calibri"/>
      <family val="2"/>
    </font>
    <font>
      <b/>
      <sz val="14"/>
      <color rgb="FF000000"/>
      <name val="Arial"/>
      <family val="2"/>
    </font>
    <font>
      <sz val="10"/>
      <name val="Arial"/>
      <family val="2"/>
    </font>
    <font>
      <i/>
      <sz val="10"/>
      <name val="Arial"/>
      <family val="2"/>
    </font>
    <font>
      <sz val="11"/>
      <color rgb="FF000000"/>
      <name val="Arial"/>
      <family val="2"/>
    </font>
    <font>
      <sz val="11"/>
      <color rgb="FFFF0000"/>
      <name val="Calibri"/>
      <family val="2"/>
    </font>
    <font>
      <b/>
      <sz val="11"/>
      <name val="Arial"/>
      <family val="2"/>
    </font>
    <font>
      <b/>
      <sz val="10"/>
      <name val="Arial"/>
      <family val="2"/>
    </font>
    <font>
      <u/>
      <sz val="11"/>
      <color rgb="FF0000FF"/>
      <name val="Arial"/>
      <family val="2"/>
    </font>
    <font>
      <i/>
      <sz val="12"/>
      <color rgb="FF0070C0"/>
      <name val="Arial"/>
      <family val="2"/>
    </font>
    <font>
      <sz val="11"/>
      <name val="Arial"/>
      <family val="2"/>
    </font>
    <font>
      <b/>
      <sz val="11"/>
      <color rgb="FF000000"/>
      <name val="Arial"/>
      <family val="2"/>
    </font>
    <font>
      <i/>
      <sz val="11"/>
      <color rgb="FFFF0000"/>
      <name val="Arial"/>
      <family val="2"/>
    </font>
    <font>
      <i/>
      <sz val="11"/>
      <name val="Arial"/>
      <family val="2"/>
    </font>
    <font>
      <b/>
      <sz val="9"/>
      <color rgb="FF000000"/>
      <name val="Arial"/>
      <family val="2"/>
    </font>
    <font>
      <b/>
      <sz val="9"/>
      <name val="Arial"/>
      <family val="2"/>
    </font>
    <font>
      <b/>
      <sz val="9"/>
      <color rgb="FFFF0000"/>
      <name val="Arial"/>
      <family val="2"/>
    </font>
    <font>
      <sz val="9"/>
      <name val="Arial"/>
      <family val="2"/>
    </font>
    <font>
      <sz val="9"/>
      <color rgb="FF000000"/>
      <name val="Arial"/>
      <family val="2"/>
    </font>
    <font>
      <sz val="9"/>
      <color rgb="FFFF0000"/>
      <name val="Arial"/>
      <family val="2"/>
    </font>
    <font>
      <sz val="11"/>
      <name val="Calibri"/>
      <family val="2"/>
    </font>
    <font>
      <u/>
      <sz val="11"/>
      <color rgb="FF0000FF"/>
      <name val="Calibri"/>
      <family val="2"/>
    </font>
    <font>
      <sz val="11"/>
      <color rgb="FF0000FF"/>
      <name val="Calibri"/>
      <family val="2"/>
    </font>
    <font>
      <u/>
      <sz val="11"/>
      <color rgb="FF0000FF"/>
      <name val="Calibri"/>
      <family val="2"/>
    </font>
    <font>
      <i/>
      <sz val="10"/>
      <color rgb="FF0070C0"/>
      <name val="Arial"/>
      <family val="2"/>
    </font>
    <font>
      <b/>
      <sz val="14"/>
      <name val="Arial"/>
      <family val="2"/>
    </font>
    <font>
      <u/>
      <sz val="10"/>
      <name val="Arial"/>
      <family val="2"/>
    </font>
    <font>
      <sz val="11"/>
      <color rgb="FF000000"/>
      <name val="Calibri"/>
      <family val="2"/>
    </font>
    <font>
      <sz val="9"/>
      <color indexed="81"/>
      <name val="Tahoma"/>
      <family val="2"/>
    </font>
    <font>
      <b/>
      <sz val="11"/>
      <color theme="1"/>
      <name val="Calibri"/>
      <family val="2"/>
      <scheme val="minor"/>
    </font>
    <font>
      <b/>
      <sz val="9"/>
      <color indexed="81"/>
      <name val="Tahoma"/>
      <family val="2"/>
    </font>
    <font>
      <b/>
      <sz val="11"/>
      <color rgb="FFFF0000"/>
      <name val="Calibri"/>
      <family val="2"/>
      <scheme val="minor"/>
    </font>
    <font>
      <b/>
      <i/>
      <sz val="11"/>
      <color rgb="FF000000"/>
      <name val="Arial"/>
      <family val="2"/>
    </font>
    <font>
      <u/>
      <sz val="11"/>
      <color theme="10"/>
      <name val="Calibri"/>
      <family val="2"/>
    </font>
    <font>
      <b/>
      <sz val="10"/>
      <name val="Calibri"/>
      <family val="2"/>
      <scheme val="minor"/>
    </font>
    <font>
      <b/>
      <sz val="10"/>
      <color theme="3"/>
      <name val="Calibri"/>
      <family val="2"/>
      <scheme val="minor"/>
    </font>
    <font>
      <sz val="10"/>
      <color theme="3"/>
      <name val="Calibri"/>
      <family val="2"/>
      <scheme val="minor"/>
    </font>
    <font>
      <sz val="11"/>
      <color rgb="FF000000"/>
      <name val="Calibri"/>
    </font>
    <font>
      <b/>
      <sz val="11"/>
      <name val="Calibri"/>
      <family val="2"/>
      <scheme val="minor"/>
    </font>
    <font>
      <sz val="11"/>
      <name val="Calibri"/>
      <family val="2"/>
      <scheme val="minor"/>
    </font>
    <font>
      <b/>
      <sz val="11"/>
      <name val="Calibri"/>
      <family val="2"/>
    </font>
    <font>
      <i/>
      <sz val="11"/>
      <name val="Calibri"/>
      <family val="2"/>
    </font>
    <font>
      <sz val="10"/>
      <color theme="0"/>
      <name val="Arial"/>
      <family val="2"/>
    </font>
  </fonts>
  <fills count="21">
    <fill>
      <patternFill patternType="none"/>
    </fill>
    <fill>
      <patternFill patternType="gray125"/>
    </fill>
    <fill>
      <patternFill patternType="solid">
        <fgColor rgb="FFD8D8D8"/>
        <bgColor rgb="FFD8D8D8"/>
      </patternFill>
    </fill>
    <fill>
      <patternFill patternType="solid">
        <fgColor rgb="FFBFBFBF"/>
        <bgColor rgb="FFBFBFBF"/>
      </patternFill>
    </fill>
    <fill>
      <patternFill patternType="solid">
        <fgColor rgb="FFFFFFFF"/>
        <bgColor rgb="FFFFFFFF"/>
      </patternFill>
    </fill>
    <fill>
      <patternFill patternType="solid">
        <fgColor rgb="FFA5A5A5"/>
        <bgColor rgb="FFA5A5A5"/>
      </patternFill>
    </fill>
    <fill>
      <patternFill patternType="solid">
        <fgColor rgb="FF7F7F7F"/>
        <bgColor rgb="FF7F7F7F"/>
      </patternFill>
    </fill>
    <fill>
      <patternFill patternType="solid">
        <fgColor rgb="FFD9D9D9"/>
        <bgColor rgb="FFD9D9D9"/>
      </patternFill>
    </fill>
    <fill>
      <patternFill patternType="solid">
        <fgColor theme="0" tint="-0.14999847407452621"/>
        <bgColor indexed="64"/>
      </patternFill>
    </fill>
    <fill>
      <patternFill patternType="solid">
        <fgColor theme="0" tint="-0.14999847407452621"/>
        <bgColor rgb="FF70AD47"/>
      </patternFill>
    </fill>
    <fill>
      <patternFill patternType="solid">
        <fgColor theme="0" tint="-0.14999847407452621"/>
        <bgColor rgb="FFFEF2CB"/>
      </patternFill>
    </fill>
    <fill>
      <patternFill patternType="solid">
        <fgColor theme="0"/>
        <bgColor rgb="FFFFFFFF"/>
      </patternFill>
    </fill>
    <fill>
      <patternFill patternType="solid">
        <fgColor theme="3" tint="0.79998168889431442"/>
        <bgColor rgb="FFFEF2CB"/>
      </patternFill>
    </fill>
    <fill>
      <patternFill patternType="solid">
        <fgColor theme="0"/>
        <bgColor rgb="FFFEF2CB"/>
      </patternFill>
    </fill>
    <fill>
      <patternFill patternType="solid">
        <fgColor theme="5" tint="0.79998168889431442"/>
        <bgColor rgb="FFFEF2CB"/>
      </patternFill>
    </fill>
    <fill>
      <patternFill patternType="solid">
        <fgColor theme="4" tint="0.79998168889431442"/>
        <bgColor rgb="FFFEF2CB"/>
      </patternFill>
    </fill>
    <fill>
      <patternFill patternType="solid">
        <fgColor theme="3" tint="0.79998168889431442"/>
        <bgColor rgb="FFFFFFFF"/>
      </patternFill>
    </fill>
    <fill>
      <patternFill patternType="solid">
        <fgColor theme="5" tint="0.79998168889431442"/>
        <bgColor rgb="FFFFFFFF"/>
      </patternFill>
    </fill>
    <fill>
      <patternFill patternType="solid">
        <fgColor theme="4" tint="0.79998168889431442"/>
        <bgColor rgb="FFFFFFFF"/>
      </patternFill>
    </fill>
    <fill>
      <patternFill patternType="solid">
        <fgColor theme="0" tint="-0.249977111117893"/>
        <bgColor indexed="64"/>
      </patternFill>
    </fill>
    <fill>
      <patternFill patternType="solid">
        <fgColor theme="0" tint="-0.34998626667073579"/>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34" fillId="0" borderId="0" applyNumberFormat="0" applyFill="0" applyBorder="0" applyAlignment="0" applyProtection="0"/>
    <xf numFmtId="164" fontId="38" fillId="0" borderId="0" applyFont="0" applyFill="0" applyBorder="0" applyAlignment="0" applyProtection="0"/>
    <xf numFmtId="9" fontId="38" fillId="0" borderId="0" applyFont="0" applyFill="0" applyBorder="0" applyAlignment="0" applyProtection="0"/>
  </cellStyleXfs>
  <cellXfs count="172">
    <xf numFmtId="0" fontId="0" fillId="0" borderId="0" xfId="0" applyFont="1" applyAlignment="1"/>
    <xf numFmtId="0" fontId="0" fillId="0" borderId="0" xfId="0" applyFont="1"/>
    <xf numFmtId="0" fontId="0" fillId="0" borderId="0" xfId="0" applyFont="1"/>
    <xf numFmtId="0" fontId="1" fillId="2" borderId="0" xfId="0" applyFont="1" applyFill="1" applyBorder="1"/>
    <xf numFmtId="0" fontId="0" fillId="2" borderId="0" xfId="0" applyFont="1" applyFill="1" applyBorder="1"/>
    <xf numFmtId="0" fontId="1" fillId="0" borderId="0" xfId="0" applyFont="1"/>
    <xf numFmtId="0" fontId="2" fillId="0" borderId="0" xfId="0" applyFont="1"/>
    <xf numFmtId="0" fontId="5" fillId="0" borderId="0" xfId="0" applyFont="1"/>
    <xf numFmtId="0" fontId="6" fillId="0" borderId="0" xfId="0" applyFont="1"/>
    <xf numFmtId="0" fontId="7" fillId="0" borderId="0" xfId="0" applyFont="1" applyAlignment="1">
      <alignment vertical="center"/>
    </xf>
    <xf numFmtId="0" fontId="5" fillId="0" borderId="0" xfId="0" applyFont="1" applyAlignment="1">
      <alignment horizontal="left" vertical="top"/>
    </xf>
    <xf numFmtId="0" fontId="8" fillId="0" borderId="0" xfId="0" applyFont="1"/>
    <xf numFmtId="0" fontId="9" fillId="0" borderId="0" xfId="0" applyFont="1" applyAlignment="1">
      <alignment horizontal="left" vertical="top"/>
    </xf>
    <xf numFmtId="0" fontId="3" fillId="0" borderId="0" xfId="0" applyFont="1"/>
    <xf numFmtId="0" fontId="7" fillId="0" borderId="0" xfId="0" applyFont="1" applyAlignment="1">
      <alignment horizontal="left" vertical="top"/>
    </xf>
    <xf numFmtId="0" fontId="10" fillId="0" borderId="0" xfId="0" applyFont="1" applyAlignment="1">
      <alignment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11" fillId="0" borderId="1" xfId="0" applyFont="1" applyBorder="1" applyAlignment="1">
      <alignment horizontal="right" vertical="center"/>
    </xf>
    <xf numFmtId="0" fontId="11" fillId="0" borderId="1" xfId="0" applyFont="1" applyBorder="1" applyAlignment="1">
      <alignment wrapText="1"/>
    </xf>
    <xf numFmtId="9" fontId="11" fillId="0" borderId="1" xfId="0" applyNumberFormat="1" applyFont="1" applyBorder="1" applyAlignment="1">
      <alignment wrapText="1"/>
    </xf>
    <xf numFmtId="0" fontId="5" fillId="0" borderId="1" xfId="0" applyFont="1" applyBorder="1" applyAlignment="1">
      <alignment wrapText="1"/>
    </xf>
    <xf numFmtId="9" fontId="5" fillId="0" borderId="1" xfId="0" applyNumberFormat="1" applyFont="1" applyBorder="1" applyAlignment="1">
      <alignment wrapText="1"/>
    </xf>
    <xf numFmtId="0" fontId="5" fillId="0" borderId="1" xfId="0" applyFont="1" applyBorder="1"/>
    <xf numFmtId="9" fontId="5" fillId="0" borderId="1" xfId="0" applyNumberFormat="1" applyFont="1" applyBorder="1"/>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15" fillId="3"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8" fillId="0" borderId="1" xfId="0" applyFont="1" applyBorder="1" applyAlignment="1">
      <alignment horizontal="left" vertical="center" wrapText="1"/>
    </xf>
    <xf numFmtId="0" fontId="19" fillId="0" borderId="1" xfId="0" applyFont="1" applyBorder="1" applyAlignment="1">
      <alignment horizontal="left" vertical="center" wrapText="1"/>
    </xf>
    <xf numFmtId="0" fontId="19" fillId="4"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0" fillId="4" borderId="1" xfId="0" applyFont="1" applyFill="1" applyBorder="1" applyAlignment="1">
      <alignment horizontal="left" vertical="center" wrapText="1"/>
    </xf>
    <xf numFmtId="0" fontId="21" fillId="4" borderId="0" xfId="0" applyFont="1" applyFill="1" applyBorder="1"/>
    <xf numFmtId="0" fontId="18" fillId="4" borderId="1" xfId="0" applyFont="1" applyFill="1" applyBorder="1" applyAlignment="1">
      <alignment horizontal="left" vertical="center" wrapText="1"/>
    </xf>
    <xf numFmtId="0" fontId="6" fillId="4" borderId="0" xfId="0" applyFont="1" applyFill="1" applyBorder="1"/>
    <xf numFmtId="0" fontId="21" fillId="0" borderId="0" xfId="0" applyFont="1"/>
    <xf numFmtId="0" fontId="18" fillId="4" borderId="3" xfId="0" applyFont="1" applyFill="1" applyBorder="1" applyAlignment="1">
      <alignment horizontal="left" vertical="center" wrapText="1"/>
    </xf>
    <xf numFmtId="0" fontId="19" fillId="0" borderId="4" xfId="0" applyFont="1" applyBorder="1" applyAlignment="1">
      <alignment horizontal="left" vertical="center" wrapText="1"/>
    </xf>
    <xf numFmtId="0" fontId="22" fillId="4" borderId="3" xfId="0" applyFont="1" applyFill="1" applyBorder="1" applyAlignment="1">
      <alignment horizontal="left" vertical="center" wrapText="1"/>
    </xf>
    <xf numFmtId="0" fontId="19" fillId="4" borderId="5" xfId="0" applyFont="1" applyFill="1" applyBorder="1" applyAlignment="1">
      <alignment horizontal="left" vertical="center" wrapText="1"/>
    </xf>
    <xf numFmtId="0" fontId="0" fillId="0" borderId="1" xfId="0" applyFont="1" applyBorder="1" applyAlignment="1">
      <alignment horizontal="left" vertical="center"/>
    </xf>
    <xf numFmtId="0" fontId="23" fillId="4" borderId="2" xfId="0" applyFont="1" applyFill="1" applyBorder="1" applyAlignment="1">
      <alignment horizontal="left" vertical="center" wrapText="1"/>
    </xf>
    <xf numFmtId="0" fontId="23" fillId="4" borderId="1" xfId="0" applyFont="1" applyFill="1" applyBorder="1" applyAlignment="1">
      <alignment horizontal="left" vertical="center" wrapText="1"/>
    </xf>
    <xf numFmtId="0" fontId="24" fillId="4" borderId="1" xfId="0" applyFont="1" applyFill="1" applyBorder="1" applyAlignment="1">
      <alignment horizontal="left" vertical="center" wrapText="1"/>
    </xf>
    <xf numFmtId="0" fontId="25" fillId="0" borderId="0" xfId="0" applyFont="1" applyAlignment="1">
      <alignment vertical="center"/>
    </xf>
    <xf numFmtId="0" fontId="3" fillId="0" borderId="0" xfId="0" applyFont="1" applyAlignment="1">
      <alignment wrapText="1"/>
    </xf>
    <xf numFmtId="0" fontId="26" fillId="0" borderId="0" xfId="0" applyFont="1"/>
    <xf numFmtId="0" fontId="4" fillId="0" borderId="0" xfId="0" applyFont="1" applyAlignment="1">
      <alignment vertical="center"/>
    </xf>
    <xf numFmtId="0" fontId="8" fillId="6" borderId="1" xfId="0" applyFont="1" applyFill="1" applyBorder="1" applyAlignment="1">
      <alignment horizontal="center" wrapText="1"/>
    </xf>
    <xf numFmtId="0" fontId="8" fillId="6" borderId="1" xfId="0" applyFont="1" applyFill="1" applyBorder="1" applyAlignment="1">
      <alignment horizontal="center" vertical="center" wrapText="1"/>
    </xf>
    <xf numFmtId="0" fontId="8" fillId="5" borderId="0" xfId="0" applyFont="1" applyFill="1" applyBorder="1" applyAlignment="1">
      <alignment horizontal="left" wrapText="1"/>
    </xf>
    <xf numFmtId="0" fontId="8" fillId="5" borderId="0" xfId="0" applyFont="1" applyFill="1" applyBorder="1"/>
    <xf numFmtId="0" fontId="8" fillId="5" borderId="0" xfId="0" applyFont="1" applyFill="1" applyBorder="1" applyAlignment="1">
      <alignment wrapText="1"/>
    </xf>
    <xf numFmtId="0" fontId="3" fillId="2" borderId="0" xfId="0" applyFont="1" applyFill="1" applyBorder="1" applyAlignment="1">
      <alignment horizontal="left"/>
    </xf>
    <xf numFmtId="0" fontId="3" fillId="2" borderId="0" xfId="0" applyFont="1" applyFill="1" applyBorder="1" applyAlignment="1">
      <alignment wrapText="1"/>
    </xf>
    <xf numFmtId="0" fontId="3" fillId="2" borderId="0" xfId="0" applyFont="1" applyFill="1" applyBorder="1"/>
    <xf numFmtId="0" fontId="3" fillId="7" borderId="0" xfId="0" applyFont="1" applyFill="1" applyBorder="1" applyAlignment="1">
      <alignment horizontal="left" wrapText="1"/>
    </xf>
    <xf numFmtId="0" fontId="3" fillId="4" borderId="0" xfId="0" applyFont="1" applyFill="1" applyBorder="1" applyAlignment="1">
      <alignment wrapText="1"/>
    </xf>
    <xf numFmtId="0" fontId="8" fillId="5" borderId="0" xfId="0" applyFont="1" applyFill="1" applyBorder="1" applyAlignment="1">
      <alignment horizontal="left"/>
    </xf>
    <xf numFmtId="0" fontId="3" fillId="7" borderId="0" xfId="0" applyFont="1" applyFill="1" applyBorder="1"/>
    <xf numFmtId="0" fontId="3" fillId="7" borderId="0" xfId="0" applyFont="1" applyFill="1" applyBorder="1" applyAlignment="1">
      <alignment wrapText="1"/>
    </xf>
    <xf numFmtId="0" fontId="3" fillId="3" borderId="0" xfId="0" applyFont="1" applyFill="1" applyBorder="1"/>
    <xf numFmtId="0" fontId="3" fillId="3" borderId="0" xfId="0" applyFont="1" applyFill="1" applyBorder="1" applyAlignment="1">
      <alignment wrapText="1"/>
    </xf>
    <xf numFmtId="0" fontId="21" fillId="0" borderId="0" xfId="0" applyFont="1" applyAlignment="1"/>
    <xf numFmtId="0" fontId="27" fillId="3" borderId="0" xfId="0" applyFont="1" applyFill="1" applyBorder="1" applyAlignment="1">
      <alignment vertical="top" wrapText="1"/>
    </xf>
    <xf numFmtId="0" fontId="30" fillId="0" borderId="0" xfId="0" applyFont="1"/>
    <xf numFmtId="0" fontId="0" fillId="0" borderId="0" xfId="0"/>
    <xf numFmtId="0" fontId="30" fillId="8" borderId="6" xfId="0" applyFont="1" applyFill="1" applyBorder="1"/>
    <xf numFmtId="0" fontId="0" fillId="0" borderId="0" xfId="0" applyAlignment="1">
      <alignment wrapText="1"/>
    </xf>
    <xf numFmtId="0" fontId="32" fillId="8" borderId="6" xfId="0" applyFont="1" applyFill="1" applyBorder="1"/>
    <xf numFmtId="0" fontId="32" fillId="8" borderId="6" xfId="0" applyFont="1" applyFill="1" applyBorder="1" applyAlignment="1">
      <alignment wrapText="1"/>
    </xf>
    <xf numFmtId="0" fontId="3" fillId="0" borderId="0" xfId="0" applyFont="1" applyAlignment="1"/>
    <xf numFmtId="0" fontId="3" fillId="2" borderId="0" xfId="0" applyFont="1" applyFill="1" applyBorder="1" applyAlignment="1">
      <alignment vertical="center" wrapText="1"/>
    </xf>
    <xf numFmtId="0" fontId="3" fillId="0" borderId="0" xfId="0" applyFont="1" applyAlignment="1">
      <alignment vertical="center" wrapText="1"/>
    </xf>
    <xf numFmtId="0" fontId="3" fillId="7" borderId="0" xfId="0" applyFont="1" applyFill="1" applyBorder="1" applyAlignment="1">
      <alignment horizontal="left" vertical="center" wrapText="1"/>
    </xf>
    <xf numFmtId="0" fontId="8" fillId="5" borderId="0" xfId="0" applyFont="1" applyFill="1" applyBorder="1" applyAlignment="1">
      <alignment vertical="center" wrapText="1"/>
    </xf>
    <xf numFmtId="0" fontId="3" fillId="7" borderId="0" xfId="0" applyFont="1" applyFill="1" applyBorder="1" applyAlignment="1">
      <alignment vertical="center" wrapText="1"/>
    </xf>
    <xf numFmtId="0" fontId="21" fillId="0" borderId="0" xfId="0" applyFont="1" applyAlignment="1">
      <alignment vertical="center"/>
    </xf>
    <xf numFmtId="0" fontId="3" fillId="3" borderId="0" xfId="0" applyFont="1" applyFill="1" applyBorder="1" applyAlignment="1">
      <alignment vertical="center" wrapText="1"/>
    </xf>
    <xf numFmtId="0" fontId="4" fillId="0" borderId="0" xfId="0" applyFont="1" applyAlignment="1"/>
    <xf numFmtId="0" fontId="28" fillId="0" borderId="0" xfId="0" applyFont="1"/>
    <xf numFmtId="0" fontId="33" fillId="0" borderId="0" xfId="0" applyFont="1" applyAlignment="1">
      <alignment horizontal="left" vertical="top"/>
    </xf>
    <xf numFmtId="0" fontId="34" fillId="0" borderId="0" xfId="1" applyAlignment="1">
      <alignment wrapText="1"/>
    </xf>
    <xf numFmtId="0" fontId="28" fillId="0" borderId="0" xfId="0" applyFont="1" applyAlignment="1">
      <alignment wrapText="1"/>
    </xf>
    <xf numFmtId="0" fontId="35" fillId="9" borderId="7" xfId="0" applyFont="1" applyFill="1" applyBorder="1" applyAlignment="1">
      <alignment horizontal="center" vertical="center" wrapText="1"/>
    </xf>
    <xf numFmtId="0" fontId="35" fillId="10" borderId="7" xfId="0" applyFont="1" applyFill="1" applyBorder="1" applyAlignment="1">
      <alignment horizontal="center" vertical="center" wrapText="1"/>
    </xf>
    <xf numFmtId="0" fontId="35" fillId="12" borderId="7" xfId="0" applyFont="1" applyFill="1" applyBorder="1" applyAlignment="1">
      <alignment horizontal="center" vertical="center" wrapText="1"/>
    </xf>
    <xf numFmtId="0" fontId="35" fillId="13" borderId="7" xfId="0" applyFont="1" applyFill="1" applyBorder="1" applyAlignment="1">
      <alignment horizontal="center" vertical="center" wrapText="1"/>
    </xf>
    <xf numFmtId="0" fontId="35" fillId="14" borderId="7" xfId="0" applyFont="1" applyFill="1" applyBorder="1" applyAlignment="1">
      <alignment horizontal="center" vertical="center" wrapText="1"/>
    </xf>
    <xf numFmtId="0" fontId="35" fillId="15" borderId="7" xfId="0" applyFont="1" applyFill="1" applyBorder="1" applyAlignment="1">
      <alignment horizontal="center" vertical="center" wrapText="1"/>
    </xf>
    <xf numFmtId="0" fontId="35" fillId="0" borderId="7" xfId="0" applyFont="1" applyFill="1" applyBorder="1" applyAlignment="1">
      <alignment horizontal="center" wrapText="1"/>
    </xf>
    <xf numFmtId="0" fontId="0" fillId="0" borderId="0" xfId="0" applyFill="1"/>
    <xf numFmtId="0" fontId="36" fillId="4" borderId="7" xfId="0" applyFont="1" applyFill="1" applyBorder="1" applyAlignment="1">
      <alignment horizontal="center" vertical="center" wrapText="1"/>
    </xf>
    <xf numFmtId="0" fontId="37" fillId="4" borderId="7" xfId="0" applyFont="1" applyFill="1" applyBorder="1" applyAlignment="1">
      <alignment horizontal="left" vertical="center" wrapText="1"/>
    </xf>
    <xf numFmtId="9" fontId="37" fillId="16" borderId="7"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1" borderId="7" xfId="0" applyFont="1" applyFill="1" applyBorder="1" applyAlignment="1">
      <alignment horizontal="center" vertical="center" wrapText="1"/>
    </xf>
    <xf numFmtId="0" fontId="37" fillId="17" borderId="7" xfId="0" applyFont="1" applyFill="1" applyBorder="1" applyAlignment="1">
      <alignment horizontal="center" vertical="center" wrapText="1"/>
    </xf>
    <xf numFmtId="0" fontId="37" fillId="18" borderId="7" xfId="0" applyFont="1" applyFill="1" applyBorder="1" applyAlignment="1">
      <alignment horizontal="center" vertical="center" wrapText="1"/>
    </xf>
    <xf numFmtId="2" fontId="2" fillId="0" borderId="0" xfId="0" applyNumberFormat="1" applyFont="1"/>
    <xf numFmtId="2" fontId="1" fillId="0" borderId="0" xfId="0" applyNumberFormat="1" applyFont="1"/>
    <xf numFmtId="2" fontId="0" fillId="0" borderId="0" xfId="0" applyNumberFormat="1" applyFont="1"/>
    <xf numFmtId="2" fontId="39" fillId="19" borderId="8" xfId="0" applyNumberFormat="1" applyFont="1" applyFill="1" applyBorder="1"/>
    <xf numFmtId="2" fontId="28" fillId="19" borderId="8" xfId="0" applyNumberFormat="1" applyFont="1" applyFill="1" applyBorder="1"/>
    <xf numFmtId="2" fontId="28" fillId="19" borderId="8" xfId="2" applyNumberFormat="1" applyFont="1" applyFill="1" applyBorder="1" applyAlignment="1">
      <alignment horizontal="right"/>
    </xf>
    <xf numFmtId="2" fontId="28" fillId="19" borderId="8" xfId="2" applyNumberFormat="1" applyFont="1" applyFill="1" applyBorder="1"/>
    <xf numFmtId="2" fontId="39" fillId="8" borderId="0" xfId="0" applyNumberFormat="1" applyFont="1" applyFill="1" applyBorder="1"/>
    <xf numFmtId="0" fontId="0" fillId="0" borderId="0" xfId="0" applyNumberFormat="1"/>
    <xf numFmtId="1" fontId="0" fillId="0" borderId="0" xfId="0" applyNumberFormat="1"/>
    <xf numFmtId="165" fontId="0" fillId="0" borderId="0" xfId="0" applyNumberFormat="1"/>
    <xf numFmtId="2" fontId="0" fillId="0" borderId="0" xfId="0" applyNumberFormat="1"/>
    <xf numFmtId="2" fontId="32" fillId="8" borderId="0" xfId="0" applyNumberFormat="1" applyFont="1" applyFill="1" applyBorder="1"/>
    <xf numFmtId="0" fontId="6" fillId="0" borderId="0" xfId="0" applyNumberFormat="1" applyFont="1"/>
    <xf numFmtId="2" fontId="6" fillId="0" borderId="0" xfId="0" applyNumberFormat="1" applyFont="1"/>
    <xf numFmtId="2" fontId="6" fillId="8" borderId="0" xfId="0" applyNumberFormat="1" applyFont="1" applyFill="1"/>
    <xf numFmtId="2" fontId="39" fillId="8" borderId="6" xfId="0" applyNumberFormat="1" applyFont="1" applyFill="1" applyBorder="1"/>
    <xf numFmtId="2" fontId="40" fillId="8" borderId="6" xfId="0" applyNumberFormat="1" applyFont="1" applyFill="1" applyBorder="1"/>
    <xf numFmtId="2" fontId="40" fillId="8" borderId="0" xfId="0" applyNumberFormat="1" applyFont="1" applyFill="1" applyBorder="1"/>
    <xf numFmtId="2" fontId="0" fillId="0" borderId="0" xfId="0" applyNumberFormat="1" applyFill="1"/>
    <xf numFmtId="2" fontId="41" fillId="8" borderId="0" xfId="0" applyNumberFormat="1" applyFont="1" applyFill="1"/>
    <xf numFmtId="2" fontId="21" fillId="0" borderId="0" xfId="0" applyNumberFormat="1" applyFont="1"/>
    <xf numFmtId="2" fontId="42" fillId="0" borderId="0" xfId="0" applyNumberFormat="1" applyFont="1"/>
    <xf numFmtId="2" fontId="21" fillId="0" borderId="0" xfId="2" applyNumberFormat="1" applyFont="1"/>
    <xf numFmtId="2" fontId="40" fillId="0" borderId="0" xfId="2" applyNumberFormat="1" applyFont="1"/>
    <xf numFmtId="0" fontId="43" fillId="0" borderId="0" xfId="0" applyFont="1"/>
    <xf numFmtId="9" fontId="42" fillId="0" borderId="0" xfId="3" applyFont="1"/>
    <xf numFmtId="0" fontId="3" fillId="0" borderId="0" xfId="0" applyFont="1" applyBorder="1" applyAlignment="1">
      <alignment wrapText="1"/>
    </xf>
    <xf numFmtId="0" fontId="43" fillId="0" borderId="0" xfId="0" applyFont="1" applyBorder="1" applyAlignment="1">
      <alignment wrapText="1"/>
    </xf>
    <xf numFmtId="0" fontId="3" fillId="0" borderId="0" xfId="0" applyFont="1" applyBorder="1" applyAlignment="1">
      <alignment vertical="center" wrapText="1"/>
    </xf>
    <xf numFmtId="0" fontId="34" fillId="0" borderId="0" xfId="1" applyBorder="1" applyAlignment="1">
      <alignment wrapText="1"/>
    </xf>
    <xf numFmtId="0" fontId="27" fillId="0" borderId="0" xfId="0" applyFont="1" applyBorder="1" applyAlignment="1">
      <alignment vertical="top" wrapText="1"/>
    </xf>
    <xf numFmtId="0" fontId="34" fillId="0" borderId="0" xfId="1" applyBorder="1" applyAlignment="1">
      <alignment vertical="top" wrapText="1"/>
    </xf>
    <xf numFmtId="0" fontId="3" fillId="0" borderId="0" xfId="0" applyFont="1" applyBorder="1"/>
    <xf numFmtId="0" fontId="43" fillId="0" borderId="0" xfId="0" applyFont="1" applyBorder="1"/>
    <xf numFmtId="0" fontId="27" fillId="0" borderId="0" xfId="0" applyFont="1" applyBorder="1" applyAlignment="1">
      <alignment horizontal="left" vertical="top" wrapText="1"/>
    </xf>
    <xf numFmtId="0" fontId="3" fillId="0" borderId="0" xfId="0" applyFont="1" applyBorder="1" applyAlignment="1">
      <alignment horizontal="left" vertical="center" wrapText="1"/>
    </xf>
    <xf numFmtId="0" fontId="8" fillId="0" borderId="0" xfId="0" applyFont="1" applyBorder="1" applyAlignment="1">
      <alignment wrapText="1"/>
    </xf>
    <xf numFmtId="0" fontId="34" fillId="0" borderId="0" xfId="1" applyBorder="1" applyAlignment="1">
      <alignment horizontal="left" vertical="top" wrapText="1"/>
    </xf>
    <xf numFmtId="0" fontId="3" fillId="8" borderId="0" xfId="0" applyFont="1" applyFill="1" applyAlignment="1"/>
    <xf numFmtId="0" fontId="3" fillId="19" borderId="0" xfId="0" applyFont="1" applyFill="1" applyAlignment="1"/>
    <xf numFmtId="0" fontId="3" fillId="20" borderId="0" xfId="0" applyFont="1" applyFill="1" applyAlignment="1"/>
    <xf numFmtId="0" fontId="27" fillId="0" borderId="0" xfId="0" applyFont="1" applyFill="1" applyBorder="1" applyAlignment="1">
      <alignment horizontal="left" wrapText="1"/>
    </xf>
    <xf numFmtId="0" fontId="27" fillId="0" borderId="0" xfId="0" applyFont="1" applyFill="1" applyBorder="1" applyAlignment="1"/>
    <xf numFmtId="0" fontId="3"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27" fillId="0" borderId="0" xfId="0" applyFont="1" applyFill="1" applyBorder="1" applyAlignment="1">
      <alignment vertical="top" wrapText="1"/>
    </xf>
    <xf numFmtId="0" fontId="3" fillId="0" borderId="0" xfId="0" applyFont="1" applyFill="1" applyBorder="1" applyAlignment="1">
      <alignment vertical="center" wrapText="1"/>
    </xf>
    <xf numFmtId="0" fontId="3" fillId="0" borderId="0" xfId="0" applyFont="1" applyFill="1" applyBorder="1" applyAlignment="1">
      <alignment wrapText="1"/>
    </xf>
    <xf numFmtId="0" fontId="3" fillId="0" borderId="0" xfId="0" applyFont="1" applyFill="1" applyAlignment="1"/>
    <xf numFmtId="0" fontId="27" fillId="0" borderId="0" xfId="0" applyFont="1" applyFill="1" applyBorder="1" applyAlignment="1">
      <alignment horizontal="left" vertical="top" wrapText="1"/>
    </xf>
    <xf numFmtId="0" fontId="8" fillId="0" borderId="0" xfId="0" applyFont="1" applyFill="1" applyBorder="1" applyAlignment="1">
      <alignment wrapText="1"/>
    </xf>
    <xf numFmtId="0" fontId="34" fillId="0" borderId="0" xfId="1" applyFill="1" applyBorder="1" applyAlignment="1">
      <alignment horizontal="left" vertical="top" wrapText="1"/>
    </xf>
    <xf numFmtId="0" fontId="34" fillId="0" borderId="0" xfId="1" applyFill="1" applyBorder="1" applyAlignment="1">
      <alignment horizontal="left" wrapText="1"/>
    </xf>
    <xf numFmtId="0" fontId="34" fillId="0" borderId="0" xfId="1" applyFill="1" applyBorder="1" applyAlignment="1">
      <alignment wrapText="1"/>
    </xf>
    <xf numFmtId="0" fontId="3" fillId="0" borderId="0" xfId="0" applyFont="1" applyFill="1" applyAlignment="1">
      <alignment wrapText="1"/>
    </xf>
    <xf numFmtId="0" fontId="43" fillId="0" borderId="0" xfId="0" applyFont="1" applyFill="1"/>
    <xf numFmtId="0" fontId="3" fillId="0" borderId="0" xfId="0" applyFont="1" applyFill="1" applyAlignment="1">
      <alignment vertical="center" wrapText="1"/>
    </xf>
    <xf numFmtId="0" fontId="27" fillId="0" borderId="0" xfId="0" applyFont="1" applyFill="1" applyAlignment="1">
      <alignment vertical="top" wrapText="1"/>
    </xf>
    <xf numFmtId="0" fontId="3" fillId="0" borderId="0" xfId="0" applyFont="1" applyFill="1"/>
    <xf numFmtId="0" fontId="3" fillId="19" borderId="0" xfId="0" applyFont="1" applyFill="1" applyBorder="1"/>
    <xf numFmtId="0" fontId="3" fillId="19" borderId="0" xfId="0" applyFont="1" applyFill="1" applyAlignment="1">
      <alignment wrapText="1"/>
    </xf>
    <xf numFmtId="0" fontId="3" fillId="19" borderId="0" xfId="0" applyFont="1" applyFill="1" applyBorder="1" applyAlignment="1">
      <alignment wrapText="1"/>
    </xf>
    <xf numFmtId="0" fontId="3" fillId="19" borderId="0" xfId="0" applyFont="1" applyFill="1" applyBorder="1" applyAlignment="1">
      <alignment vertical="center" wrapText="1"/>
    </xf>
    <xf numFmtId="0" fontId="3" fillId="8" borderId="0" xfId="0" applyFont="1" applyFill="1" applyBorder="1" applyAlignment="1">
      <alignment horizontal="left" vertical="center" wrapText="1"/>
    </xf>
    <xf numFmtId="2" fontId="3" fillId="0" borderId="0" xfId="0" applyNumberFormat="1" applyFont="1" applyBorder="1" applyAlignment="1">
      <alignment wrapText="1"/>
    </xf>
    <xf numFmtId="2" fontId="3" fillId="0" borderId="0" xfId="0" applyNumberFormat="1" applyFont="1" applyFill="1" applyBorder="1" applyAlignment="1">
      <alignment wrapText="1"/>
    </xf>
    <xf numFmtId="2" fontId="3" fillId="2" borderId="0" xfId="0" applyNumberFormat="1" applyFont="1" applyFill="1" applyBorder="1" applyAlignment="1">
      <alignment wrapText="1"/>
    </xf>
    <xf numFmtId="2" fontId="3" fillId="0" borderId="0" xfId="0" applyNumberFormat="1" applyFont="1" applyFill="1" applyAlignment="1">
      <alignment wrapText="1"/>
    </xf>
  </cellXfs>
  <cellStyles count="4">
    <cellStyle name="Comma" xfId="2" builtinId="3"/>
    <cellStyle name="Hyperlink" xfId="1"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781050</xdr:colOff>
      <xdr:row>31</xdr:row>
      <xdr:rowOff>0</xdr:rowOff>
    </xdr:to>
    <xdr:sp macro="" textlink="">
      <xdr:nvSpPr>
        <xdr:cNvPr id="2052" name="Rectangle 4" hidden="1">
          <a:extLst>
            <a:ext uri="{FF2B5EF4-FFF2-40B4-BE49-F238E27FC236}">
              <a16:creationId xmlns:a16="http://schemas.microsoft.com/office/drawing/2014/main" id="{00000000-0008-0000-0300-000004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781050</xdr:colOff>
      <xdr:row>31</xdr:row>
      <xdr:rowOff>0</xdr:rowOff>
    </xdr:to>
    <xdr:sp macro="" textlink="">
      <xdr:nvSpPr>
        <xdr:cNvPr id="2" name="Rectangle 4" hidden="1">
          <a:extLst>
            <a:ext uri="{FF2B5EF4-FFF2-40B4-BE49-F238E27FC236}">
              <a16:creationId xmlns:a16="http://schemas.microsoft.com/office/drawing/2014/main" id="{00000000-0008-0000-03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781050</xdr:colOff>
      <xdr:row>31</xdr:row>
      <xdr:rowOff>0</xdr:rowOff>
    </xdr:to>
    <xdr:sp macro="" textlink="">
      <xdr:nvSpPr>
        <xdr:cNvPr id="3" name="Rectangle 4" hidden="1">
          <a:extLst>
            <a:ext uri="{FF2B5EF4-FFF2-40B4-BE49-F238E27FC236}">
              <a16:creationId xmlns:a16="http://schemas.microsoft.com/office/drawing/2014/main" id="{00000000-0008-0000-03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657225</xdr:colOff>
      <xdr:row>31</xdr:row>
      <xdr:rowOff>0</xdr:rowOff>
    </xdr:to>
    <xdr:sp macro="" textlink="">
      <xdr:nvSpPr>
        <xdr:cNvPr id="4" name="Rectangle 4" hidden="1">
          <a:extLst>
            <a:ext uri="{FF2B5EF4-FFF2-40B4-BE49-F238E27FC236}">
              <a16:creationId xmlns:a16="http://schemas.microsoft.com/office/drawing/2014/main" id="{00000000-0008-0000-0300-000004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657225</xdr:colOff>
      <xdr:row>31</xdr:row>
      <xdr:rowOff>0</xdr:rowOff>
    </xdr:to>
    <xdr:sp macro="" textlink="">
      <xdr:nvSpPr>
        <xdr:cNvPr id="5" name="AutoShape 4">
          <a:extLst>
            <a:ext uri="{FF2B5EF4-FFF2-40B4-BE49-F238E27FC236}">
              <a16:creationId xmlns:a16="http://schemas.microsoft.com/office/drawing/2014/main" id="{00000000-0008-0000-03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657225</xdr:colOff>
      <xdr:row>31</xdr:row>
      <xdr:rowOff>0</xdr:rowOff>
    </xdr:to>
    <xdr:sp macro="" textlink="">
      <xdr:nvSpPr>
        <xdr:cNvPr id="6" name="AutoShape 4">
          <a:extLst>
            <a:ext uri="{FF2B5EF4-FFF2-40B4-BE49-F238E27FC236}">
              <a16:creationId xmlns:a16="http://schemas.microsoft.com/office/drawing/2014/main" id="{00000000-0008-0000-03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52</xdr:row>
      <xdr:rowOff>0</xdr:rowOff>
    </xdr:to>
    <xdr:sp macro="" textlink="">
      <xdr:nvSpPr>
        <xdr:cNvPr id="3076" name="Rectangle 4" hidden="1">
          <a:extLst>
            <a:ext uri="{FF2B5EF4-FFF2-40B4-BE49-F238E27FC236}">
              <a16:creationId xmlns:a16="http://schemas.microsoft.com/office/drawing/2014/main" id="{00000000-0008-0000-0400-000004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1390650</xdr:colOff>
      <xdr:row>52</xdr:row>
      <xdr:rowOff>0</xdr:rowOff>
    </xdr:to>
    <xdr:sp macro="" textlink="">
      <xdr:nvSpPr>
        <xdr:cNvPr id="2" name="Rectangle 4" hidden="1">
          <a:extLst>
            <a:ext uri="{FF2B5EF4-FFF2-40B4-BE49-F238E27FC236}">
              <a16:creationId xmlns:a16="http://schemas.microsoft.com/office/drawing/2014/main" id="{00000000-0008-0000-04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1390650</xdr:colOff>
      <xdr:row>52</xdr:row>
      <xdr:rowOff>0</xdr:rowOff>
    </xdr:to>
    <xdr:sp macro="" textlink="">
      <xdr:nvSpPr>
        <xdr:cNvPr id="3" name="Rectangle 4" hidden="1">
          <a:extLst>
            <a:ext uri="{FF2B5EF4-FFF2-40B4-BE49-F238E27FC236}">
              <a16:creationId xmlns:a16="http://schemas.microsoft.com/office/drawing/2014/main" id="{00000000-0008-0000-04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1390650</xdr:colOff>
      <xdr:row>52</xdr:row>
      <xdr:rowOff>0</xdr:rowOff>
    </xdr:to>
    <xdr:sp macro="" textlink="">
      <xdr:nvSpPr>
        <xdr:cNvPr id="4" name="Rectangle 4" hidden="1">
          <a:extLst>
            <a:ext uri="{FF2B5EF4-FFF2-40B4-BE49-F238E27FC236}">
              <a16:creationId xmlns:a16="http://schemas.microsoft.com/office/drawing/2014/main" id="{00000000-0008-0000-0400-000004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1390650</xdr:colOff>
      <xdr:row>52</xdr:row>
      <xdr:rowOff>0</xdr:rowOff>
    </xdr:to>
    <xdr:sp macro="" textlink="">
      <xdr:nvSpPr>
        <xdr:cNvPr id="5" name="AutoShape 4">
          <a:extLst>
            <a:ext uri="{FF2B5EF4-FFF2-40B4-BE49-F238E27FC236}">
              <a16:creationId xmlns:a16="http://schemas.microsoft.com/office/drawing/2014/main" id="{00000000-0008-0000-0400-000005000000}"/>
            </a:ext>
          </a:extLst>
        </xdr:cNvPr>
        <xdr:cNvSpPr>
          <a:spLocks noChangeArrowheads="1"/>
        </xdr:cNvSpPr>
      </xdr:nvSpPr>
      <xdr:spPr bwMode="auto">
        <a:xfrm>
          <a:off x="0" y="0"/>
          <a:ext cx="99726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1390650</xdr:colOff>
      <xdr:row>52</xdr:row>
      <xdr:rowOff>0</xdr:rowOff>
    </xdr:to>
    <xdr:sp macro="" textlink="">
      <xdr:nvSpPr>
        <xdr:cNvPr id="6" name="AutoShape 4">
          <a:extLst>
            <a:ext uri="{FF2B5EF4-FFF2-40B4-BE49-F238E27FC236}">
              <a16:creationId xmlns:a16="http://schemas.microsoft.com/office/drawing/2014/main" id="{00000000-0008-0000-0400-000006000000}"/>
            </a:ext>
          </a:extLst>
        </xdr:cNvPr>
        <xdr:cNvSpPr>
          <a:spLocks noChangeArrowheads="1"/>
        </xdr:cNvSpPr>
      </xdr:nvSpPr>
      <xdr:spPr bwMode="auto">
        <a:xfrm>
          <a:off x="0" y="0"/>
          <a:ext cx="109251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381000</xdr:colOff>
      <xdr:row>49</xdr:row>
      <xdr:rowOff>47625</xdr:rowOff>
    </xdr:to>
    <xdr:sp macro="" textlink="">
      <xdr:nvSpPr>
        <xdr:cNvPr id="1026" name="Rectangle 2" hidden="1">
          <a:extLst>
            <a:ext uri="{FF2B5EF4-FFF2-40B4-BE49-F238E27FC236}">
              <a16:creationId xmlns:a16="http://schemas.microsoft.com/office/drawing/2014/main" id="{00000000-0008-0000-05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381000</xdr:colOff>
      <xdr:row>49</xdr:row>
      <xdr:rowOff>47625</xdr:rowOff>
    </xdr:to>
    <xdr:sp macro="" textlink="">
      <xdr:nvSpPr>
        <xdr:cNvPr id="2" name="Rectangle 2" hidden="1">
          <a:extLst>
            <a:ext uri="{FF2B5EF4-FFF2-40B4-BE49-F238E27FC236}">
              <a16:creationId xmlns:a16="http://schemas.microsoft.com/office/drawing/2014/main" id="{00000000-0008-0000-05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381000</xdr:colOff>
      <xdr:row>49</xdr:row>
      <xdr:rowOff>47625</xdr:rowOff>
    </xdr:to>
    <xdr:sp macro="" textlink="">
      <xdr:nvSpPr>
        <xdr:cNvPr id="3" name="Rectangle 2" hidden="1">
          <a:extLst>
            <a:ext uri="{FF2B5EF4-FFF2-40B4-BE49-F238E27FC236}">
              <a16:creationId xmlns:a16="http://schemas.microsoft.com/office/drawing/2014/main" id="{00000000-0008-0000-05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381000</xdr:colOff>
      <xdr:row>49</xdr:row>
      <xdr:rowOff>47625</xdr:rowOff>
    </xdr:to>
    <xdr:sp macro="" textlink="">
      <xdr:nvSpPr>
        <xdr:cNvPr id="4" name="Rectangle 2" hidden="1">
          <a:extLst>
            <a:ext uri="{FF2B5EF4-FFF2-40B4-BE49-F238E27FC236}">
              <a16:creationId xmlns:a16="http://schemas.microsoft.com/office/drawing/2014/main" id="{00000000-0008-0000-0500-000004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381000</xdr:colOff>
      <xdr:row>49</xdr:row>
      <xdr:rowOff>47625</xdr:rowOff>
    </xdr:to>
    <xdr:sp macro="" textlink="">
      <xdr:nvSpPr>
        <xdr:cNvPr id="5" name="AutoShape 2">
          <a:extLst>
            <a:ext uri="{FF2B5EF4-FFF2-40B4-BE49-F238E27FC236}">
              <a16:creationId xmlns:a16="http://schemas.microsoft.com/office/drawing/2014/main" id="{00000000-0008-0000-05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381000</xdr:colOff>
      <xdr:row>49</xdr:row>
      <xdr:rowOff>47625</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w3schools.com/bootstrap/bootstrap_navbar.asp" TargetMode="External"/><Relationship Id="rId13" Type="http://schemas.openxmlformats.org/officeDocument/2006/relationships/drawing" Target="../drawings/drawing2.xml"/><Relationship Id="rId3" Type="http://schemas.openxmlformats.org/officeDocument/2006/relationships/hyperlink" Target="https://www.udemy.com/html-and-css-for-beginners-crash-course-learn-fast-easy/learn/v4/t/lecture/2611358?start=0" TargetMode="External"/><Relationship Id="rId7" Type="http://schemas.openxmlformats.org/officeDocument/2006/relationships/hyperlink" Target="https://learn.freecodecamp.org/front-end-libraries/bootstrap" TargetMode="External"/><Relationship Id="rId12" Type="http://schemas.openxmlformats.org/officeDocument/2006/relationships/printerSettings" Target="../printerSettings/printerSettings2.bin"/><Relationship Id="rId2" Type="http://schemas.openxmlformats.org/officeDocument/2006/relationships/hyperlink" Target="https://www.udemy.com/html-and-css-for-beginners-crash-course-learn-fast-easy/learn/v4/t/lecture/2311836?start=892" TargetMode="External"/><Relationship Id="rId1" Type="http://schemas.openxmlformats.org/officeDocument/2006/relationships/hyperlink" Target="https://www.udemy.com/html-and-css-for-beginners-crash-course-learn-fast-easy/learn/v4/t/lecture/2311804?start=0" TargetMode="External"/><Relationship Id="rId6" Type="http://schemas.openxmlformats.org/officeDocument/2006/relationships/hyperlink" Target="https://learn.freecodecamp.org/responsive-web-design/basic-css" TargetMode="External"/><Relationship Id="rId11" Type="http://schemas.openxmlformats.org/officeDocument/2006/relationships/hyperlink" Target="https://www.udemy.com/html-and-css-for-beginners-crash-course-learn-fast-easy/learn/lecture/3980812" TargetMode="External"/><Relationship Id="rId5" Type="http://schemas.openxmlformats.org/officeDocument/2006/relationships/hyperlink" Target="https://www.w3schools.com/" TargetMode="External"/><Relationship Id="rId15" Type="http://schemas.openxmlformats.org/officeDocument/2006/relationships/comments" Target="../comments3.xml"/><Relationship Id="rId10" Type="http://schemas.openxmlformats.org/officeDocument/2006/relationships/hyperlink" Target="https://www.udemy.com/html-and-css-for-beginners-crash-course-learn-fast-easy/learn/lecture/3980850" TargetMode="External"/><Relationship Id="rId4" Type="http://schemas.openxmlformats.org/officeDocument/2006/relationships/hyperlink" Target="https://www.udemy.com/bootstrap-3-introduction-make-responsive-websites-fast/learn/v4/t/lecture/2263402?start=182" TargetMode="External"/><Relationship Id="rId9" Type="http://schemas.openxmlformats.org/officeDocument/2006/relationships/hyperlink" Target="https://www.udemy.com/html-and-css-for-beginners-crash-course-learn-fast-easy/learn/v4/t/lecture/2311810?start=254" TargetMode="External"/><Relationship Id="rId1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13" sqref="C13"/>
    </sheetView>
  </sheetViews>
  <sheetFormatPr defaultColWidth="12.59765625" defaultRowHeight="15" customHeight="1" x14ac:dyDescent="0.45"/>
  <cols>
    <col min="1" max="13" width="3.86328125" customWidth="1"/>
    <col min="14" max="26" width="11" customWidth="1"/>
  </cols>
  <sheetData>
    <row r="1" spans="1:26" ht="15" customHeight="1" x14ac:dyDescent="0.45">
      <c r="A1" s="1"/>
      <c r="B1" s="1"/>
      <c r="C1" s="1"/>
      <c r="D1" s="1"/>
      <c r="E1" s="1"/>
      <c r="F1" s="1"/>
      <c r="G1" s="1"/>
      <c r="H1" s="1"/>
      <c r="I1" s="1"/>
      <c r="J1" s="1"/>
      <c r="K1" s="1"/>
      <c r="L1" s="1"/>
      <c r="M1" s="1"/>
      <c r="N1" s="2"/>
      <c r="O1" s="2"/>
      <c r="P1" s="2"/>
      <c r="Q1" s="2"/>
      <c r="R1" s="2"/>
      <c r="S1" s="2"/>
      <c r="T1" s="2"/>
      <c r="U1" s="2"/>
      <c r="V1" s="2"/>
      <c r="W1" s="2"/>
      <c r="X1" s="2"/>
      <c r="Y1" s="2"/>
      <c r="Z1" s="2"/>
    </row>
    <row r="2" spans="1:26" ht="15" customHeight="1" x14ac:dyDescent="0.45">
      <c r="A2" s="1"/>
      <c r="B2" s="3" t="s">
        <v>0</v>
      </c>
      <c r="C2" s="4"/>
      <c r="D2" s="4"/>
      <c r="E2" s="4"/>
      <c r="F2" s="4"/>
      <c r="G2" s="1"/>
      <c r="H2" s="1"/>
      <c r="I2" s="1"/>
      <c r="J2" s="1"/>
      <c r="K2" s="1"/>
      <c r="L2" s="1"/>
      <c r="M2" s="1"/>
      <c r="N2" s="2"/>
      <c r="O2" s="2"/>
      <c r="P2" s="2"/>
      <c r="Q2" s="2"/>
      <c r="R2" s="2"/>
      <c r="S2" s="2"/>
      <c r="T2" s="2"/>
      <c r="U2" s="2"/>
      <c r="V2" s="2"/>
      <c r="W2" s="2"/>
      <c r="X2" s="2"/>
      <c r="Y2" s="2"/>
      <c r="Z2" s="2"/>
    </row>
    <row r="3" spans="1:26" ht="15" customHeight="1" x14ac:dyDescent="0.45">
      <c r="A3" s="1"/>
      <c r="B3" s="1"/>
      <c r="C3" s="1"/>
      <c r="D3" s="1"/>
      <c r="E3" s="1"/>
      <c r="F3" s="1"/>
      <c r="G3" s="1"/>
      <c r="H3" s="1"/>
      <c r="I3" s="1"/>
      <c r="J3" s="1"/>
      <c r="K3" s="1"/>
      <c r="L3" s="1"/>
      <c r="M3" s="1"/>
      <c r="N3" s="2"/>
      <c r="O3" s="2"/>
      <c r="P3" s="2"/>
      <c r="Q3" s="2"/>
      <c r="R3" s="2"/>
      <c r="S3" s="2"/>
      <c r="T3" s="2"/>
      <c r="U3" s="2"/>
      <c r="V3" s="2"/>
      <c r="W3" s="2"/>
      <c r="X3" s="2"/>
      <c r="Y3" s="2"/>
      <c r="Z3" s="2"/>
    </row>
    <row r="4" spans="1:26" ht="15" customHeight="1" x14ac:dyDescent="0.45">
      <c r="A4" s="1"/>
      <c r="B4" s="5" t="s">
        <v>1</v>
      </c>
      <c r="C4" s="1"/>
      <c r="D4" s="1"/>
      <c r="E4" s="1"/>
      <c r="F4" s="1"/>
      <c r="G4" s="1"/>
      <c r="H4" s="1"/>
      <c r="I4" s="1"/>
      <c r="J4" s="1"/>
      <c r="K4" s="1"/>
      <c r="L4" s="1"/>
      <c r="M4" s="1"/>
      <c r="N4" s="2"/>
      <c r="O4" s="2"/>
      <c r="P4" s="2"/>
      <c r="Q4" s="2"/>
      <c r="R4" s="2"/>
      <c r="S4" s="2"/>
      <c r="T4" s="2"/>
      <c r="U4" s="2"/>
      <c r="V4" s="2"/>
      <c r="W4" s="2"/>
      <c r="X4" s="2"/>
      <c r="Y4" s="2"/>
      <c r="Z4" s="2"/>
    </row>
    <row r="5" spans="1:26" ht="15" customHeight="1" x14ac:dyDescent="0.45">
      <c r="A5" s="1"/>
      <c r="B5" s="1"/>
      <c r="C5" s="84" t="s">
        <v>148</v>
      </c>
      <c r="D5" s="1"/>
      <c r="E5" s="1"/>
      <c r="F5" s="1"/>
      <c r="G5" s="1"/>
      <c r="H5" s="1"/>
      <c r="I5" s="1"/>
      <c r="J5" s="1"/>
      <c r="K5" s="1"/>
      <c r="L5" s="1"/>
      <c r="M5" s="1"/>
      <c r="N5" s="2"/>
      <c r="O5" s="2"/>
      <c r="P5" s="2"/>
      <c r="Q5" s="2"/>
      <c r="R5" s="2"/>
      <c r="S5" s="2"/>
      <c r="T5" s="2"/>
      <c r="U5" s="2"/>
      <c r="V5" s="2"/>
      <c r="W5" s="2"/>
      <c r="X5" s="2"/>
      <c r="Y5" s="2"/>
      <c r="Z5" s="2"/>
    </row>
    <row r="6" spans="1:26" ht="15" customHeight="1" x14ac:dyDescent="0.45">
      <c r="A6" s="1"/>
      <c r="B6" s="1"/>
      <c r="C6" s="84" t="s">
        <v>149</v>
      </c>
      <c r="D6" s="1"/>
      <c r="E6" s="1"/>
      <c r="F6" s="1"/>
      <c r="G6" s="1"/>
      <c r="H6" s="1"/>
      <c r="I6" s="1"/>
      <c r="J6" s="1"/>
      <c r="K6" s="1"/>
      <c r="L6" s="1"/>
      <c r="M6" s="1"/>
      <c r="N6" s="2"/>
      <c r="O6" s="2"/>
      <c r="P6" s="2"/>
      <c r="Q6" s="2"/>
      <c r="R6" s="2"/>
      <c r="S6" s="2"/>
      <c r="T6" s="2"/>
      <c r="U6" s="2"/>
      <c r="V6" s="2"/>
      <c r="W6" s="2"/>
      <c r="X6" s="2"/>
      <c r="Y6" s="2"/>
      <c r="Z6" s="2"/>
    </row>
    <row r="7" spans="1:26" ht="15" customHeight="1" x14ac:dyDescent="0.45">
      <c r="A7" s="1"/>
      <c r="B7" s="5" t="s">
        <v>4</v>
      </c>
      <c r="C7" s="1"/>
      <c r="D7" s="1"/>
      <c r="E7" s="1"/>
      <c r="F7" s="1"/>
      <c r="G7" s="1"/>
      <c r="H7" s="1"/>
      <c r="I7" s="1"/>
      <c r="J7" s="1"/>
      <c r="K7" s="1"/>
      <c r="L7" s="1"/>
      <c r="M7" s="1"/>
      <c r="N7" s="2"/>
      <c r="O7" s="2"/>
      <c r="P7" s="2"/>
      <c r="Q7" s="2"/>
      <c r="R7" s="2"/>
      <c r="S7" s="2"/>
      <c r="T7" s="2"/>
      <c r="U7" s="2"/>
      <c r="V7" s="2"/>
      <c r="W7" s="2"/>
      <c r="X7" s="2"/>
      <c r="Y7" s="2"/>
      <c r="Z7" s="2"/>
    </row>
    <row r="8" spans="1:26" ht="15" customHeight="1" x14ac:dyDescent="0.45">
      <c r="A8" s="1"/>
      <c r="B8" s="1"/>
      <c r="C8" s="1" t="s">
        <v>5</v>
      </c>
      <c r="D8" s="1"/>
      <c r="E8" s="1"/>
      <c r="F8" s="1"/>
      <c r="G8" s="1"/>
      <c r="H8" s="1"/>
      <c r="I8" s="1"/>
      <c r="J8" s="1"/>
      <c r="K8" s="1"/>
      <c r="L8" s="1"/>
      <c r="M8" s="1"/>
      <c r="N8" s="2"/>
      <c r="O8" s="2"/>
      <c r="P8" s="2"/>
      <c r="Q8" s="2"/>
      <c r="R8" s="2"/>
      <c r="S8" s="2"/>
      <c r="T8" s="2"/>
      <c r="U8" s="2"/>
      <c r="V8" s="2"/>
      <c r="W8" s="2"/>
      <c r="X8" s="2"/>
      <c r="Y8" s="2"/>
      <c r="Z8" s="2"/>
    </row>
    <row r="9" spans="1:26" ht="15" customHeight="1" x14ac:dyDescent="0.45">
      <c r="A9" s="1"/>
      <c r="B9" s="5" t="s">
        <v>6</v>
      </c>
      <c r="C9" s="1"/>
      <c r="D9" s="1"/>
      <c r="E9" s="1"/>
      <c r="F9" s="1"/>
      <c r="G9" s="1"/>
      <c r="H9" s="1"/>
      <c r="I9" s="1"/>
      <c r="J9" s="1"/>
      <c r="K9" s="1"/>
      <c r="L9" s="1"/>
      <c r="M9" s="1"/>
      <c r="N9" s="2"/>
      <c r="O9" s="2"/>
      <c r="P9" s="2"/>
      <c r="Q9" s="2"/>
      <c r="R9" s="2"/>
      <c r="S9" s="2"/>
      <c r="T9" s="2"/>
      <c r="U9" s="2"/>
      <c r="V9" s="2"/>
      <c r="W9" s="2"/>
      <c r="X9" s="2"/>
      <c r="Y9" s="2"/>
      <c r="Z9" s="2"/>
    </row>
    <row r="10" spans="1:26" ht="15" customHeight="1" x14ac:dyDescent="0.45">
      <c r="A10" s="1"/>
      <c r="B10" s="1"/>
      <c r="C10" s="1" t="s">
        <v>7</v>
      </c>
      <c r="D10" s="1"/>
      <c r="E10" s="1"/>
      <c r="F10" s="1"/>
      <c r="G10" s="1"/>
      <c r="H10" s="1"/>
      <c r="I10" s="1"/>
      <c r="J10" s="1"/>
      <c r="K10" s="1"/>
      <c r="L10" s="1"/>
      <c r="M10" s="1"/>
      <c r="N10" s="2"/>
      <c r="O10" s="2"/>
      <c r="P10" s="2"/>
      <c r="Q10" s="2"/>
      <c r="R10" s="2"/>
      <c r="S10" s="2"/>
      <c r="T10" s="2"/>
      <c r="U10" s="2"/>
      <c r="V10" s="2"/>
      <c r="W10" s="2"/>
      <c r="X10" s="2"/>
      <c r="Y10" s="2"/>
      <c r="Z10" s="2"/>
    </row>
    <row r="11" spans="1:26" ht="15" customHeight="1" x14ac:dyDescent="0.45">
      <c r="A11" s="1"/>
      <c r="B11" s="5" t="s">
        <v>8</v>
      </c>
      <c r="C11" s="1"/>
      <c r="D11" s="1"/>
      <c r="E11" s="1"/>
      <c r="F11" s="1"/>
      <c r="G11" s="1"/>
      <c r="H11" s="1"/>
      <c r="I11" s="1"/>
      <c r="J11" s="1"/>
      <c r="K11" s="1"/>
      <c r="L11" s="1"/>
      <c r="M11" s="1"/>
      <c r="N11" s="2"/>
      <c r="O11" s="2"/>
      <c r="P11" s="2"/>
      <c r="Q11" s="2"/>
      <c r="R11" s="2"/>
      <c r="S11" s="2"/>
      <c r="T11" s="2"/>
      <c r="U11" s="2"/>
      <c r="V11" s="2"/>
      <c r="W11" s="2"/>
      <c r="X11" s="2"/>
      <c r="Y11" s="2"/>
      <c r="Z11" s="2"/>
    </row>
    <row r="12" spans="1:26" ht="14.25" x14ac:dyDescent="0.45">
      <c r="A12" s="1"/>
      <c r="B12" s="1"/>
      <c r="C12" s="84" t="s">
        <v>150</v>
      </c>
      <c r="D12" s="1"/>
      <c r="E12" s="1"/>
      <c r="F12" s="1"/>
      <c r="G12" s="1"/>
      <c r="H12" s="1"/>
      <c r="I12" s="1"/>
      <c r="J12" s="1"/>
      <c r="K12" s="1"/>
      <c r="L12" s="1"/>
      <c r="M12" s="1"/>
      <c r="N12" s="2"/>
      <c r="O12" s="2"/>
      <c r="P12" s="2"/>
      <c r="Q12" s="2"/>
      <c r="R12" s="2"/>
      <c r="S12" s="2"/>
      <c r="T12" s="2"/>
      <c r="U12" s="2"/>
      <c r="V12" s="2"/>
      <c r="W12" s="2"/>
      <c r="X12" s="2"/>
      <c r="Y12" s="2"/>
      <c r="Z12" s="2"/>
    </row>
    <row r="13" spans="1:26" ht="14.25" x14ac:dyDescent="0.45">
      <c r="A13" s="1"/>
      <c r="B13" s="1"/>
      <c r="C13" s="1"/>
      <c r="D13" s="1"/>
      <c r="E13" s="1"/>
      <c r="F13" s="1"/>
      <c r="G13" s="1"/>
      <c r="H13" s="1"/>
      <c r="I13" s="1"/>
      <c r="J13" s="1"/>
      <c r="K13" s="1"/>
      <c r="L13" s="1"/>
      <c r="M13" s="1"/>
      <c r="N13" s="2"/>
      <c r="O13" s="2"/>
      <c r="P13" s="2"/>
      <c r="Q13" s="2"/>
      <c r="R13" s="2"/>
      <c r="S13" s="2"/>
      <c r="T13" s="2"/>
      <c r="U13" s="2"/>
      <c r="V13" s="2"/>
      <c r="W13" s="2"/>
      <c r="X13" s="2"/>
      <c r="Y13" s="2"/>
      <c r="Z13" s="2"/>
    </row>
    <row r="14" spans="1:26" ht="14.25" x14ac:dyDescent="0.45">
      <c r="A14" s="1"/>
      <c r="B14" s="1"/>
      <c r="C14" s="1"/>
      <c r="D14" s="1"/>
      <c r="E14" s="1"/>
      <c r="F14" s="1"/>
      <c r="G14" s="1"/>
      <c r="H14" s="1"/>
      <c r="I14" s="1"/>
      <c r="J14" s="1"/>
      <c r="K14" s="1"/>
      <c r="L14" s="1"/>
      <c r="M14" s="1"/>
      <c r="N14" s="2"/>
      <c r="O14" s="2"/>
      <c r="P14" s="2"/>
      <c r="Q14" s="2"/>
      <c r="R14" s="2"/>
      <c r="S14" s="2"/>
      <c r="T14" s="2"/>
      <c r="U14" s="2"/>
      <c r="V14" s="2"/>
      <c r="W14" s="2"/>
      <c r="X14" s="2"/>
      <c r="Y14" s="2"/>
      <c r="Z14" s="2"/>
    </row>
    <row r="15" spans="1:26" ht="14.25" x14ac:dyDescent="0.45">
      <c r="A15" s="1"/>
      <c r="B15" s="1"/>
      <c r="C15" s="1"/>
      <c r="D15" s="1"/>
      <c r="E15" s="1"/>
      <c r="F15" s="1"/>
      <c r="G15" s="1"/>
      <c r="H15" s="1"/>
      <c r="I15" s="1"/>
      <c r="J15" s="1"/>
      <c r="K15" s="1"/>
      <c r="L15" s="1"/>
      <c r="M15" s="1"/>
      <c r="N15" s="2"/>
      <c r="O15" s="2"/>
      <c r="P15" s="2"/>
      <c r="Q15" s="2"/>
      <c r="R15" s="2"/>
      <c r="S15" s="2"/>
      <c r="T15" s="2"/>
      <c r="U15" s="2"/>
      <c r="V15" s="2"/>
      <c r="W15" s="2"/>
      <c r="X15" s="2"/>
      <c r="Y15" s="2"/>
      <c r="Z15" s="2"/>
    </row>
    <row r="16" spans="1:26" ht="14.25" x14ac:dyDescent="0.45">
      <c r="A16" s="1"/>
      <c r="B16" s="1"/>
      <c r="C16" s="1"/>
      <c r="D16" s="1"/>
      <c r="E16" s="1"/>
      <c r="F16" s="1"/>
      <c r="G16" s="1"/>
      <c r="H16" s="1"/>
      <c r="I16" s="1"/>
      <c r="J16" s="1"/>
      <c r="K16" s="1"/>
      <c r="L16" s="1"/>
      <c r="M16" s="1"/>
      <c r="N16" s="2"/>
      <c r="O16" s="2"/>
      <c r="P16" s="2"/>
      <c r="Q16" s="2"/>
      <c r="R16" s="2"/>
      <c r="S16" s="2"/>
      <c r="T16" s="2"/>
      <c r="U16" s="2"/>
      <c r="V16" s="2"/>
      <c r="W16" s="2"/>
      <c r="X16" s="2"/>
      <c r="Y16" s="2"/>
      <c r="Z16" s="2"/>
    </row>
    <row r="17" spans="1:26" ht="14.25" x14ac:dyDescent="0.45">
      <c r="A17" s="1"/>
      <c r="B17" s="1"/>
      <c r="C17" s="1"/>
      <c r="D17" s="1"/>
      <c r="E17" s="1"/>
      <c r="F17" s="1"/>
      <c r="G17" s="1"/>
      <c r="H17" s="1"/>
      <c r="I17" s="1"/>
      <c r="J17" s="1"/>
      <c r="K17" s="1"/>
      <c r="L17" s="1"/>
      <c r="M17" s="1"/>
      <c r="N17" s="2"/>
      <c r="O17" s="2"/>
      <c r="P17" s="2"/>
      <c r="Q17" s="2"/>
      <c r="R17" s="2"/>
      <c r="S17" s="2"/>
      <c r="T17" s="2"/>
      <c r="U17" s="2"/>
      <c r="V17" s="2"/>
      <c r="W17" s="2"/>
      <c r="X17" s="2"/>
      <c r="Y17" s="2"/>
      <c r="Z17" s="2"/>
    </row>
    <row r="18" spans="1:26" ht="14.25" x14ac:dyDescent="0.45">
      <c r="A18" s="1"/>
      <c r="B18" s="1"/>
      <c r="C18" s="1"/>
      <c r="D18" s="1"/>
      <c r="E18" s="1"/>
      <c r="F18" s="1"/>
      <c r="G18" s="1"/>
      <c r="H18" s="1"/>
      <c r="I18" s="1"/>
      <c r="J18" s="1"/>
      <c r="K18" s="1"/>
      <c r="L18" s="1"/>
      <c r="M18" s="1"/>
      <c r="N18" s="2"/>
      <c r="O18" s="2"/>
      <c r="P18" s="2"/>
      <c r="Q18" s="2"/>
      <c r="R18" s="2"/>
      <c r="S18" s="2"/>
      <c r="T18" s="2"/>
      <c r="U18" s="2"/>
      <c r="V18" s="2"/>
      <c r="W18" s="2"/>
      <c r="X18" s="2"/>
      <c r="Y18" s="2"/>
      <c r="Z18" s="2"/>
    </row>
    <row r="19" spans="1:26" ht="14.25" x14ac:dyDescent="0.45">
      <c r="A19" s="1"/>
      <c r="B19" s="1"/>
      <c r="C19" s="1"/>
      <c r="D19" s="1"/>
      <c r="E19" s="1"/>
      <c r="F19" s="1"/>
      <c r="G19" s="1"/>
      <c r="H19" s="1"/>
      <c r="I19" s="1"/>
      <c r="J19" s="1"/>
      <c r="K19" s="1"/>
      <c r="L19" s="1"/>
      <c r="M19" s="1"/>
      <c r="N19" s="2"/>
      <c r="O19" s="2"/>
      <c r="P19" s="2"/>
      <c r="Q19" s="2"/>
      <c r="R19" s="2"/>
      <c r="S19" s="2"/>
      <c r="T19" s="2"/>
      <c r="U19" s="2"/>
      <c r="V19" s="2"/>
      <c r="W19" s="2"/>
      <c r="X19" s="2"/>
      <c r="Y19" s="2"/>
      <c r="Z19" s="2"/>
    </row>
    <row r="20" spans="1:26" ht="14.25" x14ac:dyDescent="0.45">
      <c r="A20" s="1"/>
      <c r="B20" s="1"/>
      <c r="C20" s="1"/>
      <c r="D20" s="1"/>
      <c r="E20" s="1"/>
      <c r="F20" s="1"/>
      <c r="G20" s="1"/>
      <c r="H20" s="1"/>
      <c r="I20" s="1"/>
      <c r="J20" s="1"/>
      <c r="K20" s="1"/>
      <c r="L20" s="1"/>
      <c r="M20" s="1"/>
      <c r="N20" s="2"/>
      <c r="O20" s="2"/>
      <c r="P20" s="2"/>
      <c r="Q20" s="2"/>
      <c r="R20" s="2"/>
      <c r="S20" s="2"/>
      <c r="T20" s="2"/>
      <c r="U20" s="2"/>
      <c r="V20" s="2"/>
      <c r="W20" s="2"/>
      <c r="X20" s="2"/>
      <c r="Y20" s="2"/>
      <c r="Z20" s="2"/>
    </row>
    <row r="21" spans="1:26" ht="14.25" x14ac:dyDescent="0.45">
      <c r="A21" s="1"/>
      <c r="B21" s="1"/>
      <c r="C21" s="1"/>
      <c r="D21" s="1"/>
      <c r="E21" s="1"/>
      <c r="F21" s="1"/>
      <c r="G21" s="1"/>
      <c r="H21" s="1"/>
      <c r="I21" s="1"/>
      <c r="J21" s="1"/>
      <c r="K21" s="1"/>
      <c r="L21" s="1"/>
      <c r="M21" s="1"/>
      <c r="N21" s="2"/>
      <c r="O21" s="2"/>
      <c r="P21" s="2"/>
      <c r="Q21" s="2"/>
      <c r="R21" s="2"/>
      <c r="S21" s="2"/>
      <c r="T21" s="2"/>
      <c r="U21" s="2"/>
      <c r="V21" s="2"/>
      <c r="W21" s="2"/>
      <c r="X21" s="2"/>
      <c r="Y21" s="2"/>
      <c r="Z21" s="2"/>
    </row>
    <row r="22" spans="1:26" ht="14.25" x14ac:dyDescent="0.45">
      <c r="A22" s="1"/>
      <c r="B22" s="1"/>
      <c r="C22" s="1"/>
      <c r="D22" s="1"/>
      <c r="E22" s="1"/>
      <c r="F22" s="1"/>
      <c r="G22" s="1"/>
      <c r="H22" s="1"/>
      <c r="I22" s="1"/>
      <c r="J22" s="1"/>
      <c r="K22" s="1"/>
      <c r="L22" s="1"/>
      <c r="M22" s="1"/>
      <c r="N22" s="2"/>
      <c r="O22" s="2"/>
      <c r="P22" s="2"/>
      <c r="Q22" s="2"/>
      <c r="R22" s="2"/>
      <c r="S22" s="2"/>
      <c r="T22" s="2"/>
      <c r="U22" s="2"/>
      <c r="V22" s="2"/>
      <c r="W22" s="2"/>
      <c r="X22" s="2"/>
      <c r="Y22" s="2"/>
      <c r="Z22" s="2"/>
    </row>
    <row r="23" spans="1:26" ht="14.25" x14ac:dyDescent="0.4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x14ac:dyDescent="0.4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x14ac:dyDescent="0.4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x14ac:dyDescent="0.4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x14ac:dyDescent="0.4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x14ac:dyDescent="0.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x14ac:dyDescent="0.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x14ac:dyDescent="0.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x14ac:dyDescent="0.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x14ac:dyDescent="0.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x14ac:dyDescent="0.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x14ac:dyDescent="0.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x14ac:dyDescent="0.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x14ac:dyDescent="0.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x14ac:dyDescent="0.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x14ac:dyDescent="0.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x14ac:dyDescent="0.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x14ac:dyDescent="0.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x14ac:dyDescent="0.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x14ac:dyDescent="0.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x14ac:dyDescent="0.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x14ac:dyDescent="0.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x14ac:dyDescent="0.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x14ac:dyDescent="0.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x14ac:dyDescent="0.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x14ac:dyDescent="0.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x14ac:dyDescent="0.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x14ac:dyDescent="0.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x14ac:dyDescent="0.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x14ac:dyDescent="0.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x14ac:dyDescent="0.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x14ac:dyDescent="0.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x14ac:dyDescent="0.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x14ac:dyDescent="0.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x14ac:dyDescent="0.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x14ac:dyDescent="0.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x14ac:dyDescent="0.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x14ac:dyDescent="0.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x14ac:dyDescent="0.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x14ac:dyDescent="0.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x14ac:dyDescent="0.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x14ac:dyDescent="0.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x14ac:dyDescent="0.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x14ac:dyDescent="0.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x14ac:dyDescent="0.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x14ac:dyDescent="0.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x14ac:dyDescent="0.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x14ac:dyDescent="0.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x14ac:dyDescent="0.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x14ac:dyDescent="0.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x14ac:dyDescent="0.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x14ac:dyDescent="0.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x14ac:dyDescent="0.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x14ac:dyDescent="0.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x14ac:dyDescent="0.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x14ac:dyDescent="0.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x14ac:dyDescent="0.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x14ac:dyDescent="0.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x14ac:dyDescent="0.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x14ac:dyDescent="0.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x14ac:dyDescent="0.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x14ac:dyDescent="0.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x14ac:dyDescent="0.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x14ac:dyDescent="0.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x14ac:dyDescent="0.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x14ac:dyDescent="0.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x14ac:dyDescent="0.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x14ac:dyDescent="0.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x14ac:dyDescent="0.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x14ac:dyDescent="0.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x14ac:dyDescent="0.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x14ac:dyDescent="0.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x14ac:dyDescent="0.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x14ac:dyDescent="0.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x14ac:dyDescent="0.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x14ac:dyDescent="0.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x14ac:dyDescent="0.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x14ac:dyDescent="0.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x14ac:dyDescent="0.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x14ac:dyDescent="0.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x14ac:dyDescent="0.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x14ac:dyDescent="0.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x14ac:dyDescent="0.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x14ac:dyDescent="0.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x14ac:dyDescent="0.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x14ac:dyDescent="0.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x14ac:dyDescent="0.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x14ac:dyDescent="0.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x14ac:dyDescent="0.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x14ac:dyDescent="0.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x14ac:dyDescent="0.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x14ac:dyDescent="0.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x14ac:dyDescent="0.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x14ac:dyDescent="0.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x14ac:dyDescent="0.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x14ac:dyDescent="0.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x14ac:dyDescent="0.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x14ac:dyDescent="0.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x14ac:dyDescent="0.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x14ac:dyDescent="0.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x14ac:dyDescent="0.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x14ac:dyDescent="0.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x14ac:dyDescent="0.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x14ac:dyDescent="0.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x14ac:dyDescent="0.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x14ac:dyDescent="0.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x14ac:dyDescent="0.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x14ac:dyDescent="0.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x14ac:dyDescent="0.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x14ac:dyDescent="0.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x14ac:dyDescent="0.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x14ac:dyDescent="0.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x14ac:dyDescent="0.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x14ac:dyDescent="0.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x14ac:dyDescent="0.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x14ac:dyDescent="0.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x14ac:dyDescent="0.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x14ac:dyDescent="0.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x14ac:dyDescent="0.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x14ac:dyDescent="0.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x14ac:dyDescent="0.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x14ac:dyDescent="0.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x14ac:dyDescent="0.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x14ac:dyDescent="0.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x14ac:dyDescent="0.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x14ac:dyDescent="0.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x14ac:dyDescent="0.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x14ac:dyDescent="0.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x14ac:dyDescent="0.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x14ac:dyDescent="0.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x14ac:dyDescent="0.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x14ac:dyDescent="0.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x14ac:dyDescent="0.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x14ac:dyDescent="0.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x14ac:dyDescent="0.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x14ac:dyDescent="0.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x14ac:dyDescent="0.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x14ac:dyDescent="0.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x14ac:dyDescent="0.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x14ac:dyDescent="0.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x14ac:dyDescent="0.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x14ac:dyDescent="0.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x14ac:dyDescent="0.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x14ac:dyDescent="0.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x14ac:dyDescent="0.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x14ac:dyDescent="0.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x14ac:dyDescent="0.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x14ac:dyDescent="0.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x14ac:dyDescent="0.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x14ac:dyDescent="0.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x14ac:dyDescent="0.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x14ac:dyDescent="0.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x14ac:dyDescent="0.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x14ac:dyDescent="0.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x14ac:dyDescent="0.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x14ac:dyDescent="0.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x14ac:dyDescent="0.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x14ac:dyDescent="0.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x14ac:dyDescent="0.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x14ac:dyDescent="0.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x14ac:dyDescent="0.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x14ac:dyDescent="0.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x14ac:dyDescent="0.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x14ac:dyDescent="0.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x14ac:dyDescent="0.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x14ac:dyDescent="0.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x14ac:dyDescent="0.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x14ac:dyDescent="0.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x14ac:dyDescent="0.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x14ac:dyDescent="0.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x14ac:dyDescent="0.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x14ac:dyDescent="0.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x14ac:dyDescent="0.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x14ac:dyDescent="0.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x14ac:dyDescent="0.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x14ac:dyDescent="0.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x14ac:dyDescent="0.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x14ac:dyDescent="0.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x14ac:dyDescent="0.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x14ac:dyDescent="0.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x14ac:dyDescent="0.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x14ac:dyDescent="0.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x14ac:dyDescent="0.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x14ac:dyDescent="0.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x14ac:dyDescent="0.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x14ac:dyDescent="0.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x14ac:dyDescent="0.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x14ac:dyDescent="0.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x14ac:dyDescent="0.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x14ac:dyDescent="0.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x14ac:dyDescent="0.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x14ac:dyDescent="0.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x14ac:dyDescent="0.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x14ac:dyDescent="0.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x14ac:dyDescent="0.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x14ac:dyDescent="0.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x14ac:dyDescent="0.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x14ac:dyDescent="0.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x14ac:dyDescent="0.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x14ac:dyDescent="0.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x14ac:dyDescent="0.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x14ac:dyDescent="0.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x14ac:dyDescent="0.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x14ac:dyDescent="0.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x14ac:dyDescent="0.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x14ac:dyDescent="0.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x14ac:dyDescent="0.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x14ac:dyDescent="0.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x14ac:dyDescent="0.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x14ac:dyDescent="0.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x14ac:dyDescent="0.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x14ac:dyDescent="0.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x14ac:dyDescent="0.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x14ac:dyDescent="0.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x14ac:dyDescent="0.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x14ac:dyDescent="0.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x14ac:dyDescent="0.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x14ac:dyDescent="0.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x14ac:dyDescent="0.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x14ac:dyDescent="0.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x14ac:dyDescent="0.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x14ac:dyDescent="0.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x14ac:dyDescent="0.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x14ac:dyDescent="0.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x14ac:dyDescent="0.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x14ac:dyDescent="0.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x14ac:dyDescent="0.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x14ac:dyDescent="0.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x14ac:dyDescent="0.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x14ac:dyDescent="0.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x14ac:dyDescent="0.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x14ac:dyDescent="0.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x14ac:dyDescent="0.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x14ac:dyDescent="0.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x14ac:dyDescent="0.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x14ac:dyDescent="0.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x14ac:dyDescent="0.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x14ac:dyDescent="0.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x14ac:dyDescent="0.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x14ac:dyDescent="0.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x14ac:dyDescent="0.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x14ac:dyDescent="0.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x14ac:dyDescent="0.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x14ac:dyDescent="0.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x14ac:dyDescent="0.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x14ac:dyDescent="0.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x14ac:dyDescent="0.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x14ac:dyDescent="0.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x14ac:dyDescent="0.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x14ac:dyDescent="0.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x14ac:dyDescent="0.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x14ac:dyDescent="0.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x14ac:dyDescent="0.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x14ac:dyDescent="0.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x14ac:dyDescent="0.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x14ac:dyDescent="0.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x14ac:dyDescent="0.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x14ac:dyDescent="0.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x14ac:dyDescent="0.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x14ac:dyDescent="0.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x14ac:dyDescent="0.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x14ac:dyDescent="0.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x14ac:dyDescent="0.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x14ac:dyDescent="0.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x14ac:dyDescent="0.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x14ac:dyDescent="0.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x14ac:dyDescent="0.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x14ac:dyDescent="0.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x14ac:dyDescent="0.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x14ac:dyDescent="0.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x14ac:dyDescent="0.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x14ac:dyDescent="0.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x14ac:dyDescent="0.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x14ac:dyDescent="0.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x14ac:dyDescent="0.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x14ac:dyDescent="0.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x14ac:dyDescent="0.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x14ac:dyDescent="0.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x14ac:dyDescent="0.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x14ac:dyDescent="0.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x14ac:dyDescent="0.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x14ac:dyDescent="0.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x14ac:dyDescent="0.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x14ac:dyDescent="0.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x14ac:dyDescent="0.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x14ac:dyDescent="0.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x14ac:dyDescent="0.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x14ac:dyDescent="0.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x14ac:dyDescent="0.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x14ac:dyDescent="0.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x14ac:dyDescent="0.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x14ac:dyDescent="0.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x14ac:dyDescent="0.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x14ac:dyDescent="0.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x14ac:dyDescent="0.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x14ac:dyDescent="0.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x14ac:dyDescent="0.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x14ac:dyDescent="0.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x14ac:dyDescent="0.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x14ac:dyDescent="0.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x14ac:dyDescent="0.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x14ac:dyDescent="0.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x14ac:dyDescent="0.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x14ac:dyDescent="0.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x14ac:dyDescent="0.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x14ac:dyDescent="0.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x14ac:dyDescent="0.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x14ac:dyDescent="0.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x14ac:dyDescent="0.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x14ac:dyDescent="0.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x14ac:dyDescent="0.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x14ac:dyDescent="0.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x14ac:dyDescent="0.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x14ac:dyDescent="0.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x14ac:dyDescent="0.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x14ac:dyDescent="0.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x14ac:dyDescent="0.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x14ac:dyDescent="0.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x14ac:dyDescent="0.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x14ac:dyDescent="0.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x14ac:dyDescent="0.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x14ac:dyDescent="0.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x14ac:dyDescent="0.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x14ac:dyDescent="0.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x14ac:dyDescent="0.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x14ac:dyDescent="0.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x14ac:dyDescent="0.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x14ac:dyDescent="0.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x14ac:dyDescent="0.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x14ac:dyDescent="0.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x14ac:dyDescent="0.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x14ac:dyDescent="0.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x14ac:dyDescent="0.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x14ac:dyDescent="0.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x14ac:dyDescent="0.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x14ac:dyDescent="0.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x14ac:dyDescent="0.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x14ac:dyDescent="0.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x14ac:dyDescent="0.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x14ac:dyDescent="0.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x14ac:dyDescent="0.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x14ac:dyDescent="0.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x14ac:dyDescent="0.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x14ac:dyDescent="0.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x14ac:dyDescent="0.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x14ac:dyDescent="0.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x14ac:dyDescent="0.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x14ac:dyDescent="0.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x14ac:dyDescent="0.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x14ac:dyDescent="0.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x14ac:dyDescent="0.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x14ac:dyDescent="0.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x14ac:dyDescent="0.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x14ac:dyDescent="0.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x14ac:dyDescent="0.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x14ac:dyDescent="0.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x14ac:dyDescent="0.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x14ac:dyDescent="0.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x14ac:dyDescent="0.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x14ac:dyDescent="0.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x14ac:dyDescent="0.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x14ac:dyDescent="0.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x14ac:dyDescent="0.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x14ac:dyDescent="0.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x14ac:dyDescent="0.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x14ac:dyDescent="0.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x14ac:dyDescent="0.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x14ac:dyDescent="0.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x14ac:dyDescent="0.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x14ac:dyDescent="0.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x14ac:dyDescent="0.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x14ac:dyDescent="0.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x14ac:dyDescent="0.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x14ac:dyDescent="0.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x14ac:dyDescent="0.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x14ac:dyDescent="0.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x14ac:dyDescent="0.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x14ac:dyDescent="0.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x14ac:dyDescent="0.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x14ac:dyDescent="0.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x14ac:dyDescent="0.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x14ac:dyDescent="0.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x14ac:dyDescent="0.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x14ac:dyDescent="0.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x14ac:dyDescent="0.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x14ac:dyDescent="0.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x14ac:dyDescent="0.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x14ac:dyDescent="0.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x14ac:dyDescent="0.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x14ac:dyDescent="0.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x14ac:dyDescent="0.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x14ac:dyDescent="0.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x14ac:dyDescent="0.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x14ac:dyDescent="0.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x14ac:dyDescent="0.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x14ac:dyDescent="0.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x14ac:dyDescent="0.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x14ac:dyDescent="0.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x14ac:dyDescent="0.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x14ac:dyDescent="0.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x14ac:dyDescent="0.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x14ac:dyDescent="0.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x14ac:dyDescent="0.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x14ac:dyDescent="0.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x14ac:dyDescent="0.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x14ac:dyDescent="0.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x14ac:dyDescent="0.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x14ac:dyDescent="0.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x14ac:dyDescent="0.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x14ac:dyDescent="0.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x14ac:dyDescent="0.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x14ac:dyDescent="0.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x14ac:dyDescent="0.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x14ac:dyDescent="0.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x14ac:dyDescent="0.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x14ac:dyDescent="0.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x14ac:dyDescent="0.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x14ac:dyDescent="0.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x14ac:dyDescent="0.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x14ac:dyDescent="0.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x14ac:dyDescent="0.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x14ac:dyDescent="0.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x14ac:dyDescent="0.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x14ac:dyDescent="0.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x14ac:dyDescent="0.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x14ac:dyDescent="0.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x14ac:dyDescent="0.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x14ac:dyDescent="0.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x14ac:dyDescent="0.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x14ac:dyDescent="0.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x14ac:dyDescent="0.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x14ac:dyDescent="0.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x14ac:dyDescent="0.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x14ac:dyDescent="0.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x14ac:dyDescent="0.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x14ac:dyDescent="0.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x14ac:dyDescent="0.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x14ac:dyDescent="0.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x14ac:dyDescent="0.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x14ac:dyDescent="0.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x14ac:dyDescent="0.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x14ac:dyDescent="0.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x14ac:dyDescent="0.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x14ac:dyDescent="0.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x14ac:dyDescent="0.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x14ac:dyDescent="0.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x14ac:dyDescent="0.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x14ac:dyDescent="0.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x14ac:dyDescent="0.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x14ac:dyDescent="0.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x14ac:dyDescent="0.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x14ac:dyDescent="0.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x14ac:dyDescent="0.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x14ac:dyDescent="0.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x14ac:dyDescent="0.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x14ac:dyDescent="0.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x14ac:dyDescent="0.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x14ac:dyDescent="0.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x14ac:dyDescent="0.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x14ac:dyDescent="0.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x14ac:dyDescent="0.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x14ac:dyDescent="0.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x14ac:dyDescent="0.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x14ac:dyDescent="0.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x14ac:dyDescent="0.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x14ac:dyDescent="0.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x14ac:dyDescent="0.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x14ac:dyDescent="0.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x14ac:dyDescent="0.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x14ac:dyDescent="0.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x14ac:dyDescent="0.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x14ac:dyDescent="0.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x14ac:dyDescent="0.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x14ac:dyDescent="0.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x14ac:dyDescent="0.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x14ac:dyDescent="0.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x14ac:dyDescent="0.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x14ac:dyDescent="0.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x14ac:dyDescent="0.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x14ac:dyDescent="0.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x14ac:dyDescent="0.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x14ac:dyDescent="0.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x14ac:dyDescent="0.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x14ac:dyDescent="0.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x14ac:dyDescent="0.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x14ac:dyDescent="0.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x14ac:dyDescent="0.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x14ac:dyDescent="0.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x14ac:dyDescent="0.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x14ac:dyDescent="0.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x14ac:dyDescent="0.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x14ac:dyDescent="0.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x14ac:dyDescent="0.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x14ac:dyDescent="0.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x14ac:dyDescent="0.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x14ac:dyDescent="0.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x14ac:dyDescent="0.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x14ac:dyDescent="0.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x14ac:dyDescent="0.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x14ac:dyDescent="0.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x14ac:dyDescent="0.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x14ac:dyDescent="0.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x14ac:dyDescent="0.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x14ac:dyDescent="0.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x14ac:dyDescent="0.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x14ac:dyDescent="0.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x14ac:dyDescent="0.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x14ac:dyDescent="0.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x14ac:dyDescent="0.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x14ac:dyDescent="0.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x14ac:dyDescent="0.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x14ac:dyDescent="0.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x14ac:dyDescent="0.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x14ac:dyDescent="0.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x14ac:dyDescent="0.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x14ac:dyDescent="0.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x14ac:dyDescent="0.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x14ac:dyDescent="0.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x14ac:dyDescent="0.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x14ac:dyDescent="0.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x14ac:dyDescent="0.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x14ac:dyDescent="0.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x14ac:dyDescent="0.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x14ac:dyDescent="0.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x14ac:dyDescent="0.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x14ac:dyDescent="0.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x14ac:dyDescent="0.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x14ac:dyDescent="0.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x14ac:dyDescent="0.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x14ac:dyDescent="0.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x14ac:dyDescent="0.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x14ac:dyDescent="0.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x14ac:dyDescent="0.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x14ac:dyDescent="0.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x14ac:dyDescent="0.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x14ac:dyDescent="0.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x14ac:dyDescent="0.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x14ac:dyDescent="0.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x14ac:dyDescent="0.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x14ac:dyDescent="0.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x14ac:dyDescent="0.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x14ac:dyDescent="0.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x14ac:dyDescent="0.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x14ac:dyDescent="0.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x14ac:dyDescent="0.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x14ac:dyDescent="0.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x14ac:dyDescent="0.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x14ac:dyDescent="0.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x14ac:dyDescent="0.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x14ac:dyDescent="0.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x14ac:dyDescent="0.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x14ac:dyDescent="0.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x14ac:dyDescent="0.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x14ac:dyDescent="0.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x14ac:dyDescent="0.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x14ac:dyDescent="0.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x14ac:dyDescent="0.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x14ac:dyDescent="0.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x14ac:dyDescent="0.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x14ac:dyDescent="0.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x14ac:dyDescent="0.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x14ac:dyDescent="0.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x14ac:dyDescent="0.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x14ac:dyDescent="0.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x14ac:dyDescent="0.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x14ac:dyDescent="0.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x14ac:dyDescent="0.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x14ac:dyDescent="0.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x14ac:dyDescent="0.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x14ac:dyDescent="0.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x14ac:dyDescent="0.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x14ac:dyDescent="0.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x14ac:dyDescent="0.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x14ac:dyDescent="0.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x14ac:dyDescent="0.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x14ac:dyDescent="0.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x14ac:dyDescent="0.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x14ac:dyDescent="0.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x14ac:dyDescent="0.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x14ac:dyDescent="0.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x14ac:dyDescent="0.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x14ac:dyDescent="0.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x14ac:dyDescent="0.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x14ac:dyDescent="0.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x14ac:dyDescent="0.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x14ac:dyDescent="0.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x14ac:dyDescent="0.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x14ac:dyDescent="0.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x14ac:dyDescent="0.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x14ac:dyDescent="0.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x14ac:dyDescent="0.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x14ac:dyDescent="0.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x14ac:dyDescent="0.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x14ac:dyDescent="0.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x14ac:dyDescent="0.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x14ac:dyDescent="0.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x14ac:dyDescent="0.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x14ac:dyDescent="0.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x14ac:dyDescent="0.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x14ac:dyDescent="0.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x14ac:dyDescent="0.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x14ac:dyDescent="0.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x14ac:dyDescent="0.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x14ac:dyDescent="0.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x14ac:dyDescent="0.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x14ac:dyDescent="0.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x14ac:dyDescent="0.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x14ac:dyDescent="0.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x14ac:dyDescent="0.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x14ac:dyDescent="0.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x14ac:dyDescent="0.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x14ac:dyDescent="0.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x14ac:dyDescent="0.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x14ac:dyDescent="0.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x14ac:dyDescent="0.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x14ac:dyDescent="0.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x14ac:dyDescent="0.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x14ac:dyDescent="0.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x14ac:dyDescent="0.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x14ac:dyDescent="0.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x14ac:dyDescent="0.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x14ac:dyDescent="0.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x14ac:dyDescent="0.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x14ac:dyDescent="0.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x14ac:dyDescent="0.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x14ac:dyDescent="0.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x14ac:dyDescent="0.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x14ac:dyDescent="0.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x14ac:dyDescent="0.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x14ac:dyDescent="0.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x14ac:dyDescent="0.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x14ac:dyDescent="0.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x14ac:dyDescent="0.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x14ac:dyDescent="0.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x14ac:dyDescent="0.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x14ac:dyDescent="0.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x14ac:dyDescent="0.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x14ac:dyDescent="0.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x14ac:dyDescent="0.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x14ac:dyDescent="0.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x14ac:dyDescent="0.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x14ac:dyDescent="0.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x14ac:dyDescent="0.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x14ac:dyDescent="0.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x14ac:dyDescent="0.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x14ac:dyDescent="0.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x14ac:dyDescent="0.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x14ac:dyDescent="0.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x14ac:dyDescent="0.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x14ac:dyDescent="0.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x14ac:dyDescent="0.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x14ac:dyDescent="0.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x14ac:dyDescent="0.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x14ac:dyDescent="0.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x14ac:dyDescent="0.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x14ac:dyDescent="0.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x14ac:dyDescent="0.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x14ac:dyDescent="0.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x14ac:dyDescent="0.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x14ac:dyDescent="0.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x14ac:dyDescent="0.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x14ac:dyDescent="0.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x14ac:dyDescent="0.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x14ac:dyDescent="0.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x14ac:dyDescent="0.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x14ac:dyDescent="0.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x14ac:dyDescent="0.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x14ac:dyDescent="0.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x14ac:dyDescent="0.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x14ac:dyDescent="0.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x14ac:dyDescent="0.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x14ac:dyDescent="0.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x14ac:dyDescent="0.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x14ac:dyDescent="0.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x14ac:dyDescent="0.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x14ac:dyDescent="0.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x14ac:dyDescent="0.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x14ac:dyDescent="0.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x14ac:dyDescent="0.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x14ac:dyDescent="0.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x14ac:dyDescent="0.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x14ac:dyDescent="0.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x14ac:dyDescent="0.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x14ac:dyDescent="0.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x14ac:dyDescent="0.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x14ac:dyDescent="0.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x14ac:dyDescent="0.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x14ac:dyDescent="0.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x14ac:dyDescent="0.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x14ac:dyDescent="0.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x14ac:dyDescent="0.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x14ac:dyDescent="0.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x14ac:dyDescent="0.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x14ac:dyDescent="0.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x14ac:dyDescent="0.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x14ac:dyDescent="0.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x14ac:dyDescent="0.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x14ac:dyDescent="0.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x14ac:dyDescent="0.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x14ac:dyDescent="0.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x14ac:dyDescent="0.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x14ac:dyDescent="0.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x14ac:dyDescent="0.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x14ac:dyDescent="0.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x14ac:dyDescent="0.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x14ac:dyDescent="0.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x14ac:dyDescent="0.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x14ac:dyDescent="0.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x14ac:dyDescent="0.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x14ac:dyDescent="0.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x14ac:dyDescent="0.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x14ac:dyDescent="0.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x14ac:dyDescent="0.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x14ac:dyDescent="0.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x14ac:dyDescent="0.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x14ac:dyDescent="0.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x14ac:dyDescent="0.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x14ac:dyDescent="0.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x14ac:dyDescent="0.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x14ac:dyDescent="0.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x14ac:dyDescent="0.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x14ac:dyDescent="0.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x14ac:dyDescent="0.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x14ac:dyDescent="0.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x14ac:dyDescent="0.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x14ac:dyDescent="0.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x14ac:dyDescent="0.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x14ac:dyDescent="0.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x14ac:dyDescent="0.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x14ac:dyDescent="0.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x14ac:dyDescent="0.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x14ac:dyDescent="0.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x14ac:dyDescent="0.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x14ac:dyDescent="0.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x14ac:dyDescent="0.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x14ac:dyDescent="0.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x14ac:dyDescent="0.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x14ac:dyDescent="0.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x14ac:dyDescent="0.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x14ac:dyDescent="0.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x14ac:dyDescent="0.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x14ac:dyDescent="0.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x14ac:dyDescent="0.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x14ac:dyDescent="0.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x14ac:dyDescent="0.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x14ac:dyDescent="0.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x14ac:dyDescent="0.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x14ac:dyDescent="0.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x14ac:dyDescent="0.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x14ac:dyDescent="0.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x14ac:dyDescent="0.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x14ac:dyDescent="0.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x14ac:dyDescent="0.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x14ac:dyDescent="0.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x14ac:dyDescent="0.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x14ac:dyDescent="0.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x14ac:dyDescent="0.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x14ac:dyDescent="0.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x14ac:dyDescent="0.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x14ac:dyDescent="0.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x14ac:dyDescent="0.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x14ac:dyDescent="0.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x14ac:dyDescent="0.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x14ac:dyDescent="0.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x14ac:dyDescent="0.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x14ac:dyDescent="0.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x14ac:dyDescent="0.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x14ac:dyDescent="0.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x14ac:dyDescent="0.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x14ac:dyDescent="0.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x14ac:dyDescent="0.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x14ac:dyDescent="0.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x14ac:dyDescent="0.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x14ac:dyDescent="0.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x14ac:dyDescent="0.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x14ac:dyDescent="0.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x14ac:dyDescent="0.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x14ac:dyDescent="0.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x14ac:dyDescent="0.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x14ac:dyDescent="0.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x14ac:dyDescent="0.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x14ac:dyDescent="0.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x14ac:dyDescent="0.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x14ac:dyDescent="0.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x14ac:dyDescent="0.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x14ac:dyDescent="0.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x14ac:dyDescent="0.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x14ac:dyDescent="0.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x14ac:dyDescent="0.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x14ac:dyDescent="0.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x14ac:dyDescent="0.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x14ac:dyDescent="0.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x14ac:dyDescent="0.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x14ac:dyDescent="0.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x14ac:dyDescent="0.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x14ac:dyDescent="0.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x14ac:dyDescent="0.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x14ac:dyDescent="0.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x14ac:dyDescent="0.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x14ac:dyDescent="0.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x14ac:dyDescent="0.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x14ac:dyDescent="0.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x14ac:dyDescent="0.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x14ac:dyDescent="0.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x14ac:dyDescent="0.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x14ac:dyDescent="0.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x14ac:dyDescent="0.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x14ac:dyDescent="0.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x14ac:dyDescent="0.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x14ac:dyDescent="0.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x14ac:dyDescent="0.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x14ac:dyDescent="0.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x14ac:dyDescent="0.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x14ac:dyDescent="0.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x14ac:dyDescent="0.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x14ac:dyDescent="0.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x14ac:dyDescent="0.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x14ac:dyDescent="0.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x14ac:dyDescent="0.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x14ac:dyDescent="0.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x14ac:dyDescent="0.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x14ac:dyDescent="0.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x14ac:dyDescent="0.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x14ac:dyDescent="0.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x14ac:dyDescent="0.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x14ac:dyDescent="0.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x14ac:dyDescent="0.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x14ac:dyDescent="0.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x14ac:dyDescent="0.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x14ac:dyDescent="0.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x14ac:dyDescent="0.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x14ac:dyDescent="0.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x14ac:dyDescent="0.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x14ac:dyDescent="0.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x14ac:dyDescent="0.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x14ac:dyDescent="0.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x14ac:dyDescent="0.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x14ac:dyDescent="0.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x14ac:dyDescent="0.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x14ac:dyDescent="0.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x14ac:dyDescent="0.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x14ac:dyDescent="0.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x14ac:dyDescent="0.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x14ac:dyDescent="0.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x14ac:dyDescent="0.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x14ac:dyDescent="0.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x14ac:dyDescent="0.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x14ac:dyDescent="0.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x14ac:dyDescent="0.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x14ac:dyDescent="0.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x14ac:dyDescent="0.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x14ac:dyDescent="0.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x14ac:dyDescent="0.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x14ac:dyDescent="0.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x14ac:dyDescent="0.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x14ac:dyDescent="0.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x14ac:dyDescent="0.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x14ac:dyDescent="0.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x14ac:dyDescent="0.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x14ac:dyDescent="0.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x14ac:dyDescent="0.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x14ac:dyDescent="0.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x14ac:dyDescent="0.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x14ac:dyDescent="0.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x14ac:dyDescent="0.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x14ac:dyDescent="0.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x14ac:dyDescent="0.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x14ac:dyDescent="0.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x14ac:dyDescent="0.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x14ac:dyDescent="0.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x14ac:dyDescent="0.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x14ac:dyDescent="0.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x14ac:dyDescent="0.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x14ac:dyDescent="0.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x14ac:dyDescent="0.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x14ac:dyDescent="0.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x14ac:dyDescent="0.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x14ac:dyDescent="0.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x14ac:dyDescent="0.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x14ac:dyDescent="0.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x14ac:dyDescent="0.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x14ac:dyDescent="0.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x14ac:dyDescent="0.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x14ac:dyDescent="0.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x14ac:dyDescent="0.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x14ac:dyDescent="0.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x14ac:dyDescent="0.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x14ac:dyDescent="0.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x14ac:dyDescent="0.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x14ac:dyDescent="0.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x14ac:dyDescent="0.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x14ac:dyDescent="0.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x14ac:dyDescent="0.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x14ac:dyDescent="0.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x14ac:dyDescent="0.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x14ac:dyDescent="0.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x14ac:dyDescent="0.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x14ac:dyDescent="0.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x14ac:dyDescent="0.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x14ac:dyDescent="0.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x14ac:dyDescent="0.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x14ac:dyDescent="0.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x14ac:dyDescent="0.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x14ac:dyDescent="0.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x14ac:dyDescent="0.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x14ac:dyDescent="0.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x14ac:dyDescent="0.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x14ac:dyDescent="0.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x14ac:dyDescent="0.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x14ac:dyDescent="0.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x14ac:dyDescent="0.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x14ac:dyDescent="0.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x14ac:dyDescent="0.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x14ac:dyDescent="0.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x14ac:dyDescent="0.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x14ac:dyDescent="0.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x14ac:dyDescent="0.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x14ac:dyDescent="0.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x14ac:dyDescent="0.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x14ac:dyDescent="0.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x14ac:dyDescent="0.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x14ac:dyDescent="0.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x14ac:dyDescent="0.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x14ac:dyDescent="0.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x14ac:dyDescent="0.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x14ac:dyDescent="0.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x14ac:dyDescent="0.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x14ac:dyDescent="0.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x14ac:dyDescent="0.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x14ac:dyDescent="0.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x14ac:dyDescent="0.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x14ac:dyDescent="0.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x14ac:dyDescent="0.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x14ac:dyDescent="0.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x14ac:dyDescent="0.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x14ac:dyDescent="0.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x14ac:dyDescent="0.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x14ac:dyDescent="0.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x14ac:dyDescent="0.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x14ac:dyDescent="0.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x14ac:dyDescent="0.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x14ac:dyDescent="0.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x14ac:dyDescent="0.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x14ac:dyDescent="0.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x14ac:dyDescent="0.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x14ac:dyDescent="0.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x14ac:dyDescent="0.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x14ac:dyDescent="0.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x14ac:dyDescent="0.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x14ac:dyDescent="0.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x14ac:dyDescent="0.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x14ac:dyDescent="0.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x14ac:dyDescent="0.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x14ac:dyDescent="0.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x14ac:dyDescent="0.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x14ac:dyDescent="0.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x14ac:dyDescent="0.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x14ac:dyDescent="0.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x14ac:dyDescent="0.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x14ac:dyDescent="0.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x14ac:dyDescent="0.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x14ac:dyDescent="0.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x14ac:dyDescent="0.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x14ac:dyDescent="0.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x14ac:dyDescent="0.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x14ac:dyDescent="0.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x14ac:dyDescent="0.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x14ac:dyDescent="0.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x14ac:dyDescent="0.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x14ac:dyDescent="0.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x14ac:dyDescent="0.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x14ac:dyDescent="0.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x14ac:dyDescent="0.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x14ac:dyDescent="0.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x14ac:dyDescent="0.4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x14ac:dyDescent="0.4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x14ac:dyDescent="0.4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x14ac:dyDescent="0.4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selection activeCell="I14" sqref="I14"/>
    </sheetView>
  </sheetViews>
  <sheetFormatPr defaultColWidth="12.59765625" defaultRowHeight="15" customHeight="1" x14ac:dyDescent="0.45"/>
  <cols>
    <col min="1" max="13" width="3.86328125" customWidth="1"/>
    <col min="14" max="26" width="11" customWidth="1"/>
  </cols>
  <sheetData>
    <row r="1" spans="1:26" ht="15" customHeight="1" x14ac:dyDescent="0.45">
      <c r="A1" s="1"/>
      <c r="B1" s="1"/>
      <c r="C1" s="1"/>
      <c r="D1" s="1"/>
      <c r="E1" s="1"/>
      <c r="F1" s="1"/>
      <c r="G1" s="1"/>
      <c r="H1" s="1"/>
      <c r="I1" s="1"/>
      <c r="J1" s="1"/>
      <c r="K1" s="1"/>
      <c r="L1" s="1"/>
      <c r="M1" s="1"/>
      <c r="N1" s="2"/>
      <c r="O1" s="2"/>
      <c r="P1" s="2"/>
      <c r="Q1" s="2"/>
      <c r="R1" s="2"/>
      <c r="S1" s="2"/>
      <c r="T1" s="2"/>
      <c r="U1" s="2"/>
      <c r="V1" s="2"/>
      <c r="W1" s="2"/>
      <c r="X1" s="2"/>
      <c r="Y1" s="2"/>
      <c r="Z1" s="2"/>
    </row>
    <row r="2" spans="1:26" ht="15" customHeight="1" x14ac:dyDescent="0.45">
      <c r="A2" s="1"/>
      <c r="B2" s="3" t="s">
        <v>151</v>
      </c>
      <c r="C2" s="4"/>
      <c r="D2" s="4"/>
      <c r="E2" s="1"/>
      <c r="F2" s="1"/>
      <c r="G2" s="1"/>
      <c r="H2" s="1"/>
      <c r="I2" s="1"/>
      <c r="J2" s="1"/>
      <c r="K2" s="1"/>
      <c r="L2" s="1"/>
      <c r="M2" s="1"/>
      <c r="N2" s="2"/>
      <c r="O2" s="2"/>
      <c r="P2" s="2"/>
      <c r="Q2" s="2"/>
      <c r="R2" s="2"/>
      <c r="S2" s="2"/>
      <c r="T2" s="2"/>
      <c r="U2" s="2"/>
      <c r="V2" s="2"/>
      <c r="W2" s="2"/>
      <c r="X2" s="2"/>
      <c r="Y2" s="2"/>
      <c r="Z2" s="2"/>
    </row>
    <row r="3" spans="1:26" ht="15" customHeight="1" x14ac:dyDescent="0.45">
      <c r="A3" s="1"/>
      <c r="B3" s="1"/>
      <c r="C3" s="1"/>
      <c r="D3" s="1"/>
      <c r="E3" s="1"/>
      <c r="F3" s="1"/>
      <c r="G3" s="1"/>
      <c r="H3" s="1"/>
      <c r="I3" s="1"/>
      <c r="J3" s="1"/>
      <c r="K3" s="1"/>
      <c r="L3" s="1"/>
      <c r="M3" s="1"/>
      <c r="N3" s="2"/>
      <c r="O3" s="2"/>
      <c r="P3" s="2"/>
      <c r="Q3" s="2"/>
      <c r="R3" s="2"/>
      <c r="S3" s="2"/>
      <c r="T3" s="2"/>
      <c r="U3" s="2"/>
      <c r="V3" s="2"/>
      <c r="W3" s="2"/>
      <c r="X3" s="2"/>
      <c r="Y3" s="2"/>
      <c r="Z3" s="2"/>
    </row>
    <row r="4" spans="1:26" ht="15" customHeight="1" x14ac:dyDescent="0.45">
      <c r="A4" s="1"/>
      <c r="B4" s="5" t="s">
        <v>1</v>
      </c>
      <c r="C4" s="1"/>
      <c r="D4" s="1"/>
      <c r="E4" s="1"/>
      <c r="F4" s="1"/>
      <c r="G4" s="1"/>
      <c r="H4" s="1"/>
      <c r="I4" s="1"/>
      <c r="J4" s="1"/>
      <c r="K4" s="1"/>
      <c r="L4" s="1"/>
      <c r="M4" s="1"/>
      <c r="N4" s="2"/>
      <c r="O4" s="2"/>
      <c r="P4" s="2"/>
      <c r="Q4" s="2"/>
      <c r="R4" s="2"/>
      <c r="S4" s="2"/>
      <c r="T4" s="2"/>
      <c r="U4" s="2"/>
      <c r="V4" s="2"/>
      <c r="W4" s="2"/>
      <c r="X4" s="2"/>
      <c r="Y4" s="2"/>
      <c r="Z4" s="2"/>
    </row>
    <row r="5" spans="1:26" ht="15" customHeight="1" x14ac:dyDescent="0.45">
      <c r="A5" s="1"/>
      <c r="B5" s="1"/>
      <c r="C5" s="84" t="s">
        <v>2</v>
      </c>
      <c r="D5" s="1"/>
      <c r="E5" s="1"/>
      <c r="F5" s="1"/>
      <c r="G5" s="1"/>
      <c r="H5" s="1"/>
      <c r="I5" s="1"/>
      <c r="J5" s="1"/>
      <c r="K5" s="1"/>
      <c r="L5" s="1"/>
      <c r="M5" s="1"/>
      <c r="N5" s="2"/>
      <c r="O5" s="2"/>
      <c r="P5" s="2"/>
      <c r="Q5" s="2"/>
      <c r="R5" s="2"/>
      <c r="S5" s="2"/>
      <c r="T5" s="2"/>
      <c r="U5" s="2"/>
      <c r="V5" s="2"/>
      <c r="W5" s="2"/>
      <c r="X5" s="2"/>
      <c r="Y5" s="2"/>
      <c r="Z5" s="2"/>
    </row>
    <row r="6" spans="1:26" ht="15" customHeight="1" x14ac:dyDescent="0.45">
      <c r="A6" s="1"/>
      <c r="B6" s="5" t="s">
        <v>3</v>
      </c>
      <c r="C6" s="1"/>
      <c r="D6" s="1"/>
      <c r="E6" s="1"/>
      <c r="F6" s="1"/>
      <c r="G6" s="1"/>
      <c r="H6" s="1"/>
      <c r="I6" s="1"/>
      <c r="J6" s="1"/>
      <c r="K6" s="1"/>
      <c r="L6" s="1"/>
      <c r="M6" s="1"/>
      <c r="N6" s="2"/>
      <c r="O6" s="2"/>
      <c r="P6" s="2"/>
      <c r="Q6" s="2"/>
      <c r="R6" s="2"/>
      <c r="S6" s="2"/>
      <c r="T6" s="2"/>
      <c r="U6" s="2"/>
      <c r="V6" s="2"/>
      <c r="W6" s="2"/>
      <c r="X6" s="2"/>
      <c r="Y6" s="2"/>
      <c r="Z6" s="2"/>
    </row>
    <row r="7" spans="1:26" ht="15" customHeight="1" x14ac:dyDescent="0.45">
      <c r="A7" s="1"/>
      <c r="B7" s="1"/>
      <c r="C7" s="84" t="s">
        <v>159</v>
      </c>
      <c r="D7" s="1"/>
      <c r="E7" s="1"/>
      <c r="F7" s="1"/>
      <c r="G7" s="1"/>
      <c r="H7" s="1"/>
      <c r="I7" s="1"/>
      <c r="J7" s="1"/>
      <c r="K7" s="1"/>
      <c r="L7" s="1"/>
      <c r="M7" s="1"/>
      <c r="N7" s="2"/>
      <c r="O7" s="2"/>
      <c r="P7" s="2"/>
      <c r="Q7" s="2"/>
      <c r="R7" s="2"/>
      <c r="S7" s="2"/>
      <c r="T7" s="2"/>
      <c r="U7" s="2"/>
      <c r="V7" s="2"/>
      <c r="W7" s="2"/>
      <c r="X7" s="2"/>
      <c r="Y7" s="2"/>
      <c r="Z7" s="2"/>
    </row>
    <row r="8" spans="1:26" ht="15" customHeight="1" x14ac:dyDescent="0.45">
      <c r="A8" s="1"/>
      <c r="B8" s="1"/>
      <c r="C8" s="84" t="s">
        <v>161</v>
      </c>
      <c r="D8" s="1"/>
      <c r="E8" s="1"/>
      <c r="F8" s="1"/>
      <c r="G8" s="1"/>
      <c r="H8" s="1"/>
      <c r="I8" s="1"/>
      <c r="J8" s="1"/>
      <c r="K8" s="1"/>
      <c r="L8" s="1"/>
      <c r="M8" s="1"/>
      <c r="N8" s="2"/>
      <c r="O8" s="2"/>
      <c r="P8" s="2"/>
      <c r="Q8" s="2"/>
      <c r="R8" s="2"/>
      <c r="S8" s="2"/>
      <c r="T8" s="2"/>
      <c r="U8" s="2"/>
      <c r="V8" s="2"/>
      <c r="W8" s="2"/>
      <c r="X8" s="2"/>
      <c r="Y8" s="2"/>
      <c r="Z8" s="2"/>
    </row>
    <row r="9" spans="1:26" ht="15" customHeight="1" x14ac:dyDescent="0.45">
      <c r="A9" s="1"/>
      <c r="B9" s="1"/>
      <c r="C9" s="84" t="s">
        <v>160</v>
      </c>
      <c r="D9" s="1"/>
      <c r="E9" s="1"/>
      <c r="F9" s="1"/>
      <c r="G9" s="1"/>
      <c r="H9" s="1"/>
      <c r="I9" s="1"/>
      <c r="J9" s="1"/>
      <c r="K9" s="1"/>
      <c r="L9" s="1"/>
      <c r="M9" s="1"/>
      <c r="N9" s="2"/>
      <c r="O9" s="2"/>
      <c r="P9" s="2"/>
      <c r="Q9" s="2"/>
      <c r="R9" s="2"/>
      <c r="S9" s="2"/>
      <c r="T9" s="2"/>
      <c r="U9" s="2"/>
      <c r="V9" s="2"/>
      <c r="W9" s="2"/>
      <c r="X9" s="2"/>
      <c r="Y9" s="2"/>
      <c r="Z9" s="2"/>
    </row>
    <row r="10" spans="1:26" ht="15" customHeight="1" x14ac:dyDescent="0.45">
      <c r="A10" s="1"/>
      <c r="B10" s="1"/>
      <c r="C10" s="1"/>
      <c r="D10" s="1"/>
      <c r="E10" s="1"/>
      <c r="F10" s="1"/>
      <c r="G10" s="1"/>
      <c r="H10" s="1"/>
      <c r="I10" s="1"/>
      <c r="J10" s="1"/>
      <c r="K10" s="1"/>
      <c r="L10" s="1"/>
      <c r="M10" s="1"/>
      <c r="N10" s="2"/>
      <c r="O10" s="2"/>
      <c r="P10" s="2"/>
      <c r="Q10" s="2"/>
      <c r="R10" s="2"/>
      <c r="S10" s="2"/>
      <c r="T10" s="2"/>
      <c r="U10" s="2"/>
      <c r="V10" s="2"/>
      <c r="W10" s="2"/>
      <c r="X10" s="2"/>
      <c r="Y10" s="2"/>
      <c r="Z10" s="2"/>
    </row>
    <row r="11" spans="1:26" ht="15" customHeight="1" x14ac:dyDescent="0.45">
      <c r="A11" s="1"/>
      <c r="B11" s="5" t="s">
        <v>8</v>
      </c>
      <c r="C11" s="1"/>
      <c r="D11" s="1"/>
      <c r="E11" s="1"/>
      <c r="F11" s="1"/>
      <c r="G11" s="1"/>
      <c r="H11" s="1"/>
      <c r="I11" s="1"/>
      <c r="J11" s="1"/>
      <c r="K11" s="1"/>
      <c r="L11" s="1"/>
      <c r="M11" s="1"/>
      <c r="N11" s="2"/>
      <c r="O11" s="2"/>
      <c r="P11" s="2"/>
      <c r="Q11" s="2"/>
      <c r="R11" s="2"/>
      <c r="S11" s="2"/>
      <c r="T11" s="2"/>
      <c r="U11" s="2"/>
      <c r="V11" s="2"/>
      <c r="W11" s="2"/>
      <c r="X11" s="2"/>
      <c r="Y11" s="2"/>
      <c r="Z11" s="2"/>
    </row>
    <row r="12" spans="1:26" ht="14.25" x14ac:dyDescent="0.45">
      <c r="A12" s="1"/>
      <c r="B12" s="1"/>
      <c r="C12" s="84" t="s">
        <v>162</v>
      </c>
      <c r="D12" s="1"/>
      <c r="E12" s="1"/>
      <c r="F12" s="1"/>
      <c r="G12" s="1"/>
      <c r="H12" s="1"/>
      <c r="I12" s="1"/>
      <c r="J12" s="1"/>
      <c r="K12" s="1"/>
      <c r="L12" s="1"/>
      <c r="M12" s="1"/>
      <c r="N12" s="2"/>
      <c r="O12" s="2"/>
      <c r="P12" s="2"/>
      <c r="Q12" s="2"/>
      <c r="R12" s="2"/>
      <c r="S12" s="2"/>
      <c r="T12" s="2"/>
      <c r="U12" s="2"/>
      <c r="V12" s="2"/>
      <c r="W12" s="2"/>
      <c r="X12" s="2"/>
      <c r="Y12" s="2"/>
      <c r="Z12" s="2"/>
    </row>
    <row r="13" spans="1:26" ht="14.25" x14ac:dyDescent="0.45">
      <c r="A13" s="1"/>
      <c r="B13" s="1"/>
      <c r="C13" s="1"/>
      <c r="D13" s="1"/>
      <c r="E13" s="1"/>
      <c r="F13" s="1"/>
      <c r="G13" s="1"/>
      <c r="H13" s="1"/>
      <c r="I13" s="1"/>
      <c r="J13" s="1"/>
      <c r="K13" s="1"/>
      <c r="L13" s="1"/>
      <c r="M13" s="1"/>
      <c r="N13" s="2"/>
      <c r="O13" s="2"/>
      <c r="P13" s="2"/>
      <c r="Q13" s="2"/>
      <c r="R13" s="2"/>
      <c r="S13" s="2"/>
      <c r="T13" s="2"/>
      <c r="U13" s="2"/>
      <c r="V13" s="2"/>
      <c r="W13" s="2"/>
      <c r="X13" s="2"/>
      <c r="Y13" s="2"/>
      <c r="Z13" s="2"/>
    </row>
    <row r="14" spans="1:26" ht="14.25" x14ac:dyDescent="0.45">
      <c r="A14" s="1"/>
      <c r="B14" s="1"/>
      <c r="C14" s="1"/>
      <c r="D14" s="1"/>
      <c r="E14" s="1"/>
      <c r="F14" s="1"/>
      <c r="G14" s="1"/>
      <c r="H14" s="1"/>
      <c r="I14" s="1"/>
      <c r="J14" s="1"/>
      <c r="K14" s="1"/>
      <c r="L14" s="1"/>
      <c r="M14" s="1"/>
      <c r="N14" s="2"/>
      <c r="O14" s="2"/>
      <c r="P14" s="2"/>
      <c r="Q14" s="2"/>
      <c r="R14" s="2"/>
      <c r="S14" s="2"/>
      <c r="T14" s="2"/>
      <c r="U14" s="2"/>
      <c r="V14" s="2"/>
      <c r="W14" s="2"/>
      <c r="X14" s="2"/>
      <c r="Y14" s="2"/>
      <c r="Z14" s="2"/>
    </row>
    <row r="15" spans="1:26" ht="14.25" x14ac:dyDescent="0.45">
      <c r="A15" s="1"/>
      <c r="B15" s="1"/>
      <c r="C15" s="1"/>
      <c r="D15" s="1"/>
      <c r="E15" s="1"/>
      <c r="F15" s="1"/>
      <c r="G15" s="1"/>
      <c r="H15" s="1"/>
      <c r="I15" s="1"/>
      <c r="J15" s="1"/>
      <c r="K15" s="1"/>
      <c r="L15" s="1"/>
      <c r="M15" s="1"/>
      <c r="N15" s="2"/>
      <c r="O15" s="2"/>
      <c r="P15" s="2"/>
      <c r="Q15" s="2"/>
      <c r="R15" s="2"/>
      <c r="S15" s="2"/>
      <c r="T15" s="2"/>
      <c r="U15" s="2"/>
      <c r="V15" s="2"/>
      <c r="W15" s="2"/>
      <c r="X15" s="2"/>
      <c r="Y15" s="2"/>
      <c r="Z15" s="2"/>
    </row>
    <row r="16" spans="1:26" ht="14.25" x14ac:dyDescent="0.45">
      <c r="A16" s="1"/>
      <c r="B16" s="1"/>
      <c r="C16" s="1"/>
      <c r="D16" s="1"/>
      <c r="E16" s="1"/>
      <c r="F16" s="1"/>
      <c r="G16" s="1"/>
      <c r="H16" s="1"/>
      <c r="I16" s="1"/>
      <c r="J16" s="1"/>
      <c r="K16" s="1"/>
      <c r="L16" s="1"/>
      <c r="M16" s="1"/>
      <c r="N16" s="2"/>
      <c r="O16" s="2"/>
      <c r="P16" s="2"/>
      <c r="Q16" s="2"/>
      <c r="R16" s="2"/>
      <c r="S16" s="2"/>
      <c r="T16" s="2"/>
      <c r="U16" s="2"/>
      <c r="V16" s="2"/>
      <c r="W16" s="2"/>
      <c r="X16" s="2"/>
      <c r="Y16" s="2"/>
      <c r="Z16" s="2"/>
    </row>
    <row r="17" spans="1:26" ht="14.25" x14ac:dyDescent="0.45">
      <c r="A17" s="1"/>
      <c r="B17" s="1"/>
      <c r="C17" s="1"/>
      <c r="D17" s="1"/>
      <c r="E17" s="1"/>
      <c r="F17" s="1"/>
      <c r="G17" s="1"/>
      <c r="H17" s="1"/>
      <c r="I17" s="1"/>
      <c r="J17" s="1"/>
      <c r="K17" s="1"/>
      <c r="L17" s="1"/>
      <c r="M17" s="1"/>
      <c r="N17" s="2"/>
      <c r="O17" s="2"/>
      <c r="P17" s="2"/>
      <c r="Q17" s="2"/>
      <c r="R17" s="2"/>
      <c r="S17" s="2"/>
      <c r="T17" s="2"/>
      <c r="U17" s="2"/>
      <c r="V17" s="2"/>
      <c r="W17" s="2"/>
      <c r="X17" s="2"/>
      <c r="Y17" s="2"/>
      <c r="Z17" s="2"/>
    </row>
    <row r="18" spans="1:26" ht="14.25" x14ac:dyDescent="0.45">
      <c r="A18" s="1"/>
      <c r="B18" s="1"/>
      <c r="C18" s="1"/>
      <c r="D18" s="1"/>
      <c r="E18" s="1"/>
      <c r="F18" s="1"/>
      <c r="G18" s="1"/>
      <c r="H18" s="1"/>
      <c r="I18" s="1"/>
      <c r="J18" s="1"/>
      <c r="K18" s="1"/>
      <c r="L18" s="1"/>
      <c r="M18" s="1"/>
      <c r="N18" s="2"/>
      <c r="O18" s="2"/>
      <c r="P18" s="2"/>
      <c r="Q18" s="2"/>
      <c r="R18" s="2"/>
      <c r="S18" s="2"/>
      <c r="T18" s="2"/>
      <c r="U18" s="2"/>
      <c r="V18" s="2"/>
      <c r="W18" s="2"/>
      <c r="X18" s="2"/>
      <c r="Y18" s="2"/>
      <c r="Z18" s="2"/>
    </row>
    <row r="19" spans="1:26" ht="14.25" x14ac:dyDescent="0.4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x14ac:dyDescent="0.4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x14ac:dyDescent="0.4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x14ac:dyDescent="0.4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x14ac:dyDescent="0.4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x14ac:dyDescent="0.4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x14ac:dyDescent="0.4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x14ac:dyDescent="0.4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x14ac:dyDescent="0.4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x14ac:dyDescent="0.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x14ac:dyDescent="0.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x14ac:dyDescent="0.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x14ac:dyDescent="0.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x14ac:dyDescent="0.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x14ac:dyDescent="0.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x14ac:dyDescent="0.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x14ac:dyDescent="0.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x14ac:dyDescent="0.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x14ac:dyDescent="0.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x14ac:dyDescent="0.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x14ac:dyDescent="0.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x14ac:dyDescent="0.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x14ac:dyDescent="0.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x14ac:dyDescent="0.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x14ac:dyDescent="0.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x14ac:dyDescent="0.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x14ac:dyDescent="0.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x14ac:dyDescent="0.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x14ac:dyDescent="0.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x14ac:dyDescent="0.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x14ac:dyDescent="0.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x14ac:dyDescent="0.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x14ac:dyDescent="0.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x14ac:dyDescent="0.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x14ac:dyDescent="0.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x14ac:dyDescent="0.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x14ac:dyDescent="0.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x14ac:dyDescent="0.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x14ac:dyDescent="0.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x14ac:dyDescent="0.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x14ac:dyDescent="0.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x14ac:dyDescent="0.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x14ac:dyDescent="0.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x14ac:dyDescent="0.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x14ac:dyDescent="0.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x14ac:dyDescent="0.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x14ac:dyDescent="0.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x14ac:dyDescent="0.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x14ac:dyDescent="0.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x14ac:dyDescent="0.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x14ac:dyDescent="0.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x14ac:dyDescent="0.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x14ac:dyDescent="0.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x14ac:dyDescent="0.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x14ac:dyDescent="0.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x14ac:dyDescent="0.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x14ac:dyDescent="0.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x14ac:dyDescent="0.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x14ac:dyDescent="0.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x14ac:dyDescent="0.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x14ac:dyDescent="0.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x14ac:dyDescent="0.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x14ac:dyDescent="0.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x14ac:dyDescent="0.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x14ac:dyDescent="0.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x14ac:dyDescent="0.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x14ac:dyDescent="0.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x14ac:dyDescent="0.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x14ac:dyDescent="0.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x14ac:dyDescent="0.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x14ac:dyDescent="0.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x14ac:dyDescent="0.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x14ac:dyDescent="0.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x14ac:dyDescent="0.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x14ac:dyDescent="0.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x14ac:dyDescent="0.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x14ac:dyDescent="0.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x14ac:dyDescent="0.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x14ac:dyDescent="0.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x14ac:dyDescent="0.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x14ac:dyDescent="0.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x14ac:dyDescent="0.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x14ac:dyDescent="0.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x14ac:dyDescent="0.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x14ac:dyDescent="0.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x14ac:dyDescent="0.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x14ac:dyDescent="0.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x14ac:dyDescent="0.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x14ac:dyDescent="0.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x14ac:dyDescent="0.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x14ac:dyDescent="0.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x14ac:dyDescent="0.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x14ac:dyDescent="0.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x14ac:dyDescent="0.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x14ac:dyDescent="0.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x14ac:dyDescent="0.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x14ac:dyDescent="0.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x14ac:dyDescent="0.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x14ac:dyDescent="0.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x14ac:dyDescent="0.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x14ac:dyDescent="0.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x14ac:dyDescent="0.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x14ac:dyDescent="0.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x14ac:dyDescent="0.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x14ac:dyDescent="0.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x14ac:dyDescent="0.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x14ac:dyDescent="0.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x14ac:dyDescent="0.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x14ac:dyDescent="0.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x14ac:dyDescent="0.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x14ac:dyDescent="0.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x14ac:dyDescent="0.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x14ac:dyDescent="0.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x14ac:dyDescent="0.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x14ac:dyDescent="0.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x14ac:dyDescent="0.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x14ac:dyDescent="0.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x14ac:dyDescent="0.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x14ac:dyDescent="0.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x14ac:dyDescent="0.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x14ac:dyDescent="0.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x14ac:dyDescent="0.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x14ac:dyDescent="0.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x14ac:dyDescent="0.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x14ac:dyDescent="0.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x14ac:dyDescent="0.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x14ac:dyDescent="0.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x14ac:dyDescent="0.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x14ac:dyDescent="0.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x14ac:dyDescent="0.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x14ac:dyDescent="0.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x14ac:dyDescent="0.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x14ac:dyDescent="0.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x14ac:dyDescent="0.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x14ac:dyDescent="0.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x14ac:dyDescent="0.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x14ac:dyDescent="0.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x14ac:dyDescent="0.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x14ac:dyDescent="0.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x14ac:dyDescent="0.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x14ac:dyDescent="0.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x14ac:dyDescent="0.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x14ac:dyDescent="0.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x14ac:dyDescent="0.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x14ac:dyDescent="0.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x14ac:dyDescent="0.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x14ac:dyDescent="0.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x14ac:dyDescent="0.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x14ac:dyDescent="0.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x14ac:dyDescent="0.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x14ac:dyDescent="0.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x14ac:dyDescent="0.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x14ac:dyDescent="0.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x14ac:dyDescent="0.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x14ac:dyDescent="0.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x14ac:dyDescent="0.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x14ac:dyDescent="0.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x14ac:dyDescent="0.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x14ac:dyDescent="0.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x14ac:dyDescent="0.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x14ac:dyDescent="0.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x14ac:dyDescent="0.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x14ac:dyDescent="0.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x14ac:dyDescent="0.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x14ac:dyDescent="0.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x14ac:dyDescent="0.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x14ac:dyDescent="0.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x14ac:dyDescent="0.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x14ac:dyDescent="0.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x14ac:dyDescent="0.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x14ac:dyDescent="0.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x14ac:dyDescent="0.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x14ac:dyDescent="0.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x14ac:dyDescent="0.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x14ac:dyDescent="0.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x14ac:dyDescent="0.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x14ac:dyDescent="0.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x14ac:dyDescent="0.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x14ac:dyDescent="0.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x14ac:dyDescent="0.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x14ac:dyDescent="0.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x14ac:dyDescent="0.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x14ac:dyDescent="0.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x14ac:dyDescent="0.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x14ac:dyDescent="0.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x14ac:dyDescent="0.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x14ac:dyDescent="0.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x14ac:dyDescent="0.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x14ac:dyDescent="0.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x14ac:dyDescent="0.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x14ac:dyDescent="0.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x14ac:dyDescent="0.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x14ac:dyDescent="0.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x14ac:dyDescent="0.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x14ac:dyDescent="0.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x14ac:dyDescent="0.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x14ac:dyDescent="0.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x14ac:dyDescent="0.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x14ac:dyDescent="0.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x14ac:dyDescent="0.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x14ac:dyDescent="0.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x14ac:dyDescent="0.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x14ac:dyDescent="0.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x14ac:dyDescent="0.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x14ac:dyDescent="0.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x14ac:dyDescent="0.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x14ac:dyDescent="0.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x14ac:dyDescent="0.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x14ac:dyDescent="0.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x14ac:dyDescent="0.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x14ac:dyDescent="0.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x14ac:dyDescent="0.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x14ac:dyDescent="0.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x14ac:dyDescent="0.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x14ac:dyDescent="0.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x14ac:dyDescent="0.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x14ac:dyDescent="0.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x14ac:dyDescent="0.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x14ac:dyDescent="0.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x14ac:dyDescent="0.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x14ac:dyDescent="0.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x14ac:dyDescent="0.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x14ac:dyDescent="0.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x14ac:dyDescent="0.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x14ac:dyDescent="0.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x14ac:dyDescent="0.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x14ac:dyDescent="0.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x14ac:dyDescent="0.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x14ac:dyDescent="0.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x14ac:dyDescent="0.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x14ac:dyDescent="0.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x14ac:dyDescent="0.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x14ac:dyDescent="0.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x14ac:dyDescent="0.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x14ac:dyDescent="0.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x14ac:dyDescent="0.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x14ac:dyDescent="0.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x14ac:dyDescent="0.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x14ac:dyDescent="0.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x14ac:dyDescent="0.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x14ac:dyDescent="0.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x14ac:dyDescent="0.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x14ac:dyDescent="0.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x14ac:dyDescent="0.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x14ac:dyDescent="0.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x14ac:dyDescent="0.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x14ac:dyDescent="0.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x14ac:dyDescent="0.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x14ac:dyDescent="0.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x14ac:dyDescent="0.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x14ac:dyDescent="0.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x14ac:dyDescent="0.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x14ac:dyDescent="0.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x14ac:dyDescent="0.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x14ac:dyDescent="0.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x14ac:dyDescent="0.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x14ac:dyDescent="0.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x14ac:dyDescent="0.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x14ac:dyDescent="0.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x14ac:dyDescent="0.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x14ac:dyDescent="0.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x14ac:dyDescent="0.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x14ac:dyDescent="0.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x14ac:dyDescent="0.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x14ac:dyDescent="0.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x14ac:dyDescent="0.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x14ac:dyDescent="0.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x14ac:dyDescent="0.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x14ac:dyDescent="0.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x14ac:dyDescent="0.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x14ac:dyDescent="0.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x14ac:dyDescent="0.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x14ac:dyDescent="0.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x14ac:dyDescent="0.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x14ac:dyDescent="0.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x14ac:dyDescent="0.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x14ac:dyDescent="0.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x14ac:dyDescent="0.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x14ac:dyDescent="0.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x14ac:dyDescent="0.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x14ac:dyDescent="0.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x14ac:dyDescent="0.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x14ac:dyDescent="0.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x14ac:dyDescent="0.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x14ac:dyDescent="0.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x14ac:dyDescent="0.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x14ac:dyDescent="0.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x14ac:dyDescent="0.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x14ac:dyDescent="0.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x14ac:dyDescent="0.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x14ac:dyDescent="0.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x14ac:dyDescent="0.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x14ac:dyDescent="0.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x14ac:dyDescent="0.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x14ac:dyDescent="0.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x14ac:dyDescent="0.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x14ac:dyDescent="0.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x14ac:dyDescent="0.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x14ac:dyDescent="0.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x14ac:dyDescent="0.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x14ac:dyDescent="0.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x14ac:dyDescent="0.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x14ac:dyDescent="0.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x14ac:dyDescent="0.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x14ac:dyDescent="0.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x14ac:dyDescent="0.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x14ac:dyDescent="0.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x14ac:dyDescent="0.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x14ac:dyDescent="0.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x14ac:dyDescent="0.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x14ac:dyDescent="0.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x14ac:dyDescent="0.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x14ac:dyDescent="0.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x14ac:dyDescent="0.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x14ac:dyDescent="0.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x14ac:dyDescent="0.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x14ac:dyDescent="0.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x14ac:dyDescent="0.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x14ac:dyDescent="0.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x14ac:dyDescent="0.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x14ac:dyDescent="0.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x14ac:dyDescent="0.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x14ac:dyDescent="0.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x14ac:dyDescent="0.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x14ac:dyDescent="0.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x14ac:dyDescent="0.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x14ac:dyDescent="0.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x14ac:dyDescent="0.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x14ac:dyDescent="0.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x14ac:dyDescent="0.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x14ac:dyDescent="0.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x14ac:dyDescent="0.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x14ac:dyDescent="0.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x14ac:dyDescent="0.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x14ac:dyDescent="0.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x14ac:dyDescent="0.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x14ac:dyDescent="0.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x14ac:dyDescent="0.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x14ac:dyDescent="0.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x14ac:dyDescent="0.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x14ac:dyDescent="0.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x14ac:dyDescent="0.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x14ac:dyDescent="0.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x14ac:dyDescent="0.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x14ac:dyDescent="0.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x14ac:dyDescent="0.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x14ac:dyDescent="0.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x14ac:dyDescent="0.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x14ac:dyDescent="0.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x14ac:dyDescent="0.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x14ac:dyDescent="0.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x14ac:dyDescent="0.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x14ac:dyDescent="0.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x14ac:dyDescent="0.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x14ac:dyDescent="0.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x14ac:dyDescent="0.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x14ac:dyDescent="0.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x14ac:dyDescent="0.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x14ac:dyDescent="0.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x14ac:dyDescent="0.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x14ac:dyDescent="0.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x14ac:dyDescent="0.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x14ac:dyDescent="0.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x14ac:dyDescent="0.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x14ac:dyDescent="0.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x14ac:dyDescent="0.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x14ac:dyDescent="0.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x14ac:dyDescent="0.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x14ac:dyDescent="0.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x14ac:dyDescent="0.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x14ac:dyDescent="0.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x14ac:dyDescent="0.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x14ac:dyDescent="0.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x14ac:dyDescent="0.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x14ac:dyDescent="0.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x14ac:dyDescent="0.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x14ac:dyDescent="0.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x14ac:dyDescent="0.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x14ac:dyDescent="0.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x14ac:dyDescent="0.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x14ac:dyDescent="0.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x14ac:dyDescent="0.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x14ac:dyDescent="0.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x14ac:dyDescent="0.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x14ac:dyDescent="0.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x14ac:dyDescent="0.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x14ac:dyDescent="0.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x14ac:dyDescent="0.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x14ac:dyDescent="0.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x14ac:dyDescent="0.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x14ac:dyDescent="0.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x14ac:dyDescent="0.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x14ac:dyDescent="0.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x14ac:dyDescent="0.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x14ac:dyDescent="0.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x14ac:dyDescent="0.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x14ac:dyDescent="0.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x14ac:dyDescent="0.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x14ac:dyDescent="0.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x14ac:dyDescent="0.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x14ac:dyDescent="0.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x14ac:dyDescent="0.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x14ac:dyDescent="0.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x14ac:dyDescent="0.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x14ac:dyDescent="0.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x14ac:dyDescent="0.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x14ac:dyDescent="0.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x14ac:dyDescent="0.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x14ac:dyDescent="0.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x14ac:dyDescent="0.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x14ac:dyDescent="0.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x14ac:dyDescent="0.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x14ac:dyDescent="0.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x14ac:dyDescent="0.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x14ac:dyDescent="0.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x14ac:dyDescent="0.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x14ac:dyDescent="0.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x14ac:dyDescent="0.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x14ac:dyDescent="0.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x14ac:dyDescent="0.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x14ac:dyDescent="0.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x14ac:dyDescent="0.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x14ac:dyDescent="0.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x14ac:dyDescent="0.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x14ac:dyDescent="0.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x14ac:dyDescent="0.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x14ac:dyDescent="0.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x14ac:dyDescent="0.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x14ac:dyDescent="0.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x14ac:dyDescent="0.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x14ac:dyDescent="0.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x14ac:dyDescent="0.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x14ac:dyDescent="0.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x14ac:dyDescent="0.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x14ac:dyDescent="0.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x14ac:dyDescent="0.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x14ac:dyDescent="0.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x14ac:dyDescent="0.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x14ac:dyDescent="0.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x14ac:dyDescent="0.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x14ac:dyDescent="0.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x14ac:dyDescent="0.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x14ac:dyDescent="0.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x14ac:dyDescent="0.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x14ac:dyDescent="0.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x14ac:dyDescent="0.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x14ac:dyDescent="0.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x14ac:dyDescent="0.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x14ac:dyDescent="0.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x14ac:dyDescent="0.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x14ac:dyDescent="0.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x14ac:dyDescent="0.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x14ac:dyDescent="0.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x14ac:dyDescent="0.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x14ac:dyDescent="0.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x14ac:dyDescent="0.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x14ac:dyDescent="0.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x14ac:dyDescent="0.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x14ac:dyDescent="0.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x14ac:dyDescent="0.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x14ac:dyDescent="0.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x14ac:dyDescent="0.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x14ac:dyDescent="0.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x14ac:dyDescent="0.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x14ac:dyDescent="0.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x14ac:dyDescent="0.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x14ac:dyDescent="0.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x14ac:dyDescent="0.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x14ac:dyDescent="0.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x14ac:dyDescent="0.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x14ac:dyDescent="0.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x14ac:dyDescent="0.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x14ac:dyDescent="0.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x14ac:dyDescent="0.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x14ac:dyDescent="0.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x14ac:dyDescent="0.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x14ac:dyDescent="0.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x14ac:dyDescent="0.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x14ac:dyDescent="0.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x14ac:dyDescent="0.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x14ac:dyDescent="0.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x14ac:dyDescent="0.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x14ac:dyDescent="0.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x14ac:dyDescent="0.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x14ac:dyDescent="0.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x14ac:dyDescent="0.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x14ac:dyDescent="0.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x14ac:dyDescent="0.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x14ac:dyDescent="0.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x14ac:dyDescent="0.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x14ac:dyDescent="0.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x14ac:dyDescent="0.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x14ac:dyDescent="0.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x14ac:dyDescent="0.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x14ac:dyDescent="0.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x14ac:dyDescent="0.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x14ac:dyDescent="0.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x14ac:dyDescent="0.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x14ac:dyDescent="0.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x14ac:dyDescent="0.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x14ac:dyDescent="0.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x14ac:dyDescent="0.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x14ac:dyDescent="0.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x14ac:dyDescent="0.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x14ac:dyDescent="0.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x14ac:dyDescent="0.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x14ac:dyDescent="0.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x14ac:dyDescent="0.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x14ac:dyDescent="0.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x14ac:dyDescent="0.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x14ac:dyDescent="0.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x14ac:dyDescent="0.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x14ac:dyDescent="0.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x14ac:dyDescent="0.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x14ac:dyDescent="0.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x14ac:dyDescent="0.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x14ac:dyDescent="0.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x14ac:dyDescent="0.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x14ac:dyDescent="0.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x14ac:dyDescent="0.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x14ac:dyDescent="0.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x14ac:dyDescent="0.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x14ac:dyDescent="0.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x14ac:dyDescent="0.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x14ac:dyDescent="0.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x14ac:dyDescent="0.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x14ac:dyDescent="0.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x14ac:dyDescent="0.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x14ac:dyDescent="0.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x14ac:dyDescent="0.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x14ac:dyDescent="0.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x14ac:dyDescent="0.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x14ac:dyDescent="0.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x14ac:dyDescent="0.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x14ac:dyDescent="0.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x14ac:dyDescent="0.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x14ac:dyDescent="0.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x14ac:dyDescent="0.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x14ac:dyDescent="0.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x14ac:dyDescent="0.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x14ac:dyDescent="0.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x14ac:dyDescent="0.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x14ac:dyDescent="0.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x14ac:dyDescent="0.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x14ac:dyDescent="0.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x14ac:dyDescent="0.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x14ac:dyDescent="0.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x14ac:dyDescent="0.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x14ac:dyDescent="0.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x14ac:dyDescent="0.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x14ac:dyDescent="0.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x14ac:dyDescent="0.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x14ac:dyDescent="0.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x14ac:dyDescent="0.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x14ac:dyDescent="0.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x14ac:dyDescent="0.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x14ac:dyDescent="0.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x14ac:dyDescent="0.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x14ac:dyDescent="0.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x14ac:dyDescent="0.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x14ac:dyDescent="0.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x14ac:dyDescent="0.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x14ac:dyDescent="0.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x14ac:dyDescent="0.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x14ac:dyDescent="0.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x14ac:dyDescent="0.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x14ac:dyDescent="0.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x14ac:dyDescent="0.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x14ac:dyDescent="0.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x14ac:dyDescent="0.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x14ac:dyDescent="0.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x14ac:dyDescent="0.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x14ac:dyDescent="0.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x14ac:dyDescent="0.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x14ac:dyDescent="0.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x14ac:dyDescent="0.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x14ac:dyDescent="0.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x14ac:dyDescent="0.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x14ac:dyDescent="0.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x14ac:dyDescent="0.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x14ac:dyDescent="0.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x14ac:dyDescent="0.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x14ac:dyDescent="0.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x14ac:dyDescent="0.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x14ac:dyDescent="0.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x14ac:dyDescent="0.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x14ac:dyDescent="0.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x14ac:dyDescent="0.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x14ac:dyDescent="0.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x14ac:dyDescent="0.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x14ac:dyDescent="0.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x14ac:dyDescent="0.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x14ac:dyDescent="0.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x14ac:dyDescent="0.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x14ac:dyDescent="0.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x14ac:dyDescent="0.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x14ac:dyDescent="0.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x14ac:dyDescent="0.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x14ac:dyDescent="0.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x14ac:dyDescent="0.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x14ac:dyDescent="0.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x14ac:dyDescent="0.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x14ac:dyDescent="0.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x14ac:dyDescent="0.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x14ac:dyDescent="0.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x14ac:dyDescent="0.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x14ac:dyDescent="0.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x14ac:dyDescent="0.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x14ac:dyDescent="0.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x14ac:dyDescent="0.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x14ac:dyDescent="0.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x14ac:dyDescent="0.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x14ac:dyDescent="0.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x14ac:dyDescent="0.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x14ac:dyDescent="0.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x14ac:dyDescent="0.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x14ac:dyDescent="0.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x14ac:dyDescent="0.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x14ac:dyDescent="0.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x14ac:dyDescent="0.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x14ac:dyDescent="0.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x14ac:dyDescent="0.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x14ac:dyDescent="0.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x14ac:dyDescent="0.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x14ac:dyDescent="0.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x14ac:dyDescent="0.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x14ac:dyDescent="0.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x14ac:dyDescent="0.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x14ac:dyDescent="0.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x14ac:dyDescent="0.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x14ac:dyDescent="0.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x14ac:dyDescent="0.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x14ac:dyDescent="0.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x14ac:dyDescent="0.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x14ac:dyDescent="0.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x14ac:dyDescent="0.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x14ac:dyDescent="0.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x14ac:dyDescent="0.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x14ac:dyDescent="0.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x14ac:dyDescent="0.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x14ac:dyDescent="0.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x14ac:dyDescent="0.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x14ac:dyDescent="0.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x14ac:dyDescent="0.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x14ac:dyDescent="0.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x14ac:dyDescent="0.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x14ac:dyDescent="0.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x14ac:dyDescent="0.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x14ac:dyDescent="0.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x14ac:dyDescent="0.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x14ac:dyDescent="0.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x14ac:dyDescent="0.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x14ac:dyDescent="0.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x14ac:dyDescent="0.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x14ac:dyDescent="0.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x14ac:dyDescent="0.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x14ac:dyDescent="0.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x14ac:dyDescent="0.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x14ac:dyDescent="0.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x14ac:dyDescent="0.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x14ac:dyDescent="0.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x14ac:dyDescent="0.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x14ac:dyDescent="0.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x14ac:dyDescent="0.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x14ac:dyDescent="0.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x14ac:dyDescent="0.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x14ac:dyDescent="0.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x14ac:dyDescent="0.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x14ac:dyDescent="0.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x14ac:dyDescent="0.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x14ac:dyDescent="0.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x14ac:dyDescent="0.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x14ac:dyDescent="0.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x14ac:dyDescent="0.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x14ac:dyDescent="0.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x14ac:dyDescent="0.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x14ac:dyDescent="0.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x14ac:dyDescent="0.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x14ac:dyDescent="0.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x14ac:dyDescent="0.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x14ac:dyDescent="0.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x14ac:dyDescent="0.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x14ac:dyDescent="0.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x14ac:dyDescent="0.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x14ac:dyDescent="0.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x14ac:dyDescent="0.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x14ac:dyDescent="0.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x14ac:dyDescent="0.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x14ac:dyDescent="0.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x14ac:dyDescent="0.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x14ac:dyDescent="0.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x14ac:dyDescent="0.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x14ac:dyDescent="0.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x14ac:dyDescent="0.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x14ac:dyDescent="0.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x14ac:dyDescent="0.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x14ac:dyDescent="0.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x14ac:dyDescent="0.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x14ac:dyDescent="0.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x14ac:dyDescent="0.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x14ac:dyDescent="0.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x14ac:dyDescent="0.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x14ac:dyDescent="0.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x14ac:dyDescent="0.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x14ac:dyDescent="0.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x14ac:dyDescent="0.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x14ac:dyDescent="0.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x14ac:dyDescent="0.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x14ac:dyDescent="0.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x14ac:dyDescent="0.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x14ac:dyDescent="0.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x14ac:dyDescent="0.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x14ac:dyDescent="0.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x14ac:dyDescent="0.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x14ac:dyDescent="0.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x14ac:dyDescent="0.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x14ac:dyDescent="0.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x14ac:dyDescent="0.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x14ac:dyDescent="0.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x14ac:dyDescent="0.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x14ac:dyDescent="0.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x14ac:dyDescent="0.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x14ac:dyDescent="0.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x14ac:dyDescent="0.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x14ac:dyDescent="0.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x14ac:dyDescent="0.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x14ac:dyDescent="0.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x14ac:dyDescent="0.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x14ac:dyDescent="0.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x14ac:dyDescent="0.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x14ac:dyDescent="0.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x14ac:dyDescent="0.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x14ac:dyDescent="0.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x14ac:dyDescent="0.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x14ac:dyDescent="0.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x14ac:dyDescent="0.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x14ac:dyDescent="0.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x14ac:dyDescent="0.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x14ac:dyDescent="0.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x14ac:dyDescent="0.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x14ac:dyDescent="0.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x14ac:dyDescent="0.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x14ac:dyDescent="0.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x14ac:dyDescent="0.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x14ac:dyDescent="0.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x14ac:dyDescent="0.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x14ac:dyDescent="0.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x14ac:dyDescent="0.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x14ac:dyDescent="0.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x14ac:dyDescent="0.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x14ac:dyDescent="0.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x14ac:dyDescent="0.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x14ac:dyDescent="0.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x14ac:dyDescent="0.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x14ac:dyDescent="0.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x14ac:dyDescent="0.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x14ac:dyDescent="0.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x14ac:dyDescent="0.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x14ac:dyDescent="0.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x14ac:dyDescent="0.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x14ac:dyDescent="0.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x14ac:dyDescent="0.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x14ac:dyDescent="0.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x14ac:dyDescent="0.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x14ac:dyDescent="0.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x14ac:dyDescent="0.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x14ac:dyDescent="0.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x14ac:dyDescent="0.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x14ac:dyDescent="0.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x14ac:dyDescent="0.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x14ac:dyDescent="0.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x14ac:dyDescent="0.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x14ac:dyDescent="0.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x14ac:dyDescent="0.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x14ac:dyDescent="0.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x14ac:dyDescent="0.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x14ac:dyDescent="0.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x14ac:dyDescent="0.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x14ac:dyDescent="0.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x14ac:dyDescent="0.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x14ac:dyDescent="0.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x14ac:dyDescent="0.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x14ac:dyDescent="0.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x14ac:dyDescent="0.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x14ac:dyDescent="0.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x14ac:dyDescent="0.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x14ac:dyDescent="0.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x14ac:dyDescent="0.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x14ac:dyDescent="0.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x14ac:dyDescent="0.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x14ac:dyDescent="0.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x14ac:dyDescent="0.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x14ac:dyDescent="0.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x14ac:dyDescent="0.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x14ac:dyDescent="0.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x14ac:dyDescent="0.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x14ac:dyDescent="0.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x14ac:dyDescent="0.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x14ac:dyDescent="0.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x14ac:dyDescent="0.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x14ac:dyDescent="0.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x14ac:dyDescent="0.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x14ac:dyDescent="0.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x14ac:dyDescent="0.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x14ac:dyDescent="0.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x14ac:dyDescent="0.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x14ac:dyDescent="0.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x14ac:dyDescent="0.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x14ac:dyDescent="0.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x14ac:dyDescent="0.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x14ac:dyDescent="0.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x14ac:dyDescent="0.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x14ac:dyDescent="0.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x14ac:dyDescent="0.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x14ac:dyDescent="0.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x14ac:dyDescent="0.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x14ac:dyDescent="0.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x14ac:dyDescent="0.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x14ac:dyDescent="0.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x14ac:dyDescent="0.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x14ac:dyDescent="0.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x14ac:dyDescent="0.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x14ac:dyDescent="0.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x14ac:dyDescent="0.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x14ac:dyDescent="0.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x14ac:dyDescent="0.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x14ac:dyDescent="0.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x14ac:dyDescent="0.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x14ac:dyDescent="0.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x14ac:dyDescent="0.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x14ac:dyDescent="0.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x14ac:dyDescent="0.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x14ac:dyDescent="0.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x14ac:dyDescent="0.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x14ac:dyDescent="0.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x14ac:dyDescent="0.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x14ac:dyDescent="0.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x14ac:dyDescent="0.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x14ac:dyDescent="0.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x14ac:dyDescent="0.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x14ac:dyDescent="0.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x14ac:dyDescent="0.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x14ac:dyDescent="0.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x14ac:dyDescent="0.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x14ac:dyDescent="0.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x14ac:dyDescent="0.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x14ac:dyDescent="0.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x14ac:dyDescent="0.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x14ac:dyDescent="0.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x14ac:dyDescent="0.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x14ac:dyDescent="0.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x14ac:dyDescent="0.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x14ac:dyDescent="0.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x14ac:dyDescent="0.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x14ac:dyDescent="0.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x14ac:dyDescent="0.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x14ac:dyDescent="0.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x14ac:dyDescent="0.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x14ac:dyDescent="0.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x14ac:dyDescent="0.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x14ac:dyDescent="0.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x14ac:dyDescent="0.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x14ac:dyDescent="0.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x14ac:dyDescent="0.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x14ac:dyDescent="0.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x14ac:dyDescent="0.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x14ac:dyDescent="0.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x14ac:dyDescent="0.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x14ac:dyDescent="0.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x14ac:dyDescent="0.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x14ac:dyDescent="0.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x14ac:dyDescent="0.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x14ac:dyDescent="0.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x14ac:dyDescent="0.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x14ac:dyDescent="0.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x14ac:dyDescent="0.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x14ac:dyDescent="0.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x14ac:dyDescent="0.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x14ac:dyDescent="0.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x14ac:dyDescent="0.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x14ac:dyDescent="0.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x14ac:dyDescent="0.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x14ac:dyDescent="0.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x14ac:dyDescent="0.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x14ac:dyDescent="0.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x14ac:dyDescent="0.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x14ac:dyDescent="0.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x14ac:dyDescent="0.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x14ac:dyDescent="0.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x14ac:dyDescent="0.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x14ac:dyDescent="0.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x14ac:dyDescent="0.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x14ac:dyDescent="0.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x14ac:dyDescent="0.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x14ac:dyDescent="0.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x14ac:dyDescent="0.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x14ac:dyDescent="0.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x14ac:dyDescent="0.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x14ac:dyDescent="0.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x14ac:dyDescent="0.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x14ac:dyDescent="0.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x14ac:dyDescent="0.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x14ac:dyDescent="0.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x14ac:dyDescent="0.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x14ac:dyDescent="0.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x14ac:dyDescent="0.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x14ac:dyDescent="0.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x14ac:dyDescent="0.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x14ac:dyDescent="0.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x14ac:dyDescent="0.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x14ac:dyDescent="0.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x14ac:dyDescent="0.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x14ac:dyDescent="0.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x14ac:dyDescent="0.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x14ac:dyDescent="0.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x14ac:dyDescent="0.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x14ac:dyDescent="0.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x14ac:dyDescent="0.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x14ac:dyDescent="0.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x14ac:dyDescent="0.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x14ac:dyDescent="0.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x14ac:dyDescent="0.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x14ac:dyDescent="0.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x14ac:dyDescent="0.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x14ac:dyDescent="0.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x14ac:dyDescent="0.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x14ac:dyDescent="0.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x14ac:dyDescent="0.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x14ac:dyDescent="0.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x14ac:dyDescent="0.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x14ac:dyDescent="0.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x14ac:dyDescent="0.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x14ac:dyDescent="0.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x14ac:dyDescent="0.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x14ac:dyDescent="0.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x14ac:dyDescent="0.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x14ac:dyDescent="0.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x14ac:dyDescent="0.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x14ac:dyDescent="0.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x14ac:dyDescent="0.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x14ac:dyDescent="0.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x14ac:dyDescent="0.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x14ac:dyDescent="0.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x14ac:dyDescent="0.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x14ac:dyDescent="0.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x14ac:dyDescent="0.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x14ac:dyDescent="0.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x14ac:dyDescent="0.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x14ac:dyDescent="0.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x14ac:dyDescent="0.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x14ac:dyDescent="0.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x14ac:dyDescent="0.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x14ac:dyDescent="0.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x14ac:dyDescent="0.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x14ac:dyDescent="0.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x14ac:dyDescent="0.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x14ac:dyDescent="0.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x14ac:dyDescent="0.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x14ac:dyDescent="0.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x14ac:dyDescent="0.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x14ac:dyDescent="0.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x14ac:dyDescent="0.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x14ac:dyDescent="0.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x14ac:dyDescent="0.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x14ac:dyDescent="0.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x14ac:dyDescent="0.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x14ac:dyDescent="0.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x14ac:dyDescent="0.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x14ac:dyDescent="0.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x14ac:dyDescent="0.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x14ac:dyDescent="0.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x14ac:dyDescent="0.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x14ac:dyDescent="0.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x14ac:dyDescent="0.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x14ac:dyDescent="0.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x14ac:dyDescent="0.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x14ac:dyDescent="0.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x14ac:dyDescent="0.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2"/>
  <sheetViews>
    <sheetView workbookViewId="0">
      <selection activeCell="J17" sqref="J17"/>
    </sheetView>
  </sheetViews>
  <sheetFormatPr defaultColWidth="8.86328125" defaultRowHeight="14.25" x14ac:dyDescent="0.45"/>
  <cols>
    <col min="1" max="16384" width="8.86328125" style="70"/>
  </cols>
  <sheetData>
    <row r="1" spans="1:17" ht="17.649999999999999" x14ac:dyDescent="0.5">
      <c r="A1" s="6" t="s">
        <v>418</v>
      </c>
      <c r="B1" s="5"/>
      <c r="C1" s="2"/>
      <c r="D1" s="2"/>
      <c r="E1" s="8"/>
      <c r="F1" s="8"/>
      <c r="G1" s="2"/>
      <c r="H1" s="2"/>
      <c r="I1" s="2"/>
      <c r="J1" s="2"/>
      <c r="K1" s="2"/>
      <c r="L1" s="2"/>
      <c r="M1" s="2"/>
      <c r="N1" s="2"/>
      <c r="O1" s="2"/>
      <c r="P1" s="2"/>
    </row>
    <row r="2" spans="1:17" ht="26.25" x14ac:dyDescent="0.45">
      <c r="A2" s="88" t="s">
        <v>419</v>
      </c>
      <c r="B2" s="89" t="s">
        <v>420</v>
      </c>
      <c r="C2" s="89" t="s">
        <v>421</v>
      </c>
      <c r="D2" s="90" t="s">
        <v>422</v>
      </c>
      <c r="E2" s="90" t="s">
        <v>423</v>
      </c>
      <c r="F2" s="90" t="s">
        <v>424</v>
      </c>
      <c r="G2" s="90" t="s">
        <v>425</v>
      </c>
      <c r="H2" s="90" t="s">
        <v>426</v>
      </c>
      <c r="I2" s="91" t="s">
        <v>427</v>
      </c>
      <c r="J2" s="91" t="s">
        <v>428</v>
      </c>
      <c r="K2" s="91" t="s">
        <v>429</v>
      </c>
      <c r="L2" s="91" t="s">
        <v>430</v>
      </c>
      <c r="M2" s="92" t="s">
        <v>431</v>
      </c>
      <c r="N2" s="92" t="s">
        <v>432</v>
      </c>
      <c r="O2" s="92" t="s">
        <v>433</v>
      </c>
      <c r="P2" s="93" t="s">
        <v>434</v>
      </c>
      <c r="Q2" s="93" t="s">
        <v>435</v>
      </c>
    </row>
    <row r="3" spans="1:17" s="95" customFormat="1" x14ac:dyDescent="0.45">
      <c r="A3" s="94"/>
      <c r="B3" s="94"/>
      <c r="C3" s="94"/>
      <c r="D3" s="94"/>
      <c r="E3" s="94"/>
      <c r="F3" s="94"/>
      <c r="G3" s="94"/>
      <c r="H3" s="94"/>
      <c r="I3" s="94"/>
      <c r="J3" s="94"/>
      <c r="K3" s="94"/>
      <c r="L3" s="94"/>
      <c r="M3" s="94"/>
      <c r="N3" s="94"/>
      <c r="O3" s="94"/>
      <c r="P3" s="94"/>
      <c r="Q3" s="94"/>
    </row>
    <row r="4" spans="1:17" x14ac:dyDescent="0.45">
      <c r="A4" s="96" t="s">
        <v>436</v>
      </c>
      <c r="B4" s="97" t="s">
        <v>169</v>
      </c>
      <c r="C4" s="97"/>
      <c r="D4" s="98" t="s">
        <v>437</v>
      </c>
      <c r="E4" s="99"/>
      <c r="F4" s="99"/>
      <c r="G4" s="99"/>
      <c r="H4" s="99"/>
      <c r="I4" s="100"/>
      <c r="J4" s="100"/>
      <c r="K4" s="100"/>
      <c r="L4" s="100"/>
      <c r="M4" s="101"/>
      <c r="N4" s="101"/>
      <c r="O4" s="101"/>
      <c r="P4" s="102"/>
      <c r="Q4" s="102"/>
    </row>
    <row r="5" spans="1:17" x14ac:dyDescent="0.45">
      <c r="A5" s="96"/>
      <c r="B5" s="97" t="s">
        <v>170</v>
      </c>
      <c r="C5" s="97"/>
      <c r="D5" s="99"/>
      <c r="E5" s="98" t="s">
        <v>437</v>
      </c>
      <c r="F5" s="99" t="s">
        <v>437</v>
      </c>
      <c r="G5" s="99" t="s">
        <v>437</v>
      </c>
      <c r="H5" s="99"/>
      <c r="I5" s="100"/>
      <c r="J5" s="100"/>
      <c r="K5" s="100"/>
      <c r="L5" s="100"/>
      <c r="M5" s="101"/>
      <c r="N5" s="101"/>
      <c r="O5" s="101"/>
      <c r="P5" s="102"/>
      <c r="Q5" s="102"/>
    </row>
    <row r="6" spans="1:17" x14ac:dyDescent="0.45">
      <c r="A6" s="96"/>
      <c r="B6" s="97" t="s">
        <v>171</v>
      </c>
      <c r="C6" s="97"/>
      <c r="D6" s="99"/>
      <c r="E6" s="99"/>
      <c r="F6" s="98"/>
      <c r="G6" s="99"/>
      <c r="H6" s="99" t="s">
        <v>437</v>
      </c>
      <c r="I6" s="100"/>
      <c r="J6" s="100"/>
      <c r="K6" s="100"/>
      <c r="L6" s="100"/>
      <c r="M6" s="101"/>
      <c r="N6" s="101"/>
      <c r="O6" s="101"/>
      <c r="P6" s="102"/>
      <c r="Q6" s="102"/>
    </row>
    <row r="7" spans="1:17" x14ac:dyDescent="0.45">
      <c r="A7" s="96"/>
      <c r="B7" s="97" t="s">
        <v>172</v>
      </c>
      <c r="C7" s="97"/>
      <c r="D7" s="99"/>
      <c r="E7" s="99"/>
      <c r="F7" s="99"/>
      <c r="G7" s="98"/>
      <c r="H7" s="98"/>
      <c r="I7" s="100" t="s">
        <v>437</v>
      </c>
      <c r="J7" s="100"/>
      <c r="K7" s="100"/>
      <c r="L7" s="100"/>
      <c r="M7" s="101"/>
      <c r="N7" s="101"/>
      <c r="O7" s="101"/>
      <c r="P7" s="102"/>
      <c r="Q7" s="102"/>
    </row>
    <row r="8" spans="1:17" x14ac:dyDescent="0.45">
      <c r="A8" s="96"/>
      <c r="B8" s="97" t="s">
        <v>173</v>
      </c>
      <c r="C8" s="97"/>
      <c r="D8" s="99"/>
      <c r="E8" s="99"/>
      <c r="F8" s="99"/>
      <c r="G8" s="98"/>
      <c r="H8" s="98"/>
      <c r="I8" s="100"/>
      <c r="J8" s="100" t="s">
        <v>437</v>
      </c>
      <c r="K8" s="100" t="s">
        <v>437</v>
      </c>
      <c r="L8" s="100"/>
      <c r="M8" s="101"/>
      <c r="N8" s="101"/>
      <c r="O8" s="101"/>
      <c r="P8" s="102"/>
      <c r="Q8" s="102"/>
    </row>
    <row r="9" spans="1:17" x14ac:dyDescent="0.45">
      <c r="A9" s="96"/>
      <c r="B9" s="97" t="s">
        <v>174</v>
      </c>
      <c r="C9" s="97"/>
      <c r="D9" s="99"/>
      <c r="E9" s="99"/>
      <c r="F9" s="99"/>
      <c r="G9" s="98"/>
      <c r="H9" s="98"/>
      <c r="I9" s="100"/>
      <c r="J9" s="100"/>
      <c r="K9" s="100"/>
      <c r="L9" s="100" t="s">
        <v>437</v>
      </c>
      <c r="M9" s="101"/>
      <c r="N9" s="101"/>
      <c r="O9" s="101"/>
      <c r="P9" s="102"/>
      <c r="Q9" s="102"/>
    </row>
    <row r="10" spans="1:17" x14ac:dyDescent="0.45">
      <c r="A10" s="96"/>
      <c r="B10" s="97" t="s">
        <v>175</v>
      </c>
      <c r="C10" s="97"/>
      <c r="D10" s="99"/>
      <c r="E10" s="99"/>
      <c r="F10" s="99"/>
      <c r="G10" s="98"/>
      <c r="H10" s="98"/>
      <c r="I10" s="100"/>
      <c r="J10" s="100"/>
      <c r="K10" s="100"/>
      <c r="L10" s="100"/>
      <c r="M10" s="101"/>
      <c r="N10" s="101"/>
      <c r="O10" s="101"/>
      <c r="P10" s="102" t="s">
        <v>437</v>
      </c>
      <c r="Q10" s="102" t="s">
        <v>437</v>
      </c>
    </row>
    <row r="11" spans="1:17" x14ac:dyDescent="0.45">
      <c r="A11" s="96" t="s">
        <v>438</v>
      </c>
      <c r="B11" s="97"/>
      <c r="C11" s="97"/>
      <c r="D11" s="99"/>
      <c r="E11" s="99"/>
      <c r="F11" s="99"/>
      <c r="G11" s="98"/>
      <c r="H11" s="98"/>
      <c r="I11" s="100"/>
      <c r="J11" s="100"/>
      <c r="K11" s="100"/>
      <c r="L11" s="100"/>
      <c r="M11" s="101"/>
      <c r="N11" s="101"/>
      <c r="O11" s="101"/>
      <c r="P11" s="102"/>
      <c r="Q11" s="102"/>
    </row>
    <row r="12" spans="1:17" x14ac:dyDescent="0.45">
      <c r="A12" s="96"/>
      <c r="B12" s="97" t="s">
        <v>169</v>
      </c>
      <c r="C12" s="97"/>
      <c r="D12" s="99"/>
      <c r="E12" s="99"/>
      <c r="F12" s="99"/>
      <c r="G12" s="98"/>
      <c r="H12" s="98"/>
      <c r="I12" s="100"/>
      <c r="J12" s="100"/>
      <c r="K12" s="100"/>
      <c r="L12" s="100"/>
      <c r="M12" s="101" t="s">
        <v>437</v>
      </c>
      <c r="N12" s="101" t="s">
        <v>437</v>
      </c>
      <c r="O12" s="101" t="s">
        <v>437</v>
      </c>
      <c r="P12" s="102"/>
      <c r="Q12" s="10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97"/>
  <sheetViews>
    <sheetView zoomScale="75" zoomScaleNormal="75" workbookViewId="0">
      <pane xSplit="3" ySplit="4" topLeftCell="D25" activePane="bottomRight" state="frozen"/>
      <selection pane="topRight" activeCell="D1" sqref="D1"/>
      <selection pane="bottomLeft" activeCell="A5" sqref="A5"/>
      <selection pane="bottomRight" activeCell="B5" sqref="B5:C34"/>
    </sheetView>
  </sheetViews>
  <sheetFormatPr defaultColWidth="12.59765625" defaultRowHeight="15" customHeight="1" x14ac:dyDescent="0.45"/>
  <cols>
    <col min="1" max="1" width="2.1328125" customWidth="1"/>
    <col min="2" max="2" width="14.1328125" customWidth="1"/>
    <col min="3" max="3" width="36.86328125" customWidth="1"/>
    <col min="4" max="4" width="10.86328125" customWidth="1"/>
    <col min="5" max="5" width="39.3984375" customWidth="1"/>
    <col min="6" max="6" width="22.59765625" customWidth="1"/>
    <col min="7" max="7" width="6.86328125" customWidth="1"/>
    <col min="8" max="8" width="21.3984375" customWidth="1"/>
    <col min="9" max="9" width="12.265625" customWidth="1"/>
    <col min="10" max="18" width="3.265625" customWidth="1"/>
    <col min="19" max="25" width="11" customWidth="1"/>
  </cols>
  <sheetData>
    <row r="1" spans="1:25" ht="14.25" x14ac:dyDescent="0.45">
      <c r="A1" s="1"/>
      <c r="B1" s="1"/>
      <c r="C1" s="1"/>
      <c r="D1" s="1"/>
      <c r="E1" s="1"/>
      <c r="F1" s="1"/>
      <c r="G1" s="1"/>
      <c r="H1" s="8"/>
      <c r="I1" s="8"/>
      <c r="J1" s="1"/>
      <c r="K1" s="1"/>
      <c r="L1" s="1"/>
      <c r="M1" s="1"/>
      <c r="N1" s="1"/>
      <c r="O1" s="1"/>
      <c r="P1" s="1"/>
      <c r="Q1" s="1"/>
      <c r="R1" s="1"/>
      <c r="S1" s="2"/>
      <c r="T1" s="2"/>
      <c r="U1" s="2"/>
      <c r="V1" s="2"/>
      <c r="W1" s="2"/>
      <c r="X1" s="2"/>
      <c r="Y1" s="2"/>
    </row>
    <row r="2" spans="1:25" ht="18" customHeight="1" x14ac:dyDescent="0.5">
      <c r="A2" s="1"/>
      <c r="B2" s="6" t="s">
        <v>30</v>
      </c>
      <c r="C2" s="5"/>
      <c r="D2" s="1"/>
      <c r="E2" s="1"/>
      <c r="F2" s="1"/>
      <c r="G2" s="1"/>
      <c r="H2" s="8"/>
      <c r="I2" s="8"/>
      <c r="J2" s="1"/>
      <c r="K2" s="1"/>
      <c r="L2" s="1"/>
      <c r="M2" s="1"/>
      <c r="N2" s="1"/>
      <c r="O2" s="1"/>
      <c r="P2" s="1"/>
      <c r="Q2" s="1"/>
      <c r="R2" s="1"/>
      <c r="S2" s="2"/>
      <c r="T2" s="2"/>
      <c r="U2" s="2"/>
      <c r="V2" s="2"/>
      <c r="W2" s="2"/>
      <c r="X2" s="2"/>
      <c r="Y2" s="2"/>
    </row>
    <row r="3" spans="1:25" ht="15.75" customHeight="1" x14ac:dyDescent="0.45">
      <c r="A3" s="1"/>
      <c r="B3" s="15" t="s">
        <v>32</v>
      </c>
      <c r="C3" s="1"/>
      <c r="D3" s="1"/>
      <c r="E3" s="1"/>
      <c r="F3" s="1"/>
      <c r="G3" s="1"/>
      <c r="H3" s="8"/>
      <c r="I3" s="8"/>
      <c r="J3" s="1"/>
      <c r="K3" s="1"/>
      <c r="L3" s="1"/>
      <c r="M3" s="1"/>
      <c r="N3" s="1"/>
      <c r="O3" s="1"/>
      <c r="P3" s="1"/>
      <c r="Q3" s="1"/>
      <c r="R3" s="1"/>
      <c r="S3" s="2"/>
      <c r="T3" s="2"/>
      <c r="U3" s="2"/>
      <c r="V3" s="2"/>
      <c r="W3" s="2"/>
      <c r="X3" s="2"/>
      <c r="Y3" s="2"/>
    </row>
    <row r="4" spans="1:25" ht="24" customHeight="1" x14ac:dyDescent="0.45">
      <c r="A4" s="1"/>
      <c r="B4" s="28" t="s">
        <v>33</v>
      </c>
      <c r="C4" s="28" t="s">
        <v>34</v>
      </c>
      <c r="D4" s="28" t="s">
        <v>35</v>
      </c>
      <c r="E4" s="29" t="s">
        <v>152</v>
      </c>
      <c r="F4" s="29" t="s">
        <v>36</v>
      </c>
      <c r="G4" s="29" t="s">
        <v>37</v>
      </c>
      <c r="H4" s="30" t="s">
        <v>38</v>
      </c>
      <c r="I4" s="8"/>
      <c r="J4" s="1"/>
      <c r="K4" s="1"/>
      <c r="L4" s="1"/>
      <c r="M4" s="1"/>
      <c r="N4" s="1"/>
      <c r="O4" s="1"/>
      <c r="P4" s="1"/>
      <c r="Q4" s="1"/>
      <c r="R4" s="1"/>
      <c r="S4" s="2"/>
      <c r="T4" s="2"/>
      <c r="U4" s="2"/>
      <c r="V4" s="2"/>
      <c r="W4" s="2"/>
      <c r="X4" s="2"/>
      <c r="Y4" s="2"/>
    </row>
    <row r="5" spans="1:25" ht="32.25" customHeight="1" x14ac:dyDescent="0.45">
      <c r="A5" s="1"/>
      <c r="B5" s="31" t="s">
        <v>195</v>
      </c>
      <c r="C5" s="32" t="s">
        <v>219</v>
      </c>
      <c r="D5" s="33" t="s">
        <v>39</v>
      </c>
      <c r="E5" s="33" t="s">
        <v>237</v>
      </c>
      <c r="F5" s="32" t="s">
        <v>182</v>
      </c>
      <c r="G5" s="33"/>
      <c r="H5" s="34"/>
      <c r="I5" s="8"/>
      <c r="J5" s="1"/>
      <c r="K5" s="1"/>
      <c r="L5" s="1"/>
      <c r="M5" s="1"/>
      <c r="N5" s="1"/>
      <c r="O5" s="1"/>
      <c r="P5" s="1"/>
      <c r="Q5" s="1"/>
      <c r="R5" s="1"/>
      <c r="S5" s="2"/>
      <c r="T5" s="2"/>
      <c r="U5" s="2"/>
      <c r="V5" s="2"/>
      <c r="W5" s="2"/>
      <c r="X5" s="2"/>
      <c r="Y5" s="2"/>
    </row>
    <row r="6" spans="1:25" ht="32.25" customHeight="1" x14ac:dyDescent="0.45">
      <c r="A6" s="1"/>
      <c r="B6" s="31" t="s">
        <v>196</v>
      </c>
      <c r="C6" s="32" t="s">
        <v>220</v>
      </c>
      <c r="D6" s="33" t="s">
        <v>39</v>
      </c>
      <c r="E6" s="33" t="s">
        <v>237</v>
      </c>
      <c r="F6" s="32" t="s">
        <v>182</v>
      </c>
      <c r="G6" s="33"/>
      <c r="H6" s="35"/>
      <c r="I6" s="8"/>
      <c r="J6" s="1"/>
      <c r="K6" s="1"/>
      <c r="L6" s="1"/>
      <c r="M6" s="1"/>
      <c r="N6" s="1"/>
      <c r="O6" s="1"/>
      <c r="P6" s="1"/>
      <c r="Q6" s="1"/>
      <c r="R6" s="1"/>
      <c r="S6" s="2"/>
      <c r="T6" s="2"/>
      <c r="U6" s="2"/>
      <c r="V6" s="2"/>
      <c r="W6" s="2"/>
      <c r="X6" s="2"/>
      <c r="Y6" s="2"/>
    </row>
    <row r="7" spans="1:25" ht="32.25" customHeight="1" x14ac:dyDescent="0.45">
      <c r="A7" s="2"/>
      <c r="B7" s="31" t="s">
        <v>197</v>
      </c>
      <c r="C7" s="32" t="s">
        <v>445</v>
      </c>
      <c r="D7" s="33" t="s">
        <v>39</v>
      </c>
      <c r="E7" s="33" t="s">
        <v>238</v>
      </c>
      <c r="F7" s="32" t="s">
        <v>182</v>
      </c>
      <c r="G7" s="33"/>
      <c r="H7" s="35"/>
      <c r="I7" s="8"/>
      <c r="J7" s="2"/>
      <c r="K7" s="2"/>
      <c r="L7" s="2"/>
      <c r="M7" s="2"/>
      <c r="N7" s="2"/>
      <c r="O7" s="2"/>
      <c r="P7" s="2"/>
      <c r="Q7" s="2"/>
      <c r="R7" s="2"/>
      <c r="S7" s="2"/>
      <c r="T7" s="2"/>
      <c r="U7" s="2"/>
      <c r="V7" s="2"/>
      <c r="W7" s="2"/>
      <c r="X7" s="2"/>
      <c r="Y7" s="2"/>
    </row>
    <row r="8" spans="1:25" ht="32.25" customHeight="1" x14ac:dyDescent="0.45">
      <c r="A8" s="36"/>
      <c r="B8" s="31" t="s">
        <v>198</v>
      </c>
      <c r="C8" s="37" t="s">
        <v>446</v>
      </c>
      <c r="D8" s="37" t="s">
        <v>40</v>
      </c>
      <c r="E8" s="33" t="s">
        <v>238</v>
      </c>
      <c r="F8" s="32" t="s">
        <v>182</v>
      </c>
      <c r="G8" s="37"/>
      <c r="H8" s="35"/>
      <c r="I8" s="38"/>
      <c r="J8" s="39"/>
      <c r="K8" s="39"/>
      <c r="L8" s="39"/>
      <c r="M8" s="39"/>
      <c r="N8" s="39"/>
      <c r="O8" s="39"/>
      <c r="P8" s="39"/>
      <c r="Q8" s="39"/>
      <c r="R8" s="39"/>
      <c r="S8" s="2"/>
      <c r="T8" s="2"/>
      <c r="U8" s="2"/>
      <c r="V8" s="2"/>
      <c r="W8" s="2"/>
      <c r="X8" s="2"/>
      <c r="Y8" s="2"/>
    </row>
    <row r="9" spans="1:25" ht="32.25" customHeight="1" x14ac:dyDescent="0.45">
      <c r="A9" s="36"/>
      <c r="B9" s="31" t="s">
        <v>199</v>
      </c>
      <c r="C9" s="40" t="s">
        <v>221</v>
      </c>
      <c r="D9" s="37" t="s">
        <v>40</v>
      </c>
      <c r="E9" s="33" t="s">
        <v>238</v>
      </c>
      <c r="F9" s="32" t="s">
        <v>182</v>
      </c>
      <c r="G9" s="37"/>
      <c r="H9" s="35"/>
      <c r="I9" s="38"/>
      <c r="J9" s="39"/>
      <c r="K9" s="39"/>
      <c r="L9" s="39"/>
      <c r="M9" s="39"/>
      <c r="N9" s="39"/>
      <c r="O9" s="39"/>
      <c r="P9" s="39"/>
      <c r="Q9" s="39"/>
      <c r="R9" s="39"/>
      <c r="S9" s="2"/>
      <c r="T9" s="2"/>
      <c r="U9" s="2"/>
      <c r="V9" s="2"/>
      <c r="W9" s="2"/>
      <c r="X9" s="2"/>
      <c r="Y9" s="2"/>
    </row>
    <row r="10" spans="1:25" ht="32.25" customHeight="1" x14ac:dyDescent="0.45">
      <c r="A10" s="1"/>
      <c r="B10" s="31" t="s">
        <v>200</v>
      </c>
      <c r="C10" s="32" t="s">
        <v>222</v>
      </c>
      <c r="D10" s="33" t="s">
        <v>40</v>
      </c>
      <c r="E10" s="33" t="s">
        <v>238</v>
      </c>
      <c r="F10" s="32" t="s">
        <v>182</v>
      </c>
      <c r="G10" s="33"/>
      <c r="H10" s="33"/>
      <c r="I10" s="1"/>
      <c r="J10" s="1"/>
      <c r="K10" s="1"/>
      <c r="L10" s="1"/>
      <c r="M10" s="1"/>
      <c r="N10" s="1"/>
      <c r="O10" s="1"/>
      <c r="P10" s="1"/>
      <c r="Q10" s="1"/>
      <c r="R10" s="1"/>
      <c r="S10" s="2"/>
      <c r="T10" s="2"/>
      <c r="U10" s="2"/>
      <c r="V10" s="2"/>
      <c r="W10" s="2"/>
      <c r="X10" s="2"/>
      <c r="Y10" s="2"/>
    </row>
    <row r="11" spans="1:25" ht="32.25" customHeight="1" x14ac:dyDescent="0.45">
      <c r="A11" s="2"/>
      <c r="B11" s="31" t="s">
        <v>201</v>
      </c>
      <c r="C11" s="32" t="s">
        <v>447</v>
      </c>
      <c r="D11" s="33" t="s">
        <v>39</v>
      </c>
      <c r="E11" s="33" t="s">
        <v>238</v>
      </c>
      <c r="F11" s="32" t="s">
        <v>182</v>
      </c>
      <c r="G11" s="33"/>
      <c r="H11" s="33"/>
      <c r="I11" s="2"/>
      <c r="J11" s="2"/>
      <c r="K11" s="2"/>
      <c r="L11" s="2"/>
      <c r="M11" s="2"/>
      <c r="N11" s="2"/>
      <c r="O11" s="2"/>
      <c r="P11" s="2"/>
      <c r="Q11" s="2"/>
      <c r="R11" s="2"/>
      <c r="S11" s="2"/>
      <c r="T11" s="2"/>
      <c r="U11" s="2"/>
      <c r="V11" s="2"/>
      <c r="W11" s="2"/>
      <c r="X11" s="2"/>
      <c r="Y11" s="2"/>
    </row>
    <row r="12" spans="1:25" ht="32.25" customHeight="1" x14ac:dyDescent="0.45">
      <c r="A12" s="1"/>
      <c r="B12" s="31" t="s">
        <v>202</v>
      </c>
      <c r="C12" s="32" t="s">
        <v>448</v>
      </c>
      <c r="D12" s="33" t="s">
        <v>40</v>
      </c>
      <c r="E12" s="33" t="s">
        <v>238</v>
      </c>
      <c r="F12" s="32" t="s">
        <v>182</v>
      </c>
      <c r="G12" s="33"/>
      <c r="H12" s="33"/>
      <c r="I12" s="1"/>
      <c r="J12" s="1"/>
      <c r="K12" s="1"/>
      <c r="L12" s="1"/>
      <c r="M12" s="1"/>
      <c r="N12" s="1"/>
      <c r="O12" s="1"/>
      <c r="P12" s="1"/>
      <c r="Q12" s="1"/>
      <c r="R12" s="1"/>
      <c r="S12" s="2"/>
      <c r="T12" s="2"/>
      <c r="U12" s="2"/>
      <c r="V12" s="2"/>
      <c r="W12" s="2"/>
      <c r="X12" s="2"/>
      <c r="Y12" s="2"/>
    </row>
    <row r="13" spans="1:25" ht="32.25" customHeight="1" x14ac:dyDescent="0.45">
      <c r="A13" s="1"/>
      <c r="B13" s="31" t="s">
        <v>203</v>
      </c>
      <c r="C13" s="41" t="s">
        <v>223</v>
      </c>
      <c r="D13" s="33" t="s">
        <v>40</v>
      </c>
      <c r="E13" s="33" t="s">
        <v>238</v>
      </c>
      <c r="F13" s="32" t="s">
        <v>182</v>
      </c>
      <c r="G13" s="33"/>
      <c r="H13" s="33"/>
      <c r="I13" s="1"/>
      <c r="J13" s="1"/>
      <c r="K13" s="1"/>
      <c r="L13" s="1"/>
      <c r="M13" s="1"/>
      <c r="N13" s="1"/>
      <c r="O13" s="1"/>
      <c r="P13" s="1"/>
      <c r="Q13" s="1"/>
      <c r="R13" s="1"/>
      <c r="S13" s="2"/>
      <c r="T13" s="2"/>
      <c r="U13" s="2"/>
      <c r="V13" s="2"/>
      <c r="W13" s="2"/>
      <c r="X13" s="2"/>
      <c r="Y13" s="2"/>
    </row>
    <row r="14" spans="1:25" ht="133.9" customHeight="1" x14ac:dyDescent="0.45">
      <c r="A14" s="2"/>
      <c r="B14" s="31" t="s">
        <v>204</v>
      </c>
      <c r="C14" s="41" t="s">
        <v>449</v>
      </c>
      <c r="D14" s="33" t="s">
        <v>39</v>
      </c>
      <c r="E14" s="33" t="s">
        <v>238</v>
      </c>
      <c r="F14" s="32" t="s">
        <v>182</v>
      </c>
      <c r="G14" s="33"/>
      <c r="H14" s="33"/>
      <c r="I14" s="2"/>
      <c r="J14" s="2"/>
      <c r="K14" s="2"/>
      <c r="L14" s="2"/>
      <c r="M14" s="2"/>
      <c r="N14" s="2"/>
      <c r="O14" s="2"/>
      <c r="P14" s="2"/>
      <c r="Q14" s="2"/>
      <c r="R14" s="2"/>
      <c r="S14" s="2"/>
      <c r="T14" s="2"/>
      <c r="U14" s="2"/>
      <c r="V14" s="2"/>
      <c r="W14" s="2"/>
      <c r="X14" s="2"/>
      <c r="Y14" s="2"/>
    </row>
    <row r="15" spans="1:25" ht="119.45" customHeight="1" x14ac:dyDescent="0.45">
      <c r="A15" s="1"/>
      <c r="B15" s="31" t="s">
        <v>205</v>
      </c>
      <c r="C15" s="41" t="s">
        <v>450</v>
      </c>
      <c r="D15" s="33" t="s">
        <v>40</v>
      </c>
      <c r="E15" s="33" t="s">
        <v>238</v>
      </c>
      <c r="F15" s="32" t="s">
        <v>182</v>
      </c>
      <c r="G15" s="33"/>
      <c r="H15" s="33"/>
      <c r="I15" s="1"/>
      <c r="J15" s="1"/>
      <c r="K15" s="1"/>
      <c r="L15" s="1"/>
      <c r="M15" s="1"/>
      <c r="N15" s="1"/>
      <c r="O15" s="1"/>
      <c r="P15" s="1"/>
      <c r="Q15" s="1"/>
      <c r="R15" s="1"/>
      <c r="S15" s="2"/>
      <c r="T15" s="2"/>
      <c r="U15" s="2"/>
      <c r="V15" s="2"/>
      <c r="W15" s="2"/>
      <c r="X15" s="2"/>
      <c r="Y15" s="2"/>
    </row>
    <row r="16" spans="1:25" ht="32.25" customHeight="1" x14ac:dyDescent="0.45">
      <c r="A16" s="1"/>
      <c r="B16" s="31" t="s">
        <v>206</v>
      </c>
      <c r="C16" s="32" t="s">
        <v>224</v>
      </c>
      <c r="D16" s="33" t="s">
        <v>39</v>
      </c>
      <c r="E16" s="33" t="s">
        <v>239</v>
      </c>
      <c r="F16" s="32" t="s">
        <v>192</v>
      </c>
      <c r="G16" s="33"/>
      <c r="H16" s="42"/>
      <c r="I16" s="1"/>
      <c r="J16" s="1"/>
      <c r="K16" s="1"/>
      <c r="L16" s="1"/>
      <c r="M16" s="1"/>
      <c r="N16" s="1"/>
      <c r="O16" s="1"/>
      <c r="P16" s="1"/>
      <c r="Q16" s="1"/>
      <c r="R16" s="1"/>
      <c r="S16" s="2"/>
      <c r="T16" s="2"/>
      <c r="U16" s="2"/>
      <c r="V16" s="2"/>
      <c r="W16" s="2"/>
      <c r="X16" s="2"/>
      <c r="Y16" s="2"/>
    </row>
    <row r="17" spans="1:25" ht="60" customHeight="1" x14ac:dyDescent="0.45">
      <c r="A17" s="2"/>
      <c r="B17" s="31" t="s">
        <v>207</v>
      </c>
      <c r="C17" s="32" t="s">
        <v>451</v>
      </c>
      <c r="D17" s="33" t="s">
        <v>39</v>
      </c>
      <c r="E17" s="33" t="s">
        <v>239</v>
      </c>
      <c r="F17" s="32" t="s">
        <v>192</v>
      </c>
      <c r="G17" s="43"/>
      <c r="H17" s="42"/>
      <c r="I17" s="2"/>
      <c r="J17" s="2"/>
      <c r="K17" s="2"/>
      <c r="L17" s="2"/>
      <c r="M17" s="2"/>
      <c r="N17" s="2"/>
      <c r="O17" s="2"/>
      <c r="P17" s="2"/>
      <c r="Q17" s="2"/>
      <c r="R17" s="2"/>
      <c r="S17" s="2"/>
      <c r="T17" s="2"/>
      <c r="U17" s="2"/>
      <c r="V17" s="2"/>
      <c r="W17" s="2"/>
      <c r="X17" s="2"/>
      <c r="Y17" s="2"/>
    </row>
    <row r="18" spans="1:25" ht="64.150000000000006" customHeight="1" x14ac:dyDescent="0.45">
      <c r="A18" s="1"/>
      <c r="B18" s="31" t="s">
        <v>208</v>
      </c>
      <c r="C18" s="32" t="s">
        <v>452</v>
      </c>
      <c r="D18" s="33" t="s">
        <v>40</v>
      </c>
      <c r="E18" s="33" t="s">
        <v>239</v>
      </c>
      <c r="F18" s="32" t="s">
        <v>192</v>
      </c>
      <c r="G18" s="43"/>
      <c r="H18" s="44"/>
      <c r="I18" s="1"/>
      <c r="J18" s="1"/>
      <c r="K18" s="1"/>
      <c r="L18" s="1"/>
      <c r="M18" s="1"/>
      <c r="N18" s="1"/>
      <c r="O18" s="1"/>
      <c r="P18" s="1"/>
      <c r="Q18" s="1"/>
      <c r="R18" s="1"/>
      <c r="S18" s="2"/>
      <c r="T18" s="2"/>
      <c r="U18" s="2"/>
      <c r="V18" s="2"/>
      <c r="W18" s="2"/>
      <c r="X18" s="2"/>
      <c r="Y18" s="2"/>
    </row>
    <row r="19" spans="1:25" ht="32.25" customHeight="1" x14ac:dyDescent="0.45">
      <c r="A19" s="1"/>
      <c r="B19" s="31" t="s">
        <v>209</v>
      </c>
      <c r="C19" s="32" t="s">
        <v>225</v>
      </c>
      <c r="D19" s="33" t="s">
        <v>40</v>
      </c>
      <c r="E19" s="33" t="s">
        <v>239</v>
      </c>
      <c r="F19" s="32" t="s">
        <v>192</v>
      </c>
      <c r="G19" s="43"/>
      <c r="H19" s="44"/>
      <c r="I19" s="1"/>
      <c r="J19" s="1"/>
      <c r="K19" s="1"/>
      <c r="L19" s="1"/>
      <c r="M19" s="1"/>
      <c r="N19" s="1"/>
      <c r="O19" s="1"/>
      <c r="P19" s="1"/>
      <c r="Q19" s="1"/>
      <c r="R19" s="1"/>
      <c r="S19" s="2"/>
      <c r="T19" s="2"/>
      <c r="U19" s="2"/>
      <c r="V19" s="2"/>
      <c r="W19" s="2"/>
      <c r="X19" s="2"/>
      <c r="Y19" s="2"/>
    </row>
    <row r="20" spans="1:25" ht="32.25" customHeight="1" x14ac:dyDescent="0.45">
      <c r="A20" s="2"/>
      <c r="B20" s="31" t="s">
        <v>210</v>
      </c>
      <c r="C20" s="32" t="s">
        <v>454</v>
      </c>
      <c r="D20" s="33" t="s">
        <v>39</v>
      </c>
      <c r="E20" s="33" t="s">
        <v>239</v>
      </c>
      <c r="F20" s="32" t="s">
        <v>192</v>
      </c>
      <c r="G20" s="43"/>
      <c r="H20" s="44"/>
      <c r="I20" s="2"/>
      <c r="J20" s="2"/>
      <c r="K20" s="2"/>
      <c r="L20" s="2"/>
      <c r="M20" s="2"/>
      <c r="N20" s="2"/>
      <c r="O20" s="2"/>
      <c r="P20" s="2"/>
      <c r="Q20" s="2"/>
      <c r="R20" s="2"/>
      <c r="S20" s="2"/>
      <c r="T20" s="2"/>
      <c r="U20" s="2"/>
      <c r="V20" s="2"/>
      <c r="W20" s="2"/>
      <c r="X20" s="2"/>
      <c r="Y20" s="2"/>
    </row>
    <row r="21" spans="1:25" ht="32.25" customHeight="1" x14ac:dyDescent="0.45">
      <c r="A21" s="1"/>
      <c r="B21" s="31" t="s">
        <v>211</v>
      </c>
      <c r="C21" s="32" t="s">
        <v>453</v>
      </c>
      <c r="D21" s="33" t="s">
        <v>40</v>
      </c>
      <c r="E21" s="33" t="s">
        <v>239</v>
      </c>
      <c r="F21" s="32" t="s">
        <v>192</v>
      </c>
      <c r="G21" s="43"/>
      <c r="H21" s="44"/>
      <c r="I21" s="1"/>
      <c r="J21" s="1"/>
      <c r="K21" s="1"/>
      <c r="L21" s="1"/>
      <c r="M21" s="1"/>
      <c r="N21" s="1"/>
      <c r="O21" s="1"/>
      <c r="P21" s="1"/>
      <c r="Q21" s="1"/>
      <c r="R21" s="1"/>
      <c r="S21" s="2"/>
      <c r="T21" s="2"/>
      <c r="U21" s="2"/>
      <c r="V21" s="2"/>
      <c r="W21" s="2"/>
      <c r="X21" s="2"/>
      <c r="Y21" s="2"/>
    </row>
    <row r="22" spans="1:25" ht="32.25" customHeight="1" x14ac:dyDescent="0.45">
      <c r="A22" s="1"/>
      <c r="B22" s="31" t="s">
        <v>212</v>
      </c>
      <c r="C22" s="32" t="s">
        <v>226</v>
      </c>
      <c r="D22" s="33" t="s">
        <v>40</v>
      </c>
      <c r="E22" s="33" t="s">
        <v>239</v>
      </c>
      <c r="F22" s="32" t="s">
        <v>192</v>
      </c>
      <c r="G22" s="33"/>
      <c r="H22" s="45"/>
      <c r="I22" s="1"/>
      <c r="J22" s="1"/>
      <c r="K22" s="1"/>
      <c r="L22" s="1"/>
      <c r="M22" s="1"/>
      <c r="N22" s="1"/>
      <c r="O22" s="1"/>
      <c r="P22" s="1"/>
      <c r="Q22" s="1"/>
      <c r="R22" s="1"/>
      <c r="S22" s="2"/>
      <c r="T22" s="2"/>
      <c r="U22" s="2"/>
      <c r="V22" s="2"/>
      <c r="W22" s="2"/>
      <c r="X22" s="2"/>
      <c r="Y22" s="2"/>
    </row>
    <row r="23" spans="1:25" ht="42" customHeight="1" x14ac:dyDescent="0.45">
      <c r="A23" s="1"/>
      <c r="B23" s="31" t="s">
        <v>213</v>
      </c>
      <c r="C23" s="32" t="s">
        <v>227</v>
      </c>
      <c r="D23" s="33" t="s">
        <v>40</v>
      </c>
      <c r="E23" s="33" t="s">
        <v>239</v>
      </c>
      <c r="F23" s="32" t="s">
        <v>192</v>
      </c>
      <c r="G23" s="33"/>
      <c r="H23" s="46"/>
      <c r="I23" s="1"/>
      <c r="J23" s="1"/>
      <c r="K23" s="1"/>
      <c r="L23" s="1"/>
      <c r="M23" s="1"/>
      <c r="N23" s="1"/>
      <c r="O23" s="1"/>
      <c r="P23" s="1"/>
      <c r="Q23" s="1"/>
      <c r="R23" s="1"/>
      <c r="S23" s="2"/>
      <c r="T23" s="2"/>
      <c r="U23" s="2"/>
      <c r="V23" s="2"/>
      <c r="W23" s="2"/>
      <c r="X23" s="2"/>
      <c r="Y23" s="2"/>
    </row>
    <row r="24" spans="1:25" ht="90" customHeight="1" x14ac:dyDescent="0.45">
      <c r="A24" s="1"/>
      <c r="B24" s="31" t="s">
        <v>214</v>
      </c>
      <c r="C24" s="32" t="s">
        <v>228</v>
      </c>
      <c r="D24" s="33" t="s">
        <v>40</v>
      </c>
      <c r="E24" s="33" t="s">
        <v>239</v>
      </c>
      <c r="F24" s="32" t="s">
        <v>192</v>
      </c>
      <c r="G24" s="33"/>
      <c r="H24" s="47"/>
      <c r="I24" s="1"/>
      <c r="J24" s="1"/>
      <c r="K24" s="1"/>
      <c r="L24" s="1"/>
      <c r="M24" s="1"/>
      <c r="N24" s="1"/>
      <c r="O24" s="1"/>
      <c r="P24" s="1"/>
      <c r="Q24" s="1"/>
      <c r="R24" s="1"/>
      <c r="S24" s="2"/>
      <c r="T24" s="2"/>
      <c r="U24" s="2"/>
      <c r="V24" s="2"/>
      <c r="W24" s="2"/>
      <c r="X24" s="2"/>
      <c r="Y24" s="2"/>
    </row>
    <row r="25" spans="1:25" ht="44.45" customHeight="1" x14ac:dyDescent="0.45">
      <c r="A25" s="1"/>
      <c r="B25" s="31" t="s">
        <v>215</v>
      </c>
      <c r="C25" s="32" t="s">
        <v>229</v>
      </c>
      <c r="D25" s="33" t="s">
        <v>39</v>
      </c>
      <c r="E25" s="33" t="s">
        <v>239</v>
      </c>
      <c r="F25" s="32" t="s">
        <v>193</v>
      </c>
      <c r="G25" s="33"/>
      <c r="H25" s="47"/>
      <c r="I25" s="1"/>
      <c r="J25" s="1"/>
      <c r="K25" s="1"/>
      <c r="L25" s="1"/>
      <c r="M25" s="1"/>
      <c r="N25" s="1"/>
      <c r="O25" s="1"/>
      <c r="P25" s="1"/>
      <c r="Q25" s="1"/>
      <c r="R25" s="1"/>
      <c r="S25" s="2"/>
      <c r="T25" s="2"/>
      <c r="U25" s="2"/>
      <c r="V25" s="2"/>
      <c r="W25" s="2"/>
      <c r="X25" s="2"/>
      <c r="Y25" s="2"/>
    </row>
    <row r="26" spans="1:25" ht="32.25" customHeight="1" x14ac:dyDescent="0.45">
      <c r="A26" s="1"/>
      <c r="B26" s="31" t="s">
        <v>216</v>
      </c>
      <c r="C26" s="32" t="s">
        <v>230</v>
      </c>
      <c r="D26" s="33" t="s">
        <v>40</v>
      </c>
      <c r="E26" s="33" t="s">
        <v>240</v>
      </c>
      <c r="F26" s="32" t="s">
        <v>193</v>
      </c>
      <c r="G26" s="33"/>
      <c r="H26" s="47"/>
      <c r="I26" s="1"/>
      <c r="J26" s="1"/>
      <c r="K26" s="1"/>
      <c r="L26" s="1"/>
      <c r="M26" s="1"/>
      <c r="N26" s="1"/>
      <c r="O26" s="1"/>
      <c r="P26" s="1"/>
      <c r="Q26" s="1"/>
      <c r="R26" s="1"/>
      <c r="S26" s="2"/>
      <c r="T26" s="2"/>
      <c r="U26" s="2"/>
      <c r="V26" s="2"/>
      <c r="W26" s="2"/>
      <c r="X26" s="2"/>
      <c r="Y26" s="2"/>
    </row>
    <row r="27" spans="1:25" ht="32.25" customHeight="1" x14ac:dyDescent="0.45">
      <c r="A27" s="1"/>
      <c r="B27" s="31" t="s">
        <v>217</v>
      </c>
      <c r="C27" s="32" t="s">
        <v>231</v>
      </c>
      <c r="D27" s="33" t="s">
        <v>40</v>
      </c>
      <c r="E27" s="33" t="s">
        <v>240</v>
      </c>
      <c r="F27" s="32" t="s">
        <v>193</v>
      </c>
      <c r="G27" s="33"/>
      <c r="H27" s="47"/>
      <c r="I27" s="1"/>
      <c r="J27" s="1"/>
      <c r="K27" s="1"/>
      <c r="L27" s="1"/>
      <c r="M27" s="1"/>
      <c r="N27" s="1"/>
      <c r="O27" s="1"/>
      <c r="P27" s="1"/>
      <c r="Q27" s="1"/>
      <c r="R27" s="1"/>
      <c r="S27" s="2"/>
      <c r="T27" s="2"/>
      <c r="U27" s="2"/>
      <c r="V27" s="2"/>
      <c r="W27" s="2"/>
      <c r="X27" s="2"/>
      <c r="Y27" s="2"/>
    </row>
    <row r="28" spans="1:25" ht="32.25" customHeight="1" x14ac:dyDescent="0.45">
      <c r="A28" s="2"/>
      <c r="B28" s="31" t="s">
        <v>218</v>
      </c>
      <c r="C28" s="32" t="s">
        <v>455</v>
      </c>
      <c r="D28" s="33" t="s">
        <v>39</v>
      </c>
      <c r="E28" s="33" t="s">
        <v>240</v>
      </c>
      <c r="F28" s="32" t="s">
        <v>193</v>
      </c>
      <c r="G28" s="33"/>
      <c r="H28" s="47"/>
      <c r="I28" s="2"/>
      <c r="J28" s="2"/>
      <c r="K28" s="2"/>
      <c r="L28" s="2"/>
      <c r="M28" s="2"/>
      <c r="N28" s="2"/>
      <c r="O28" s="2"/>
      <c r="P28" s="2"/>
      <c r="Q28" s="2"/>
      <c r="R28" s="2"/>
      <c r="S28" s="2"/>
      <c r="T28" s="2"/>
      <c r="U28" s="2"/>
      <c r="V28" s="2"/>
      <c r="W28" s="2"/>
      <c r="X28" s="2"/>
      <c r="Y28" s="2"/>
    </row>
    <row r="29" spans="1:25" ht="54" customHeight="1" x14ac:dyDescent="0.45">
      <c r="A29" s="1"/>
      <c r="B29" s="31" t="s">
        <v>457</v>
      </c>
      <c r="C29" s="32" t="s">
        <v>456</v>
      </c>
      <c r="D29" s="33" t="s">
        <v>40</v>
      </c>
      <c r="E29" s="33" t="s">
        <v>240</v>
      </c>
      <c r="F29" s="32" t="s">
        <v>193</v>
      </c>
      <c r="G29" s="33"/>
      <c r="H29" s="47"/>
      <c r="I29" s="1"/>
      <c r="J29" s="1"/>
      <c r="K29" s="1"/>
      <c r="L29" s="1"/>
      <c r="M29" s="1"/>
      <c r="N29" s="1"/>
      <c r="O29" s="1"/>
      <c r="P29" s="1"/>
      <c r="Q29" s="1"/>
      <c r="R29" s="1"/>
      <c r="S29" s="2"/>
      <c r="T29" s="2"/>
      <c r="U29" s="2"/>
      <c r="V29" s="2"/>
      <c r="W29" s="2"/>
      <c r="X29" s="2"/>
      <c r="Y29" s="2"/>
    </row>
    <row r="30" spans="1:25" ht="42.6" customHeight="1" x14ac:dyDescent="0.45">
      <c r="A30" s="39"/>
      <c r="B30" s="31" t="s">
        <v>458</v>
      </c>
      <c r="C30" s="31" t="s">
        <v>233</v>
      </c>
      <c r="D30" s="37" t="s">
        <v>39</v>
      </c>
      <c r="E30" s="33" t="s">
        <v>240</v>
      </c>
      <c r="F30" s="32" t="s">
        <v>193</v>
      </c>
      <c r="G30" s="37"/>
      <c r="H30" s="37"/>
      <c r="I30" s="39"/>
      <c r="J30" s="39"/>
      <c r="K30" s="39"/>
      <c r="L30" s="39"/>
      <c r="M30" s="39"/>
      <c r="N30" s="39"/>
      <c r="O30" s="39"/>
      <c r="P30" s="39"/>
      <c r="Q30" s="39"/>
      <c r="R30" s="39"/>
      <c r="S30" s="2"/>
      <c r="T30" s="2"/>
      <c r="U30" s="2"/>
      <c r="V30" s="2"/>
      <c r="W30" s="2"/>
      <c r="X30" s="2"/>
      <c r="Y30" s="2"/>
    </row>
    <row r="31" spans="1:25" ht="36.6" customHeight="1" x14ac:dyDescent="0.45">
      <c r="A31" s="36"/>
      <c r="B31" s="31" t="s">
        <v>459</v>
      </c>
      <c r="C31" s="31" t="s">
        <v>232</v>
      </c>
      <c r="D31" s="37" t="s">
        <v>40</v>
      </c>
      <c r="E31" s="33" t="s">
        <v>240</v>
      </c>
      <c r="F31" s="32" t="s">
        <v>193</v>
      </c>
      <c r="G31" s="37"/>
      <c r="H31" s="37"/>
      <c r="I31" s="36"/>
      <c r="J31" s="39"/>
      <c r="K31" s="39"/>
      <c r="L31" s="39"/>
      <c r="M31" s="39"/>
      <c r="N31" s="39"/>
      <c r="O31" s="39"/>
      <c r="P31" s="39"/>
      <c r="Q31" s="39"/>
      <c r="R31" s="39"/>
      <c r="S31" s="2"/>
      <c r="T31" s="2"/>
      <c r="U31" s="2"/>
      <c r="V31" s="2"/>
      <c r="W31" s="2"/>
      <c r="X31" s="2"/>
      <c r="Y31" s="2"/>
    </row>
    <row r="32" spans="1:25" ht="32.25" customHeight="1" x14ac:dyDescent="0.45">
      <c r="A32" s="36"/>
      <c r="B32" s="31" t="s">
        <v>460</v>
      </c>
      <c r="C32" s="37" t="s">
        <v>234</v>
      </c>
      <c r="D32" s="37" t="s">
        <v>39</v>
      </c>
      <c r="E32" s="37" t="s">
        <v>241</v>
      </c>
      <c r="F32" s="37" t="s">
        <v>194</v>
      </c>
      <c r="G32" s="37"/>
      <c r="H32" s="37"/>
      <c r="I32" s="36"/>
      <c r="J32" s="39"/>
      <c r="K32" s="39"/>
      <c r="L32" s="39"/>
      <c r="M32" s="39"/>
      <c r="N32" s="39"/>
      <c r="O32" s="39"/>
      <c r="P32" s="39"/>
      <c r="Q32" s="39"/>
      <c r="R32" s="39"/>
      <c r="S32" s="2"/>
      <c r="T32" s="2"/>
      <c r="U32" s="2"/>
      <c r="V32" s="2"/>
      <c r="W32" s="2"/>
      <c r="X32" s="2"/>
      <c r="Y32" s="2"/>
    </row>
    <row r="33" spans="1:25" ht="32.25" customHeight="1" x14ac:dyDescent="0.45">
      <c r="A33" s="36"/>
      <c r="B33" s="31" t="s">
        <v>461</v>
      </c>
      <c r="C33" s="37" t="s">
        <v>235</v>
      </c>
      <c r="D33" s="37" t="s">
        <v>40</v>
      </c>
      <c r="E33" s="37" t="s">
        <v>241</v>
      </c>
      <c r="F33" s="37" t="s">
        <v>194</v>
      </c>
      <c r="G33" s="37"/>
      <c r="H33" s="37"/>
      <c r="I33" s="36"/>
      <c r="J33" s="39"/>
      <c r="K33" s="39"/>
      <c r="L33" s="39"/>
      <c r="M33" s="39"/>
      <c r="N33" s="39"/>
      <c r="O33" s="39"/>
      <c r="P33" s="39"/>
      <c r="Q33" s="39"/>
      <c r="R33" s="39"/>
      <c r="S33" s="2"/>
      <c r="T33" s="2"/>
      <c r="U33" s="2"/>
      <c r="V33" s="2"/>
      <c r="W33" s="2"/>
      <c r="X33" s="2"/>
      <c r="Y33" s="2"/>
    </row>
    <row r="34" spans="1:25" ht="32.25" customHeight="1" x14ac:dyDescent="0.45">
      <c r="A34" s="36"/>
      <c r="B34" s="31" t="s">
        <v>462</v>
      </c>
      <c r="C34" s="37" t="s">
        <v>236</v>
      </c>
      <c r="D34" s="37" t="s">
        <v>39</v>
      </c>
      <c r="E34" s="37" t="s">
        <v>242</v>
      </c>
      <c r="F34" s="37" t="s">
        <v>194</v>
      </c>
      <c r="G34" s="37"/>
      <c r="H34" s="37"/>
      <c r="I34" s="36"/>
      <c r="J34" s="39"/>
      <c r="K34" s="39"/>
      <c r="L34" s="39"/>
      <c r="M34" s="39"/>
      <c r="N34" s="39"/>
      <c r="O34" s="39"/>
      <c r="P34" s="39"/>
      <c r="Q34" s="39"/>
      <c r="R34" s="39"/>
      <c r="S34" s="2"/>
      <c r="T34" s="2"/>
      <c r="U34" s="2"/>
      <c r="V34" s="2"/>
      <c r="W34" s="2"/>
      <c r="X34" s="2"/>
      <c r="Y34" s="2"/>
    </row>
    <row r="35" spans="1:25" ht="14.25" x14ac:dyDescent="0.45">
      <c r="A35" s="39"/>
      <c r="B35" s="39"/>
      <c r="C35" s="39"/>
      <c r="D35" s="39"/>
      <c r="E35" s="39"/>
      <c r="F35" s="39"/>
      <c r="G35" s="39"/>
      <c r="H35" s="8"/>
      <c r="I35" s="8"/>
      <c r="J35" s="39"/>
      <c r="K35" s="39"/>
      <c r="L35" s="39"/>
      <c r="M35" s="39"/>
      <c r="N35" s="39"/>
      <c r="O35" s="39"/>
      <c r="P35" s="39"/>
      <c r="Q35" s="39"/>
      <c r="R35" s="39"/>
      <c r="S35" s="2"/>
      <c r="T35" s="2"/>
      <c r="U35" s="2"/>
      <c r="V35" s="2"/>
      <c r="W35" s="2"/>
      <c r="X35" s="2"/>
      <c r="Y35" s="2"/>
    </row>
    <row r="36" spans="1:25" ht="14.25" x14ac:dyDescent="0.45">
      <c r="A36" s="39"/>
      <c r="B36" s="39"/>
      <c r="C36" s="39"/>
      <c r="D36" s="39"/>
      <c r="E36" s="39"/>
      <c r="F36" s="39"/>
      <c r="G36" s="39"/>
      <c r="H36" s="8"/>
      <c r="I36" s="8"/>
      <c r="J36" s="39"/>
      <c r="K36" s="39"/>
      <c r="L36" s="39"/>
      <c r="M36" s="39"/>
      <c r="N36" s="39"/>
      <c r="O36" s="39"/>
      <c r="P36" s="39"/>
      <c r="Q36" s="39"/>
      <c r="R36" s="39"/>
      <c r="S36" s="2"/>
      <c r="T36" s="2"/>
      <c r="U36" s="2"/>
      <c r="V36" s="2"/>
      <c r="W36" s="2"/>
      <c r="X36" s="2"/>
      <c r="Y36" s="2"/>
    </row>
    <row r="37" spans="1:25" ht="14.25" x14ac:dyDescent="0.45">
      <c r="A37" s="39"/>
      <c r="B37" s="39"/>
      <c r="C37" s="39"/>
      <c r="D37" s="39"/>
      <c r="E37" s="39"/>
      <c r="F37" s="39"/>
      <c r="G37" s="39"/>
      <c r="H37" s="8"/>
      <c r="I37" s="8"/>
      <c r="J37" s="39"/>
      <c r="K37" s="39"/>
      <c r="L37" s="39"/>
      <c r="M37" s="39"/>
      <c r="N37" s="39"/>
      <c r="O37" s="39"/>
      <c r="P37" s="39"/>
      <c r="Q37" s="39"/>
      <c r="R37" s="39"/>
      <c r="S37" s="2"/>
      <c r="T37" s="2"/>
      <c r="U37" s="2"/>
      <c r="V37" s="2"/>
      <c r="W37" s="2"/>
      <c r="X37" s="2"/>
      <c r="Y37" s="2"/>
    </row>
    <row r="38" spans="1:25" ht="14.25" x14ac:dyDescent="0.45">
      <c r="A38" s="39"/>
      <c r="B38" s="39"/>
      <c r="C38" s="39"/>
      <c r="D38" s="39"/>
      <c r="E38" s="39"/>
      <c r="F38" s="39"/>
      <c r="G38" s="39"/>
      <c r="H38" s="8"/>
      <c r="I38" s="8"/>
      <c r="J38" s="39"/>
      <c r="K38" s="39"/>
      <c r="L38" s="39"/>
      <c r="M38" s="39"/>
      <c r="N38" s="39"/>
      <c r="O38" s="39"/>
      <c r="P38" s="39"/>
      <c r="Q38" s="39"/>
      <c r="R38" s="39"/>
      <c r="S38" s="2"/>
      <c r="T38" s="2"/>
      <c r="U38" s="2"/>
      <c r="V38" s="2"/>
      <c r="W38" s="2"/>
      <c r="X38" s="2"/>
      <c r="Y38" s="2"/>
    </row>
    <row r="39" spans="1:25" ht="14.25" x14ac:dyDescent="0.45">
      <c r="A39" s="39"/>
      <c r="B39" s="39"/>
      <c r="C39" s="39"/>
      <c r="D39" s="39"/>
      <c r="E39" s="39"/>
      <c r="F39" s="39"/>
      <c r="G39" s="39"/>
      <c r="H39" s="8"/>
      <c r="I39" s="8"/>
      <c r="J39" s="39"/>
      <c r="K39" s="39"/>
      <c r="L39" s="39"/>
      <c r="M39" s="39"/>
      <c r="N39" s="39"/>
      <c r="O39" s="39"/>
      <c r="P39" s="39"/>
      <c r="Q39" s="39"/>
      <c r="R39" s="39"/>
      <c r="S39" s="2"/>
      <c r="T39" s="2"/>
      <c r="U39" s="2"/>
      <c r="V39" s="2"/>
      <c r="W39" s="2"/>
      <c r="X39" s="2"/>
      <c r="Y39" s="2"/>
    </row>
    <row r="40" spans="1:25" ht="14.25" x14ac:dyDescent="0.45">
      <c r="A40" s="39"/>
      <c r="B40" s="39"/>
      <c r="C40" s="39"/>
      <c r="D40" s="39"/>
      <c r="E40" s="39"/>
      <c r="F40" s="39"/>
      <c r="G40" s="39"/>
      <c r="H40" s="8"/>
      <c r="I40" s="8"/>
      <c r="J40" s="39"/>
      <c r="K40" s="39"/>
      <c r="L40" s="39"/>
      <c r="M40" s="39"/>
      <c r="N40" s="39"/>
      <c r="O40" s="39"/>
      <c r="P40" s="39"/>
      <c r="Q40" s="39"/>
      <c r="R40" s="39"/>
      <c r="S40" s="2"/>
      <c r="T40" s="2"/>
      <c r="U40" s="2"/>
      <c r="V40" s="2"/>
      <c r="W40" s="2"/>
      <c r="X40" s="2"/>
      <c r="Y40" s="2"/>
    </row>
    <row r="41" spans="1:25" ht="14.25" x14ac:dyDescent="0.45">
      <c r="A41" s="39"/>
      <c r="B41" s="39"/>
      <c r="C41" s="39"/>
      <c r="D41" s="39"/>
      <c r="E41" s="39"/>
      <c r="F41" s="39"/>
      <c r="G41" s="39"/>
      <c r="H41" s="8"/>
      <c r="I41" s="8"/>
      <c r="J41" s="39"/>
      <c r="K41" s="39"/>
      <c r="L41" s="39"/>
      <c r="M41" s="39"/>
      <c r="N41" s="39"/>
      <c r="O41" s="39"/>
      <c r="P41" s="39"/>
      <c r="Q41" s="39"/>
      <c r="R41" s="39"/>
      <c r="S41" s="2"/>
      <c r="T41" s="2"/>
      <c r="U41" s="2"/>
      <c r="V41" s="2"/>
      <c r="W41" s="2"/>
      <c r="X41" s="2"/>
      <c r="Y41" s="2"/>
    </row>
    <row r="42" spans="1:25" ht="14.25" x14ac:dyDescent="0.45">
      <c r="A42" s="39"/>
      <c r="B42" s="39"/>
      <c r="C42" s="39"/>
      <c r="D42" s="39"/>
      <c r="E42" s="39"/>
      <c r="F42" s="39"/>
      <c r="G42" s="39"/>
      <c r="H42" s="8"/>
      <c r="I42" s="8"/>
      <c r="J42" s="39"/>
      <c r="K42" s="39"/>
      <c r="L42" s="39"/>
      <c r="M42" s="39"/>
      <c r="N42" s="39"/>
      <c r="O42" s="39"/>
      <c r="P42" s="39"/>
      <c r="Q42" s="39"/>
      <c r="R42" s="39"/>
      <c r="S42" s="2"/>
      <c r="T42" s="2"/>
      <c r="U42" s="2"/>
      <c r="V42" s="2"/>
      <c r="W42" s="2"/>
      <c r="X42" s="2"/>
      <c r="Y42" s="2"/>
    </row>
    <row r="43" spans="1:25" ht="14.25" x14ac:dyDescent="0.45">
      <c r="A43" s="39"/>
      <c r="B43" s="39"/>
      <c r="C43" s="39"/>
      <c r="D43" s="39"/>
      <c r="E43" s="39"/>
      <c r="F43" s="39"/>
      <c r="G43" s="39"/>
      <c r="H43" s="8"/>
      <c r="I43" s="8"/>
      <c r="J43" s="39"/>
      <c r="K43" s="39"/>
      <c r="L43" s="39"/>
      <c r="M43" s="39"/>
      <c r="N43" s="39"/>
      <c r="O43" s="39"/>
      <c r="P43" s="39"/>
      <c r="Q43" s="39"/>
      <c r="R43" s="39"/>
      <c r="S43" s="2"/>
      <c r="T43" s="2"/>
      <c r="U43" s="2"/>
      <c r="V43" s="2"/>
      <c r="W43" s="2"/>
      <c r="X43" s="2"/>
      <c r="Y43" s="2"/>
    </row>
    <row r="44" spans="1:25" ht="14.25" x14ac:dyDescent="0.45">
      <c r="A44" s="39"/>
      <c r="B44" s="39"/>
      <c r="C44" s="39"/>
      <c r="D44" s="39"/>
      <c r="E44" s="39"/>
      <c r="F44" s="39"/>
      <c r="G44" s="39"/>
      <c r="H44" s="8"/>
      <c r="I44" s="8"/>
      <c r="J44" s="39"/>
      <c r="K44" s="39"/>
      <c r="L44" s="39"/>
      <c r="M44" s="39"/>
      <c r="N44" s="39"/>
      <c r="O44" s="39"/>
      <c r="P44" s="39"/>
      <c r="Q44" s="39"/>
      <c r="R44" s="39"/>
      <c r="S44" s="2"/>
      <c r="T44" s="2"/>
      <c r="U44" s="2"/>
      <c r="V44" s="2"/>
      <c r="W44" s="2"/>
      <c r="X44" s="2"/>
      <c r="Y44" s="2"/>
    </row>
    <row r="45" spans="1:25" ht="14.25" x14ac:dyDescent="0.45">
      <c r="A45" s="39"/>
      <c r="B45" s="39"/>
      <c r="C45" s="39"/>
      <c r="D45" s="39"/>
      <c r="E45" s="39"/>
      <c r="F45" s="39"/>
      <c r="G45" s="39"/>
      <c r="H45" s="8"/>
      <c r="I45" s="8"/>
      <c r="J45" s="39"/>
      <c r="K45" s="39"/>
      <c r="L45" s="39"/>
      <c r="M45" s="39"/>
      <c r="N45" s="39"/>
      <c r="O45" s="39"/>
      <c r="P45" s="39"/>
      <c r="Q45" s="39"/>
      <c r="R45" s="39"/>
      <c r="S45" s="2"/>
      <c r="T45" s="2"/>
      <c r="U45" s="2"/>
      <c r="V45" s="2"/>
      <c r="W45" s="2"/>
      <c r="X45" s="2"/>
      <c r="Y45" s="2"/>
    </row>
    <row r="46" spans="1:25" ht="14.25" x14ac:dyDescent="0.45">
      <c r="A46" s="39"/>
      <c r="B46" s="39"/>
      <c r="C46" s="39"/>
      <c r="D46" s="39"/>
      <c r="E46" s="39"/>
      <c r="F46" s="39"/>
      <c r="G46" s="39"/>
      <c r="H46" s="8"/>
      <c r="I46" s="8"/>
      <c r="J46" s="39"/>
      <c r="K46" s="39"/>
      <c r="L46" s="39"/>
      <c r="M46" s="39"/>
      <c r="N46" s="39"/>
      <c r="O46" s="39"/>
      <c r="P46" s="39"/>
      <c r="Q46" s="39"/>
      <c r="R46" s="39"/>
      <c r="S46" s="2"/>
      <c r="T46" s="2"/>
      <c r="U46" s="2"/>
      <c r="V46" s="2"/>
      <c r="W46" s="2"/>
      <c r="X46" s="2"/>
      <c r="Y46" s="2"/>
    </row>
    <row r="47" spans="1:25" ht="14.25" x14ac:dyDescent="0.45">
      <c r="A47" s="39"/>
      <c r="B47" s="39"/>
      <c r="C47" s="39"/>
      <c r="D47" s="39"/>
      <c r="E47" s="39"/>
      <c r="F47" s="39"/>
      <c r="G47" s="39"/>
      <c r="H47" s="8"/>
      <c r="I47" s="8"/>
      <c r="J47" s="39"/>
      <c r="K47" s="39"/>
      <c r="L47" s="39"/>
      <c r="M47" s="39"/>
      <c r="N47" s="39"/>
      <c r="O47" s="39"/>
      <c r="P47" s="39"/>
      <c r="Q47" s="39"/>
      <c r="R47" s="39"/>
      <c r="S47" s="2"/>
      <c r="T47" s="2"/>
      <c r="U47" s="2"/>
      <c r="V47" s="2"/>
      <c r="W47" s="2"/>
      <c r="X47" s="2"/>
      <c r="Y47" s="2"/>
    </row>
    <row r="48" spans="1:25" ht="14.25" x14ac:dyDescent="0.45">
      <c r="A48" s="39"/>
      <c r="B48" s="39"/>
      <c r="C48" s="39"/>
      <c r="D48" s="39"/>
      <c r="E48" s="39"/>
      <c r="F48" s="39"/>
      <c r="G48" s="39"/>
      <c r="H48" s="8"/>
      <c r="I48" s="8"/>
      <c r="J48" s="39"/>
      <c r="K48" s="39"/>
      <c r="L48" s="39"/>
      <c r="M48" s="39"/>
      <c r="N48" s="39"/>
      <c r="O48" s="39"/>
      <c r="P48" s="39"/>
      <c r="Q48" s="39"/>
      <c r="R48" s="39"/>
      <c r="S48" s="2"/>
      <c r="T48" s="2"/>
      <c r="U48" s="2"/>
      <c r="V48" s="2"/>
      <c r="W48" s="2"/>
      <c r="X48" s="2"/>
      <c r="Y48" s="2"/>
    </row>
    <row r="49" spans="1:25" ht="14.25" x14ac:dyDescent="0.45">
      <c r="A49" s="39"/>
      <c r="B49" s="39"/>
      <c r="C49" s="39"/>
      <c r="D49" s="39"/>
      <c r="E49" s="39"/>
      <c r="F49" s="39"/>
      <c r="G49" s="39"/>
      <c r="H49" s="8"/>
      <c r="I49" s="8"/>
      <c r="J49" s="39"/>
      <c r="K49" s="39"/>
      <c r="L49" s="39"/>
      <c r="M49" s="39"/>
      <c r="N49" s="39"/>
      <c r="O49" s="39"/>
      <c r="P49" s="39"/>
      <c r="Q49" s="39"/>
      <c r="R49" s="39"/>
      <c r="S49" s="2"/>
      <c r="T49" s="2"/>
      <c r="U49" s="2"/>
      <c r="V49" s="2"/>
      <c r="W49" s="2"/>
      <c r="X49" s="2"/>
      <c r="Y49" s="2"/>
    </row>
    <row r="50" spans="1:25" ht="14.25" x14ac:dyDescent="0.45">
      <c r="A50" s="39"/>
      <c r="B50" s="39"/>
      <c r="C50" s="39"/>
      <c r="D50" s="39"/>
      <c r="E50" s="39"/>
      <c r="F50" s="39"/>
      <c r="G50" s="39"/>
      <c r="H50" s="8"/>
      <c r="I50" s="8"/>
      <c r="J50" s="39"/>
      <c r="K50" s="39"/>
      <c r="L50" s="39"/>
      <c r="M50" s="39"/>
      <c r="N50" s="39"/>
      <c r="O50" s="39"/>
      <c r="P50" s="39"/>
      <c r="Q50" s="39"/>
      <c r="R50" s="39"/>
      <c r="S50" s="2"/>
      <c r="T50" s="2"/>
      <c r="U50" s="2"/>
      <c r="V50" s="2"/>
      <c r="W50" s="2"/>
      <c r="X50" s="2"/>
      <c r="Y50" s="2"/>
    </row>
    <row r="51" spans="1:25" ht="14.25" x14ac:dyDescent="0.45">
      <c r="A51" s="39"/>
      <c r="B51" s="39"/>
      <c r="C51" s="39"/>
      <c r="D51" s="39"/>
      <c r="E51" s="39"/>
      <c r="F51" s="39"/>
      <c r="G51" s="39"/>
      <c r="H51" s="8"/>
      <c r="I51" s="8"/>
      <c r="J51" s="39"/>
      <c r="K51" s="39"/>
      <c r="L51" s="39"/>
      <c r="M51" s="39"/>
      <c r="N51" s="39"/>
      <c r="O51" s="39"/>
      <c r="P51" s="39"/>
      <c r="Q51" s="39"/>
      <c r="R51" s="39"/>
      <c r="S51" s="2"/>
      <c r="T51" s="2"/>
      <c r="U51" s="2"/>
      <c r="V51" s="2"/>
      <c r="W51" s="2"/>
      <c r="X51" s="2"/>
      <c r="Y51" s="2"/>
    </row>
    <row r="52" spans="1:25" ht="14.25" x14ac:dyDescent="0.45">
      <c r="A52" s="39"/>
      <c r="B52" s="39"/>
      <c r="C52" s="39"/>
      <c r="D52" s="39"/>
      <c r="E52" s="39"/>
      <c r="F52" s="39"/>
      <c r="G52" s="39"/>
      <c r="H52" s="8"/>
      <c r="I52" s="8"/>
      <c r="J52" s="39"/>
      <c r="K52" s="39"/>
      <c r="L52" s="39"/>
      <c r="M52" s="39"/>
      <c r="N52" s="39"/>
      <c r="O52" s="39"/>
      <c r="P52" s="39"/>
      <c r="Q52" s="39"/>
      <c r="R52" s="39"/>
      <c r="S52" s="2"/>
      <c r="T52" s="2"/>
      <c r="U52" s="2"/>
      <c r="V52" s="2"/>
      <c r="W52" s="2"/>
      <c r="X52" s="2"/>
      <c r="Y52" s="2"/>
    </row>
    <row r="53" spans="1:25" ht="14.25" x14ac:dyDescent="0.45">
      <c r="A53" s="39"/>
      <c r="B53" s="39"/>
      <c r="C53" s="39"/>
      <c r="D53" s="39"/>
      <c r="E53" s="39"/>
      <c r="F53" s="39"/>
      <c r="G53" s="39"/>
      <c r="H53" s="8"/>
      <c r="I53" s="8"/>
      <c r="J53" s="39"/>
      <c r="K53" s="39"/>
      <c r="L53" s="39"/>
      <c r="M53" s="39"/>
      <c r="N53" s="39"/>
      <c r="O53" s="39"/>
      <c r="P53" s="39"/>
      <c r="Q53" s="39"/>
      <c r="R53" s="39"/>
      <c r="S53" s="2"/>
      <c r="T53" s="2"/>
      <c r="U53" s="2"/>
      <c r="V53" s="2"/>
      <c r="W53" s="2"/>
      <c r="X53" s="2"/>
      <c r="Y53" s="2"/>
    </row>
    <row r="54" spans="1:25" ht="14.25" x14ac:dyDescent="0.45">
      <c r="A54" s="39"/>
      <c r="B54" s="39"/>
      <c r="C54" s="39"/>
      <c r="D54" s="39"/>
      <c r="E54" s="39"/>
      <c r="F54" s="39"/>
      <c r="G54" s="39"/>
      <c r="H54" s="8"/>
      <c r="I54" s="8"/>
      <c r="J54" s="39"/>
      <c r="K54" s="39"/>
      <c r="L54" s="39"/>
      <c r="M54" s="39"/>
      <c r="N54" s="39"/>
      <c r="O54" s="39"/>
      <c r="P54" s="39"/>
      <c r="Q54" s="39"/>
      <c r="R54" s="39"/>
      <c r="S54" s="2"/>
      <c r="T54" s="2"/>
      <c r="U54" s="2"/>
      <c r="V54" s="2"/>
      <c r="W54" s="2"/>
      <c r="X54" s="2"/>
      <c r="Y54" s="2"/>
    </row>
    <row r="55" spans="1:25" ht="14.25" x14ac:dyDescent="0.45">
      <c r="A55" s="39"/>
      <c r="B55" s="39"/>
      <c r="C55" s="39"/>
      <c r="D55" s="39"/>
      <c r="E55" s="39"/>
      <c r="F55" s="39"/>
      <c r="G55" s="39"/>
      <c r="H55" s="8"/>
      <c r="I55" s="8"/>
      <c r="J55" s="39"/>
      <c r="K55" s="39"/>
      <c r="L55" s="39"/>
      <c r="M55" s="39"/>
      <c r="N55" s="39"/>
      <c r="O55" s="39"/>
      <c r="P55" s="39"/>
      <c r="Q55" s="39"/>
      <c r="R55" s="39"/>
      <c r="S55" s="2"/>
      <c r="T55" s="2"/>
      <c r="U55" s="2"/>
      <c r="V55" s="2"/>
      <c r="W55" s="2"/>
      <c r="X55" s="2"/>
      <c r="Y55" s="2"/>
    </row>
    <row r="56" spans="1:25" ht="14.25" x14ac:dyDescent="0.45">
      <c r="A56" s="39"/>
      <c r="B56" s="39"/>
      <c r="C56" s="39"/>
      <c r="D56" s="39"/>
      <c r="E56" s="39"/>
      <c r="F56" s="39"/>
      <c r="G56" s="39"/>
      <c r="H56" s="8"/>
      <c r="I56" s="8"/>
      <c r="J56" s="39"/>
      <c r="K56" s="39"/>
      <c r="L56" s="39"/>
      <c r="M56" s="39"/>
      <c r="N56" s="39"/>
      <c r="O56" s="39"/>
      <c r="P56" s="39"/>
      <c r="Q56" s="39"/>
      <c r="R56" s="39"/>
      <c r="S56" s="2"/>
      <c r="T56" s="2"/>
      <c r="U56" s="2"/>
      <c r="V56" s="2"/>
      <c r="W56" s="2"/>
      <c r="X56" s="2"/>
      <c r="Y56" s="2"/>
    </row>
    <row r="57" spans="1:25" ht="14.25" x14ac:dyDescent="0.45">
      <c r="A57" s="39"/>
      <c r="B57" s="39"/>
      <c r="C57" s="39"/>
      <c r="D57" s="39"/>
      <c r="E57" s="39"/>
      <c r="F57" s="39"/>
      <c r="G57" s="39"/>
      <c r="H57" s="8"/>
      <c r="I57" s="8"/>
      <c r="J57" s="39"/>
      <c r="K57" s="39"/>
      <c r="L57" s="39"/>
      <c r="M57" s="39"/>
      <c r="N57" s="39"/>
      <c r="O57" s="39"/>
      <c r="P57" s="39"/>
      <c r="Q57" s="39"/>
      <c r="R57" s="39"/>
      <c r="S57" s="2"/>
      <c r="T57" s="2"/>
      <c r="U57" s="2"/>
      <c r="V57" s="2"/>
      <c r="W57" s="2"/>
      <c r="X57" s="2"/>
      <c r="Y57" s="2"/>
    </row>
    <row r="58" spans="1:25" ht="14.25" x14ac:dyDescent="0.45">
      <c r="A58" s="39"/>
      <c r="B58" s="39"/>
      <c r="C58" s="39"/>
      <c r="D58" s="39"/>
      <c r="E58" s="39"/>
      <c r="F58" s="39"/>
      <c r="G58" s="39"/>
      <c r="H58" s="8"/>
      <c r="I58" s="8"/>
      <c r="J58" s="39"/>
      <c r="K58" s="39"/>
      <c r="L58" s="39"/>
      <c r="M58" s="39"/>
      <c r="N58" s="39"/>
      <c r="O58" s="39"/>
      <c r="P58" s="39"/>
      <c r="Q58" s="39"/>
      <c r="R58" s="39"/>
      <c r="S58" s="2"/>
      <c r="T58" s="2"/>
      <c r="U58" s="2"/>
      <c r="V58" s="2"/>
      <c r="W58" s="2"/>
      <c r="X58" s="2"/>
      <c r="Y58" s="2"/>
    </row>
    <row r="59" spans="1:25" ht="14.25" x14ac:dyDescent="0.45">
      <c r="A59" s="39"/>
      <c r="B59" s="39"/>
      <c r="C59" s="39"/>
      <c r="D59" s="39"/>
      <c r="E59" s="39"/>
      <c r="F59" s="39"/>
      <c r="G59" s="39"/>
      <c r="H59" s="8"/>
      <c r="I59" s="8"/>
      <c r="J59" s="39"/>
      <c r="K59" s="39"/>
      <c r="L59" s="39"/>
      <c r="M59" s="39"/>
      <c r="N59" s="39"/>
      <c r="O59" s="39"/>
      <c r="P59" s="39"/>
      <c r="Q59" s="39"/>
      <c r="R59" s="39"/>
      <c r="S59" s="2"/>
      <c r="T59" s="2"/>
      <c r="U59" s="2"/>
      <c r="V59" s="2"/>
      <c r="W59" s="2"/>
      <c r="X59" s="2"/>
      <c r="Y59" s="2"/>
    </row>
    <row r="60" spans="1:25" ht="14.25" x14ac:dyDescent="0.45">
      <c r="A60" s="39"/>
      <c r="B60" s="39"/>
      <c r="C60" s="39"/>
      <c r="D60" s="39"/>
      <c r="E60" s="39"/>
      <c r="F60" s="39"/>
      <c r="G60" s="39"/>
      <c r="H60" s="8"/>
      <c r="I60" s="8"/>
      <c r="J60" s="39"/>
      <c r="K60" s="39"/>
      <c r="L60" s="39"/>
      <c r="M60" s="39"/>
      <c r="N60" s="39"/>
      <c r="O60" s="39"/>
      <c r="P60" s="39"/>
      <c r="Q60" s="39"/>
      <c r="R60" s="39"/>
      <c r="S60" s="2"/>
      <c r="T60" s="2"/>
      <c r="U60" s="2"/>
      <c r="V60" s="2"/>
      <c r="W60" s="2"/>
      <c r="X60" s="2"/>
      <c r="Y60" s="2"/>
    </row>
    <row r="61" spans="1:25" ht="14.25" x14ac:dyDescent="0.45">
      <c r="A61" s="39"/>
      <c r="B61" s="39"/>
      <c r="C61" s="39"/>
      <c r="D61" s="39"/>
      <c r="E61" s="39"/>
      <c r="F61" s="39"/>
      <c r="G61" s="39"/>
      <c r="H61" s="8"/>
      <c r="I61" s="8"/>
      <c r="J61" s="39"/>
      <c r="K61" s="39"/>
      <c r="L61" s="39"/>
      <c r="M61" s="39"/>
      <c r="N61" s="39"/>
      <c r="O61" s="39"/>
      <c r="P61" s="39"/>
      <c r="Q61" s="39"/>
      <c r="R61" s="39"/>
      <c r="S61" s="2"/>
      <c r="T61" s="2"/>
      <c r="U61" s="2"/>
      <c r="V61" s="2"/>
      <c r="W61" s="2"/>
      <c r="X61" s="2"/>
      <c r="Y61" s="2"/>
    </row>
    <row r="62" spans="1:25" ht="14.25" x14ac:dyDescent="0.45">
      <c r="A62" s="39"/>
      <c r="B62" s="39"/>
      <c r="C62" s="39"/>
      <c r="D62" s="39"/>
      <c r="E62" s="39"/>
      <c r="F62" s="39"/>
      <c r="G62" s="39"/>
      <c r="H62" s="8"/>
      <c r="I62" s="8"/>
      <c r="J62" s="39"/>
      <c r="K62" s="39"/>
      <c r="L62" s="39"/>
      <c r="M62" s="39"/>
      <c r="N62" s="39"/>
      <c r="O62" s="39"/>
      <c r="P62" s="39"/>
      <c r="Q62" s="39"/>
      <c r="R62" s="39"/>
      <c r="S62" s="2"/>
      <c r="T62" s="2"/>
      <c r="U62" s="2"/>
      <c r="V62" s="2"/>
      <c r="W62" s="2"/>
      <c r="X62" s="2"/>
      <c r="Y62" s="2"/>
    </row>
    <row r="63" spans="1:25" ht="14.25" x14ac:dyDescent="0.45">
      <c r="A63" s="39"/>
      <c r="B63" s="39"/>
      <c r="C63" s="39"/>
      <c r="D63" s="39"/>
      <c r="E63" s="39"/>
      <c r="F63" s="39"/>
      <c r="G63" s="39"/>
      <c r="H63" s="8"/>
      <c r="I63" s="8"/>
      <c r="J63" s="39"/>
      <c r="K63" s="39"/>
      <c r="L63" s="39"/>
      <c r="M63" s="39"/>
      <c r="N63" s="39"/>
      <c r="O63" s="39"/>
      <c r="P63" s="39"/>
      <c r="Q63" s="39"/>
      <c r="R63" s="39"/>
      <c r="S63" s="2"/>
      <c r="T63" s="2"/>
      <c r="U63" s="2"/>
      <c r="V63" s="2"/>
      <c r="W63" s="2"/>
      <c r="X63" s="2"/>
      <c r="Y63" s="2"/>
    </row>
    <row r="64" spans="1:25" ht="14.25" x14ac:dyDescent="0.45">
      <c r="A64" s="39"/>
      <c r="B64" s="39"/>
      <c r="C64" s="39"/>
      <c r="D64" s="39"/>
      <c r="E64" s="39"/>
      <c r="F64" s="39"/>
      <c r="G64" s="39"/>
      <c r="H64" s="8"/>
      <c r="I64" s="8"/>
      <c r="J64" s="39"/>
      <c r="K64" s="39"/>
      <c r="L64" s="39"/>
      <c r="M64" s="39"/>
      <c r="N64" s="39"/>
      <c r="O64" s="39"/>
      <c r="P64" s="39"/>
      <c r="Q64" s="39"/>
      <c r="R64" s="39"/>
      <c r="S64" s="2"/>
      <c r="T64" s="2"/>
      <c r="U64" s="2"/>
      <c r="V64" s="2"/>
      <c r="W64" s="2"/>
      <c r="X64" s="2"/>
      <c r="Y64" s="2"/>
    </row>
    <row r="65" spans="1:25" ht="14.25" x14ac:dyDescent="0.45">
      <c r="A65" s="39"/>
      <c r="B65" s="39"/>
      <c r="C65" s="39"/>
      <c r="D65" s="39"/>
      <c r="E65" s="39"/>
      <c r="F65" s="39"/>
      <c r="G65" s="39"/>
      <c r="H65" s="8"/>
      <c r="I65" s="8"/>
      <c r="J65" s="39"/>
      <c r="K65" s="39"/>
      <c r="L65" s="39"/>
      <c r="M65" s="39"/>
      <c r="N65" s="39"/>
      <c r="O65" s="39"/>
      <c r="P65" s="39"/>
      <c r="Q65" s="39"/>
      <c r="R65" s="39"/>
      <c r="S65" s="2"/>
      <c r="T65" s="2"/>
      <c r="U65" s="2"/>
      <c r="V65" s="2"/>
      <c r="W65" s="2"/>
      <c r="X65" s="2"/>
      <c r="Y65" s="2"/>
    </row>
    <row r="66" spans="1:25" ht="14.25" x14ac:dyDescent="0.45">
      <c r="A66" s="39"/>
      <c r="B66" s="39"/>
      <c r="C66" s="39"/>
      <c r="D66" s="39"/>
      <c r="E66" s="39"/>
      <c r="F66" s="39"/>
      <c r="G66" s="39"/>
      <c r="H66" s="8"/>
      <c r="I66" s="8"/>
      <c r="J66" s="39"/>
      <c r="K66" s="39"/>
      <c r="L66" s="39"/>
      <c r="M66" s="39"/>
      <c r="N66" s="39"/>
      <c r="O66" s="39"/>
      <c r="P66" s="39"/>
      <c r="Q66" s="39"/>
      <c r="R66" s="39"/>
      <c r="S66" s="2"/>
      <c r="T66" s="2"/>
      <c r="U66" s="2"/>
      <c r="V66" s="2"/>
      <c r="W66" s="2"/>
      <c r="X66" s="2"/>
      <c r="Y66" s="2"/>
    </row>
    <row r="67" spans="1:25" ht="14.25" x14ac:dyDescent="0.45">
      <c r="A67" s="39"/>
      <c r="B67" s="39"/>
      <c r="C67" s="39"/>
      <c r="D67" s="39"/>
      <c r="E67" s="39"/>
      <c r="F67" s="39"/>
      <c r="G67" s="39"/>
      <c r="H67" s="8"/>
      <c r="I67" s="8"/>
      <c r="J67" s="39"/>
      <c r="K67" s="39"/>
      <c r="L67" s="39"/>
      <c r="M67" s="39"/>
      <c r="N67" s="39"/>
      <c r="O67" s="39"/>
      <c r="P67" s="39"/>
      <c r="Q67" s="39"/>
      <c r="R67" s="39"/>
      <c r="S67" s="2"/>
      <c r="T67" s="2"/>
      <c r="U67" s="2"/>
      <c r="V67" s="2"/>
      <c r="W67" s="2"/>
      <c r="X67" s="2"/>
      <c r="Y67" s="2"/>
    </row>
    <row r="68" spans="1:25" ht="14.25" x14ac:dyDescent="0.45">
      <c r="A68" s="39"/>
      <c r="B68" s="39"/>
      <c r="C68" s="39"/>
      <c r="D68" s="39"/>
      <c r="E68" s="39"/>
      <c r="F68" s="39"/>
      <c r="G68" s="39"/>
      <c r="H68" s="8"/>
      <c r="I68" s="8"/>
      <c r="J68" s="39"/>
      <c r="K68" s="39"/>
      <c r="L68" s="39"/>
      <c r="M68" s="39"/>
      <c r="N68" s="39"/>
      <c r="O68" s="39"/>
      <c r="P68" s="39"/>
      <c r="Q68" s="39"/>
      <c r="R68" s="39"/>
      <c r="S68" s="2"/>
      <c r="T68" s="2"/>
      <c r="U68" s="2"/>
      <c r="V68" s="2"/>
      <c r="W68" s="2"/>
      <c r="X68" s="2"/>
      <c r="Y68" s="2"/>
    </row>
    <row r="69" spans="1:25" ht="14.25" x14ac:dyDescent="0.45">
      <c r="A69" s="39"/>
      <c r="B69" s="39"/>
      <c r="C69" s="39"/>
      <c r="D69" s="39"/>
      <c r="E69" s="39"/>
      <c r="F69" s="39"/>
      <c r="G69" s="39"/>
      <c r="H69" s="8"/>
      <c r="I69" s="8"/>
      <c r="J69" s="39"/>
      <c r="K69" s="39"/>
      <c r="L69" s="39"/>
      <c r="M69" s="39"/>
      <c r="N69" s="39"/>
      <c r="O69" s="39"/>
      <c r="P69" s="39"/>
      <c r="Q69" s="39"/>
      <c r="R69" s="39"/>
      <c r="S69" s="2"/>
      <c r="T69" s="2"/>
      <c r="U69" s="2"/>
      <c r="V69" s="2"/>
      <c r="W69" s="2"/>
      <c r="X69" s="2"/>
      <c r="Y69" s="2"/>
    </row>
    <row r="70" spans="1:25" ht="14.25" x14ac:dyDescent="0.45">
      <c r="A70" s="39"/>
      <c r="B70" s="39"/>
      <c r="C70" s="39"/>
      <c r="D70" s="39"/>
      <c r="E70" s="39"/>
      <c r="F70" s="39"/>
      <c r="G70" s="39"/>
      <c r="H70" s="8"/>
      <c r="I70" s="8"/>
      <c r="J70" s="39"/>
      <c r="K70" s="39"/>
      <c r="L70" s="39"/>
      <c r="M70" s="39"/>
      <c r="N70" s="39"/>
      <c r="O70" s="39"/>
      <c r="P70" s="39"/>
      <c r="Q70" s="39"/>
      <c r="R70" s="39"/>
      <c r="S70" s="2"/>
      <c r="T70" s="2"/>
      <c r="U70" s="2"/>
      <c r="V70" s="2"/>
      <c r="W70" s="2"/>
      <c r="X70" s="2"/>
      <c r="Y70" s="2"/>
    </row>
    <row r="71" spans="1:25" ht="14.25" x14ac:dyDescent="0.45">
      <c r="A71" s="39"/>
      <c r="B71" s="39"/>
      <c r="C71" s="39"/>
      <c r="D71" s="39"/>
      <c r="E71" s="39"/>
      <c r="F71" s="39"/>
      <c r="G71" s="39"/>
      <c r="H71" s="8"/>
      <c r="I71" s="8"/>
      <c r="J71" s="39"/>
      <c r="K71" s="39"/>
      <c r="L71" s="39"/>
      <c r="M71" s="39"/>
      <c r="N71" s="39"/>
      <c r="O71" s="39"/>
      <c r="P71" s="39"/>
      <c r="Q71" s="39"/>
      <c r="R71" s="39"/>
      <c r="S71" s="2"/>
      <c r="T71" s="2"/>
      <c r="U71" s="2"/>
      <c r="V71" s="2"/>
      <c r="W71" s="2"/>
      <c r="X71" s="2"/>
      <c r="Y71" s="2"/>
    </row>
    <row r="72" spans="1:25" ht="14.25" x14ac:dyDescent="0.45">
      <c r="A72" s="39"/>
      <c r="B72" s="39"/>
      <c r="C72" s="39"/>
      <c r="D72" s="39"/>
      <c r="E72" s="39"/>
      <c r="F72" s="39"/>
      <c r="G72" s="39"/>
      <c r="H72" s="8"/>
      <c r="I72" s="8"/>
      <c r="J72" s="39"/>
      <c r="K72" s="39"/>
      <c r="L72" s="39"/>
      <c r="M72" s="39"/>
      <c r="N72" s="39"/>
      <c r="O72" s="39"/>
      <c r="P72" s="39"/>
      <c r="Q72" s="39"/>
      <c r="R72" s="39"/>
      <c r="S72" s="2"/>
      <c r="T72" s="2"/>
      <c r="U72" s="2"/>
      <c r="V72" s="2"/>
      <c r="W72" s="2"/>
      <c r="X72" s="2"/>
      <c r="Y72" s="2"/>
    </row>
    <row r="73" spans="1:25" ht="14.25" x14ac:dyDescent="0.45">
      <c r="A73" s="39"/>
      <c r="B73" s="39"/>
      <c r="C73" s="39"/>
      <c r="D73" s="39"/>
      <c r="E73" s="39"/>
      <c r="F73" s="39"/>
      <c r="G73" s="39"/>
      <c r="H73" s="8"/>
      <c r="I73" s="8"/>
      <c r="J73" s="39"/>
      <c r="K73" s="39"/>
      <c r="L73" s="39"/>
      <c r="M73" s="39"/>
      <c r="N73" s="39"/>
      <c r="O73" s="39"/>
      <c r="P73" s="39"/>
      <c r="Q73" s="39"/>
      <c r="R73" s="39"/>
      <c r="S73" s="2"/>
      <c r="T73" s="2"/>
      <c r="U73" s="2"/>
      <c r="V73" s="2"/>
      <c r="W73" s="2"/>
      <c r="X73" s="2"/>
      <c r="Y73" s="2"/>
    </row>
    <row r="74" spans="1:25" ht="14.25" x14ac:dyDescent="0.45">
      <c r="A74" s="39"/>
      <c r="B74" s="39"/>
      <c r="C74" s="39"/>
      <c r="D74" s="39"/>
      <c r="E74" s="39"/>
      <c r="F74" s="39"/>
      <c r="G74" s="39"/>
      <c r="H74" s="8"/>
      <c r="I74" s="8"/>
      <c r="J74" s="39"/>
      <c r="K74" s="39"/>
      <c r="L74" s="39"/>
      <c r="M74" s="39"/>
      <c r="N74" s="39"/>
      <c r="O74" s="39"/>
      <c r="P74" s="39"/>
      <c r="Q74" s="39"/>
      <c r="R74" s="39"/>
      <c r="S74" s="2"/>
      <c r="T74" s="2"/>
      <c r="U74" s="2"/>
      <c r="V74" s="2"/>
      <c r="W74" s="2"/>
      <c r="X74" s="2"/>
      <c r="Y74" s="2"/>
    </row>
    <row r="75" spans="1:25" ht="14.25" x14ac:dyDescent="0.45">
      <c r="A75" s="1"/>
      <c r="B75" s="1"/>
      <c r="C75" s="1"/>
      <c r="D75" s="1"/>
      <c r="E75" s="1"/>
      <c r="F75" s="1"/>
      <c r="G75" s="1"/>
      <c r="H75" s="8"/>
      <c r="I75" s="8"/>
      <c r="J75" s="1"/>
      <c r="K75" s="1"/>
      <c r="L75" s="1"/>
      <c r="M75" s="1"/>
      <c r="N75" s="1"/>
      <c r="O75" s="1"/>
      <c r="P75" s="1"/>
      <c r="Q75" s="1"/>
      <c r="R75" s="1"/>
      <c r="S75" s="2"/>
      <c r="T75" s="2"/>
      <c r="U75" s="2"/>
      <c r="V75" s="2"/>
      <c r="W75" s="2"/>
      <c r="X75" s="2"/>
      <c r="Y75" s="2"/>
    </row>
    <row r="76" spans="1:25" ht="14.25" x14ac:dyDescent="0.45">
      <c r="A76" s="1"/>
      <c r="B76" s="1"/>
      <c r="C76" s="1"/>
      <c r="D76" s="1"/>
      <c r="E76" s="1"/>
      <c r="F76" s="1"/>
      <c r="G76" s="1"/>
      <c r="H76" s="8"/>
      <c r="I76" s="8"/>
      <c r="J76" s="1"/>
      <c r="K76" s="1"/>
      <c r="L76" s="1"/>
      <c r="M76" s="1"/>
      <c r="N76" s="1"/>
      <c r="O76" s="1"/>
      <c r="P76" s="1"/>
      <c r="Q76" s="1"/>
      <c r="R76" s="1"/>
      <c r="S76" s="2"/>
      <c r="T76" s="2"/>
      <c r="U76" s="2"/>
      <c r="V76" s="2"/>
      <c r="W76" s="2"/>
      <c r="X76" s="2"/>
      <c r="Y76" s="2"/>
    </row>
    <row r="77" spans="1:25" ht="14.25" x14ac:dyDescent="0.45">
      <c r="A77" s="1"/>
      <c r="B77" s="1"/>
      <c r="C77" s="1"/>
      <c r="D77" s="1"/>
      <c r="E77" s="1"/>
      <c r="F77" s="1"/>
      <c r="G77" s="1"/>
      <c r="H77" s="8"/>
      <c r="I77" s="8"/>
      <c r="J77" s="1"/>
      <c r="K77" s="1"/>
      <c r="L77" s="1"/>
      <c r="M77" s="1"/>
      <c r="N77" s="1"/>
      <c r="O77" s="1"/>
      <c r="P77" s="1"/>
      <c r="Q77" s="1"/>
      <c r="R77" s="1"/>
      <c r="S77" s="2"/>
      <c r="T77" s="2"/>
      <c r="U77" s="2"/>
      <c r="V77" s="2"/>
      <c r="W77" s="2"/>
      <c r="X77" s="2"/>
      <c r="Y77" s="2"/>
    </row>
    <row r="78" spans="1:25" ht="14.25" x14ac:dyDescent="0.45">
      <c r="A78" s="1"/>
      <c r="B78" s="1"/>
      <c r="C78" s="1"/>
      <c r="D78" s="1"/>
      <c r="E78" s="1"/>
      <c r="F78" s="1"/>
      <c r="G78" s="1"/>
      <c r="H78" s="8"/>
      <c r="I78" s="8"/>
      <c r="J78" s="1"/>
      <c r="K78" s="1"/>
      <c r="L78" s="1"/>
      <c r="M78" s="1"/>
      <c r="N78" s="1"/>
      <c r="O78" s="1"/>
      <c r="P78" s="1"/>
      <c r="Q78" s="1"/>
      <c r="R78" s="1"/>
      <c r="S78" s="2"/>
      <c r="T78" s="2"/>
      <c r="U78" s="2"/>
      <c r="V78" s="2"/>
      <c r="W78" s="2"/>
      <c r="X78" s="2"/>
      <c r="Y78" s="2"/>
    </row>
    <row r="79" spans="1:25" ht="14.25" x14ac:dyDescent="0.45">
      <c r="A79" s="1"/>
      <c r="B79" s="1"/>
      <c r="C79" s="1"/>
      <c r="D79" s="1"/>
      <c r="E79" s="1"/>
      <c r="F79" s="1"/>
      <c r="G79" s="1"/>
      <c r="H79" s="8"/>
      <c r="I79" s="8"/>
      <c r="J79" s="1"/>
      <c r="K79" s="1"/>
      <c r="L79" s="1"/>
      <c r="M79" s="1"/>
      <c r="N79" s="1"/>
      <c r="O79" s="1"/>
      <c r="P79" s="1"/>
      <c r="Q79" s="1"/>
      <c r="R79" s="1"/>
      <c r="S79" s="2"/>
      <c r="T79" s="2"/>
      <c r="U79" s="2"/>
      <c r="V79" s="2"/>
      <c r="W79" s="2"/>
      <c r="X79" s="2"/>
      <c r="Y79" s="2"/>
    </row>
    <row r="80" spans="1:25" ht="14.25" x14ac:dyDescent="0.45">
      <c r="A80" s="1"/>
      <c r="B80" s="1"/>
      <c r="C80" s="1"/>
      <c r="D80" s="1"/>
      <c r="E80" s="1"/>
      <c r="F80" s="1"/>
      <c r="G80" s="1"/>
      <c r="H80" s="8"/>
      <c r="I80" s="8"/>
      <c r="J80" s="1"/>
      <c r="K80" s="1"/>
      <c r="L80" s="1"/>
      <c r="M80" s="1"/>
      <c r="N80" s="1"/>
      <c r="O80" s="1"/>
      <c r="P80" s="1"/>
      <c r="Q80" s="1"/>
      <c r="R80" s="1"/>
      <c r="S80" s="2"/>
      <c r="T80" s="2"/>
      <c r="U80" s="2"/>
      <c r="V80" s="2"/>
      <c r="W80" s="2"/>
      <c r="X80" s="2"/>
      <c r="Y80" s="2"/>
    </row>
    <row r="81" spans="1:25" ht="14.25" x14ac:dyDescent="0.45">
      <c r="A81" s="1"/>
      <c r="B81" s="1"/>
      <c r="C81" s="1"/>
      <c r="D81" s="1"/>
      <c r="E81" s="1"/>
      <c r="F81" s="1"/>
      <c r="G81" s="1"/>
      <c r="H81" s="8"/>
      <c r="I81" s="8"/>
      <c r="J81" s="1"/>
      <c r="K81" s="1"/>
      <c r="L81" s="1"/>
      <c r="M81" s="1"/>
      <c r="N81" s="1"/>
      <c r="O81" s="1"/>
      <c r="P81" s="1"/>
      <c r="Q81" s="1"/>
      <c r="R81" s="1"/>
      <c r="S81" s="2"/>
      <c r="T81" s="2"/>
      <c r="U81" s="2"/>
      <c r="V81" s="2"/>
      <c r="W81" s="2"/>
      <c r="X81" s="2"/>
      <c r="Y81" s="2"/>
    </row>
    <row r="82" spans="1:25" ht="14.25" x14ac:dyDescent="0.45">
      <c r="A82" s="1"/>
      <c r="B82" s="1"/>
      <c r="C82" s="1"/>
      <c r="D82" s="1"/>
      <c r="E82" s="1"/>
      <c r="F82" s="1"/>
      <c r="G82" s="1"/>
      <c r="H82" s="8"/>
      <c r="I82" s="8"/>
      <c r="J82" s="1"/>
      <c r="K82" s="1"/>
      <c r="L82" s="1"/>
      <c r="M82" s="1"/>
      <c r="N82" s="1"/>
      <c r="O82" s="1"/>
      <c r="P82" s="1"/>
      <c r="Q82" s="1"/>
      <c r="R82" s="1"/>
      <c r="S82" s="2"/>
      <c r="T82" s="2"/>
      <c r="U82" s="2"/>
      <c r="V82" s="2"/>
      <c r="W82" s="2"/>
      <c r="X82" s="2"/>
      <c r="Y82" s="2"/>
    </row>
    <row r="83" spans="1:25" ht="14.25" x14ac:dyDescent="0.45">
      <c r="A83" s="1"/>
      <c r="B83" s="1"/>
      <c r="C83" s="1"/>
      <c r="D83" s="1"/>
      <c r="E83" s="1"/>
      <c r="F83" s="1"/>
      <c r="G83" s="1"/>
      <c r="H83" s="8"/>
      <c r="I83" s="8"/>
      <c r="J83" s="1"/>
      <c r="K83" s="1"/>
      <c r="L83" s="1"/>
      <c r="M83" s="1"/>
      <c r="N83" s="1"/>
      <c r="O83" s="1"/>
      <c r="P83" s="1"/>
      <c r="Q83" s="1"/>
      <c r="R83" s="1"/>
      <c r="S83" s="2"/>
      <c r="T83" s="2"/>
      <c r="U83" s="2"/>
      <c r="V83" s="2"/>
      <c r="W83" s="2"/>
      <c r="X83" s="2"/>
      <c r="Y83" s="2"/>
    </row>
    <row r="84" spans="1:25" ht="14.25" x14ac:dyDescent="0.45">
      <c r="A84" s="1"/>
      <c r="B84" s="1"/>
      <c r="C84" s="1"/>
      <c r="D84" s="1"/>
      <c r="E84" s="1"/>
      <c r="F84" s="1"/>
      <c r="G84" s="1"/>
      <c r="H84" s="8"/>
      <c r="I84" s="8"/>
      <c r="J84" s="1"/>
      <c r="K84" s="1"/>
      <c r="L84" s="1"/>
      <c r="M84" s="1"/>
      <c r="N84" s="1"/>
      <c r="O84" s="1"/>
      <c r="P84" s="1"/>
      <c r="Q84" s="1"/>
      <c r="R84" s="1"/>
      <c r="S84" s="2"/>
      <c r="T84" s="2"/>
      <c r="U84" s="2"/>
      <c r="V84" s="2"/>
      <c r="W84" s="2"/>
      <c r="X84" s="2"/>
      <c r="Y84" s="2"/>
    </row>
    <row r="85" spans="1:25" ht="14.25" x14ac:dyDescent="0.45">
      <c r="A85" s="1"/>
      <c r="B85" s="1"/>
      <c r="C85" s="1"/>
      <c r="D85" s="1"/>
      <c r="E85" s="1"/>
      <c r="F85" s="1"/>
      <c r="G85" s="1"/>
      <c r="H85" s="8"/>
      <c r="I85" s="8"/>
      <c r="J85" s="1"/>
      <c r="K85" s="1"/>
      <c r="L85" s="1"/>
      <c r="M85" s="1"/>
      <c r="N85" s="1"/>
      <c r="O85" s="1"/>
      <c r="P85" s="1"/>
      <c r="Q85" s="1"/>
      <c r="R85" s="1"/>
      <c r="S85" s="2"/>
      <c r="T85" s="2"/>
      <c r="U85" s="2"/>
      <c r="V85" s="2"/>
      <c r="W85" s="2"/>
      <c r="X85" s="2"/>
      <c r="Y85" s="2"/>
    </row>
    <row r="86" spans="1:25" ht="14.25" x14ac:dyDescent="0.45">
      <c r="A86" s="1"/>
      <c r="B86" s="1"/>
      <c r="C86" s="1"/>
      <c r="D86" s="1"/>
      <c r="E86" s="1"/>
      <c r="F86" s="1"/>
      <c r="G86" s="1"/>
      <c r="H86" s="8"/>
      <c r="I86" s="8"/>
      <c r="J86" s="1"/>
      <c r="K86" s="1"/>
      <c r="L86" s="1"/>
      <c r="M86" s="1"/>
      <c r="N86" s="1"/>
      <c r="O86" s="1"/>
      <c r="P86" s="1"/>
      <c r="Q86" s="1"/>
      <c r="R86" s="1"/>
      <c r="S86" s="2"/>
      <c r="T86" s="2"/>
      <c r="U86" s="2"/>
      <c r="V86" s="2"/>
      <c r="W86" s="2"/>
      <c r="X86" s="2"/>
      <c r="Y86" s="2"/>
    </row>
    <row r="87" spans="1:25" ht="14.25" x14ac:dyDescent="0.45">
      <c r="A87" s="1"/>
      <c r="B87" s="1"/>
      <c r="C87" s="1"/>
      <c r="D87" s="1"/>
      <c r="E87" s="1"/>
      <c r="F87" s="1"/>
      <c r="G87" s="1"/>
      <c r="H87" s="8"/>
      <c r="I87" s="8"/>
      <c r="J87" s="1"/>
      <c r="K87" s="1"/>
      <c r="L87" s="1"/>
      <c r="M87" s="1"/>
      <c r="N87" s="1"/>
      <c r="O87" s="1"/>
      <c r="P87" s="1"/>
      <c r="Q87" s="1"/>
      <c r="R87" s="1"/>
      <c r="S87" s="2"/>
      <c r="T87" s="2"/>
      <c r="U87" s="2"/>
      <c r="V87" s="2"/>
      <c r="W87" s="2"/>
      <c r="X87" s="2"/>
      <c r="Y87" s="2"/>
    </row>
    <row r="88" spans="1:25" ht="14.25" x14ac:dyDescent="0.45">
      <c r="A88" s="1"/>
      <c r="B88" s="1"/>
      <c r="C88" s="1"/>
      <c r="D88" s="1"/>
      <c r="E88" s="1"/>
      <c r="F88" s="1"/>
      <c r="G88" s="1"/>
      <c r="H88" s="8"/>
      <c r="I88" s="8"/>
      <c r="J88" s="1"/>
      <c r="K88" s="1"/>
      <c r="L88" s="1"/>
      <c r="M88" s="1"/>
      <c r="N88" s="1"/>
      <c r="O88" s="1"/>
      <c r="P88" s="1"/>
      <c r="Q88" s="1"/>
      <c r="R88" s="1"/>
      <c r="S88" s="2"/>
      <c r="T88" s="2"/>
      <c r="U88" s="2"/>
      <c r="V88" s="2"/>
      <c r="W88" s="2"/>
      <c r="X88" s="2"/>
      <c r="Y88" s="2"/>
    </row>
    <row r="89" spans="1:25" ht="14.25" x14ac:dyDescent="0.45">
      <c r="A89" s="1"/>
      <c r="B89" s="1"/>
      <c r="C89" s="1"/>
      <c r="D89" s="1"/>
      <c r="E89" s="1"/>
      <c r="F89" s="1"/>
      <c r="G89" s="1"/>
      <c r="H89" s="8"/>
      <c r="I89" s="8"/>
      <c r="J89" s="1"/>
      <c r="K89" s="1"/>
      <c r="L89" s="1"/>
      <c r="M89" s="1"/>
      <c r="N89" s="1"/>
      <c r="O89" s="1"/>
      <c r="P89" s="1"/>
      <c r="Q89" s="1"/>
      <c r="R89" s="1"/>
      <c r="S89" s="2"/>
      <c r="T89" s="2"/>
      <c r="U89" s="2"/>
      <c r="V89" s="2"/>
      <c r="W89" s="2"/>
      <c r="X89" s="2"/>
      <c r="Y89" s="2"/>
    </row>
    <row r="90" spans="1:25" ht="14.25" x14ac:dyDescent="0.45">
      <c r="A90" s="1"/>
      <c r="B90" s="1"/>
      <c r="C90" s="1"/>
      <c r="D90" s="1"/>
      <c r="E90" s="1"/>
      <c r="F90" s="1"/>
      <c r="G90" s="1"/>
      <c r="H90" s="8"/>
      <c r="I90" s="8"/>
      <c r="J90" s="1"/>
      <c r="K90" s="1"/>
      <c r="L90" s="1"/>
      <c r="M90" s="1"/>
      <c r="N90" s="1"/>
      <c r="O90" s="1"/>
      <c r="P90" s="1"/>
      <c r="Q90" s="1"/>
      <c r="R90" s="1"/>
      <c r="S90" s="2"/>
      <c r="T90" s="2"/>
      <c r="U90" s="2"/>
      <c r="V90" s="2"/>
      <c r="W90" s="2"/>
      <c r="X90" s="2"/>
      <c r="Y90" s="2"/>
    </row>
    <row r="91" spans="1:25" ht="14.25" x14ac:dyDescent="0.45">
      <c r="A91" s="1"/>
      <c r="B91" s="1"/>
      <c r="C91" s="1"/>
      <c r="D91" s="1"/>
      <c r="E91" s="1"/>
      <c r="F91" s="1"/>
      <c r="G91" s="1"/>
      <c r="H91" s="8"/>
      <c r="I91" s="8"/>
      <c r="J91" s="1"/>
      <c r="K91" s="1"/>
      <c r="L91" s="1"/>
      <c r="M91" s="1"/>
      <c r="N91" s="1"/>
      <c r="O91" s="1"/>
      <c r="P91" s="1"/>
      <c r="Q91" s="1"/>
      <c r="R91" s="1"/>
      <c r="S91" s="2"/>
      <c r="T91" s="2"/>
      <c r="U91" s="2"/>
      <c r="V91" s="2"/>
      <c r="W91" s="2"/>
      <c r="X91" s="2"/>
      <c r="Y91" s="2"/>
    </row>
    <row r="92" spans="1:25" ht="14.25" x14ac:dyDescent="0.45">
      <c r="A92" s="1"/>
      <c r="B92" s="1"/>
      <c r="C92" s="1"/>
      <c r="D92" s="1"/>
      <c r="E92" s="1"/>
      <c r="F92" s="1"/>
      <c r="G92" s="1"/>
      <c r="H92" s="8"/>
      <c r="I92" s="8"/>
      <c r="J92" s="1"/>
      <c r="K92" s="1"/>
      <c r="L92" s="1"/>
      <c r="M92" s="1"/>
      <c r="N92" s="1"/>
      <c r="O92" s="1"/>
      <c r="P92" s="1"/>
      <c r="Q92" s="1"/>
      <c r="R92" s="1"/>
      <c r="S92" s="2"/>
      <c r="T92" s="2"/>
      <c r="U92" s="2"/>
      <c r="V92" s="2"/>
      <c r="W92" s="2"/>
      <c r="X92" s="2"/>
      <c r="Y92" s="2"/>
    </row>
    <row r="93" spans="1:25" ht="14.25" x14ac:dyDescent="0.45">
      <c r="A93" s="1"/>
      <c r="B93" s="1"/>
      <c r="C93" s="1"/>
      <c r="D93" s="1"/>
      <c r="E93" s="1"/>
      <c r="F93" s="1"/>
      <c r="G93" s="1"/>
      <c r="H93" s="8"/>
      <c r="I93" s="8"/>
      <c r="J93" s="1"/>
      <c r="K93" s="1"/>
      <c r="L93" s="1"/>
      <c r="M93" s="1"/>
      <c r="N93" s="1"/>
      <c r="O93" s="1"/>
      <c r="P93" s="1"/>
      <c r="Q93" s="1"/>
      <c r="R93" s="1"/>
      <c r="S93" s="2"/>
      <c r="T93" s="2"/>
      <c r="U93" s="2"/>
      <c r="V93" s="2"/>
      <c r="W93" s="2"/>
      <c r="X93" s="2"/>
      <c r="Y93" s="2"/>
    </row>
    <row r="94" spans="1:25" ht="14.25" x14ac:dyDescent="0.45">
      <c r="A94" s="1"/>
      <c r="B94" s="1"/>
      <c r="C94" s="1"/>
      <c r="D94" s="1"/>
      <c r="E94" s="1"/>
      <c r="F94" s="1"/>
      <c r="G94" s="1"/>
      <c r="H94" s="8"/>
      <c r="I94" s="8"/>
      <c r="J94" s="1"/>
      <c r="K94" s="1"/>
      <c r="L94" s="1"/>
      <c r="M94" s="1"/>
      <c r="N94" s="1"/>
      <c r="O94" s="1"/>
      <c r="P94" s="1"/>
      <c r="Q94" s="1"/>
      <c r="R94" s="1"/>
      <c r="S94" s="2"/>
      <c r="T94" s="2"/>
      <c r="U94" s="2"/>
      <c r="V94" s="2"/>
      <c r="W94" s="2"/>
      <c r="X94" s="2"/>
      <c r="Y94" s="2"/>
    </row>
    <row r="95" spans="1:25" ht="14.25" x14ac:dyDescent="0.45">
      <c r="A95" s="1"/>
      <c r="B95" s="1"/>
      <c r="C95" s="1"/>
      <c r="D95" s="1"/>
      <c r="E95" s="1"/>
      <c r="F95" s="1"/>
      <c r="G95" s="1"/>
      <c r="H95" s="8"/>
      <c r="I95" s="8"/>
      <c r="J95" s="1"/>
      <c r="K95" s="1"/>
      <c r="L95" s="1"/>
      <c r="M95" s="1"/>
      <c r="N95" s="1"/>
      <c r="O95" s="1"/>
      <c r="P95" s="1"/>
      <c r="Q95" s="1"/>
      <c r="R95" s="1"/>
      <c r="S95" s="2"/>
      <c r="T95" s="2"/>
      <c r="U95" s="2"/>
      <c r="V95" s="2"/>
      <c r="W95" s="2"/>
      <c r="X95" s="2"/>
      <c r="Y95" s="2"/>
    </row>
    <row r="96" spans="1:25" ht="14.25" x14ac:dyDescent="0.45">
      <c r="A96" s="1"/>
      <c r="B96" s="1"/>
      <c r="C96" s="1"/>
      <c r="D96" s="1"/>
      <c r="E96" s="1"/>
      <c r="F96" s="1"/>
      <c r="G96" s="1"/>
      <c r="H96" s="8"/>
      <c r="I96" s="8"/>
      <c r="J96" s="1"/>
      <c r="K96" s="1"/>
      <c r="L96" s="1"/>
      <c r="M96" s="1"/>
      <c r="N96" s="1"/>
      <c r="O96" s="1"/>
      <c r="P96" s="1"/>
      <c r="Q96" s="1"/>
      <c r="R96" s="1"/>
      <c r="S96" s="2"/>
      <c r="T96" s="2"/>
      <c r="U96" s="2"/>
      <c r="V96" s="2"/>
      <c r="W96" s="2"/>
      <c r="X96" s="2"/>
      <c r="Y96" s="2"/>
    </row>
    <row r="97" spans="1:25" ht="14.25" x14ac:dyDescent="0.45">
      <c r="A97" s="1"/>
      <c r="B97" s="1"/>
      <c r="C97" s="1"/>
      <c r="D97" s="1"/>
      <c r="E97" s="1"/>
      <c r="F97" s="1"/>
      <c r="G97" s="1"/>
      <c r="H97" s="8"/>
      <c r="I97" s="8"/>
      <c r="J97" s="1"/>
      <c r="K97" s="1"/>
      <c r="L97" s="1"/>
      <c r="M97" s="1"/>
      <c r="N97" s="1"/>
      <c r="O97" s="1"/>
      <c r="P97" s="1"/>
      <c r="Q97" s="1"/>
      <c r="R97" s="1"/>
      <c r="S97" s="2"/>
      <c r="T97" s="2"/>
      <c r="U97" s="2"/>
      <c r="V97" s="2"/>
      <c r="W97" s="2"/>
      <c r="X97" s="2"/>
      <c r="Y97" s="2"/>
    </row>
    <row r="98" spans="1:25" ht="14.25" x14ac:dyDescent="0.45">
      <c r="A98" s="1"/>
      <c r="B98" s="1"/>
      <c r="C98" s="1"/>
      <c r="D98" s="1"/>
      <c r="E98" s="1"/>
      <c r="F98" s="1"/>
      <c r="G98" s="1"/>
      <c r="H98" s="8"/>
      <c r="I98" s="8"/>
      <c r="J98" s="1"/>
      <c r="K98" s="1"/>
      <c r="L98" s="1"/>
      <c r="M98" s="1"/>
      <c r="N98" s="1"/>
      <c r="O98" s="1"/>
      <c r="P98" s="1"/>
      <c r="Q98" s="1"/>
      <c r="R98" s="1"/>
      <c r="S98" s="2"/>
      <c r="T98" s="2"/>
      <c r="U98" s="2"/>
      <c r="V98" s="2"/>
      <c r="W98" s="2"/>
      <c r="X98" s="2"/>
      <c r="Y98" s="2"/>
    </row>
    <row r="99" spans="1:25" ht="14.25" x14ac:dyDescent="0.45">
      <c r="A99" s="1"/>
      <c r="B99" s="1"/>
      <c r="C99" s="1"/>
      <c r="D99" s="1"/>
      <c r="E99" s="1"/>
      <c r="F99" s="1"/>
      <c r="G99" s="1"/>
      <c r="H99" s="8"/>
      <c r="I99" s="8"/>
      <c r="J99" s="1"/>
      <c r="K99" s="1"/>
      <c r="L99" s="1"/>
      <c r="M99" s="1"/>
      <c r="N99" s="1"/>
      <c r="O99" s="1"/>
      <c r="P99" s="1"/>
      <c r="Q99" s="1"/>
      <c r="R99" s="1"/>
      <c r="S99" s="2"/>
      <c r="T99" s="2"/>
      <c r="U99" s="2"/>
      <c r="V99" s="2"/>
      <c r="W99" s="2"/>
      <c r="X99" s="2"/>
      <c r="Y99" s="2"/>
    </row>
    <row r="100" spans="1:25" ht="14.25" x14ac:dyDescent="0.45">
      <c r="A100" s="1"/>
      <c r="B100" s="1"/>
      <c r="C100" s="1"/>
      <c r="D100" s="1"/>
      <c r="E100" s="1"/>
      <c r="F100" s="1"/>
      <c r="G100" s="1"/>
      <c r="H100" s="8"/>
      <c r="I100" s="8"/>
      <c r="J100" s="1"/>
      <c r="K100" s="1"/>
      <c r="L100" s="1"/>
      <c r="M100" s="1"/>
      <c r="N100" s="1"/>
      <c r="O100" s="1"/>
      <c r="P100" s="1"/>
      <c r="Q100" s="1"/>
      <c r="R100" s="1"/>
      <c r="S100" s="2"/>
      <c r="T100" s="2"/>
      <c r="U100" s="2"/>
      <c r="V100" s="2"/>
      <c r="W100" s="2"/>
      <c r="X100" s="2"/>
      <c r="Y100" s="2"/>
    </row>
    <row r="101" spans="1:25" ht="14.25" x14ac:dyDescent="0.45">
      <c r="A101" s="1"/>
      <c r="B101" s="1"/>
      <c r="C101" s="1"/>
      <c r="D101" s="1"/>
      <c r="E101" s="1"/>
      <c r="F101" s="1"/>
      <c r="G101" s="1"/>
      <c r="H101" s="8"/>
      <c r="I101" s="8"/>
      <c r="J101" s="1"/>
      <c r="K101" s="1"/>
      <c r="L101" s="1"/>
      <c r="M101" s="1"/>
      <c r="N101" s="1"/>
      <c r="O101" s="1"/>
      <c r="P101" s="1"/>
      <c r="Q101" s="1"/>
      <c r="R101" s="1"/>
      <c r="S101" s="2"/>
      <c r="T101" s="2"/>
      <c r="U101" s="2"/>
      <c r="V101" s="2"/>
      <c r="W101" s="2"/>
      <c r="X101" s="2"/>
      <c r="Y101" s="2"/>
    </row>
    <row r="102" spans="1:25" ht="14.25" x14ac:dyDescent="0.45">
      <c r="A102" s="1"/>
      <c r="B102" s="1"/>
      <c r="C102" s="1"/>
      <c r="D102" s="1"/>
      <c r="E102" s="1"/>
      <c r="F102" s="1"/>
      <c r="G102" s="1"/>
      <c r="H102" s="8"/>
      <c r="I102" s="8"/>
      <c r="J102" s="1"/>
      <c r="K102" s="1"/>
      <c r="L102" s="1"/>
      <c r="M102" s="1"/>
      <c r="N102" s="1"/>
      <c r="O102" s="1"/>
      <c r="P102" s="1"/>
      <c r="Q102" s="1"/>
      <c r="R102" s="1"/>
      <c r="S102" s="2"/>
      <c r="T102" s="2"/>
      <c r="U102" s="2"/>
      <c r="V102" s="2"/>
      <c r="W102" s="2"/>
      <c r="X102" s="2"/>
      <c r="Y102" s="2"/>
    </row>
    <row r="103" spans="1:25" ht="14.25" x14ac:dyDescent="0.45">
      <c r="A103" s="1"/>
      <c r="B103" s="1"/>
      <c r="C103" s="1"/>
      <c r="D103" s="1"/>
      <c r="E103" s="1"/>
      <c r="F103" s="1"/>
      <c r="G103" s="1"/>
      <c r="H103" s="8"/>
      <c r="I103" s="8"/>
      <c r="J103" s="1"/>
      <c r="K103" s="1"/>
      <c r="L103" s="1"/>
      <c r="M103" s="1"/>
      <c r="N103" s="1"/>
      <c r="O103" s="1"/>
      <c r="P103" s="1"/>
      <c r="Q103" s="1"/>
      <c r="R103" s="1"/>
      <c r="S103" s="2"/>
      <c r="T103" s="2"/>
      <c r="U103" s="2"/>
      <c r="V103" s="2"/>
      <c r="W103" s="2"/>
      <c r="X103" s="2"/>
      <c r="Y103" s="2"/>
    </row>
    <row r="104" spans="1:25" ht="14.25" x14ac:dyDescent="0.45">
      <c r="A104" s="1"/>
      <c r="B104" s="1"/>
      <c r="C104" s="1"/>
      <c r="D104" s="1"/>
      <c r="E104" s="1"/>
      <c r="F104" s="1"/>
      <c r="G104" s="1"/>
      <c r="H104" s="8"/>
      <c r="I104" s="8"/>
      <c r="J104" s="1"/>
      <c r="K104" s="1"/>
      <c r="L104" s="1"/>
      <c r="M104" s="1"/>
      <c r="N104" s="1"/>
      <c r="O104" s="1"/>
      <c r="P104" s="1"/>
      <c r="Q104" s="1"/>
      <c r="R104" s="1"/>
      <c r="S104" s="2"/>
      <c r="T104" s="2"/>
      <c r="U104" s="2"/>
      <c r="V104" s="2"/>
      <c r="W104" s="2"/>
      <c r="X104" s="2"/>
      <c r="Y104" s="2"/>
    </row>
    <row r="105" spans="1:25" ht="14.25" x14ac:dyDescent="0.45">
      <c r="A105" s="1"/>
      <c r="B105" s="1"/>
      <c r="C105" s="1"/>
      <c r="D105" s="1"/>
      <c r="E105" s="1"/>
      <c r="F105" s="1"/>
      <c r="G105" s="1"/>
      <c r="H105" s="8"/>
      <c r="I105" s="8"/>
      <c r="J105" s="1"/>
      <c r="K105" s="1"/>
      <c r="L105" s="1"/>
      <c r="M105" s="1"/>
      <c r="N105" s="1"/>
      <c r="O105" s="1"/>
      <c r="P105" s="1"/>
      <c r="Q105" s="1"/>
      <c r="R105" s="1"/>
      <c r="S105" s="2"/>
      <c r="T105" s="2"/>
      <c r="U105" s="2"/>
      <c r="V105" s="2"/>
      <c r="W105" s="2"/>
      <c r="X105" s="2"/>
      <c r="Y105" s="2"/>
    </row>
    <row r="106" spans="1:25" ht="14.25" x14ac:dyDescent="0.45">
      <c r="A106" s="1"/>
      <c r="B106" s="1"/>
      <c r="C106" s="1"/>
      <c r="D106" s="1"/>
      <c r="E106" s="1"/>
      <c r="F106" s="1"/>
      <c r="G106" s="1"/>
      <c r="H106" s="8"/>
      <c r="I106" s="8"/>
      <c r="J106" s="1"/>
      <c r="K106" s="1"/>
      <c r="L106" s="1"/>
      <c r="M106" s="1"/>
      <c r="N106" s="1"/>
      <c r="O106" s="1"/>
      <c r="P106" s="1"/>
      <c r="Q106" s="1"/>
      <c r="R106" s="1"/>
      <c r="S106" s="2"/>
      <c r="T106" s="2"/>
      <c r="U106" s="2"/>
      <c r="V106" s="2"/>
      <c r="W106" s="2"/>
      <c r="X106" s="2"/>
      <c r="Y106" s="2"/>
    </row>
    <row r="107" spans="1:25" ht="14.25" x14ac:dyDescent="0.45">
      <c r="A107" s="1"/>
      <c r="B107" s="1"/>
      <c r="C107" s="1"/>
      <c r="D107" s="1"/>
      <c r="E107" s="1"/>
      <c r="F107" s="1"/>
      <c r="G107" s="1"/>
      <c r="H107" s="8"/>
      <c r="I107" s="8"/>
      <c r="J107" s="1"/>
      <c r="K107" s="1"/>
      <c r="L107" s="1"/>
      <c r="M107" s="1"/>
      <c r="N107" s="1"/>
      <c r="O107" s="1"/>
      <c r="P107" s="1"/>
      <c r="Q107" s="1"/>
      <c r="R107" s="1"/>
      <c r="S107" s="2"/>
      <c r="T107" s="2"/>
      <c r="U107" s="2"/>
      <c r="V107" s="2"/>
      <c r="W107" s="2"/>
      <c r="X107" s="2"/>
      <c r="Y107" s="2"/>
    </row>
    <row r="108" spans="1:25" ht="14.25" x14ac:dyDescent="0.45">
      <c r="A108" s="1"/>
      <c r="B108" s="1"/>
      <c r="C108" s="1"/>
      <c r="D108" s="1"/>
      <c r="E108" s="1"/>
      <c r="F108" s="1"/>
      <c r="G108" s="1"/>
      <c r="H108" s="8"/>
      <c r="I108" s="8"/>
      <c r="J108" s="1"/>
      <c r="K108" s="1"/>
      <c r="L108" s="1"/>
      <c r="M108" s="1"/>
      <c r="N108" s="1"/>
      <c r="O108" s="1"/>
      <c r="P108" s="1"/>
      <c r="Q108" s="1"/>
      <c r="R108" s="1"/>
      <c r="S108" s="2"/>
      <c r="T108" s="2"/>
      <c r="U108" s="2"/>
      <c r="V108" s="2"/>
      <c r="W108" s="2"/>
      <c r="X108" s="2"/>
      <c r="Y108" s="2"/>
    </row>
    <row r="109" spans="1:25" ht="14.25" x14ac:dyDescent="0.45">
      <c r="A109" s="1"/>
      <c r="B109" s="1"/>
      <c r="C109" s="1"/>
      <c r="D109" s="1"/>
      <c r="E109" s="1"/>
      <c r="F109" s="1"/>
      <c r="G109" s="1"/>
      <c r="H109" s="8"/>
      <c r="I109" s="8"/>
      <c r="J109" s="1"/>
      <c r="K109" s="1"/>
      <c r="L109" s="1"/>
      <c r="M109" s="1"/>
      <c r="N109" s="1"/>
      <c r="O109" s="1"/>
      <c r="P109" s="1"/>
      <c r="Q109" s="1"/>
      <c r="R109" s="1"/>
      <c r="S109" s="2"/>
      <c r="T109" s="2"/>
      <c r="U109" s="2"/>
      <c r="V109" s="2"/>
      <c r="W109" s="2"/>
      <c r="X109" s="2"/>
      <c r="Y109" s="2"/>
    </row>
    <row r="110" spans="1:25" ht="14.25" x14ac:dyDescent="0.45">
      <c r="A110" s="1"/>
      <c r="B110" s="1"/>
      <c r="C110" s="1"/>
      <c r="D110" s="1"/>
      <c r="E110" s="1"/>
      <c r="F110" s="1"/>
      <c r="G110" s="1"/>
      <c r="H110" s="8"/>
      <c r="I110" s="8"/>
      <c r="J110" s="1"/>
      <c r="K110" s="1"/>
      <c r="L110" s="1"/>
      <c r="M110" s="1"/>
      <c r="N110" s="1"/>
      <c r="O110" s="1"/>
      <c r="P110" s="1"/>
      <c r="Q110" s="1"/>
      <c r="R110" s="1"/>
      <c r="S110" s="2"/>
      <c r="T110" s="2"/>
      <c r="U110" s="2"/>
      <c r="V110" s="2"/>
      <c r="W110" s="2"/>
      <c r="X110" s="2"/>
      <c r="Y110" s="2"/>
    </row>
    <row r="111" spans="1:25" ht="14.25" x14ac:dyDescent="0.45">
      <c r="A111" s="1"/>
      <c r="B111" s="1"/>
      <c r="C111" s="1"/>
      <c r="D111" s="1"/>
      <c r="E111" s="1"/>
      <c r="F111" s="1"/>
      <c r="G111" s="1"/>
      <c r="H111" s="8"/>
      <c r="I111" s="8"/>
      <c r="J111" s="1"/>
      <c r="K111" s="1"/>
      <c r="L111" s="1"/>
      <c r="M111" s="1"/>
      <c r="N111" s="1"/>
      <c r="O111" s="1"/>
      <c r="P111" s="1"/>
      <c r="Q111" s="1"/>
      <c r="R111" s="1"/>
      <c r="S111" s="2"/>
      <c r="T111" s="2"/>
      <c r="U111" s="2"/>
      <c r="V111" s="2"/>
      <c r="W111" s="2"/>
      <c r="X111" s="2"/>
      <c r="Y111" s="2"/>
    </row>
    <row r="112" spans="1:25" ht="14.25" x14ac:dyDescent="0.45">
      <c r="A112" s="1"/>
      <c r="B112" s="1"/>
      <c r="C112" s="1"/>
      <c r="D112" s="1"/>
      <c r="E112" s="1"/>
      <c r="F112" s="1"/>
      <c r="G112" s="1"/>
      <c r="H112" s="8"/>
      <c r="I112" s="8"/>
      <c r="J112" s="1"/>
      <c r="K112" s="1"/>
      <c r="L112" s="1"/>
      <c r="M112" s="1"/>
      <c r="N112" s="1"/>
      <c r="O112" s="1"/>
      <c r="P112" s="1"/>
      <c r="Q112" s="1"/>
      <c r="R112" s="1"/>
      <c r="S112" s="2"/>
      <c r="T112" s="2"/>
      <c r="U112" s="2"/>
      <c r="V112" s="2"/>
      <c r="W112" s="2"/>
      <c r="X112" s="2"/>
      <c r="Y112" s="2"/>
    </row>
    <row r="113" spans="1:25" ht="14.25" x14ac:dyDescent="0.45">
      <c r="A113" s="1"/>
      <c r="B113" s="1"/>
      <c r="C113" s="1"/>
      <c r="D113" s="1"/>
      <c r="E113" s="1"/>
      <c r="F113" s="1"/>
      <c r="G113" s="1"/>
      <c r="H113" s="8"/>
      <c r="I113" s="8"/>
      <c r="J113" s="1"/>
      <c r="K113" s="1"/>
      <c r="L113" s="1"/>
      <c r="M113" s="1"/>
      <c r="N113" s="1"/>
      <c r="O113" s="1"/>
      <c r="P113" s="1"/>
      <c r="Q113" s="1"/>
      <c r="R113" s="1"/>
      <c r="S113" s="2"/>
      <c r="T113" s="2"/>
      <c r="U113" s="2"/>
      <c r="V113" s="2"/>
      <c r="W113" s="2"/>
      <c r="X113" s="2"/>
      <c r="Y113" s="2"/>
    </row>
    <row r="114" spans="1:25" ht="14.25" x14ac:dyDescent="0.45">
      <c r="A114" s="1"/>
      <c r="B114" s="1"/>
      <c r="C114" s="1"/>
      <c r="D114" s="1"/>
      <c r="E114" s="1"/>
      <c r="F114" s="1"/>
      <c r="G114" s="1"/>
      <c r="H114" s="8"/>
      <c r="I114" s="8"/>
      <c r="J114" s="1"/>
      <c r="K114" s="1"/>
      <c r="L114" s="1"/>
      <c r="M114" s="1"/>
      <c r="N114" s="1"/>
      <c r="O114" s="1"/>
      <c r="P114" s="1"/>
      <c r="Q114" s="1"/>
      <c r="R114" s="1"/>
      <c r="S114" s="2"/>
      <c r="T114" s="2"/>
      <c r="U114" s="2"/>
      <c r="V114" s="2"/>
      <c r="W114" s="2"/>
      <c r="X114" s="2"/>
      <c r="Y114" s="2"/>
    </row>
    <row r="115" spans="1:25" ht="14.25" x14ac:dyDescent="0.45">
      <c r="A115" s="1"/>
      <c r="B115" s="1"/>
      <c r="C115" s="1"/>
      <c r="D115" s="1"/>
      <c r="E115" s="1"/>
      <c r="F115" s="1"/>
      <c r="G115" s="1"/>
      <c r="H115" s="8"/>
      <c r="I115" s="8"/>
      <c r="J115" s="1"/>
      <c r="K115" s="1"/>
      <c r="L115" s="1"/>
      <c r="M115" s="1"/>
      <c r="N115" s="1"/>
      <c r="O115" s="1"/>
      <c r="P115" s="1"/>
      <c r="Q115" s="1"/>
      <c r="R115" s="1"/>
      <c r="S115" s="2"/>
      <c r="T115" s="2"/>
      <c r="U115" s="2"/>
      <c r="V115" s="2"/>
      <c r="W115" s="2"/>
      <c r="X115" s="2"/>
      <c r="Y115" s="2"/>
    </row>
    <row r="116" spans="1:25" ht="14.25" x14ac:dyDescent="0.45">
      <c r="A116" s="1"/>
      <c r="B116" s="1"/>
      <c r="C116" s="1"/>
      <c r="D116" s="1"/>
      <c r="E116" s="1"/>
      <c r="F116" s="1"/>
      <c r="G116" s="1"/>
      <c r="H116" s="8"/>
      <c r="I116" s="8"/>
      <c r="J116" s="1"/>
      <c r="K116" s="1"/>
      <c r="L116" s="1"/>
      <c r="M116" s="1"/>
      <c r="N116" s="1"/>
      <c r="O116" s="1"/>
      <c r="P116" s="1"/>
      <c r="Q116" s="1"/>
      <c r="R116" s="1"/>
      <c r="S116" s="2"/>
      <c r="T116" s="2"/>
      <c r="U116" s="2"/>
      <c r="V116" s="2"/>
      <c r="W116" s="2"/>
      <c r="X116" s="2"/>
      <c r="Y116" s="2"/>
    </row>
    <row r="117" spans="1:25" ht="14.25" x14ac:dyDescent="0.45">
      <c r="A117" s="1"/>
      <c r="B117" s="1"/>
      <c r="C117" s="1"/>
      <c r="D117" s="1"/>
      <c r="E117" s="1"/>
      <c r="F117" s="1"/>
      <c r="G117" s="1"/>
      <c r="H117" s="8"/>
      <c r="I117" s="8"/>
      <c r="J117" s="1"/>
      <c r="K117" s="1"/>
      <c r="L117" s="1"/>
      <c r="M117" s="1"/>
      <c r="N117" s="1"/>
      <c r="O117" s="1"/>
      <c r="P117" s="1"/>
      <c r="Q117" s="1"/>
      <c r="R117" s="1"/>
      <c r="S117" s="2"/>
      <c r="T117" s="2"/>
      <c r="U117" s="2"/>
      <c r="V117" s="2"/>
      <c r="W117" s="2"/>
      <c r="X117" s="2"/>
      <c r="Y117" s="2"/>
    </row>
    <row r="118" spans="1:25" ht="14.25" x14ac:dyDescent="0.45">
      <c r="A118" s="1"/>
      <c r="B118" s="1"/>
      <c r="C118" s="1"/>
      <c r="D118" s="1"/>
      <c r="E118" s="1"/>
      <c r="F118" s="1"/>
      <c r="G118" s="1"/>
      <c r="H118" s="8"/>
      <c r="I118" s="8"/>
      <c r="J118" s="1"/>
      <c r="K118" s="1"/>
      <c r="L118" s="1"/>
      <c r="M118" s="1"/>
      <c r="N118" s="1"/>
      <c r="O118" s="1"/>
      <c r="P118" s="1"/>
      <c r="Q118" s="1"/>
      <c r="R118" s="1"/>
      <c r="S118" s="2"/>
      <c r="T118" s="2"/>
      <c r="U118" s="2"/>
      <c r="V118" s="2"/>
      <c r="W118" s="2"/>
      <c r="X118" s="2"/>
      <c r="Y118" s="2"/>
    </row>
    <row r="119" spans="1:25" ht="14.25" x14ac:dyDescent="0.45">
      <c r="A119" s="1"/>
      <c r="B119" s="1"/>
      <c r="C119" s="1"/>
      <c r="D119" s="1"/>
      <c r="E119" s="1"/>
      <c r="F119" s="1"/>
      <c r="G119" s="1"/>
      <c r="H119" s="8"/>
      <c r="I119" s="8"/>
      <c r="J119" s="1"/>
      <c r="K119" s="1"/>
      <c r="L119" s="1"/>
      <c r="M119" s="1"/>
      <c r="N119" s="1"/>
      <c r="O119" s="1"/>
      <c r="P119" s="1"/>
      <c r="Q119" s="1"/>
      <c r="R119" s="1"/>
      <c r="S119" s="2"/>
      <c r="T119" s="2"/>
      <c r="U119" s="2"/>
      <c r="V119" s="2"/>
      <c r="W119" s="2"/>
      <c r="X119" s="2"/>
      <c r="Y119" s="2"/>
    </row>
    <row r="120" spans="1:25" ht="14.25" x14ac:dyDescent="0.45">
      <c r="A120" s="1"/>
      <c r="B120" s="1"/>
      <c r="C120" s="1"/>
      <c r="D120" s="1"/>
      <c r="E120" s="1"/>
      <c r="F120" s="1"/>
      <c r="G120" s="1"/>
      <c r="H120" s="8"/>
      <c r="I120" s="8"/>
      <c r="J120" s="1"/>
      <c r="K120" s="1"/>
      <c r="L120" s="1"/>
      <c r="M120" s="1"/>
      <c r="N120" s="1"/>
      <c r="O120" s="1"/>
      <c r="P120" s="1"/>
      <c r="Q120" s="1"/>
      <c r="R120" s="1"/>
      <c r="S120" s="2"/>
      <c r="T120" s="2"/>
      <c r="U120" s="2"/>
      <c r="V120" s="2"/>
      <c r="W120" s="2"/>
      <c r="X120" s="2"/>
      <c r="Y120" s="2"/>
    </row>
    <row r="121" spans="1:25" ht="14.25" x14ac:dyDescent="0.45">
      <c r="A121" s="1"/>
      <c r="B121" s="1"/>
      <c r="C121" s="1"/>
      <c r="D121" s="1"/>
      <c r="E121" s="1"/>
      <c r="F121" s="1"/>
      <c r="G121" s="1"/>
      <c r="H121" s="8"/>
      <c r="I121" s="8"/>
      <c r="J121" s="1"/>
      <c r="K121" s="1"/>
      <c r="L121" s="1"/>
      <c r="M121" s="1"/>
      <c r="N121" s="1"/>
      <c r="O121" s="1"/>
      <c r="P121" s="1"/>
      <c r="Q121" s="1"/>
      <c r="R121" s="1"/>
      <c r="S121" s="2"/>
      <c r="T121" s="2"/>
      <c r="U121" s="2"/>
      <c r="V121" s="2"/>
      <c r="W121" s="2"/>
      <c r="X121" s="2"/>
      <c r="Y121" s="2"/>
    </row>
    <row r="122" spans="1:25" ht="14.25" x14ac:dyDescent="0.45">
      <c r="A122" s="1"/>
      <c r="B122" s="1"/>
      <c r="C122" s="1"/>
      <c r="D122" s="1"/>
      <c r="E122" s="1"/>
      <c r="F122" s="1"/>
      <c r="G122" s="1"/>
      <c r="H122" s="8"/>
      <c r="I122" s="8"/>
      <c r="J122" s="1"/>
      <c r="K122" s="1"/>
      <c r="L122" s="1"/>
      <c r="M122" s="1"/>
      <c r="N122" s="1"/>
      <c r="O122" s="1"/>
      <c r="P122" s="1"/>
      <c r="Q122" s="1"/>
      <c r="R122" s="1"/>
      <c r="S122" s="2"/>
      <c r="T122" s="2"/>
      <c r="U122" s="2"/>
      <c r="V122" s="2"/>
      <c r="W122" s="2"/>
      <c r="X122" s="2"/>
      <c r="Y122" s="2"/>
    </row>
    <row r="123" spans="1:25" ht="14.25" x14ac:dyDescent="0.45">
      <c r="A123" s="1"/>
      <c r="B123" s="1"/>
      <c r="C123" s="1"/>
      <c r="D123" s="1"/>
      <c r="E123" s="1"/>
      <c r="F123" s="1"/>
      <c r="G123" s="1"/>
      <c r="H123" s="8"/>
      <c r="I123" s="8"/>
      <c r="J123" s="1"/>
      <c r="K123" s="1"/>
      <c r="L123" s="1"/>
      <c r="M123" s="1"/>
      <c r="N123" s="1"/>
      <c r="O123" s="1"/>
      <c r="P123" s="1"/>
      <c r="Q123" s="1"/>
      <c r="R123" s="1"/>
      <c r="S123" s="2"/>
      <c r="T123" s="2"/>
      <c r="U123" s="2"/>
      <c r="V123" s="2"/>
      <c r="W123" s="2"/>
      <c r="X123" s="2"/>
      <c r="Y123" s="2"/>
    </row>
    <row r="124" spans="1:25" ht="14.25" x14ac:dyDescent="0.45">
      <c r="A124" s="1"/>
      <c r="B124" s="1"/>
      <c r="C124" s="1"/>
      <c r="D124" s="1"/>
      <c r="E124" s="1"/>
      <c r="F124" s="1"/>
      <c r="G124" s="1"/>
      <c r="H124" s="8"/>
      <c r="I124" s="8"/>
      <c r="J124" s="1"/>
      <c r="K124" s="1"/>
      <c r="L124" s="1"/>
      <c r="M124" s="1"/>
      <c r="N124" s="1"/>
      <c r="O124" s="1"/>
      <c r="P124" s="1"/>
      <c r="Q124" s="1"/>
      <c r="R124" s="1"/>
      <c r="S124" s="2"/>
      <c r="T124" s="2"/>
      <c r="U124" s="2"/>
      <c r="V124" s="2"/>
      <c r="W124" s="2"/>
      <c r="X124" s="2"/>
      <c r="Y124" s="2"/>
    </row>
    <row r="125" spans="1:25" ht="14.25" x14ac:dyDescent="0.45">
      <c r="A125" s="1"/>
      <c r="B125" s="1"/>
      <c r="C125" s="1"/>
      <c r="D125" s="1"/>
      <c r="E125" s="1"/>
      <c r="F125" s="1"/>
      <c r="G125" s="1"/>
      <c r="H125" s="8"/>
      <c r="I125" s="8"/>
      <c r="J125" s="1"/>
      <c r="K125" s="1"/>
      <c r="L125" s="1"/>
      <c r="M125" s="1"/>
      <c r="N125" s="1"/>
      <c r="O125" s="1"/>
      <c r="P125" s="1"/>
      <c r="Q125" s="1"/>
      <c r="R125" s="1"/>
      <c r="S125" s="2"/>
      <c r="T125" s="2"/>
      <c r="U125" s="2"/>
      <c r="V125" s="2"/>
      <c r="W125" s="2"/>
      <c r="X125" s="2"/>
      <c r="Y125" s="2"/>
    </row>
    <row r="126" spans="1:25" ht="14.25" x14ac:dyDescent="0.45">
      <c r="A126" s="1"/>
      <c r="B126" s="1"/>
      <c r="C126" s="1"/>
      <c r="D126" s="1"/>
      <c r="E126" s="1"/>
      <c r="F126" s="1"/>
      <c r="G126" s="1"/>
      <c r="H126" s="8"/>
      <c r="I126" s="8"/>
      <c r="J126" s="1"/>
      <c r="K126" s="1"/>
      <c r="L126" s="1"/>
      <c r="M126" s="1"/>
      <c r="N126" s="1"/>
      <c r="O126" s="1"/>
      <c r="P126" s="1"/>
      <c r="Q126" s="1"/>
      <c r="R126" s="1"/>
      <c r="S126" s="2"/>
      <c r="T126" s="2"/>
      <c r="U126" s="2"/>
      <c r="V126" s="2"/>
      <c r="W126" s="2"/>
      <c r="X126" s="2"/>
      <c r="Y126" s="2"/>
    </row>
    <row r="127" spans="1:25" ht="14.25" x14ac:dyDescent="0.45">
      <c r="A127" s="1"/>
      <c r="B127" s="1"/>
      <c r="C127" s="1"/>
      <c r="D127" s="1"/>
      <c r="E127" s="1"/>
      <c r="F127" s="1"/>
      <c r="G127" s="1"/>
      <c r="H127" s="8"/>
      <c r="I127" s="8"/>
      <c r="J127" s="1"/>
      <c r="K127" s="1"/>
      <c r="L127" s="1"/>
      <c r="M127" s="1"/>
      <c r="N127" s="1"/>
      <c r="O127" s="1"/>
      <c r="P127" s="1"/>
      <c r="Q127" s="1"/>
      <c r="R127" s="1"/>
      <c r="S127" s="2"/>
      <c r="T127" s="2"/>
      <c r="U127" s="2"/>
      <c r="V127" s="2"/>
      <c r="W127" s="2"/>
      <c r="X127" s="2"/>
      <c r="Y127" s="2"/>
    </row>
    <row r="128" spans="1:25" ht="14.25" x14ac:dyDescent="0.45">
      <c r="A128" s="1"/>
      <c r="B128" s="1"/>
      <c r="C128" s="1"/>
      <c r="D128" s="1"/>
      <c r="E128" s="1"/>
      <c r="F128" s="1"/>
      <c r="G128" s="1"/>
      <c r="H128" s="8"/>
      <c r="I128" s="8"/>
      <c r="J128" s="1"/>
      <c r="K128" s="1"/>
      <c r="L128" s="1"/>
      <c r="M128" s="1"/>
      <c r="N128" s="1"/>
      <c r="O128" s="1"/>
      <c r="P128" s="1"/>
      <c r="Q128" s="1"/>
      <c r="R128" s="1"/>
      <c r="S128" s="2"/>
      <c r="T128" s="2"/>
      <c r="U128" s="2"/>
      <c r="V128" s="2"/>
      <c r="W128" s="2"/>
      <c r="X128" s="2"/>
      <c r="Y128" s="2"/>
    </row>
    <row r="129" spans="1:25" ht="14.25" x14ac:dyDescent="0.45">
      <c r="A129" s="1"/>
      <c r="B129" s="1"/>
      <c r="C129" s="1"/>
      <c r="D129" s="1"/>
      <c r="E129" s="1"/>
      <c r="F129" s="1"/>
      <c r="G129" s="1"/>
      <c r="H129" s="8"/>
      <c r="I129" s="8"/>
      <c r="J129" s="1"/>
      <c r="K129" s="1"/>
      <c r="L129" s="1"/>
      <c r="M129" s="1"/>
      <c r="N129" s="1"/>
      <c r="O129" s="1"/>
      <c r="P129" s="1"/>
      <c r="Q129" s="1"/>
      <c r="R129" s="1"/>
      <c r="S129" s="2"/>
      <c r="T129" s="2"/>
      <c r="U129" s="2"/>
      <c r="V129" s="2"/>
      <c r="W129" s="2"/>
      <c r="X129" s="2"/>
      <c r="Y129" s="2"/>
    </row>
    <row r="130" spans="1:25" ht="14.25" x14ac:dyDescent="0.45">
      <c r="A130" s="1"/>
      <c r="B130" s="1"/>
      <c r="C130" s="1"/>
      <c r="D130" s="1"/>
      <c r="E130" s="1"/>
      <c r="F130" s="1"/>
      <c r="G130" s="1"/>
      <c r="H130" s="8"/>
      <c r="I130" s="8"/>
      <c r="J130" s="1"/>
      <c r="K130" s="1"/>
      <c r="L130" s="1"/>
      <c r="M130" s="1"/>
      <c r="N130" s="1"/>
      <c r="O130" s="1"/>
      <c r="P130" s="1"/>
      <c r="Q130" s="1"/>
      <c r="R130" s="1"/>
      <c r="S130" s="2"/>
      <c r="T130" s="2"/>
      <c r="U130" s="2"/>
      <c r="V130" s="2"/>
      <c r="W130" s="2"/>
      <c r="X130" s="2"/>
      <c r="Y130" s="2"/>
    </row>
    <row r="131" spans="1:25" ht="14.25" x14ac:dyDescent="0.45">
      <c r="A131" s="1"/>
      <c r="B131" s="1"/>
      <c r="C131" s="1"/>
      <c r="D131" s="1"/>
      <c r="E131" s="1"/>
      <c r="F131" s="1"/>
      <c r="G131" s="1"/>
      <c r="H131" s="8"/>
      <c r="I131" s="8"/>
      <c r="J131" s="1"/>
      <c r="K131" s="1"/>
      <c r="L131" s="1"/>
      <c r="M131" s="1"/>
      <c r="N131" s="1"/>
      <c r="O131" s="1"/>
      <c r="P131" s="1"/>
      <c r="Q131" s="1"/>
      <c r="R131" s="1"/>
      <c r="S131" s="2"/>
      <c r="T131" s="2"/>
      <c r="U131" s="2"/>
      <c r="V131" s="2"/>
      <c r="W131" s="2"/>
      <c r="X131" s="2"/>
      <c r="Y131" s="2"/>
    </row>
    <row r="132" spans="1:25" ht="14.25" x14ac:dyDescent="0.45">
      <c r="A132" s="1"/>
      <c r="B132" s="1"/>
      <c r="C132" s="1"/>
      <c r="D132" s="1"/>
      <c r="E132" s="1"/>
      <c r="F132" s="1"/>
      <c r="G132" s="1"/>
      <c r="H132" s="8"/>
      <c r="I132" s="8"/>
      <c r="J132" s="1"/>
      <c r="K132" s="1"/>
      <c r="L132" s="1"/>
      <c r="M132" s="1"/>
      <c r="N132" s="1"/>
      <c r="O132" s="1"/>
      <c r="P132" s="1"/>
      <c r="Q132" s="1"/>
      <c r="R132" s="1"/>
      <c r="S132" s="2"/>
      <c r="T132" s="2"/>
      <c r="U132" s="2"/>
      <c r="V132" s="2"/>
      <c r="W132" s="2"/>
      <c r="X132" s="2"/>
      <c r="Y132" s="2"/>
    </row>
    <row r="133" spans="1:25" ht="14.25" x14ac:dyDescent="0.45">
      <c r="A133" s="1"/>
      <c r="B133" s="1"/>
      <c r="C133" s="1"/>
      <c r="D133" s="1"/>
      <c r="E133" s="1"/>
      <c r="F133" s="1"/>
      <c r="G133" s="1"/>
      <c r="H133" s="8"/>
      <c r="I133" s="8"/>
      <c r="J133" s="1"/>
      <c r="K133" s="1"/>
      <c r="L133" s="1"/>
      <c r="M133" s="1"/>
      <c r="N133" s="1"/>
      <c r="O133" s="1"/>
      <c r="P133" s="1"/>
      <c r="Q133" s="1"/>
      <c r="R133" s="1"/>
      <c r="S133" s="2"/>
      <c r="T133" s="2"/>
      <c r="U133" s="2"/>
      <c r="V133" s="2"/>
      <c r="W133" s="2"/>
      <c r="X133" s="2"/>
      <c r="Y133" s="2"/>
    </row>
    <row r="134" spans="1:25" ht="14.25" x14ac:dyDescent="0.45">
      <c r="A134" s="1"/>
      <c r="B134" s="1"/>
      <c r="C134" s="1"/>
      <c r="D134" s="1"/>
      <c r="E134" s="1"/>
      <c r="F134" s="1"/>
      <c r="G134" s="1"/>
      <c r="H134" s="8"/>
      <c r="I134" s="8"/>
      <c r="J134" s="1"/>
      <c r="K134" s="1"/>
      <c r="L134" s="1"/>
      <c r="M134" s="1"/>
      <c r="N134" s="1"/>
      <c r="O134" s="1"/>
      <c r="P134" s="1"/>
      <c r="Q134" s="1"/>
      <c r="R134" s="1"/>
      <c r="S134" s="2"/>
      <c r="T134" s="2"/>
      <c r="U134" s="2"/>
      <c r="V134" s="2"/>
      <c r="W134" s="2"/>
      <c r="X134" s="2"/>
      <c r="Y134" s="2"/>
    </row>
    <row r="135" spans="1:25" ht="14.25" x14ac:dyDescent="0.4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4.25" x14ac:dyDescent="0.4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4.25" x14ac:dyDescent="0.4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4.25" x14ac:dyDescent="0.4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4.25" x14ac:dyDescent="0.4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4.25" x14ac:dyDescent="0.4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4.25" x14ac:dyDescent="0.4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4.25" x14ac:dyDescent="0.4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4.25" x14ac:dyDescent="0.4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4.25" x14ac:dyDescent="0.4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4.25" x14ac:dyDescent="0.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4.25" x14ac:dyDescent="0.4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4.25" x14ac:dyDescent="0.4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4.25" x14ac:dyDescent="0.4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4.25" x14ac:dyDescent="0.4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4.25" x14ac:dyDescent="0.4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4.25" x14ac:dyDescent="0.4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4.25" x14ac:dyDescent="0.4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4.25" x14ac:dyDescent="0.4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4.25" x14ac:dyDescent="0.4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4.25" x14ac:dyDescent="0.4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4.25" x14ac:dyDescent="0.4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4.25" x14ac:dyDescent="0.4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4.25" x14ac:dyDescent="0.4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4.25" x14ac:dyDescent="0.4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4.25" x14ac:dyDescent="0.4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4.25" x14ac:dyDescent="0.4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4.25" x14ac:dyDescent="0.4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4.25" x14ac:dyDescent="0.4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4.25" x14ac:dyDescent="0.4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4.25" x14ac:dyDescent="0.4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4.25" x14ac:dyDescent="0.4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4.25" x14ac:dyDescent="0.4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4.25" x14ac:dyDescent="0.4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4.25" x14ac:dyDescent="0.4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4.25" x14ac:dyDescent="0.4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4.25" x14ac:dyDescent="0.4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4.25" x14ac:dyDescent="0.4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4.25" x14ac:dyDescent="0.4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4.25" x14ac:dyDescent="0.4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4.25" x14ac:dyDescent="0.4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4.25" x14ac:dyDescent="0.4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4.25" x14ac:dyDescent="0.4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4.25" x14ac:dyDescent="0.4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4.25" x14ac:dyDescent="0.4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4.25" x14ac:dyDescent="0.4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4.25" x14ac:dyDescent="0.4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4.25" x14ac:dyDescent="0.4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4.25" x14ac:dyDescent="0.4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4.25" x14ac:dyDescent="0.4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4.25" x14ac:dyDescent="0.4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4.25" x14ac:dyDescent="0.4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4.25" x14ac:dyDescent="0.4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4.25" x14ac:dyDescent="0.4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4.25" x14ac:dyDescent="0.4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4.25" x14ac:dyDescent="0.4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4.25" x14ac:dyDescent="0.4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4.25" x14ac:dyDescent="0.4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4.25" x14ac:dyDescent="0.4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4.25" x14ac:dyDescent="0.4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4.25" x14ac:dyDescent="0.4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4.25" x14ac:dyDescent="0.4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4.25" x14ac:dyDescent="0.4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4.25" x14ac:dyDescent="0.4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4.25" x14ac:dyDescent="0.4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4.25" x14ac:dyDescent="0.4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4.25" x14ac:dyDescent="0.4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4.25" x14ac:dyDescent="0.4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4.25" x14ac:dyDescent="0.4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4.25" x14ac:dyDescent="0.4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4.25" x14ac:dyDescent="0.4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4.25" x14ac:dyDescent="0.4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4.25" x14ac:dyDescent="0.4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4.25" x14ac:dyDescent="0.4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4.25" x14ac:dyDescent="0.4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4.25" x14ac:dyDescent="0.4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4.25" x14ac:dyDescent="0.4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4.25" x14ac:dyDescent="0.4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4.25" x14ac:dyDescent="0.4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4.25" x14ac:dyDescent="0.4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4.25" x14ac:dyDescent="0.4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4.25" x14ac:dyDescent="0.4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4.25" x14ac:dyDescent="0.4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4.25" x14ac:dyDescent="0.4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4.25" x14ac:dyDescent="0.4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4.25" x14ac:dyDescent="0.4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4.25" x14ac:dyDescent="0.4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4.25" x14ac:dyDescent="0.4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4.25" x14ac:dyDescent="0.4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4.25" x14ac:dyDescent="0.4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4.25" x14ac:dyDescent="0.4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4.25" x14ac:dyDescent="0.4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4.25" x14ac:dyDescent="0.4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4.25" x14ac:dyDescent="0.4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4.25" x14ac:dyDescent="0.4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4.25" x14ac:dyDescent="0.4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4.25" x14ac:dyDescent="0.4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4.25" x14ac:dyDescent="0.4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4.25" x14ac:dyDescent="0.4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4.25" x14ac:dyDescent="0.4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4.25" x14ac:dyDescent="0.4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4.25" x14ac:dyDescent="0.4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4.25" x14ac:dyDescent="0.4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4.25" x14ac:dyDescent="0.4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4.25" x14ac:dyDescent="0.4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4.25" x14ac:dyDescent="0.4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4.25" x14ac:dyDescent="0.4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4.25" x14ac:dyDescent="0.4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4.25" x14ac:dyDescent="0.4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4.25" x14ac:dyDescent="0.4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4.25" x14ac:dyDescent="0.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4.25" x14ac:dyDescent="0.4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4.25" x14ac:dyDescent="0.4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4.25" x14ac:dyDescent="0.4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4.25" x14ac:dyDescent="0.4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4.25" x14ac:dyDescent="0.4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4.25" x14ac:dyDescent="0.4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4.25" x14ac:dyDescent="0.4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4.25" x14ac:dyDescent="0.4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4.25" x14ac:dyDescent="0.4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4.25" x14ac:dyDescent="0.4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4.25" x14ac:dyDescent="0.4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4.25" x14ac:dyDescent="0.4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4.25" x14ac:dyDescent="0.4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4.25" x14ac:dyDescent="0.4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4.25" x14ac:dyDescent="0.4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4.25" x14ac:dyDescent="0.4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4.25" x14ac:dyDescent="0.4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4.25" x14ac:dyDescent="0.4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4.25" x14ac:dyDescent="0.4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4.25" x14ac:dyDescent="0.4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4.25" x14ac:dyDescent="0.4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4.25" x14ac:dyDescent="0.4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4.25" x14ac:dyDescent="0.4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4.25" x14ac:dyDescent="0.4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4.25" x14ac:dyDescent="0.4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4.25" x14ac:dyDescent="0.4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4.25" x14ac:dyDescent="0.4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4.25" x14ac:dyDescent="0.4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4.25" x14ac:dyDescent="0.4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4.25" x14ac:dyDescent="0.4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4.25" x14ac:dyDescent="0.4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4.25" x14ac:dyDescent="0.4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4.25" x14ac:dyDescent="0.4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4.25" x14ac:dyDescent="0.4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4.25" x14ac:dyDescent="0.4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4.25" x14ac:dyDescent="0.4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4.25" x14ac:dyDescent="0.4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4.25" x14ac:dyDescent="0.4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4.25" x14ac:dyDescent="0.4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4.25" x14ac:dyDescent="0.4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4.25" x14ac:dyDescent="0.4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4.25" x14ac:dyDescent="0.4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4.25" x14ac:dyDescent="0.4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4.25" x14ac:dyDescent="0.4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4.25" x14ac:dyDescent="0.4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4.25" x14ac:dyDescent="0.4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4.25" x14ac:dyDescent="0.4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4.25" x14ac:dyDescent="0.4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4.25" x14ac:dyDescent="0.4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4.25" x14ac:dyDescent="0.4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4.25" x14ac:dyDescent="0.4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4.25" x14ac:dyDescent="0.4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4.25" x14ac:dyDescent="0.4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4.25" x14ac:dyDescent="0.4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4.25" x14ac:dyDescent="0.4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4.25" x14ac:dyDescent="0.4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4.25" x14ac:dyDescent="0.4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4.25" x14ac:dyDescent="0.4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4.25" x14ac:dyDescent="0.4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4.25" x14ac:dyDescent="0.4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4.25" x14ac:dyDescent="0.4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4.25" x14ac:dyDescent="0.4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4.25" x14ac:dyDescent="0.4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4.25" x14ac:dyDescent="0.4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4.25" x14ac:dyDescent="0.4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4.25" x14ac:dyDescent="0.4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4.25" x14ac:dyDescent="0.4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4.25" x14ac:dyDescent="0.4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4.25" x14ac:dyDescent="0.4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4.25" x14ac:dyDescent="0.4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4.25" x14ac:dyDescent="0.4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4.25" x14ac:dyDescent="0.4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4.25" x14ac:dyDescent="0.4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4.25" x14ac:dyDescent="0.4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4.25" x14ac:dyDescent="0.4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4.25" x14ac:dyDescent="0.4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4.25" x14ac:dyDescent="0.4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4.25" x14ac:dyDescent="0.4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4.25" x14ac:dyDescent="0.4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4.25" x14ac:dyDescent="0.4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4.25" x14ac:dyDescent="0.4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4.25" x14ac:dyDescent="0.4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4.25" x14ac:dyDescent="0.4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4.25" x14ac:dyDescent="0.4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4.25" x14ac:dyDescent="0.4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4.25" x14ac:dyDescent="0.4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4.25" x14ac:dyDescent="0.4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4.25" x14ac:dyDescent="0.4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4.25" x14ac:dyDescent="0.4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4.25" x14ac:dyDescent="0.4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4.25" x14ac:dyDescent="0.4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4.25" x14ac:dyDescent="0.4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4.25" x14ac:dyDescent="0.4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4.25" x14ac:dyDescent="0.4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4.25" x14ac:dyDescent="0.4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4.25" x14ac:dyDescent="0.4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4.25" x14ac:dyDescent="0.4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4.25" x14ac:dyDescent="0.4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4.25" x14ac:dyDescent="0.4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4.25" x14ac:dyDescent="0.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4.25" x14ac:dyDescent="0.4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4.25" x14ac:dyDescent="0.4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4.25" x14ac:dyDescent="0.4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4.25" x14ac:dyDescent="0.4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4.25" x14ac:dyDescent="0.4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4.25" x14ac:dyDescent="0.4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4.25" x14ac:dyDescent="0.4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4.25" x14ac:dyDescent="0.4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4.25" x14ac:dyDescent="0.4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4.25" x14ac:dyDescent="0.4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4.25" x14ac:dyDescent="0.4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4.25" x14ac:dyDescent="0.4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4.25" x14ac:dyDescent="0.4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4.25" x14ac:dyDescent="0.4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4.25" x14ac:dyDescent="0.4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4.25" x14ac:dyDescent="0.4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4.25" x14ac:dyDescent="0.4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4.25" x14ac:dyDescent="0.4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4.25" x14ac:dyDescent="0.4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4.25" x14ac:dyDescent="0.4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4.25" x14ac:dyDescent="0.4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4.25" x14ac:dyDescent="0.4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4.25" x14ac:dyDescent="0.4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4.25" x14ac:dyDescent="0.4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4.25" x14ac:dyDescent="0.4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4.25" x14ac:dyDescent="0.4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4.25" x14ac:dyDescent="0.4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4.25" x14ac:dyDescent="0.4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4.25" x14ac:dyDescent="0.4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4.25" x14ac:dyDescent="0.4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4.25" x14ac:dyDescent="0.4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4.25" x14ac:dyDescent="0.4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4.25" x14ac:dyDescent="0.4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4.25" x14ac:dyDescent="0.4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4.25" x14ac:dyDescent="0.4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4.25" x14ac:dyDescent="0.4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4.25" x14ac:dyDescent="0.4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4.25" x14ac:dyDescent="0.4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4.25" x14ac:dyDescent="0.4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4.25" x14ac:dyDescent="0.4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4.25" x14ac:dyDescent="0.4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4.25" x14ac:dyDescent="0.4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4.25" x14ac:dyDescent="0.4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4.25" x14ac:dyDescent="0.4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4.25" x14ac:dyDescent="0.4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4.25" x14ac:dyDescent="0.4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4.25" x14ac:dyDescent="0.4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4.25" x14ac:dyDescent="0.4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4.25" x14ac:dyDescent="0.4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4.25" x14ac:dyDescent="0.4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4.25" x14ac:dyDescent="0.4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4.25" x14ac:dyDescent="0.4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4.25" x14ac:dyDescent="0.4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4.25" x14ac:dyDescent="0.4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4.25" x14ac:dyDescent="0.4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4.25" x14ac:dyDescent="0.4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4.25" x14ac:dyDescent="0.4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4.25" x14ac:dyDescent="0.4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4.25" x14ac:dyDescent="0.4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4.25" x14ac:dyDescent="0.4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4.25" x14ac:dyDescent="0.4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4.25" x14ac:dyDescent="0.4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4.25" x14ac:dyDescent="0.4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4.25" x14ac:dyDescent="0.4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4.25" x14ac:dyDescent="0.4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4.25" x14ac:dyDescent="0.4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4.25" x14ac:dyDescent="0.4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4.25" x14ac:dyDescent="0.4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4.25" x14ac:dyDescent="0.4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4.25" x14ac:dyDescent="0.4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4.25" x14ac:dyDescent="0.4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4.25" x14ac:dyDescent="0.4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4.25" x14ac:dyDescent="0.4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4.25" x14ac:dyDescent="0.4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4.25" x14ac:dyDescent="0.4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4.25" x14ac:dyDescent="0.4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4.25" x14ac:dyDescent="0.4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4.25" x14ac:dyDescent="0.4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4.25" x14ac:dyDescent="0.4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4.25" x14ac:dyDescent="0.4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4.25" x14ac:dyDescent="0.4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4.25" x14ac:dyDescent="0.4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4.25" x14ac:dyDescent="0.4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4.25" x14ac:dyDescent="0.4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4.25" x14ac:dyDescent="0.4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4.25" x14ac:dyDescent="0.4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4.25" x14ac:dyDescent="0.4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4.25" x14ac:dyDescent="0.4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4.25" x14ac:dyDescent="0.4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4.25" x14ac:dyDescent="0.4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4.25" x14ac:dyDescent="0.4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4.25" x14ac:dyDescent="0.4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4.25" x14ac:dyDescent="0.4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4.25" x14ac:dyDescent="0.4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4.25" x14ac:dyDescent="0.4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4.25" x14ac:dyDescent="0.4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4.25" x14ac:dyDescent="0.4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4.25" x14ac:dyDescent="0.4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4.25" x14ac:dyDescent="0.4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4.25" x14ac:dyDescent="0.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4.25" x14ac:dyDescent="0.4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4.25" x14ac:dyDescent="0.4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4.25" x14ac:dyDescent="0.4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4.25" x14ac:dyDescent="0.4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4.25" x14ac:dyDescent="0.4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4.25" x14ac:dyDescent="0.4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4.25" x14ac:dyDescent="0.4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4.25" x14ac:dyDescent="0.4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4.25" x14ac:dyDescent="0.4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4.25" x14ac:dyDescent="0.4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4.25" x14ac:dyDescent="0.4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4.25" x14ac:dyDescent="0.4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4.25" x14ac:dyDescent="0.4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4.25" x14ac:dyDescent="0.4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4.25" x14ac:dyDescent="0.4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4.25" x14ac:dyDescent="0.4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4.25" x14ac:dyDescent="0.4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4.25" x14ac:dyDescent="0.4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4.25" x14ac:dyDescent="0.4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4.25" x14ac:dyDescent="0.4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4.25" x14ac:dyDescent="0.4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4.25" x14ac:dyDescent="0.4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4.25" x14ac:dyDescent="0.4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4.25" x14ac:dyDescent="0.4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4.25" x14ac:dyDescent="0.4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4.25" x14ac:dyDescent="0.4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4.25" x14ac:dyDescent="0.4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4.25" x14ac:dyDescent="0.4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4.25" x14ac:dyDescent="0.4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4.25" x14ac:dyDescent="0.4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4.25" x14ac:dyDescent="0.4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4.25" x14ac:dyDescent="0.4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4.25" x14ac:dyDescent="0.4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4.25" x14ac:dyDescent="0.4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4.25" x14ac:dyDescent="0.4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4.25" x14ac:dyDescent="0.4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4.25" x14ac:dyDescent="0.4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4.25" x14ac:dyDescent="0.4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4.25" x14ac:dyDescent="0.4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4.25" x14ac:dyDescent="0.4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4.25" x14ac:dyDescent="0.4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4.25" x14ac:dyDescent="0.4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4.25" x14ac:dyDescent="0.4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4.25" x14ac:dyDescent="0.4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4.25" x14ac:dyDescent="0.4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4.25" x14ac:dyDescent="0.4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4.25" x14ac:dyDescent="0.4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4.25" x14ac:dyDescent="0.4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4.25" x14ac:dyDescent="0.4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4.25" x14ac:dyDescent="0.4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4.25" x14ac:dyDescent="0.4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4.25" x14ac:dyDescent="0.4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4.25" x14ac:dyDescent="0.4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4.25" x14ac:dyDescent="0.4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4.25" x14ac:dyDescent="0.4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4.25" x14ac:dyDescent="0.4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4.25" x14ac:dyDescent="0.4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4.25" x14ac:dyDescent="0.4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4.25" x14ac:dyDescent="0.4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4.25" x14ac:dyDescent="0.4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4.25" x14ac:dyDescent="0.4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4.25" x14ac:dyDescent="0.4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4.25" x14ac:dyDescent="0.4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4.25" x14ac:dyDescent="0.4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4.25" x14ac:dyDescent="0.4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4.25" x14ac:dyDescent="0.4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4.25" x14ac:dyDescent="0.4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4.25" x14ac:dyDescent="0.4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4.25" x14ac:dyDescent="0.4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4.25" x14ac:dyDescent="0.4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4.25" x14ac:dyDescent="0.4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4.25" x14ac:dyDescent="0.4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4.25" x14ac:dyDescent="0.4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4.25" x14ac:dyDescent="0.4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4.25" x14ac:dyDescent="0.4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4.25" x14ac:dyDescent="0.4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4.25" x14ac:dyDescent="0.4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4.25" x14ac:dyDescent="0.4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4.25" x14ac:dyDescent="0.4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4.25" x14ac:dyDescent="0.4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4.25" x14ac:dyDescent="0.4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4.25" x14ac:dyDescent="0.4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4.25" x14ac:dyDescent="0.4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4.25" x14ac:dyDescent="0.4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4.25" x14ac:dyDescent="0.4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4.25" x14ac:dyDescent="0.4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4.25" x14ac:dyDescent="0.4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4.25" x14ac:dyDescent="0.4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4.25" x14ac:dyDescent="0.4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4.25" x14ac:dyDescent="0.4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4.25" x14ac:dyDescent="0.4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4.25" x14ac:dyDescent="0.4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4.25" x14ac:dyDescent="0.4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4.25" x14ac:dyDescent="0.4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4.25" x14ac:dyDescent="0.4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4.25" x14ac:dyDescent="0.4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4.25" x14ac:dyDescent="0.4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4.25" x14ac:dyDescent="0.4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4.25" x14ac:dyDescent="0.4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4.25" x14ac:dyDescent="0.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4.25" x14ac:dyDescent="0.4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4.25" x14ac:dyDescent="0.4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4.25" x14ac:dyDescent="0.4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4.25" x14ac:dyDescent="0.4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4.25" x14ac:dyDescent="0.4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4.25" x14ac:dyDescent="0.4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4.25" x14ac:dyDescent="0.4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4.25" x14ac:dyDescent="0.4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4.25" x14ac:dyDescent="0.4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4.25" x14ac:dyDescent="0.4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4.25" x14ac:dyDescent="0.4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4.25" x14ac:dyDescent="0.4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4.25" x14ac:dyDescent="0.4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4.25" x14ac:dyDescent="0.4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4.25" x14ac:dyDescent="0.4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4.25" x14ac:dyDescent="0.4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4.25" x14ac:dyDescent="0.4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4.25" x14ac:dyDescent="0.4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4.25" x14ac:dyDescent="0.4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4.25" x14ac:dyDescent="0.4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4.25" x14ac:dyDescent="0.4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4.25" x14ac:dyDescent="0.4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4.25" x14ac:dyDescent="0.4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4.25" x14ac:dyDescent="0.4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4.25" x14ac:dyDescent="0.4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4.25" x14ac:dyDescent="0.4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4.25" x14ac:dyDescent="0.4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4.25" x14ac:dyDescent="0.4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4.25" x14ac:dyDescent="0.4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4.25" x14ac:dyDescent="0.4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4.25" x14ac:dyDescent="0.4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4.25" x14ac:dyDescent="0.4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4.25" x14ac:dyDescent="0.4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4.25" x14ac:dyDescent="0.4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4.25" x14ac:dyDescent="0.4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4.25" x14ac:dyDescent="0.4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4.25" x14ac:dyDescent="0.4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4.25" x14ac:dyDescent="0.4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4.25" x14ac:dyDescent="0.4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4.25" x14ac:dyDescent="0.4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4.25" x14ac:dyDescent="0.4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4.25" x14ac:dyDescent="0.4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4.25" x14ac:dyDescent="0.4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4.25" x14ac:dyDescent="0.4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4.25" x14ac:dyDescent="0.4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4.25" x14ac:dyDescent="0.4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4.25" x14ac:dyDescent="0.4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4.25" x14ac:dyDescent="0.4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4.25" x14ac:dyDescent="0.4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4.25" x14ac:dyDescent="0.4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4.25" x14ac:dyDescent="0.4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4.25" x14ac:dyDescent="0.4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4.25" x14ac:dyDescent="0.4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4.25" x14ac:dyDescent="0.4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4.25" x14ac:dyDescent="0.4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4.25" x14ac:dyDescent="0.4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4.25" x14ac:dyDescent="0.4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4.25" x14ac:dyDescent="0.4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4.25" x14ac:dyDescent="0.4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4.25" x14ac:dyDescent="0.4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4.25" x14ac:dyDescent="0.4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4.25" x14ac:dyDescent="0.4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4.25" x14ac:dyDescent="0.4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4.25" x14ac:dyDescent="0.4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4.25" x14ac:dyDescent="0.4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4.25" x14ac:dyDescent="0.4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4.25" x14ac:dyDescent="0.4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4.25" x14ac:dyDescent="0.4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4.25" x14ac:dyDescent="0.4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4.25" x14ac:dyDescent="0.4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4.25" x14ac:dyDescent="0.4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4.25" x14ac:dyDescent="0.4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4.25" x14ac:dyDescent="0.4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4.25" x14ac:dyDescent="0.4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4.25" x14ac:dyDescent="0.4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4.25" x14ac:dyDescent="0.4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4.25" x14ac:dyDescent="0.4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4.25" x14ac:dyDescent="0.4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4.25" x14ac:dyDescent="0.4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4.25" x14ac:dyDescent="0.4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4.25" x14ac:dyDescent="0.4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4.25" x14ac:dyDescent="0.4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4.25" x14ac:dyDescent="0.4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4.25" x14ac:dyDescent="0.4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4.25" x14ac:dyDescent="0.4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4.25" x14ac:dyDescent="0.4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4.25" x14ac:dyDescent="0.4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4.25" x14ac:dyDescent="0.4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4.25" x14ac:dyDescent="0.4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4.25" x14ac:dyDescent="0.4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4.25" x14ac:dyDescent="0.4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4.25" x14ac:dyDescent="0.4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4.25" x14ac:dyDescent="0.4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4.25" x14ac:dyDescent="0.4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4.25" x14ac:dyDescent="0.4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4.25" x14ac:dyDescent="0.4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4.25" x14ac:dyDescent="0.4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4.25" x14ac:dyDescent="0.4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4.25" x14ac:dyDescent="0.4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4.25" x14ac:dyDescent="0.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4.25" x14ac:dyDescent="0.4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4.25" x14ac:dyDescent="0.4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4.25" x14ac:dyDescent="0.4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4.25" x14ac:dyDescent="0.4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4.25" x14ac:dyDescent="0.4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4.25" x14ac:dyDescent="0.4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4.25" x14ac:dyDescent="0.4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4.25" x14ac:dyDescent="0.4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4.25" x14ac:dyDescent="0.4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4.25" x14ac:dyDescent="0.4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4.25" x14ac:dyDescent="0.4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4.25" x14ac:dyDescent="0.4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4.25" x14ac:dyDescent="0.4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4.25" x14ac:dyDescent="0.4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4.25" x14ac:dyDescent="0.4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4.25" x14ac:dyDescent="0.4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4.25" x14ac:dyDescent="0.4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4.25" x14ac:dyDescent="0.4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4.25" x14ac:dyDescent="0.4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4.25" x14ac:dyDescent="0.4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4.25" x14ac:dyDescent="0.4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4.25" x14ac:dyDescent="0.4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4.25" x14ac:dyDescent="0.4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4.25" x14ac:dyDescent="0.4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4.25" x14ac:dyDescent="0.4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4.25" x14ac:dyDescent="0.4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4.25" x14ac:dyDescent="0.4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4.25" x14ac:dyDescent="0.4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4.25" x14ac:dyDescent="0.4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4.25" x14ac:dyDescent="0.4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4.25" x14ac:dyDescent="0.4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4.25" x14ac:dyDescent="0.4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4.25" x14ac:dyDescent="0.4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4.25" x14ac:dyDescent="0.4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4.25" x14ac:dyDescent="0.4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4.25" x14ac:dyDescent="0.4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4.25" x14ac:dyDescent="0.4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4.25" x14ac:dyDescent="0.4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4.25" x14ac:dyDescent="0.4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4.25" x14ac:dyDescent="0.4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4.25" x14ac:dyDescent="0.4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4.25" x14ac:dyDescent="0.4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4.25" x14ac:dyDescent="0.4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4.25" x14ac:dyDescent="0.4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4.25" x14ac:dyDescent="0.4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4.25" x14ac:dyDescent="0.4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4.25" x14ac:dyDescent="0.4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4.25" x14ac:dyDescent="0.4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4.25" x14ac:dyDescent="0.4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4.25" x14ac:dyDescent="0.4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4.25" x14ac:dyDescent="0.4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4.25" x14ac:dyDescent="0.4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4.25" x14ac:dyDescent="0.4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4.25" x14ac:dyDescent="0.4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4.25" x14ac:dyDescent="0.4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4.25" x14ac:dyDescent="0.4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4.25" x14ac:dyDescent="0.4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4.25" x14ac:dyDescent="0.4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4.25" x14ac:dyDescent="0.4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4.25" x14ac:dyDescent="0.4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4.25" x14ac:dyDescent="0.4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4.25" x14ac:dyDescent="0.4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4.25" x14ac:dyDescent="0.4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4.25" x14ac:dyDescent="0.4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4.25" x14ac:dyDescent="0.4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4.25" x14ac:dyDescent="0.4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4.25" x14ac:dyDescent="0.4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4.25" x14ac:dyDescent="0.4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4.25" x14ac:dyDescent="0.4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4.25" x14ac:dyDescent="0.4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4.25" x14ac:dyDescent="0.4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4.25" x14ac:dyDescent="0.4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4.25" x14ac:dyDescent="0.4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4.25" x14ac:dyDescent="0.4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4.25" x14ac:dyDescent="0.4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4.25" x14ac:dyDescent="0.4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4.25" x14ac:dyDescent="0.4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4.25" x14ac:dyDescent="0.4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4.25" x14ac:dyDescent="0.4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4.25" x14ac:dyDescent="0.4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4.25" x14ac:dyDescent="0.4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4.25" x14ac:dyDescent="0.4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4.25" x14ac:dyDescent="0.4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4.25" x14ac:dyDescent="0.4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4.25" x14ac:dyDescent="0.4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4.25" x14ac:dyDescent="0.4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4.25" x14ac:dyDescent="0.4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4.25" x14ac:dyDescent="0.4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4.25" x14ac:dyDescent="0.4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4.25" x14ac:dyDescent="0.4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4.25" x14ac:dyDescent="0.4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4.25" x14ac:dyDescent="0.4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4.25" x14ac:dyDescent="0.4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4.25" x14ac:dyDescent="0.4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4.25" x14ac:dyDescent="0.4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4.25" x14ac:dyDescent="0.4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4.25" x14ac:dyDescent="0.4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4.25" x14ac:dyDescent="0.4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4.25" x14ac:dyDescent="0.4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4.25" x14ac:dyDescent="0.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4.25" x14ac:dyDescent="0.4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4.25" x14ac:dyDescent="0.4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4.25" x14ac:dyDescent="0.4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4.25" x14ac:dyDescent="0.4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4.25" x14ac:dyDescent="0.4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4.25" x14ac:dyDescent="0.4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4.25" x14ac:dyDescent="0.4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4.25" x14ac:dyDescent="0.4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4.25" x14ac:dyDescent="0.4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4.25" x14ac:dyDescent="0.4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4.25" x14ac:dyDescent="0.4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4.25" x14ac:dyDescent="0.4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4.25" x14ac:dyDescent="0.4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4.25" x14ac:dyDescent="0.4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4.25" x14ac:dyDescent="0.4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4.25" x14ac:dyDescent="0.4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4.25" x14ac:dyDescent="0.4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4.25" x14ac:dyDescent="0.4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4.25" x14ac:dyDescent="0.4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4.25" x14ac:dyDescent="0.4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4.25" x14ac:dyDescent="0.4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4.25" x14ac:dyDescent="0.4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4.25" x14ac:dyDescent="0.4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4.25" x14ac:dyDescent="0.4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4.25" x14ac:dyDescent="0.4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4.25" x14ac:dyDescent="0.4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4.25" x14ac:dyDescent="0.4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4.25" x14ac:dyDescent="0.4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4.25" x14ac:dyDescent="0.4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4.25" x14ac:dyDescent="0.4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4.25" x14ac:dyDescent="0.4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4.25" x14ac:dyDescent="0.4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4.25" x14ac:dyDescent="0.4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4.25" x14ac:dyDescent="0.4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4.25" x14ac:dyDescent="0.4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4.25" x14ac:dyDescent="0.4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4.25" x14ac:dyDescent="0.4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4.25" x14ac:dyDescent="0.4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4.25" x14ac:dyDescent="0.4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4.25" x14ac:dyDescent="0.4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4.25" x14ac:dyDescent="0.4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4.25" x14ac:dyDescent="0.4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4.25" x14ac:dyDescent="0.4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4.25" x14ac:dyDescent="0.4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4.25" x14ac:dyDescent="0.4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4.25" x14ac:dyDescent="0.4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4.25" x14ac:dyDescent="0.4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4.25" x14ac:dyDescent="0.4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4.25" x14ac:dyDescent="0.4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4.25" x14ac:dyDescent="0.4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4.25" x14ac:dyDescent="0.4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4.25" x14ac:dyDescent="0.4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4.25" x14ac:dyDescent="0.4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4.25" x14ac:dyDescent="0.4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4.25" x14ac:dyDescent="0.4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4.25" x14ac:dyDescent="0.4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4.25" x14ac:dyDescent="0.4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4.25" x14ac:dyDescent="0.4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4.25" x14ac:dyDescent="0.4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4.25" x14ac:dyDescent="0.4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4.25" x14ac:dyDescent="0.4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4.25" x14ac:dyDescent="0.4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4.25" x14ac:dyDescent="0.4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4.25" x14ac:dyDescent="0.4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4.25" x14ac:dyDescent="0.4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4.25" x14ac:dyDescent="0.4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4.25" x14ac:dyDescent="0.4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4.25" x14ac:dyDescent="0.4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4.25" x14ac:dyDescent="0.4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4.25" x14ac:dyDescent="0.4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4.25" x14ac:dyDescent="0.4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4.25" x14ac:dyDescent="0.4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4.25" x14ac:dyDescent="0.4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4.25" x14ac:dyDescent="0.4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4.25" x14ac:dyDescent="0.4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4.25" x14ac:dyDescent="0.4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4.25" x14ac:dyDescent="0.4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4.25" x14ac:dyDescent="0.4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4.25" x14ac:dyDescent="0.4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4.25" x14ac:dyDescent="0.4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4.25" x14ac:dyDescent="0.4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4.25" x14ac:dyDescent="0.4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4.25" x14ac:dyDescent="0.4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4.25" x14ac:dyDescent="0.4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4.25" x14ac:dyDescent="0.4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4.25" x14ac:dyDescent="0.4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4.25" x14ac:dyDescent="0.4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4.25" x14ac:dyDescent="0.4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4.25" x14ac:dyDescent="0.4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4.25" x14ac:dyDescent="0.4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4.25" x14ac:dyDescent="0.4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4.25" x14ac:dyDescent="0.4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4.25" x14ac:dyDescent="0.4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4.25" x14ac:dyDescent="0.4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4.25" x14ac:dyDescent="0.4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4.25" x14ac:dyDescent="0.4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4.25" x14ac:dyDescent="0.4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4.25" x14ac:dyDescent="0.4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4.25" x14ac:dyDescent="0.4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4.25" x14ac:dyDescent="0.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4.25" x14ac:dyDescent="0.4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4.25" x14ac:dyDescent="0.4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4.25" x14ac:dyDescent="0.4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4.25" x14ac:dyDescent="0.4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4.25" x14ac:dyDescent="0.4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4.25" x14ac:dyDescent="0.4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4.25" x14ac:dyDescent="0.4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4.25" x14ac:dyDescent="0.4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4.25" x14ac:dyDescent="0.4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4.25" x14ac:dyDescent="0.4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4.25" x14ac:dyDescent="0.4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4.25" x14ac:dyDescent="0.4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4.25" x14ac:dyDescent="0.4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4.25" x14ac:dyDescent="0.4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4.25" x14ac:dyDescent="0.4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4.25" x14ac:dyDescent="0.4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4.25" x14ac:dyDescent="0.4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4.25" x14ac:dyDescent="0.4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4.25" x14ac:dyDescent="0.4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4.25" x14ac:dyDescent="0.4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4.25" x14ac:dyDescent="0.4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4.25" x14ac:dyDescent="0.4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4.25" x14ac:dyDescent="0.4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4.25" x14ac:dyDescent="0.4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4.25" x14ac:dyDescent="0.4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4.25" x14ac:dyDescent="0.4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4.25" x14ac:dyDescent="0.4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4.25" x14ac:dyDescent="0.4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4.25" x14ac:dyDescent="0.4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4.25" x14ac:dyDescent="0.4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4.25" x14ac:dyDescent="0.4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4.25" x14ac:dyDescent="0.4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4.25" x14ac:dyDescent="0.4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4.25" x14ac:dyDescent="0.4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4.25" x14ac:dyDescent="0.4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4.25" x14ac:dyDescent="0.4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4.25" x14ac:dyDescent="0.4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4.25" x14ac:dyDescent="0.4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4.25" x14ac:dyDescent="0.4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4.25" x14ac:dyDescent="0.4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4.25" x14ac:dyDescent="0.4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4.25" x14ac:dyDescent="0.4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4.25" x14ac:dyDescent="0.4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4.25" x14ac:dyDescent="0.4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4.25" x14ac:dyDescent="0.4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4.25" x14ac:dyDescent="0.4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4.25" x14ac:dyDescent="0.4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4.25" x14ac:dyDescent="0.4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4.25" x14ac:dyDescent="0.4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4.25" x14ac:dyDescent="0.4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4.25" x14ac:dyDescent="0.4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4.25" x14ac:dyDescent="0.4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4.25" x14ac:dyDescent="0.4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4.25" x14ac:dyDescent="0.4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4.25" x14ac:dyDescent="0.4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4.25" x14ac:dyDescent="0.4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4.25" x14ac:dyDescent="0.4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4.25" x14ac:dyDescent="0.4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4.25" x14ac:dyDescent="0.4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4.25" x14ac:dyDescent="0.4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4.25" x14ac:dyDescent="0.4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4.25" x14ac:dyDescent="0.4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4.25" x14ac:dyDescent="0.4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4.25" x14ac:dyDescent="0.4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4.25" x14ac:dyDescent="0.4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4.25" x14ac:dyDescent="0.4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4.25" x14ac:dyDescent="0.4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4.25" x14ac:dyDescent="0.4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4.25" x14ac:dyDescent="0.4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4.25" x14ac:dyDescent="0.4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4.25" x14ac:dyDescent="0.4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4.25" x14ac:dyDescent="0.4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4.25" x14ac:dyDescent="0.4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4.25" x14ac:dyDescent="0.4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4.25" x14ac:dyDescent="0.4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4.25" x14ac:dyDescent="0.4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4.25" x14ac:dyDescent="0.4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4.25" x14ac:dyDescent="0.4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4.25" x14ac:dyDescent="0.4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4.25" x14ac:dyDescent="0.4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4.25" x14ac:dyDescent="0.4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4.25" x14ac:dyDescent="0.4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4.25" x14ac:dyDescent="0.4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4.25" x14ac:dyDescent="0.4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4.25" x14ac:dyDescent="0.4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4.25" x14ac:dyDescent="0.4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4.25" x14ac:dyDescent="0.4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4.25" x14ac:dyDescent="0.4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4.25" x14ac:dyDescent="0.4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4.25" x14ac:dyDescent="0.4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4.25" x14ac:dyDescent="0.4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4.25" x14ac:dyDescent="0.4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4.25" x14ac:dyDescent="0.4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4.25" x14ac:dyDescent="0.4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4.25" x14ac:dyDescent="0.4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4.25" x14ac:dyDescent="0.4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4.25" x14ac:dyDescent="0.4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4.25" x14ac:dyDescent="0.4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4.25" x14ac:dyDescent="0.4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4.25" x14ac:dyDescent="0.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4.25" x14ac:dyDescent="0.4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4.25" x14ac:dyDescent="0.4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4.25" x14ac:dyDescent="0.4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4.25" x14ac:dyDescent="0.4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4.25" x14ac:dyDescent="0.4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4.25" x14ac:dyDescent="0.4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4.25" x14ac:dyDescent="0.4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4.25" x14ac:dyDescent="0.4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4.25" x14ac:dyDescent="0.4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4.25" x14ac:dyDescent="0.4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4.25" x14ac:dyDescent="0.4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4.25" x14ac:dyDescent="0.4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4.25" x14ac:dyDescent="0.4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4.25" x14ac:dyDescent="0.4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4.25" x14ac:dyDescent="0.4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4.25" x14ac:dyDescent="0.4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4.25" x14ac:dyDescent="0.4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4.25" x14ac:dyDescent="0.4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4.25" x14ac:dyDescent="0.4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4.25" x14ac:dyDescent="0.4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4.25" x14ac:dyDescent="0.4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4.25" x14ac:dyDescent="0.4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4.25" x14ac:dyDescent="0.4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4.25" x14ac:dyDescent="0.4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4.25" x14ac:dyDescent="0.4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4.25" x14ac:dyDescent="0.4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4.25" x14ac:dyDescent="0.4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4.25" x14ac:dyDescent="0.4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4.25" x14ac:dyDescent="0.4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4.25" x14ac:dyDescent="0.4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4.25" x14ac:dyDescent="0.4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4.25" x14ac:dyDescent="0.4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4.25" x14ac:dyDescent="0.4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4.25" x14ac:dyDescent="0.4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4.25" x14ac:dyDescent="0.4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4.25" x14ac:dyDescent="0.4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4.25" x14ac:dyDescent="0.4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4.25" x14ac:dyDescent="0.4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4.25" x14ac:dyDescent="0.4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4.25" x14ac:dyDescent="0.4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4.25" x14ac:dyDescent="0.4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4.25" x14ac:dyDescent="0.4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4.25" x14ac:dyDescent="0.4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4.25" x14ac:dyDescent="0.4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4.25" x14ac:dyDescent="0.4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4.25" x14ac:dyDescent="0.4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4.25" x14ac:dyDescent="0.4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4.25" x14ac:dyDescent="0.4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4.25" x14ac:dyDescent="0.4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4.25" x14ac:dyDescent="0.4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4.25" x14ac:dyDescent="0.4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4.25" x14ac:dyDescent="0.4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sheetData>
  <autoFilter ref="A4:R34" xr:uid="{00000000-0009-0000-0000-000003000000}"/>
  <dataValidations count="1">
    <dataValidation type="list" allowBlank="1" showErrorMessage="1" sqref="D5:D34" xr:uid="{00000000-0002-0000-0300-000000000000}">
      <formula1>"Knowledge,Skill,Skill &amp; Knowledge"</formula1>
    </dataValidation>
  </dataValidations>
  <pageMargins left="0.7" right="0.7" top="0.75" bottom="0.75" header="0.3" footer="0.3"/>
  <pageSetup orientation="portrait" horizontalDpi="1200" verticalDpi="12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938"/>
  <sheetViews>
    <sheetView zoomScale="85" zoomScaleNormal="85" workbookViewId="0">
      <pane xSplit="2" ySplit="7" topLeftCell="C92" activePane="bottomRight" state="frozen"/>
      <selection pane="topRight" activeCell="C1" sqref="C1"/>
      <selection pane="bottomLeft" activeCell="A5" sqref="A5"/>
      <selection pane="bottomRight" activeCell="H96" sqref="H96"/>
    </sheetView>
  </sheetViews>
  <sheetFormatPr defaultColWidth="12.59765625" defaultRowHeight="15" customHeight="1" x14ac:dyDescent="0.45"/>
  <cols>
    <col min="1" max="1" width="1.3984375" style="67" customWidth="1"/>
    <col min="2" max="2" width="6" style="67" customWidth="1"/>
    <col min="3" max="3" width="9.86328125" style="67" customWidth="1"/>
    <col min="4" max="4" width="12" style="67" customWidth="1"/>
    <col min="5" max="5" width="36.59765625" style="67" customWidth="1"/>
    <col min="6" max="6" width="11.73046875" style="67" bestFit="1" customWidth="1"/>
    <col min="7" max="7" width="8.265625" style="67" customWidth="1"/>
    <col min="8" max="8" width="10.73046875" style="67" customWidth="1"/>
    <col min="9" max="9" width="40.59765625" style="67" customWidth="1"/>
    <col min="10" max="10" width="10.86328125" style="67" customWidth="1"/>
    <col min="11" max="34" width="6.86328125" style="67" customWidth="1"/>
    <col min="35" max="35" width="6.73046875" style="67" customWidth="1"/>
    <col min="36" max="37" width="6.59765625" style="67" customWidth="1"/>
    <col min="38" max="40" width="6.73046875" style="67" customWidth="1"/>
    <col min="41" max="16384" width="12.59765625" style="67"/>
  </cols>
  <sheetData>
    <row r="1" spans="1:40" ht="12.75" customHeight="1" x14ac:dyDescent="0.45">
      <c r="A1" s="13"/>
      <c r="B1" s="13"/>
      <c r="C1" s="13"/>
      <c r="D1" s="13"/>
      <c r="E1" s="13"/>
      <c r="F1" s="13"/>
      <c r="G1" s="13"/>
      <c r="H1" s="13"/>
      <c r="I1" s="49"/>
      <c r="J1" s="49"/>
      <c r="K1" s="49"/>
      <c r="L1" s="49"/>
      <c r="M1" s="49"/>
      <c r="N1" s="49"/>
      <c r="O1" s="49"/>
      <c r="P1" s="49"/>
      <c r="Q1" s="49"/>
      <c r="R1" s="49"/>
      <c r="S1" s="49"/>
      <c r="T1" s="49"/>
      <c r="U1" s="49"/>
      <c r="V1" s="49"/>
      <c r="W1" s="49"/>
      <c r="X1" s="49"/>
      <c r="Y1" s="49"/>
      <c r="Z1" s="49"/>
      <c r="AA1" s="49"/>
      <c r="AB1" s="49"/>
      <c r="AC1" s="49"/>
      <c r="AD1" s="49"/>
      <c r="AE1" s="49"/>
      <c r="AF1" s="49"/>
      <c r="AG1" s="49"/>
      <c r="AH1" s="49"/>
    </row>
    <row r="2" spans="1:40" ht="18" customHeight="1" x14ac:dyDescent="0.5">
      <c r="A2" s="13"/>
      <c r="B2" s="50" t="s">
        <v>46</v>
      </c>
      <c r="C2" s="13"/>
      <c r="D2" s="13"/>
      <c r="E2" s="13"/>
      <c r="F2" s="13"/>
      <c r="G2" s="13"/>
      <c r="H2" s="13"/>
      <c r="J2" s="83" t="s">
        <v>155</v>
      </c>
      <c r="K2" s="49"/>
      <c r="L2" s="49"/>
      <c r="M2" s="49"/>
      <c r="N2" s="49"/>
      <c r="O2" s="49"/>
      <c r="P2" s="49"/>
      <c r="Q2" s="49"/>
      <c r="R2" s="49"/>
      <c r="S2" s="49"/>
      <c r="T2" s="49"/>
      <c r="U2" s="49"/>
      <c r="V2" s="49"/>
      <c r="W2" s="49"/>
      <c r="X2" s="49"/>
      <c r="Y2" s="49"/>
      <c r="Z2" s="49"/>
      <c r="AA2" s="49"/>
      <c r="AB2" s="49"/>
      <c r="AC2" s="49"/>
      <c r="AD2" s="49"/>
      <c r="AE2" s="49"/>
      <c r="AF2" s="49"/>
      <c r="AG2" s="49"/>
      <c r="AH2" s="49"/>
    </row>
    <row r="3" spans="1:40" ht="15.75" customHeight="1" x14ac:dyDescent="0.45">
      <c r="A3" s="13"/>
      <c r="B3" s="51" t="s">
        <v>47</v>
      </c>
      <c r="C3" s="13"/>
      <c r="D3" s="13"/>
      <c r="E3" s="13"/>
      <c r="F3" s="13"/>
      <c r="G3" s="13"/>
      <c r="H3" s="13"/>
      <c r="J3" s="49" t="s">
        <v>158</v>
      </c>
      <c r="K3" s="49">
        <f t="shared" ref="K3:AN3" si="0">COUNTIF(K7:K144, "*U*")</f>
        <v>0</v>
      </c>
      <c r="L3" s="49">
        <f t="shared" si="0"/>
        <v>0</v>
      </c>
      <c r="M3" s="49">
        <f t="shared" si="0"/>
        <v>0</v>
      </c>
      <c r="N3" s="49">
        <f t="shared" si="0"/>
        <v>2</v>
      </c>
      <c r="O3" s="49">
        <f t="shared" si="0"/>
        <v>0</v>
      </c>
      <c r="P3" s="49">
        <f t="shared" si="0"/>
        <v>1</v>
      </c>
      <c r="Q3" s="49">
        <f t="shared" si="0"/>
        <v>0</v>
      </c>
      <c r="R3" s="49">
        <f t="shared" si="0"/>
        <v>0</v>
      </c>
      <c r="S3" s="49">
        <f t="shared" si="0"/>
        <v>0</v>
      </c>
      <c r="T3" s="49">
        <f t="shared" si="0"/>
        <v>0</v>
      </c>
      <c r="U3" s="49">
        <f t="shared" si="0"/>
        <v>0</v>
      </c>
      <c r="V3" s="49">
        <f t="shared" si="0"/>
        <v>0</v>
      </c>
      <c r="W3" s="49">
        <f t="shared" si="0"/>
        <v>0</v>
      </c>
      <c r="X3" s="49">
        <f t="shared" si="0"/>
        <v>0</v>
      </c>
      <c r="Y3" s="49">
        <f t="shared" si="0"/>
        <v>0</v>
      </c>
      <c r="Z3" s="49">
        <f t="shared" si="0"/>
        <v>0</v>
      </c>
      <c r="AA3" s="49">
        <f t="shared" si="0"/>
        <v>0</v>
      </c>
      <c r="AB3" s="49">
        <f t="shared" si="0"/>
        <v>0</v>
      </c>
      <c r="AC3" s="49">
        <f t="shared" si="0"/>
        <v>0</v>
      </c>
      <c r="AD3" s="49">
        <f t="shared" si="0"/>
        <v>0</v>
      </c>
      <c r="AE3" s="49">
        <f t="shared" si="0"/>
        <v>0</v>
      </c>
      <c r="AF3" s="49">
        <f t="shared" si="0"/>
        <v>0</v>
      </c>
      <c r="AG3" s="49">
        <f t="shared" si="0"/>
        <v>0</v>
      </c>
      <c r="AH3" s="49">
        <f t="shared" si="0"/>
        <v>0</v>
      </c>
      <c r="AI3" s="49">
        <f t="shared" si="0"/>
        <v>0</v>
      </c>
      <c r="AJ3" s="49">
        <f t="shared" si="0"/>
        <v>0</v>
      </c>
      <c r="AK3" s="49">
        <f t="shared" si="0"/>
        <v>0</v>
      </c>
      <c r="AL3" s="49">
        <f t="shared" si="0"/>
        <v>0</v>
      </c>
      <c r="AM3" s="49">
        <f t="shared" si="0"/>
        <v>0</v>
      </c>
      <c r="AN3" s="49">
        <f t="shared" si="0"/>
        <v>0</v>
      </c>
    </row>
    <row r="4" spans="1:40" ht="15.75" customHeight="1" x14ac:dyDescent="0.45">
      <c r="A4" s="13"/>
      <c r="B4" s="48" t="s">
        <v>167</v>
      </c>
      <c r="C4" s="13"/>
      <c r="D4" s="13"/>
      <c r="E4" s="13"/>
      <c r="F4" s="13"/>
      <c r="G4" s="13"/>
      <c r="H4" s="13"/>
      <c r="I4" s="48"/>
      <c r="J4" s="49" t="s">
        <v>157</v>
      </c>
      <c r="K4" s="49">
        <f t="shared" ref="K4:AN4" si="1">COUNTIF(K7:K144, "*T*")</f>
        <v>1</v>
      </c>
      <c r="L4" s="49">
        <f t="shared" si="1"/>
        <v>1</v>
      </c>
      <c r="M4" s="49">
        <f t="shared" si="1"/>
        <v>2</v>
      </c>
      <c r="N4" s="49">
        <f t="shared" si="1"/>
        <v>2</v>
      </c>
      <c r="O4" s="49">
        <f t="shared" si="1"/>
        <v>0</v>
      </c>
      <c r="P4" s="49">
        <f t="shared" si="1"/>
        <v>1</v>
      </c>
      <c r="Q4" s="49">
        <f t="shared" si="1"/>
        <v>0</v>
      </c>
      <c r="R4" s="49">
        <f t="shared" si="1"/>
        <v>0</v>
      </c>
      <c r="S4" s="49">
        <f t="shared" si="1"/>
        <v>0</v>
      </c>
      <c r="T4" s="49">
        <f t="shared" si="1"/>
        <v>0</v>
      </c>
      <c r="U4" s="49">
        <f t="shared" si="1"/>
        <v>0</v>
      </c>
      <c r="V4" s="49">
        <f t="shared" si="1"/>
        <v>0</v>
      </c>
      <c r="W4" s="49">
        <f t="shared" si="1"/>
        <v>0</v>
      </c>
      <c r="X4" s="49">
        <f t="shared" si="1"/>
        <v>0</v>
      </c>
      <c r="Y4" s="49">
        <f t="shared" si="1"/>
        <v>0</v>
      </c>
      <c r="Z4" s="49">
        <f t="shared" si="1"/>
        <v>0</v>
      </c>
      <c r="AA4" s="49">
        <f t="shared" si="1"/>
        <v>0</v>
      </c>
      <c r="AB4" s="49">
        <f t="shared" si="1"/>
        <v>0</v>
      </c>
      <c r="AC4" s="49">
        <f t="shared" si="1"/>
        <v>0</v>
      </c>
      <c r="AD4" s="49">
        <f t="shared" si="1"/>
        <v>0</v>
      </c>
      <c r="AE4" s="49">
        <f t="shared" si="1"/>
        <v>0</v>
      </c>
      <c r="AF4" s="49">
        <f t="shared" si="1"/>
        <v>0</v>
      </c>
      <c r="AG4" s="49">
        <f t="shared" si="1"/>
        <v>0</v>
      </c>
      <c r="AH4" s="49">
        <f t="shared" si="1"/>
        <v>0</v>
      </c>
      <c r="AI4" s="49">
        <f t="shared" si="1"/>
        <v>0</v>
      </c>
      <c r="AJ4" s="49">
        <f t="shared" si="1"/>
        <v>0</v>
      </c>
      <c r="AK4" s="49">
        <f t="shared" si="1"/>
        <v>0</v>
      </c>
      <c r="AL4" s="49">
        <f t="shared" si="1"/>
        <v>0</v>
      </c>
      <c r="AM4" s="49">
        <f t="shared" si="1"/>
        <v>0</v>
      </c>
      <c r="AN4" s="49">
        <f t="shared" si="1"/>
        <v>0</v>
      </c>
    </row>
    <row r="5" spans="1:40" ht="15.75" customHeight="1" x14ac:dyDescent="0.45">
      <c r="A5" s="13"/>
      <c r="B5" s="48" t="s">
        <v>41</v>
      </c>
      <c r="C5" s="13"/>
      <c r="D5" s="13"/>
      <c r="E5" s="13"/>
      <c r="F5" s="13"/>
      <c r="G5" s="13"/>
      <c r="H5" s="13"/>
      <c r="I5" s="48"/>
      <c r="J5" s="49" t="s">
        <v>156</v>
      </c>
      <c r="K5" s="49">
        <f t="shared" ref="K5:AN5" si="2">COUNTIF(K7:K144, "*I*")</f>
        <v>0</v>
      </c>
      <c r="L5" s="49">
        <f t="shared" si="2"/>
        <v>1</v>
      </c>
      <c r="M5" s="49">
        <f t="shared" si="2"/>
        <v>2</v>
      </c>
      <c r="N5" s="49">
        <f t="shared" si="2"/>
        <v>0</v>
      </c>
      <c r="O5" s="49">
        <f t="shared" si="2"/>
        <v>0</v>
      </c>
      <c r="P5" s="49">
        <f t="shared" si="2"/>
        <v>0</v>
      </c>
      <c r="Q5" s="49">
        <f t="shared" si="2"/>
        <v>0</v>
      </c>
      <c r="R5" s="49">
        <f t="shared" si="2"/>
        <v>0</v>
      </c>
      <c r="S5" s="49">
        <f t="shared" si="2"/>
        <v>0</v>
      </c>
      <c r="T5" s="49">
        <f t="shared" si="2"/>
        <v>0</v>
      </c>
      <c r="U5" s="49">
        <f t="shared" si="2"/>
        <v>0</v>
      </c>
      <c r="V5" s="49">
        <f t="shared" si="2"/>
        <v>0</v>
      </c>
      <c r="W5" s="49">
        <f t="shared" si="2"/>
        <v>0</v>
      </c>
      <c r="X5" s="49">
        <f t="shared" si="2"/>
        <v>0</v>
      </c>
      <c r="Y5" s="49">
        <f t="shared" si="2"/>
        <v>0</v>
      </c>
      <c r="Z5" s="49">
        <f t="shared" si="2"/>
        <v>0</v>
      </c>
      <c r="AA5" s="49">
        <f t="shared" si="2"/>
        <v>0</v>
      </c>
      <c r="AB5" s="49">
        <f t="shared" si="2"/>
        <v>0</v>
      </c>
      <c r="AC5" s="49">
        <f t="shared" si="2"/>
        <v>0</v>
      </c>
      <c r="AD5" s="49">
        <f t="shared" si="2"/>
        <v>0</v>
      </c>
      <c r="AE5" s="49">
        <f t="shared" si="2"/>
        <v>0</v>
      </c>
      <c r="AF5" s="49">
        <f t="shared" si="2"/>
        <v>0</v>
      </c>
      <c r="AG5" s="49">
        <f t="shared" si="2"/>
        <v>0</v>
      </c>
      <c r="AH5" s="49">
        <f t="shared" si="2"/>
        <v>0</v>
      </c>
      <c r="AI5" s="49">
        <f t="shared" si="2"/>
        <v>0</v>
      </c>
      <c r="AJ5" s="49">
        <f t="shared" si="2"/>
        <v>0</v>
      </c>
      <c r="AK5" s="49">
        <f t="shared" si="2"/>
        <v>0</v>
      </c>
      <c r="AL5" s="49">
        <f t="shared" si="2"/>
        <v>0</v>
      </c>
      <c r="AM5" s="49">
        <f t="shared" si="2"/>
        <v>0</v>
      </c>
      <c r="AN5" s="49">
        <f t="shared" si="2"/>
        <v>0</v>
      </c>
    </row>
    <row r="6" spans="1:40" ht="15.75" customHeight="1" x14ac:dyDescent="0.45">
      <c r="A6" s="13"/>
      <c r="B6" s="48" t="s">
        <v>168</v>
      </c>
      <c r="C6" s="13"/>
      <c r="D6" s="13"/>
      <c r="E6" s="13"/>
      <c r="F6" s="13"/>
      <c r="G6" s="13"/>
      <c r="H6" s="13"/>
      <c r="I6" s="48"/>
      <c r="J6" s="49"/>
      <c r="K6" s="49"/>
      <c r="L6" s="49"/>
      <c r="M6" s="49"/>
      <c r="N6" s="49"/>
      <c r="O6" s="49"/>
      <c r="P6" s="49"/>
      <c r="Q6" s="49"/>
      <c r="R6" s="49"/>
      <c r="S6" s="49"/>
      <c r="T6" s="49"/>
      <c r="U6" s="49"/>
      <c r="V6" s="49"/>
      <c r="W6" s="49"/>
      <c r="X6" s="49"/>
      <c r="Y6" s="49"/>
      <c r="Z6" s="49"/>
      <c r="AA6" s="49"/>
      <c r="AB6" s="49"/>
      <c r="AC6" s="49"/>
      <c r="AD6" s="49"/>
      <c r="AE6" s="49"/>
      <c r="AF6" s="49"/>
      <c r="AG6" s="49"/>
      <c r="AH6" s="49"/>
    </row>
    <row r="7" spans="1:40" s="75" customFormat="1" ht="54" customHeight="1" x14ac:dyDescent="0.4">
      <c r="A7" s="13"/>
      <c r="B7" s="52" t="s">
        <v>48</v>
      </c>
      <c r="C7" s="53" t="s">
        <v>49</v>
      </c>
      <c r="D7" s="53" t="s">
        <v>50</v>
      </c>
      <c r="E7" s="53" t="s">
        <v>51</v>
      </c>
      <c r="F7" s="52" t="s">
        <v>52</v>
      </c>
      <c r="G7" s="52" t="s">
        <v>166</v>
      </c>
      <c r="H7" s="52" t="s">
        <v>146</v>
      </c>
      <c r="I7" s="52" t="s">
        <v>53</v>
      </c>
      <c r="J7" s="52" t="s">
        <v>45</v>
      </c>
      <c r="K7" s="31" t="s">
        <v>195</v>
      </c>
      <c r="L7" s="31" t="s">
        <v>196</v>
      </c>
      <c r="M7" s="31" t="s">
        <v>197</v>
      </c>
      <c r="N7" s="31" t="s">
        <v>198</v>
      </c>
      <c r="O7" s="31" t="s">
        <v>199</v>
      </c>
      <c r="P7" s="31" t="s">
        <v>200</v>
      </c>
      <c r="Q7" s="31" t="s">
        <v>201</v>
      </c>
      <c r="R7" s="31" t="s">
        <v>202</v>
      </c>
      <c r="S7" s="31" t="s">
        <v>203</v>
      </c>
      <c r="T7" s="31" t="s">
        <v>204</v>
      </c>
      <c r="U7" s="31" t="s">
        <v>205</v>
      </c>
      <c r="V7" s="31" t="s">
        <v>206</v>
      </c>
      <c r="W7" s="31" t="s">
        <v>207</v>
      </c>
      <c r="X7" s="31" t="s">
        <v>208</v>
      </c>
      <c r="Y7" s="31" t="s">
        <v>209</v>
      </c>
      <c r="Z7" s="31" t="s">
        <v>210</v>
      </c>
      <c r="AA7" s="31" t="s">
        <v>211</v>
      </c>
      <c r="AB7" s="31" t="s">
        <v>212</v>
      </c>
      <c r="AC7" s="31" t="s">
        <v>213</v>
      </c>
      <c r="AD7" s="31" t="s">
        <v>214</v>
      </c>
      <c r="AE7" s="31" t="s">
        <v>215</v>
      </c>
      <c r="AF7" s="31" t="s">
        <v>216</v>
      </c>
      <c r="AG7" s="31" t="s">
        <v>217</v>
      </c>
      <c r="AH7" s="31" t="s">
        <v>218</v>
      </c>
      <c r="AI7" s="31" t="s">
        <v>457</v>
      </c>
      <c r="AJ7" s="31" t="s">
        <v>458</v>
      </c>
      <c r="AK7" s="31" t="s">
        <v>459</v>
      </c>
      <c r="AL7" s="31" t="s">
        <v>460</v>
      </c>
      <c r="AM7" s="31" t="s">
        <v>461</v>
      </c>
      <c r="AN7" s="31" t="s">
        <v>462</v>
      </c>
    </row>
    <row r="8" spans="1:40" s="75" customFormat="1" ht="12.75" customHeight="1" x14ac:dyDescent="0.4">
      <c r="A8" s="11"/>
      <c r="B8" s="54" t="s">
        <v>54</v>
      </c>
      <c r="C8" s="55" t="s">
        <v>444</v>
      </c>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144"/>
      <c r="AJ8" s="144"/>
      <c r="AK8" s="144"/>
      <c r="AL8" s="144"/>
      <c r="AM8" s="144"/>
      <c r="AN8" s="144"/>
    </row>
    <row r="9" spans="1:40" s="75" customFormat="1" ht="18.75" customHeight="1" x14ac:dyDescent="0.35">
      <c r="A9" s="13"/>
      <c r="B9" s="130"/>
      <c r="C9" s="57" t="s">
        <v>183</v>
      </c>
      <c r="D9" s="58"/>
      <c r="E9" s="58"/>
      <c r="F9" s="58"/>
      <c r="G9" s="58"/>
      <c r="H9" s="58">
        <f>SUM(H10:H18)</f>
        <v>71.7</v>
      </c>
      <c r="I9" s="58"/>
      <c r="J9" s="58"/>
      <c r="K9" s="76" t="s">
        <v>42</v>
      </c>
      <c r="L9" s="76"/>
      <c r="M9" s="76"/>
      <c r="N9" s="76"/>
      <c r="O9" s="76"/>
      <c r="P9" s="76"/>
      <c r="Q9" s="76"/>
      <c r="R9" s="76"/>
      <c r="S9" s="76"/>
      <c r="T9" s="76"/>
      <c r="U9" s="76"/>
      <c r="V9" s="76"/>
      <c r="W9" s="76"/>
      <c r="X9" s="76"/>
      <c r="Y9" s="76"/>
      <c r="Z9" s="76"/>
      <c r="AA9" s="76"/>
      <c r="AB9" s="76"/>
      <c r="AC9" s="76"/>
      <c r="AD9" s="76"/>
      <c r="AE9" s="76"/>
      <c r="AF9" s="76"/>
      <c r="AG9" s="76"/>
      <c r="AH9" s="76"/>
      <c r="AI9" s="142"/>
      <c r="AJ9" s="142"/>
      <c r="AK9" s="142"/>
      <c r="AL9" s="142"/>
      <c r="AM9" s="142"/>
      <c r="AN9" s="142"/>
    </row>
    <row r="10" spans="1:40" s="75" customFormat="1" ht="50.45" customHeight="1" x14ac:dyDescent="0.35">
      <c r="A10" s="13"/>
      <c r="B10" s="130"/>
      <c r="C10" s="131" t="s">
        <v>169</v>
      </c>
      <c r="D10" s="130" t="s">
        <v>55</v>
      </c>
      <c r="E10" s="130" t="s">
        <v>56</v>
      </c>
      <c r="F10" s="130" t="s">
        <v>57</v>
      </c>
      <c r="G10" s="130">
        <v>300</v>
      </c>
      <c r="H10" s="130">
        <f>(G10*2)/250</f>
        <v>2.4</v>
      </c>
      <c r="I10" s="130" t="s">
        <v>243</v>
      </c>
      <c r="J10" s="130"/>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c r="AH10" s="132"/>
    </row>
    <row r="11" spans="1:40" s="75" customFormat="1" ht="25.15" customHeight="1" x14ac:dyDescent="0.35">
      <c r="A11" s="13"/>
      <c r="B11" s="130"/>
      <c r="C11" s="131" t="s">
        <v>169</v>
      </c>
      <c r="D11" s="130" t="s">
        <v>58</v>
      </c>
      <c r="E11" s="130" t="s">
        <v>247</v>
      </c>
      <c r="F11" s="130" t="s">
        <v>57</v>
      </c>
      <c r="G11" s="130">
        <v>1000</v>
      </c>
      <c r="H11" s="130">
        <f>(G11*2)/250</f>
        <v>8</v>
      </c>
      <c r="I11" s="130"/>
      <c r="J11" s="130"/>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row>
    <row r="12" spans="1:40" s="75" customFormat="1" ht="25.9" customHeight="1" x14ac:dyDescent="0.45">
      <c r="A12" s="13"/>
      <c r="B12" s="130"/>
      <c r="C12" s="131" t="s">
        <v>169</v>
      </c>
      <c r="D12" s="130" t="s">
        <v>60</v>
      </c>
      <c r="E12" s="130" t="s">
        <v>371</v>
      </c>
      <c r="F12" s="130" t="s">
        <v>59</v>
      </c>
      <c r="G12" s="168">
        <f>3+4/60</f>
        <v>3.0666666666666669</v>
      </c>
      <c r="H12" s="168">
        <f>G12*2</f>
        <v>6.1333333333333337</v>
      </c>
      <c r="I12" s="133" t="s">
        <v>370</v>
      </c>
      <c r="J12" s="130"/>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row>
    <row r="13" spans="1:40" s="75" customFormat="1" ht="25.5" customHeight="1" x14ac:dyDescent="0.35">
      <c r="A13" s="13"/>
      <c r="B13" s="130"/>
      <c r="C13" s="131" t="s">
        <v>169</v>
      </c>
      <c r="D13" s="130" t="s">
        <v>61</v>
      </c>
      <c r="E13" s="130" t="s">
        <v>372</v>
      </c>
      <c r="F13" s="130" t="s">
        <v>59</v>
      </c>
      <c r="G13" s="130">
        <f>7+57/60</f>
        <v>7.95</v>
      </c>
      <c r="H13" s="130">
        <f>G13*2</f>
        <v>15.9</v>
      </c>
      <c r="I13" s="145" t="s">
        <v>244</v>
      </c>
      <c r="J13" s="146"/>
      <c r="K13" s="146"/>
      <c r="L13" s="146"/>
      <c r="M13" s="146"/>
      <c r="N13" s="146"/>
      <c r="O13" s="147"/>
      <c r="P13" s="147"/>
      <c r="Q13" s="147"/>
      <c r="R13" s="147"/>
      <c r="S13" s="147"/>
      <c r="T13" s="147"/>
      <c r="U13" s="147"/>
      <c r="V13" s="147"/>
      <c r="W13" s="147"/>
      <c r="X13" s="147"/>
      <c r="Y13" s="147"/>
      <c r="Z13" s="147"/>
      <c r="AA13" s="147"/>
      <c r="AB13" s="147"/>
      <c r="AC13" s="147"/>
      <c r="AD13" s="147"/>
      <c r="AE13" s="147"/>
      <c r="AF13" s="147"/>
      <c r="AG13" s="147"/>
      <c r="AH13" s="147"/>
    </row>
    <row r="14" spans="1:40" s="75" customFormat="1" ht="25.5" customHeight="1" x14ac:dyDescent="0.35">
      <c r="A14" s="13"/>
      <c r="B14" s="130"/>
      <c r="C14" s="131" t="s">
        <v>169</v>
      </c>
      <c r="D14" s="130" t="s">
        <v>63</v>
      </c>
      <c r="E14" s="130" t="s">
        <v>373</v>
      </c>
      <c r="F14" s="130" t="s">
        <v>59</v>
      </c>
      <c r="G14" s="168">
        <f>4+53/60</f>
        <v>4.8833333333333329</v>
      </c>
      <c r="H14" s="168">
        <f>G14*2</f>
        <v>9.7666666666666657</v>
      </c>
      <c r="I14" s="145" t="s">
        <v>245</v>
      </c>
      <c r="J14" s="146"/>
      <c r="K14" s="146"/>
      <c r="L14" s="146"/>
      <c r="M14" s="146"/>
      <c r="N14" s="146"/>
      <c r="O14" s="147"/>
      <c r="P14" s="147"/>
      <c r="Q14" s="147"/>
      <c r="R14" s="147"/>
      <c r="S14" s="147"/>
      <c r="T14" s="147"/>
      <c r="U14" s="147"/>
      <c r="V14" s="147"/>
      <c r="W14" s="147"/>
      <c r="X14" s="147"/>
      <c r="Y14" s="147"/>
      <c r="Z14" s="147"/>
      <c r="AA14" s="147"/>
      <c r="AB14" s="147"/>
      <c r="AC14" s="147"/>
      <c r="AD14" s="147"/>
      <c r="AE14" s="147"/>
      <c r="AF14" s="147"/>
      <c r="AG14" s="147"/>
      <c r="AH14" s="147"/>
    </row>
    <row r="15" spans="1:40" s="75" customFormat="1" ht="25.5" customHeight="1" x14ac:dyDescent="0.35">
      <c r="A15" s="13"/>
      <c r="B15" s="130"/>
      <c r="C15" s="131" t="s">
        <v>169</v>
      </c>
      <c r="D15" s="130" t="s">
        <v>64</v>
      </c>
      <c r="E15" s="130" t="s">
        <v>374</v>
      </c>
      <c r="F15" s="130" t="s">
        <v>59</v>
      </c>
      <c r="G15" s="130">
        <f>4+33/60</f>
        <v>4.55</v>
      </c>
      <c r="H15" s="130">
        <f>G15*2</f>
        <v>9.1</v>
      </c>
      <c r="I15" s="134" t="s">
        <v>246</v>
      </c>
      <c r="J15" s="134"/>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32"/>
    </row>
    <row r="16" spans="1:40" s="75" customFormat="1" ht="25.5" customHeight="1" x14ac:dyDescent="0.35">
      <c r="A16" s="13"/>
      <c r="B16" s="130"/>
      <c r="C16" s="131" t="s">
        <v>169</v>
      </c>
      <c r="D16" s="130" t="s">
        <v>65</v>
      </c>
      <c r="E16" s="130" t="s">
        <v>260</v>
      </c>
      <c r="F16" s="130" t="s">
        <v>62</v>
      </c>
      <c r="G16" s="130">
        <v>1000</v>
      </c>
      <c r="H16" s="130">
        <f>(G16*2)/250</f>
        <v>8</v>
      </c>
      <c r="I16" s="135" t="s">
        <v>261</v>
      </c>
      <c r="J16" s="134"/>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row>
    <row r="17" spans="1:40" s="75" customFormat="1" ht="25.5" customHeight="1" x14ac:dyDescent="0.35">
      <c r="A17" s="13"/>
      <c r="B17" s="136"/>
      <c r="C17" s="131" t="s">
        <v>169</v>
      </c>
      <c r="D17" s="130" t="s">
        <v>66</v>
      </c>
      <c r="E17" s="130" t="s">
        <v>67</v>
      </c>
      <c r="F17" s="130" t="s">
        <v>57</v>
      </c>
      <c r="G17" s="130">
        <v>300</v>
      </c>
      <c r="H17" s="130">
        <f>(G17*2)/250</f>
        <v>2.4</v>
      </c>
      <c r="I17" s="145"/>
      <c r="J17" s="145"/>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row>
    <row r="18" spans="1:40" s="75" customFormat="1" ht="25.5" customHeight="1" x14ac:dyDescent="0.35">
      <c r="A18" s="13"/>
      <c r="B18" s="136"/>
      <c r="C18" s="131" t="s">
        <v>169</v>
      </c>
      <c r="D18" s="130" t="s">
        <v>68</v>
      </c>
      <c r="E18" s="130" t="s">
        <v>20</v>
      </c>
      <c r="F18" s="130" t="s">
        <v>20</v>
      </c>
      <c r="G18" s="130">
        <v>5</v>
      </c>
      <c r="H18" s="130">
        <f>G18*2</f>
        <v>10</v>
      </c>
      <c r="I18" s="134"/>
      <c r="J18" s="134"/>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row>
    <row r="19" spans="1:40" s="75" customFormat="1" ht="30.75" customHeight="1" x14ac:dyDescent="0.35">
      <c r="A19" s="13"/>
      <c r="B19" s="130"/>
      <c r="C19" s="59" t="s">
        <v>184</v>
      </c>
      <c r="D19" s="58"/>
      <c r="E19" s="58"/>
      <c r="F19" s="58"/>
      <c r="G19" s="58"/>
      <c r="H19" s="170">
        <f>SUM(H20:H28)</f>
        <v>91.666666666666671</v>
      </c>
      <c r="I19" s="60"/>
      <c r="J19" s="60"/>
      <c r="K19" s="78"/>
      <c r="L19" s="78" t="s">
        <v>153</v>
      </c>
      <c r="M19" s="78"/>
      <c r="N19" s="78"/>
      <c r="O19" s="78"/>
      <c r="P19" s="78"/>
      <c r="Q19" s="78"/>
      <c r="R19" s="78"/>
      <c r="S19" s="78"/>
      <c r="T19" s="78"/>
      <c r="U19" s="78"/>
      <c r="V19" s="78"/>
      <c r="W19" s="78"/>
      <c r="X19" s="78"/>
      <c r="Y19" s="78"/>
      <c r="Z19" s="78"/>
      <c r="AA19" s="78"/>
      <c r="AB19" s="78"/>
      <c r="AC19" s="78"/>
      <c r="AD19" s="78"/>
      <c r="AE19" s="78"/>
      <c r="AF19" s="78"/>
      <c r="AG19" s="78"/>
      <c r="AH19" s="78"/>
      <c r="AI19" s="142"/>
      <c r="AJ19" s="142"/>
      <c r="AK19" s="142"/>
      <c r="AL19" s="142"/>
      <c r="AM19" s="142"/>
      <c r="AN19" s="142"/>
    </row>
    <row r="20" spans="1:40" s="75" customFormat="1" ht="49.9" customHeight="1" x14ac:dyDescent="0.35">
      <c r="A20" s="13"/>
      <c r="B20" s="130"/>
      <c r="C20" s="137" t="s">
        <v>170</v>
      </c>
      <c r="D20" s="130" t="s">
        <v>69</v>
      </c>
      <c r="E20" s="130" t="s">
        <v>56</v>
      </c>
      <c r="F20" s="130" t="s">
        <v>57</v>
      </c>
      <c r="G20" s="130">
        <v>300</v>
      </c>
      <c r="H20" s="130">
        <f>(G20*2)/250</f>
        <v>2.4</v>
      </c>
      <c r="I20" s="151" t="s">
        <v>248</v>
      </c>
      <c r="J20" s="151"/>
      <c r="K20" s="150"/>
      <c r="L20" s="150"/>
      <c r="M20" s="150"/>
      <c r="N20" s="150"/>
      <c r="O20" s="150"/>
      <c r="P20" s="132"/>
      <c r="Q20" s="132"/>
      <c r="R20" s="132"/>
      <c r="S20" s="132"/>
      <c r="T20" s="132"/>
      <c r="U20" s="132"/>
      <c r="V20" s="132"/>
      <c r="W20" s="132"/>
      <c r="X20" s="132"/>
      <c r="Y20" s="132"/>
      <c r="Z20" s="132"/>
      <c r="AA20" s="132"/>
      <c r="AB20" s="132"/>
      <c r="AC20" s="132"/>
      <c r="AD20" s="132"/>
      <c r="AE20" s="132"/>
      <c r="AF20" s="132"/>
      <c r="AG20" s="132"/>
      <c r="AH20" s="132"/>
    </row>
    <row r="21" spans="1:40" s="75" customFormat="1" ht="19.5" customHeight="1" x14ac:dyDescent="0.35">
      <c r="A21" s="13"/>
      <c r="B21" s="130"/>
      <c r="C21" s="137" t="s">
        <v>170</v>
      </c>
      <c r="D21" s="130" t="s">
        <v>70</v>
      </c>
      <c r="E21" s="130" t="s">
        <v>375</v>
      </c>
      <c r="F21" s="130" t="s">
        <v>59</v>
      </c>
      <c r="G21" s="130">
        <f>7+27/60</f>
        <v>7.45</v>
      </c>
      <c r="H21" s="130">
        <f>G21*2</f>
        <v>14.9</v>
      </c>
      <c r="I21" s="145" t="s">
        <v>249</v>
      </c>
      <c r="J21" s="145"/>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row>
    <row r="22" spans="1:40" s="75" customFormat="1" ht="31.9" customHeight="1" x14ac:dyDescent="0.35">
      <c r="A22" s="13"/>
      <c r="B22" s="130"/>
      <c r="C22" s="137" t="s">
        <v>170</v>
      </c>
      <c r="D22" s="130" t="s">
        <v>71</v>
      </c>
      <c r="E22" s="151" t="s">
        <v>376</v>
      </c>
      <c r="F22" s="130" t="s">
        <v>59</v>
      </c>
      <c r="G22" s="169">
        <f>6+23/60</f>
        <v>6.3833333333333337</v>
      </c>
      <c r="H22" s="168">
        <f>G22*2</f>
        <v>12.766666666666667</v>
      </c>
      <c r="I22" s="145" t="s">
        <v>250</v>
      </c>
      <c r="J22" s="145"/>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row>
    <row r="23" spans="1:40" s="75" customFormat="1" ht="19.5" customHeight="1" x14ac:dyDescent="0.45">
      <c r="A23" s="13"/>
      <c r="B23" s="130"/>
      <c r="C23" s="137" t="s">
        <v>170</v>
      </c>
      <c r="D23" s="130" t="s">
        <v>72</v>
      </c>
      <c r="E23" s="61" t="s">
        <v>377</v>
      </c>
      <c r="F23" s="130" t="s">
        <v>59</v>
      </c>
      <c r="G23" s="169">
        <f>4+13/60</f>
        <v>4.2166666666666668</v>
      </c>
      <c r="H23" s="168">
        <f>G23*2</f>
        <v>8.4333333333333336</v>
      </c>
      <c r="I23" s="156" t="s">
        <v>251</v>
      </c>
      <c r="J23" s="145"/>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row>
    <row r="24" spans="1:40" s="75" customFormat="1" ht="30.6" customHeight="1" x14ac:dyDescent="0.35">
      <c r="A24" s="13"/>
      <c r="B24" s="130"/>
      <c r="C24" s="137" t="s">
        <v>170</v>
      </c>
      <c r="D24" s="130" t="s">
        <v>73</v>
      </c>
      <c r="E24" s="151" t="s">
        <v>378</v>
      </c>
      <c r="F24" s="130" t="s">
        <v>59</v>
      </c>
      <c r="G24" s="169">
        <f>8+53/60</f>
        <v>8.8833333333333329</v>
      </c>
      <c r="H24" s="168">
        <f>G24*2</f>
        <v>17.766666666666666</v>
      </c>
      <c r="I24" s="145" t="s">
        <v>252</v>
      </c>
      <c r="J24" s="145"/>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row>
    <row r="25" spans="1:40" s="75" customFormat="1" ht="25.5" customHeight="1" x14ac:dyDescent="0.35">
      <c r="A25" s="13"/>
      <c r="B25" s="130"/>
      <c r="C25" s="137" t="s">
        <v>170</v>
      </c>
      <c r="D25" s="130" t="s">
        <v>253</v>
      </c>
      <c r="E25" s="151" t="s">
        <v>260</v>
      </c>
      <c r="F25" s="130" t="s">
        <v>62</v>
      </c>
      <c r="G25" s="151">
        <v>1000</v>
      </c>
      <c r="H25" s="130">
        <f>(G25*2)/250</f>
        <v>8</v>
      </c>
      <c r="I25" s="149" t="s">
        <v>261</v>
      </c>
      <c r="J25" s="149"/>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row>
    <row r="26" spans="1:40" s="75" customFormat="1" ht="25.5" customHeight="1" x14ac:dyDescent="0.35">
      <c r="A26" s="13"/>
      <c r="B26" s="130"/>
      <c r="C26" s="137" t="s">
        <v>170</v>
      </c>
      <c r="D26" s="130" t="s">
        <v>262</v>
      </c>
      <c r="E26" s="151" t="s">
        <v>463</v>
      </c>
      <c r="F26" s="130" t="s">
        <v>463</v>
      </c>
      <c r="G26" s="151"/>
      <c r="H26" s="130">
        <v>15</v>
      </c>
      <c r="I26" s="149" t="s">
        <v>440</v>
      </c>
      <c r="J26" s="149"/>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row>
    <row r="27" spans="1:40" s="75" customFormat="1" ht="23.25" customHeight="1" x14ac:dyDescent="0.35">
      <c r="A27" s="13"/>
      <c r="B27" s="130"/>
      <c r="C27" s="137" t="s">
        <v>170</v>
      </c>
      <c r="D27" s="130" t="s">
        <v>263</v>
      </c>
      <c r="E27" s="151" t="s">
        <v>67</v>
      </c>
      <c r="F27" s="130" t="s">
        <v>57</v>
      </c>
      <c r="G27" s="130">
        <v>300</v>
      </c>
      <c r="H27" s="130">
        <f>(G27*2)/250</f>
        <v>2.4</v>
      </c>
      <c r="I27" s="145"/>
      <c r="J27" s="145"/>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row>
    <row r="28" spans="1:40" s="75" customFormat="1" ht="19.5" customHeight="1" x14ac:dyDescent="0.35">
      <c r="A28" s="13"/>
      <c r="B28" s="130"/>
      <c r="C28" s="137" t="s">
        <v>170</v>
      </c>
      <c r="D28" s="130" t="s">
        <v>439</v>
      </c>
      <c r="E28" s="130" t="s">
        <v>20</v>
      </c>
      <c r="F28" s="130" t="s">
        <v>20</v>
      </c>
      <c r="G28" s="130">
        <v>5</v>
      </c>
      <c r="H28" s="130">
        <f>G28*2</f>
        <v>10</v>
      </c>
      <c r="I28" s="138"/>
      <c r="J28" s="138"/>
      <c r="K28" s="139"/>
      <c r="L28" s="139"/>
      <c r="M28" s="139"/>
      <c r="N28" s="139"/>
      <c r="O28" s="148"/>
      <c r="P28" s="148"/>
      <c r="Q28" s="148"/>
      <c r="R28" s="148"/>
      <c r="S28" s="148"/>
      <c r="T28" s="148"/>
      <c r="U28" s="148"/>
      <c r="V28" s="148"/>
      <c r="W28" s="148"/>
      <c r="X28" s="148"/>
      <c r="Y28" s="148"/>
      <c r="Z28" s="148"/>
      <c r="AA28" s="148"/>
      <c r="AB28" s="148"/>
      <c r="AC28" s="148"/>
      <c r="AD28" s="148"/>
      <c r="AE28" s="148"/>
      <c r="AF28" s="148"/>
      <c r="AG28" s="148"/>
      <c r="AH28" s="148"/>
    </row>
    <row r="29" spans="1:40" s="75" customFormat="1" ht="30.75" customHeight="1" x14ac:dyDescent="0.35">
      <c r="A29" s="13"/>
      <c r="B29" s="130"/>
      <c r="C29" s="59" t="s">
        <v>254</v>
      </c>
      <c r="D29" s="58"/>
      <c r="E29" s="58"/>
      <c r="F29" s="58"/>
      <c r="G29" s="58"/>
      <c r="H29" s="58">
        <f>SUM(H30:H38)</f>
        <v>90.800000000000011</v>
      </c>
      <c r="I29" s="60"/>
      <c r="J29" s="60"/>
      <c r="K29" s="78"/>
      <c r="L29" s="78"/>
      <c r="M29" s="78" t="s">
        <v>153</v>
      </c>
      <c r="N29" s="78"/>
      <c r="O29" s="167"/>
      <c r="P29" s="167"/>
      <c r="Q29" s="167"/>
      <c r="R29" s="167"/>
      <c r="S29" s="167"/>
      <c r="T29" s="167"/>
      <c r="U29" s="167"/>
      <c r="V29" s="167"/>
      <c r="W29" s="167"/>
      <c r="X29" s="167"/>
      <c r="Y29" s="167"/>
      <c r="Z29" s="167"/>
      <c r="AA29" s="167"/>
      <c r="AB29" s="167"/>
      <c r="AC29" s="167"/>
      <c r="AD29" s="167"/>
      <c r="AE29" s="167"/>
      <c r="AF29" s="167"/>
      <c r="AG29" s="167"/>
      <c r="AH29" s="167"/>
      <c r="AI29" s="142"/>
      <c r="AJ29" s="142"/>
      <c r="AK29" s="142"/>
      <c r="AL29" s="142"/>
      <c r="AM29" s="142"/>
      <c r="AN29" s="142"/>
    </row>
    <row r="30" spans="1:40" s="75" customFormat="1" ht="23.25" customHeight="1" x14ac:dyDescent="0.35">
      <c r="A30" s="13"/>
      <c r="B30" s="130"/>
      <c r="C30" s="137" t="s">
        <v>171</v>
      </c>
      <c r="D30" s="130" t="s">
        <v>74</v>
      </c>
      <c r="E30" s="130" t="s">
        <v>56</v>
      </c>
      <c r="F30" s="130" t="s">
        <v>57</v>
      </c>
      <c r="G30" s="130">
        <v>300</v>
      </c>
      <c r="H30" s="130">
        <f>(G30*2)/250</f>
        <v>2.4</v>
      </c>
      <c r="I30" s="130" t="s">
        <v>255</v>
      </c>
      <c r="J30" s="130"/>
      <c r="K30" s="132"/>
      <c r="L30" s="132"/>
      <c r="M30" s="132"/>
      <c r="N30" s="132"/>
      <c r="O30" s="150"/>
      <c r="P30" s="150"/>
      <c r="Q30" s="150"/>
      <c r="R30" s="150"/>
      <c r="S30" s="150"/>
      <c r="T30" s="150"/>
      <c r="U30" s="150"/>
      <c r="V30" s="150"/>
      <c r="W30" s="150"/>
      <c r="X30" s="150"/>
      <c r="Y30" s="150"/>
      <c r="Z30" s="150"/>
      <c r="AA30" s="150"/>
      <c r="AB30" s="150"/>
      <c r="AC30" s="150"/>
      <c r="AD30" s="150"/>
      <c r="AE30" s="150"/>
      <c r="AF30" s="150"/>
      <c r="AG30" s="150"/>
      <c r="AH30" s="150"/>
    </row>
    <row r="31" spans="1:40" s="75" customFormat="1" ht="23.25" customHeight="1" x14ac:dyDescent="0.35">
      <c r="A31" s="13"/>
      <c r="B31" s="130"/>
      <c r="C31" s="137" t="s">
        <v>171</v>
      </c>
      <c r="D31" s="130" t="s">
        <v>75</v>
      </c>
      <c r="E31" s="130" t="s">
        <v>379</v>
      </c>
      <c r="F31" s="130" t="s">
        <v>59</v>
      </c>
      <c r="G31" s="130">
        <f>5+51/60</f>
        <v>5.85</v>
      </c>
      <c r="H31" s="130">
        <f>G31*2</f>
        <v>11.7</v>
      </c>
      <c r="I31" s="145" t="s">
        <v>256</v>
      </c>
      <c r="J31" s="145"/>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row>
    <row r="32" spans="1:40" s="75" customFormat="1" ht="23.25" customHeight="1" x14ac:dyDescent="0.35">
      <c r="A32" s="13"/>
      <c r="B32" s="130"/>
      <c r="C32" s="137" t="s">
        <v>171</v>
      </c>
      <c r="D32" s="130" t="s">
        <v>76</v>
      </c>
      <c r="E32" s="130" t="s">
        <v>380</v>
      </c>
      <c r="F32" s="130" t="s">
        <v>59</v>
      </c>
      <c r="G32" s="130">
        <f>6+54/60</f>
        <v>6.9</v>
      </c>
      <c r="H32" s="130">
        <f>G32*2</f>
        <v>13.8</v>
      </c>
      <c r="I32" s="145" t="s">
        <v>257</v>
      </c>
      <c r="J32" s="145"/>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row>
    <row r="33" spans="1:40" s="75" customFormat="1" ht="23.25" customHeight="1" x14ac:dyDescent="0.35">
      <c r="A33" s="13"/>
      <c r="B33" s="130"/>
      <c r="C33" s="137" t="s">
        <v>171</v>
      </c>
      <c r="D33" s="130" t="s">
        <v>77</v>
      </c>
      <c r="E33" s="130" t="s">
        <v>381</v>
      </c>
      <c r="F33" s="130" t="s">
        <v>59</v>
      </c>
      <c r="G33" s="168">
        <f>5+40/60</f>
        <v>5.666666666666667</v>
      </c>
      <c r="H33" s="168">
        <f>G33*2</f>
        <v>11.333333333333334</v>
      </c>
      <c r="I33" s="134" t="s">
        <v>258</v>
      </c>
      <c r="J33" s="134"/>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row>
    <row r="34" spans="1:40" s="75" customFormat="1" ht="23.25" customHeight="1" x14ac:dyDescent="0.35">
      <c r="A34" s="13"/>
      <c r="B34" s="130"/>
      <c r="C34" s="137" t="s">
        <v>171</v>
      </c>
      <c r="D34" s="130" t="s">
        <v>78</v>
      </c>
      <c r="E34" s="130" t="s">
        <v>382</v>
      </c>
      <c r="F34" s="130" t="s">
        <v>59</v>
      </c>
      <c r="G34" s="168">
        <f>3+5/60</f>
        <v>3.0833333333333335</v>
      </c>
      <c r="H34" s="168">
        <f>G34*2</f>
        <v>6.166666666666667</v>
      </c>
      <c r="I34" s="138" t="s">
        <v>259</v>
      </c>
      <c r="J34" s="138"/>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row>
    <row r="35" spans="1:40" s="75" customFormat="1" ht="25.5" customHeight="1" x14ac:dyDescent="0.35">
      <c r="A35" s="13"/>
      <c r="B35" s="130"/>
      <c r="C35" s="137" t="s">
        <v>171</v>
      </c>
      <c r="D35" s="130" t="s">
        <v>79</v>
      </c>
      <c r="E35" s="130" t="s">
        <v>260</v>
      </c>
      <c r="F35" s="130" t="s">
        <v>62</v>
      </c>
      <c r="G35" s="130">
        <v>1000</v>
      </c>
      <c r="H35" s="130">
        <f>(G35*2)/250</f>
        <v>8</v>
      </c>
      <c r="I35" s="134" t="s">
        <v>261</v>
      </c>
      <c r="J35" s="134"/>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row>
    <row r="36" spans="1:40" s="75" customFormat="1" ht="25.5" customHeight="1" x14ac:dyDescent="0.35">
      <c r="A36" s="13"/>
      <c r="B36" s="130"/>
      <c r="C36" s="137" t="s">
        <v>171</v>
      </c>
      <c r="D36" s="130" t="s">
        <v>80</v>
      </c>
      <c r="E36" s="151" t="s">
        <v>463</v>
      </c>
      <c r="F36" s="130" t="s">
        <v>463</v>
      </c>
      <c r="G36" s="130"/>
      <c r="H36" s="130">
        <v>25</v>
      </c>
      <c r="I36" s="149" t="s">
        <v>442</v>
      </c>
      <c r="J36" s="149"/>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2"/>
      <c r="AJ36" s="152"/>
      <c r="AK36" s="152"/>
      <c r="AL36" s="152"/>
      <c r="AM36" s="152"/>
      <c r="AN36" s="152"/>
    </row>
    <row r="37" spans="1:40" s="75" customFormat="1" ht="23.25" customHeight="1" x14ac:dyDescent="0.35">
      <c r="A37" s="13"/>
      <c r="B37" s="130"/>
      <c r="C37" s="137" t="s">
        <v>171</v>
      </c>
      <c r="D37" s="130" t="s">
        <v>266</v>
      </c>
      <c r="E37" s="151" t="s">
        <v>67</v>
      </c>
      <c r="F37" s="130" t="s">
        <v>57</v>
      </c>
      <c r="G37" s="130">
        <v>300</v>
      </c>
      <c r="H37" s="130">
        <f>(G37*2)/250</f>
        <v>2.4</v>
      </c>
      <c r="I37" s="145"/>
      <c r="J37" s="145"/>
      <c r="K37" s="148"/>
      <c r="L37" s="148"/>
      <c r="M37" s="148"/>
      <c r="N37" s="148"/>
      <c r="O37" s="148"/>
      <c r="P37" s="148"/>
      <c r="Q37" s="148"/>
      <c r="R37" s="148"/>
      <c r="S37" s="148"/>
      <c r="T37" s="148"/>
      <c r="U37" s="148"/>
      <c r="V37" s="148"/>
      <c r="W37" s="148"/>
      <c r="X37" s="148"/>
      <c r="Y37" s="148"/>
      <c r="Z37" s="148"/>
      <c r="AA37" s="148"/>
      <c r="AB37" s="148"/>
      <c r="AC37" s="148"/>
      <c r="AD37" s="148"/>
      <c r="AE37" s="148"/>
      <c r="AF37" s="148"/>
      <c r="AG37" s="148"/>
      <c r="AH37" s="148"/>
      <c r="AI37" s="152"/>
      <c r="AJ37" s="152"/>
      <c r="AK37" s="152"/>
      <c r="AL37" s="152"/>
      <c r="AM37" s="152"/>
      <c r="AN37" s="152"/>
    </row>
    <row r="38" spans="1:40" s="75" customFormat="1" ht="23.25" customHeight="1" x14ac:dyDescent="0.35">
      <c r="A38" s="13"/>
      <c r="B38" s="130"/>
      <c r="C38" s="137" t="s">
        <v>171</v>
      </c>
      <c r="D38" s="130" t="s">
        <v>441</v>
      </c>
      <c r="E38" s="151" t="s">
        <v>20</v>
      </c>
      <c r="F38" s="130" t="s">
        <v>20</v>
      </c>
      <c r="G38" s="130">
        <v>5</v>
      </c>
      <c r="H38" s="130">
        <f>G38*2</f>
        <v>10</v>
      </c>
      <c r="I38" s="153"/>
      <c r="J38" s="153"/>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52"/>
      <c r="AJ38" s="152"/>
      <c r="AK38" s="152"/>
      <c r="AL38" s="152"/>
      <c r="AM38" s="152"/>
      <c r="AN38" s="152"/>
    </row>
    <row r="39" spans="1:40" s="75" customFormat="1" ht="30.75" customHeight="1" x14ac:dyDescent="0.35">
      <c r="A39" s="13"/>
      <c r="B39" s="130"/>
      <c r="C39" s="59" t="s">
        <v>264</v>
      </c>
      <c r="D39" s="58"/>
      <c r="E39" s="58"/>
      <c r="F39" s="58"/>
      <c r="G39" s="58"/>
      <c r="H39" s="58">
        <f>SUM(H40:H49)</f>
        <v>165.3</v>
      </c>
      <c r="I39" s="60"/>
      <c r="J39" s="60"/>
      <c r="K39" s="78"/>
      <c r="L39" s="78"/>
      <c r="M39" s="78" t="s">
        <v>153</v>
      </c>
      <c r="N39" s="78"/>
      <c r="O39" s="78"/>
      <c r="P39" s="78"/>
      <c r="Q39" s="78"/>
      <c r="R39" s="78"/>
      <c r="S39" s="78"/>
      <c r="T39" s="78"/>
      <c r="U39" s="78"/>
      <c r="V39" s="78"/>
      <c r="W39" s="78"/>
      <c r="X39" s="78"/>
      <c r="Y39" s="78"/>
      <c r="Z39" s="78"/>
      <c r="AA39" s="78"/>
      <c r="AB39" s="78"/>
      <c r="AC39" s="78"/>
      <c r="AD39" s="78"/>
      <c r="AE39" s="78"/>
      <c r="AF39" s="78"/>
      <c r="AG39" s="78"/>
      <c r="AH39" s="78"/>
      <c r="AI39" s="142"/>
      <c r="AJ39" s="142"/>
      <c r="AK39" s="142"/>
      <c r="AL39" s="142"/>
      <c r="AM39" s="142"/>
      <c r="AN39" s="142"/>
    </row>
    <row r="40" spans="1:40" s="75" customFormat="1" ht="23.25" customHeight="1" x14ac:dyDescent="0.35">
      <c r="A40" s="13"/>
      <c r="B40" s="130"/>
      <c r="C40" s="137" t="s">
        <v>172</v>
      </c>
      <c r="D40" s="130" t="s">
        <v>267</v>
      </c>
      <c r="E40" s="130" t="s">
        <v>56</v>
      </c>
      <c r="F40" s="130" t="s">
        <v>57</v>
      </c>
      <c r="G40" s="130">
        <v>300</v>
      </c>
      <c r="H40" s="130">
        <f>(G40*2)/250</f>
        <v>2.4</v>
      </c>
      <c r="I40" s="130" t="s">
        <v>265</v>
      </c>
      <c r="J40" s="130"/>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row>
    <row r="41" spans="1:40" s="75" customFormat="1" ht="23.25" customHeight="1" x14ac:dyDescent="0.35">
      <c r="A41" s="13"/>
      <c r="B41" s="130"/>
      <c r="C41" s="137" t="s">
        <v>172</v>
      </c>
      <c r="D41" s="130" t="s">
        <v>268</v>
      </c>
      <c r="E41" s="130" t="s">
        <v>383</v>
      </c>
      <c r="F41" s="130" t="s">
        <v>59</v>
      </c>
      <c r="G41" s="168">
        <f>9+14/60</f>
        <v>9.2333333333333325</v>
      </c>
      <c r="H41" s="168">
        <f>G41*2</f>
        <v>18.466666666666665</v>
      </c>
      <c r="I41" s="145" t="s">
        <v>275</v>
      </c>
      <c r="J41" s="145"/>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row>
    <row r="42" spans="1:40" s="75" customFormat="1" ht="23.25" customHeight="1" x14ac:dyDescent="0.35">
      <c r="A42" s="13"/>
      <c r="B42" s="130"/>
      <c r="C42" s="137" t="s">
        <v>172</v>
      </c>
      <c r="D42" s="130" t="s">
        <v>269</v>
      </c>
      <c r="E42" s="130" t="s">
        <v>384</v>
      </c>
      <c r="F42" s="130" t="s">
        <v>59</v>
      </c>
      <c r="G42" s="168">
        <f>14+26/60</f>
        <v>14.433333333333334</v>
      </c>
      <c r="H42" s="168">
        <f>G42*2</f>
        <v>28.866666666666667</v>
      </c>
      <c r="I42" s="145" t="s">
        <v>276</v>
      </c>
      <c r="J42" s="145"/>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row>
    <row r="43" spans="1:40" s="75" customFormat="1" ht="23.25" customHeight="1" x14ac:dyDescent="0.35">
      <c r="A43" s="13"/>
      <c r="B43" s="130"/>
      <c r="C43" s="137" t="s">
        <v>172</v>
      </c>
      <c r="D43" s="130" t="s">
        <v>270</v>
      </c>
      <c r="E43" s="130" t="s">
        <v>385</v>
      </c>
      <c r="F43" s="130" t="s">
        <v>59</v>
      </c>
      <c r="G43" s="168">
        <f>5+19/60</f>
        <v>5.3166666666666664</v>
      </c>
      <c r="H43" s="168">
        <f>G43*2</f>
        <v>10.633333333333333</v>
      </c>
      <c r="I43" s="134" t="s">
        <v>277</v>
      </c>
      <c r="J43" s="134"/>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row>
    <row r="44" spans="1:40" s="75" customFormat="1" ht="23.25" customHeight="1" x14ac:dyDescent="0.35">
      <c r="A44" s="13"/>
      <c r="B44" s="130"/>
      <c r="C44" s="137" t="s">
        <v>172</v>
      </c>
      <c r="D44" s="130" t="s">
        <v>271</v>
      </c>
      <c r="E44" s="130" t="s">
        <v>386</v>
      </c>
      <c r="F44" s="130" t="s">
        <v>59</v>
      </c>
      <c r="G44" s="168">
        <f>4+46/60</f>
        <v>4.7666666666666666</v>
      </c>
      <c r="H44" s="168">
        <f>G44*2</f>
        <v>9.5333333333333332</v>
      </c>
      <c r="I44" s="138" t="s">
        <v>278</v>
      </c>
      <c r="J44" s="138"/>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row>
    <row r="45" spans="1:40" s="75" customFormat="1" ht="25.5" customHeight="1" x14ac:dyDescent="0.35">
      <c r="A45" s="13"/>
      <c r="B45" s="130"/>
      <c r="C45" s="137" t="s">
        <v>172</v>
      </c>
      <c r="D45" s="130" t="s">
        <v>272</v>
      </c>
      <c r="E45" s="130" t="s">
        <v>260</v>
      </c>
      <c r="F45" s="130" t="s">
        <v>62</v>
      </c>
      <c r="G45" s="130">
        <v>1000</v>
      </c>
      <c r="H45" s="130">
        <f>(G45*2)/250</f>
        <v>8</v>
      </c>
      <c r="I45" s="134" t="s">
        <v>261</v>
      </c>
      <c r="J45" s="134"/>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row>
    <row r="46" spans="1:40" s="75" customFormat="1" ht="25.5" customHeight="1" x14ac:dyDescent="0.35">
      <c r="A46" s="13"/>
      <c r="B46" s="130"/>
      <c r="C46" s="137" t="s">
        <v>172</v>
      </c>
      <c r="D46" s="130" t="s">
        <v>443</v>
      </c>
      <c r="E46" s="151" t="s">
        <v>463</v>
      </c>
      <c r="F46" s="151" t="s">
        <v>463</v>
      </c>
      <c r="G46" s="151"/>
      <c r="H46" s="130">
        <v>15</v>
      </c>
      <c r="I46" s="149" t="s">
        <v>442</v>
      </c>
      <c r="J46" s="149"/>
      <c r="K46" s="150"/>
      <c r="L46" s="150"/>
      <c r="M46" s="150"/>
      <c r="N46" s="150"/>
      <c r="O46" s="150"/>
      <c r="P46" s="150"/>
      <c r="Q46" s="150"/>
      <c r="R46" s="150"/>
      <c r="S46" s="150"/>
      <c r="T46" s="150"/>
      <c r="U46" s="150"/>
      <c r="V46" s="150"/>
      <c r="W46" s="150"/>
      <c r="X46" s="150"/>
      <c r="Y46" s="150"/>
      <c r="Z46" s="150"/>
      <c r="AA46" s="150"/>
      <c r="AB46" s="150"/>
      <c r="AC46" s="150"/>
      <c r="AD46" s="150"/>
      <c r="AE46" s="150"/>
      <c r="AF46" s="150"/>
      <c r="AG46" s="150"/>
      <c r="AH46" s="150"/>
    </row>
    <row r="47" spans="1:40" s="75" customFormat="1" ht="23.25" customHeight="1" x14ac:dyDescent="0.35">
      <c r="A47" s="13"/>
      <c r="B47" s="130"/>
      <c r="C47" s="137" t="s">
        <v>172</v>
      </c>
      <c r="D47" s="130" t="s">
        <v>273</v>
      </c>
      <c r="E47" s="151" t="s">
        <v>67</v>
      </c>
      <c r="F47" s="151" t="s">
        <v>57</v>
      </c>
      <c r="G47" s="151">
        <v>300</v>
      </c>
      <c r="H47" s="130">
        <f>(G47*2)/250</f>
        <v>2.4</v>
      </c>
      <c r="I47" s="145"/>
      <c r="J47" s="145"/>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row>
    <row r="48" spans="1:40" s="75" customFormat="1" ht="23.25" customHeight="1" x14ac:dyDescent="0.35">
      <c r="A48" s="13"/>
      <c r="B48" s="130"/>
      <c r="C48" s="137" t="s">
        <v>172</v>
      </c>
      <c r="D48" s="130" t="s">
        <v>274</v>
      </c>
      <c r="E48" s="151" t="s">
        <v>20</v>
      </c>
      <c r="F48" s="151" t="s">
        <v>20</v>
      </c>
      <c r="G48" s="151">
        <v>5</v>
      </c>
      <c r="H48" s="130">
        <f>G48*2</f>
        <v>10</v>
      </c>
      <c r="I48" s="153"/>
      <c r="J48" s="153"/>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row>
    <row r="49" spans="1:40" s="75" customFormat="1" ht="23.25" customHeight="1" x14ac:dyDescent="0.4">
      <c r="A49" s="13"/>
      <c r="B49" s="130"/>
      <c r="C49" s="137" t="s">
        <v>172</v>
      </c>
      <c r="D49" s="130"/>
      <c r="E49" s="154" t="s">
        <v>470</v>
      </c>
      <c r="F49" s="151" t="s">
        <v>417</v>
      </c>
      <c r="G49" s="154"/>
      <c r="H49" s="140">
        <v>60</v>
      </c>
      <c r="I49" s="138" t="s">
        <v>472</v>
      </c>
      <c r="J49" s="138"/>
      <c r="K49" s="139"/>
      <c r="L49" s="139"/>
      <c r="M49" s="139"/>
      <c r="N49" s="139"/>
      <c r="O49" s="139"/>
      <c r="P49" s="139"/>
      <c r="Q49" s="139"/>
      <c r="R49" s="139"/>
      <c r="S49" s="139"/>
      <c r="T49" s="139"/>
      <c r="U49" s="139"/>
      <c r="V49" s="139"/>
      <c r="W49" s="139"/>
      <c r="X49" s="139"/>
      <c r="Y49" s="139"/>
      <c r="Z49" s="139"/>
      <c r="AA49" s="139"/>
      <c r="AB49" s="139"/>
      <c r="AC49" s="139"/>
      <c r="AD49" s="139"/>
      <c r="AE49" s="139"/>
      <c r="AF49" s="139"/>
      <c r="AG49" s="139"/>
      <c r="AH49" s="139"/>
    </row>
    <row r="50" spans="1:40" s="75" customFormat="1" ht="18.75" customHeight="1" x14ac:dyDescent="0.35">
      <c r="A50" s="13"/>
      <c r="B50" s="136"/>
      <c r="C50" s="65" t="s">
        <v>43</v>
      </c>
      <c r="D50" s="66"/>
      <c r="E50" s="66"/>
      <c r="F50" s="66" t="s">
        <v>114</v>
      </c>
      <c r="G50" s="66"/>
      <c r="H50" s="66">
        <v>180</v>
      </c>
      <c r="I50" s="68"/>
      <c r="J50" s="68"/>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143"/>
      <c r="AJ50" s="143"/>
      <c r="AK50" s="143"/>
      <c r="AL50" s="143"/>
      <c r="AM50" s="143"/>
      <c r="AN50" s="143"/>
    </row>
    <row r="51" spans="1:40" s="75" customFormat="1" ht="30.75" customHeight="1" x14ac:dyDescent="0.4">
      <c r="A51" s="13"/>
      <c r="B51" s="62" t="s">
        <v>496</v>
      </c>
      <c r="C51" s="62"/>
      <c r="D51" s="55"/>
      <c r="E51" s="56"/>
      <c r="F51" s="56"/>
      <c r="G51" s="56"/>
      <c r="H51" s="56"/>
      <c r="I51" s="56"/>
      <c r="J51" s="56"/>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144"/>
      <c r="AJ51" s="144"/>
      <c r="AK51" s="144"/>
      <c r="AL51" s="144"/>
      <c r="AM51" s="144"/>
      <c r="AN51" s="144"/>
    </row>
    <row r="52" spans="1:40" s="75" customFormat="1" ht="30.75" customHeight="1" x14ac:dyDescent="0.35">
      <c r="A52" s="13"/>
      <c r="B52" s="130"/>
      <c r="C52" s="59" t="s">
        <v>186</v>
      </c>
      <c r="D52" s="58"/>
      <c r="E52" s="58"/>
      <c r="F52" s="58"/>
      <c r="G52" s="58"/>
      <c r="H52" s="170">
        <f>SUM(H53:H64)</f>
        <v>165.66666666666669</v>
      </c>
      <c r="I52" s="58"/>
      <c r="J52" s="58"/>
      <c r="K52" s="76"/>
      <c r="L52" s="76"/>
      <c r="M52" s="76"/>
      <c r="N52" s="76" t="s">
        <v>154</v>
      </c>
      <c r="O52" s="76"/>
      <c r="P52" s="76"/>
      <c r="Q52" s="76"/>
      <c r="R52" s="76"/>
      <c r="S52" s="76"/>
      <c r="T52" s="76"/>
      <c r="U52" s="76"/>
      <c r="V52" s="76"/>
      <c r="W52" s="76"/>
      <c r="X52" s="76"/>
      <c r="Y52" s="76"/>
      <c r="Z52" s="76"/>
      <c r="AA52" s="76"/>
      <c r="AB52" s="76"/>
      <c r="AC52" s="76"/>
      <c r="AD52" s="76"/>
      <c r="AE52" s="76"/>
      <c r="AF52" s="76"/>
      <c r="AG52" s="76"/>
      <c r="AH52" s="76"/>
      <c r="AI52" s="142"/>
      <c r="AJ52" s="142"/>
      <c r="AK52" s="142"/>
      <c r="AL52" s="142"/>
      <c r="AM52" s="142"/>
      <c r="AN52" s="142"/>
    </row>
    <row r="53" spans="1:40" s="75" customFormat="1" ht="23.25" customHeight="1" x14ac:dyDescent="0.35">
      <c r="A53" s="13"/>
      <c r="B53" s="130"/>
      <c r="C53" s="137" t="s">
        <v>173</v>
      </c>
      <c r="D53" s="130" t="s">
        <v>82</v>
      </c>
      <c r="E53" s="130" t="s">
        <v>56</v>
      </c>
      <c r="F53" s="130" t="s">
        <v>57</v>
      </c>
      <c r="G53" s="130">
        <v>300</v>
      </c>
      <c r="H53" s="130">
        <f>(G53*2)/250</f>
        <v>2.4</v>
      </c>
      <c r="I53" s="130" t="s">
        <v>282</v>
      </c>
      <c r="J53" s="130"/>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row>
    <row r="54" spans="1:40" s="75" customFormat="1" ht="23.25" customHeight="1" x14ac:dyDescent="0.35">
      <c r="A54" s="13"/>
      <c r="B54" s="130"/>
      <c r="C54" s="137" t="s">
        <v>173</v>
      </c>
      <c r="D54" s="130" t="s">
        <v>83</v>
      </c>
      <c r="E54" s="130" t="s">
        <v>387</v>
      </c>
      <c r="F54" s="130" t="s">
        <v>59</v>
      </c>
      <c r="G54" s="168">
        <f>6+56/60</f>
        <v>6.9333333333333336</v>
      </c>
      <c r="H54" s="168">
        <f>G54*2</f>
        <v>13.866666666666667</v>
      </c>
      <c r="I54" s="145" t="s">
        <v>283</v>
      </c>
      <c r="J54" s="145"/>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row>
    <row r="55" spans="1:40" s="75" customFormat="1" ht="23.25" customHeight="1" x14ac:dyDescent="0.35">
      <c r="A55" s="13"/>
      <c r="B55" s="130"/>
      <c r="C55" s="137" t="s">
        <v>173</v>
      </c>
      <c r="D55" s="130" t="s">
        <v>84</v>
      </c>
      <c r="E55" s="130" t="s">
        <v>388</v>
      </c>
      <c r="F55" s="130" t="s">
        <v>59</v>
      </c>
      <c r="G55" s="168">
        <f>6+10/60</f>
        <v>6.166666666666667</v>
      </c>
      <c r="H55" s="168">
        <f t="shared" ref="H55:H60" si="3">G55*2</f>
        <v>12.333333333333334</v>
      </c>
      <c r="I55" s="145" t="s">
        <v>284</v>
      </c>
      <c r="J55" s="145"/>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row>
    <row r="56" spans="1:40" s="75" customFormat="1" ht="23.25" customHeight="1" x14ac:dyDescent="0.35">
      <c r="A56" s="13"/>
      <c r="B56" s="130"/>
      <c r="C56" s="137" t="s">
        <v>173</v>
      </c>
      <c r="D56" s="130" t="s">
        <v>85</v>
      </c>
      <c r="E56" s="130" t="s">
        <v>389</v>
      </c>
      <c r="F56" s="130" t="s">
        <v>59</v>
      </c>
      <c r="G56" s="168">
        <f>9+33/60</f>
        <v>9.5500000000000007</v>
      </c>
      <c r="H56" s="168">
        <f t="shared" si="3"/>
        <v>19.100000000000001</v>
      </c>
      <c r="I56" s="134" t="s">
        <v>285</v>
      </c>
      <c r="J56" s="134"/>
      <c r="K56" s="132"/>
      <c r="L56" s="132"/>
      <c r="M56" s="132"/>
      <c r="N56" s="132"/>
      <c r="O56" s="132"/>
      <c r="P56" s="132"/>
      <c r="Q56" s="132"/>
      <c r="R56" s="132"/>
      <c r="S56" s="132"/>
      <c r="T56" s="132"/>
      <c r="U56" s="132"/>
      <c r="V56" s="132"/>
      <c r="W56" s="132"/>
      <c r="X56" s="132"/>
      <c r="Y56" s="132"/>
      <c r="Z56" s="132"/>
      <c r="AA56" s="132"/>
      <c r="AB56" s="132"/>
      <c r="AC56" s="132"/>
      <c r="AD56" s="132"/>
      <c r="AE56" s="132"/>
      <c r="AF56" s="132"/>
      <c r="AG56" s="132"/>
      <c r="AH56" s="132"/>
    </row>
    <row r="57" spans="1:40" s="75" customFormat="1" ht="23.25" customHeight="1" x14ac:dyDescent="0.35">
      <c r="A57" s="13"/>
      <c r="B57" s="130"/>
      <c r="C57" s="137" t="s">
        <v>173</v>
      </c>
      <c r="D57" s="130" t="s">
        <v>86</v>
      </c>
      <c r="E57" s="130" t="s">
        <v>390</v>
      </c>
      <c r="F57" s="130" t="s">
        <v>59</v>
      </c>
      <c r="G57" s="168">
        <f>9+1/60</f>
        <v>9.0166666666666675</v>
      </c>
      <c r="H57" s="168">
        <f t="shared" si="3"/>
        <v>18.033333333333335</v>
      </c>
      <c r="I57" s="138" t="s">
        <v>286</v>
      </c>
      <c r="J57" s="138"/>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row>
    <row r="58" spans="1:40" s="75" customFormat="1" ht="23.25" customHeight="1" x14ac:dyDescent="0.35">
      <c r="A58" s="13"/>
      <c r="B58" s="130"/>
      <c r="C58" s="137" t="s">
        <v>173</v>
      </c>
      <c r="D58" s="130" t="s">
        <v>87</v>
      </c>
      <c r="E58" s="130" t="s">
        <v>391</v>
      </c>
      <c r="F58" s="130" t="s">
        <v>59</v>
      </c>
      <c r="G58" s="168">
        <f>9+49/60</f>
        <v>9.8166666666666664</v>
      </c>
      <c r="H58" s="168">
        <f t="shared" si="3"/>
        <v>19.633333333333333</v>
      </c>
      <c r="I58" s="134" t="s">
        <v>287</v>
      </c>
      <c r="J58" s="134"/>
      <c r="K58" s="132"/>
      <c r="L58" s="132"/>
      <c r="M58" s="132"/>
      <c r="N58" s="132"/>
      <c r="O58" s="132"/>
      <c r="P58" s="132"/>
      <c r="Q58" s="132"/>
      <c r="R58" s="132"/>
      <c r="S58" s="132"/>
      <c r="T58" s="132"/>
      <c r="U58" s="132"/>
      <c r="V58" s="132"/>
      <c r="W58" s="132"/>
      <c r="X58" s="132"/>
      <c r="Y58" s="132"/>
      <c r="Z58" s="132"/>
      <c r="AA58" s="132"/>
      <c r="AB58" s="132"/>
      <c r="AC58" s="132"/>
      <c r="AD58" s="132"/>
      <c r="AE58" s="132"/>
      <c r="AF58" s="132"/>
      <c r="AG58" s="132"/>
      <c r="AH58" s="132"/>
    </row>
    <row r="59" spans="1:40" s="75" customFormat="1" ht="23.25" customHeight="1" x14ac:dyDescent="0.35">
      <c r="A59" s="13"/>
      <c r="B59" s="130"/>
      <c r="C59" s="137" t="s">
        <v>173</v>
      </c>
      <c r="D59" s="130" t="s">
        <v>279</v>
      </c>
      <c r="E59" s="130" t="s">
        <v>393</v>
      </c>
      <c r="F59" s="130" t="s">
        <v>59</v>
      </c>
      <c r="G59" s="168">
        <f>6+22/60</f>
        <v>6.3666666666666663</v>
      </c>
      <c r="H59" s="168">
        <f t="shared" si="3"/>
        <v>12.733333333333333</v>
      </c>
      <c r="I59" s="135" t="s">
        <v>394</v>
      </c>
      <c r="J59" s="134"/>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2"/>
    </row>
    <row r="60" spans="1:40" s="75" customFormat="1" ht="23.25" customHeight="1" x14ac:dyDescent="0.35">
      <c r="A60" s="13"/>
      <c r="B60" s="130"/>
      <c r="C60" s="137" t="s">
        <v>173</v>
      </c>
      <c r="D60" s="130" t="s">
        <v>280</v>
      </c>
      <c r="E60" s="130" t="s">
        <v>392</v>
      </c>
      <c r="F60" s="130" t="s">
        <v>59</v>
      </c>
      <c r="G60" s="168">
        <f>16+5/60</f>
        <v>16.083333333333332</v>
      </c>
      <c r="H60" s="168">
        <f t="shared" si="3"/>
        <v>32.166666666666664</v>
      </c>
      <c r="I60" s="141" t="s">
        <v>288</v>
      </c>
      <c r="J60" s="138"/>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row>
    <row r="61" spans="1:40" s="75" customFormat="1" ht="25.5" customHeight="1" x14ac:dyDescent="0.35">
      <c r="A61" s="13"/>
      <c r="B61" s="130"/>
      <c r="C61" s="137" t="s">
        <v>173</v>
      </c>
      <c r="D61" s="130" t="s">
        <v>281</v>
      </c>
      <c r="E61" s="130" t="s">
        <v>260</v>
      </c>
      <c r="F61" s="130" t="s">
        <v>62</v>
      </c>
      <c r="G61" s="130">
        <v>1000</v>
      </c>
      <c r="H61" s="130">
        <f>(G61*2)/250</f>
        <v>8</v>
      </c>
      <c r="I61" s="134" t="s">
        <v>261</v>
      </c>
      <c r="J61" s="134"/>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2"/>
    </row>
    <row r="62" spans="1:40" s="75" customFormat="1" ht="25.5" customHeight="1" x14ac:dyDescent="0.35">
      <c r="A62" s="13"/>
      <c r="B62" s="130"/>
      <c r="C62" s="137" t="s">
        <v>173</v>
      </c>
      <c r="D62" s="130" t="s">
        <v>289</v>
      </c>
      <c r="E62" s="151" t="s">
        <v>463</v>
      </c>
      <c r="F62" s="130" t="s">
        <v>463</v>
      </c>
      <c r="G62" s="130"/>
      <c r="H62" s="130">
        <v>15</v>
      </c>
      <c r="I62" s="149" t="s">
        <v>465</v>
      </c>
      <c r="J62" s="149"/>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2"/>
      <c r="AJ62" s="152"/>
      <c r="AK62" s="152"/>
      <c r="AL62" s="152"/>
      <c r="AM62" s="152"/>
      <c r="AN62" s="152"/>
    </row>
    <row r="63" spans="1:40" s="75" customFormat="1" ht="23.25" customHeight="1" x14ac:dyDescent="0.35">
      <c r="A63" s="13"/>
      <c r="B63" s="130"/>
      <c r="C63" s="137" t="s">
        <v>173</v>
      </c>
      <c r="D63" s="130" t="s">
        <v>290</v>
      </c>
      <c r="E63" s="151" t="s">
        <v>67</v>
      </c>
      <c r="F63" s="130" t="s">
        <v>57</v>
      </c>
      <c r="G63" s="130">
        <v>300</v>
      </c>
      <c r="H63" s="130">
        <f>(G63*2)/250</f>
        <v>2.4</v>
      </c>
      <c r="I63" s="145"/>
      <c r="J63" s="145"/>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52"/>
      <c r="AJ63" s="152"/>
      <c r="AK63" s="152"/>
      <c r="AL63" s="152"/>
      <c r="AM63" s="152"/>
      <c r="AN63" s="152"/>
    </row>
    <row r="64" spans="1:40" s="75" customFormat="1" ht="23.25" customHeight="1" x14ac:dyDescent="0.35">
      <c r="A64" s="13"/>
      <c r="B64" s="130"/>
      <c r="C64" s="137" t="s">
        <v>173</v>
      </c>
      <c r="D64" s="130" t="s">
        <v>464</v>
      </c>
      <c r="E64" s="151" t="s">
        <v>20</v>
      </c>
      <c r="F64" s="130" t="s">
        <v>20</v>
      </c>
      <c r="G64" s="130">
        <v>5</v>
      </c>
      <c r="H64" s="130">
        <f>G64*2</f>
        <v>10</v>
      </c>
      <c r="I64" s="153"/>
      <c r="J64" s="153"/>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52"/>
      <c r="AJ64" s="152"/>
      <c r="AK64" s="152"/>
      <c r="AL64" s="152"/>
      <c r="AM64" s="152"/>
      <c r="AN64" s="152"/>
    </row>
    <row r="65" spans="1:40" s="75" customFormat="1" ht="30.75" customHeight="1" x14ac:dyDescent="0.35">
      <c r="A65" s="13"/>
      <c r="B65" s="130"/>
      <c r="C65" s="59" t="s">
        <v>291</v>
      </c>
      <c r="D65" s="58"/>
      <c r="E65" s="58"/>
      <c r="F65" s="58"/>
      <c r="G65" s="170"/>
      <c r="H65" s="170">
        <f>SUM(H66:H74)</f>
        <v>127.93333333333334</v>
      </c>
      <c r="I65" s="58"/>
      <c r="J65" s="58"/>
      <c r="K65" s="76"/>
      <c r="L65" s="76"/>
      <c r="M65" s="76"/>
      <c r="N65" s="76" t="s">
        <v>154</v>
      </c>
      <c r="O65" s="76"/>
      <c r="P65" s="76"/>
      <c r="Q65" s="76"/>
      <c r="R65" s="76"/>
      <c r="S65" s="76"/>
      <c r="T65" s="76"/>
      <c r="U65" s="76"/>
      <c r="V65" s="76"/>
      <c r="W65" s="76"/>
      <c r="X65" s="76"/>
      <c r="Y65" s="76"/>
      <c r="Z65" s="76"/>
      <c r="AA65" s="76"/>
      <c r="AB65" s="76"/>
      <c r="AC65" s="76"/>
      <c r="AD65" s="76"/>
      <c r="AE65" s="76"/>
      <c r="AF65" s="76"/>
      <c r="AG65" s="76"/>
      <c r="AH65" s="76"/>
      <c r="AI65" s="142"/>
      <c r="AJ65" s="142"/>
      <c r="AK65" s="142"/>
      <c r="AL65" s="142"/>
      <c r="AM65" s="142"/>
      <c r="AN65" s="142"/>
    </row>
    <row r="66" spans="1:40" s="75" customFormat="1" ht="23.25" customHeight="1" x14ac:dyDescent="0.35">
      <c r="A66" s="13"/>
      <c r="B66" s="130"/>
      <c r="C66" s="137" t="s">
        <v>174</v>
      </c>
      <c r="D66" s="130" t="s">
        <v>88</v>
      </c>
      <c r="E66" s="130" t="s">
        <v>56</v>
      </c>
      <c r="F66" s="130" t="s">
        <v>57</v>
      </c>
      <c r="G66" s="168">
        <v>300</v>
      </c>
      <c r="H66" s="168">
        <f>(G66*2)/250</f>
        <v>2.4</v>
      </c>
      <c r="I66" s="130" t="s">
        <v>292</v>
      </c>
      <c r="J66" s="130"/>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row>
    <row r="67" spans="1:40" s="75" customFormat="1" ht="23.25" customHeight="1" x14ac:dyDescent="0.35">
      <c r="A67" s="13"/>
      <c r="B67" s="130"/>
      <c r="C67" s="137" t="s">
        <v>174</v>
      </c>
      <c r="D67" s="130" t="s">
        <v>89</v>
      </c>
      <c r="E67" s="130" t="s">
        <v>395</v>
      </c>
      <c r="F67" s="130" t="s">
        <v>59</v>
      </c>
      <c r="G67" s="168">
        <f>19+7/60</f>
        <v>19.116666666666667</v>
      </c>
      <c r="H67" s="168">
        <f>G67*2</f>
        <v>38.233333333333334</v>
      </c>
      <c r="I67" s="145" t="s">
        <v>293</v>
      </c>
      <c r="J67" s="145"/>
      <c r="K67" s="148"/>
      <c r="L67" s="148"/>
      <c r="M67" s="148"/>
      <c r="N67" s="148"/>
      <c r="O67" s="148"/>
      <c r="P67" s="148"/>
      <c r="Q67" s="148"/>
      <c r="R67" s="148"/>
      <c r="S67" s="148"/>
      <c r="T67" s="148"/>
      <c r="U67" s="148"/>
      <c r="V67" s="148"/>
      <c r="W67" s="148"/>
      <c r="X67" s="148"/>
      <c r="Y67" s="148"/>
      <c r="Z67" s="148"/>
      <c r="AA67" s="148"/>
      <c r="AB67" s="148"/>
      <c r="AC67" s="148"/>
      <c r="AD67" s="148"/>
      <c r="AE67" s="148"/>
      <c r="AF67" s="148"/>
      <c r="AG67" s="148"/>
      <c r="AH67" s="148"/>
    </row>
    <row r="68" spans="1:40" s="75" customFormat="1" ht="23.25" customHeight="1" x14ac:dyDescent="0.35">
      <c r="A68" s="13"/>
      <c r="B68" s="130"/>
      <c r="C68" s="137" t="s">
        <v>174</v>
      </c>
      <c r="D68" s="130" t="s">
        <v>90</v>
      </c>
      <c r="E68" s="130" t="s">
        <v>396</v>
      </c>
      <c r="F68" s="130" t="s">
        <v>59</v>
      </c>
      <c r="G68" s="168">
        <f>6+22/60</f>
        <v>6.3666666666666663</v>
      </c>
      <c r="H68" s="168">
        <f>G68*2</f>
        <v>12.733333333333333</v>
      </c>
      <c r="I68" s="145" t="s">
        <v>294</v>
      </c>
      <c r="J68" s="145"/>
      <c r="K68" s="148"/>
      <c r="L68" s="148"/>
      <c r="M68" s="148"/>
      <c r="N68" s="148"/>
      <c r="O68" s="148"/>
      <c r="P68" s="148"/>
      <c r="Q68" s="148"/>
      <c r="R68" s="148"/>
      <c r="S68" s="148"/>
      <c r="T68" s="148"/>
      <c r="U68" s="148"/>
      <c r="V68" s="148"/>
      <c r="W68" s="148"/>
      <c r="X68" s="148"/>
      <c r="Y68" s="148"/>
      <c r="Z68" s="148"/>
      <c r="AA68" s="148"/>
      <c r="AB68" s="148"/>
      <c r="AC68" s="148"/>
      <c r="AD68" s="148"/>
      <c r="AE68" s="148"/>
      <c r="AF68" s="148"/>
      <c r="AG68" s="148"/>
      <c r="AH68" s="148"/>
    </row>
    <row r="69" spans="1:40" s="75" customFormat="1" ht="23.25" customHeight="1" x14ac:dyDescent="0.35">
      <c r="A69" s="13"/>
      <c r="B69" s="130"/>
      <c r="C69" s="137" t="s">
        <v>174</v>
      </c>
      <c r="D69" s="130" t="s">
        <v>91</v>
      </c>
      <c r="E69" s="130" t="s">
        <v>397</v>
      </c>
      <c r="F69" s="130" t="s">
        <v>59</v>
      </c>
      <c r="G69" s="168">
        <f>10+35/60</f>
        <v>10.583333333333334</v>
      </c>
      <c r="H69" s="168">
        <f>G69*2</f>
        <v>21.166666666666668</v>
      </c>
      <c r="I69" s="134" t="s">
        <v>295</v>
      </c>
      <c r="J69" s="134"/>
      <c r="K69" s="132"/>
      <c r="L69" s="132"/>
      <c r="M69" s="132"/>
      <c r="N69" s="132"/>
      <c r="O69" s="132"/>
      <c r="P69" s="132"/>
      <c r="Q69" s="132"/>
      <c r="R69" s="132"/>
      <c r="S69" s="132"/>
      <c r="T69" s="132"/>
      <c r="U69" s="132"/>
      <c r="V69" s="132"/>
      <c r="W69" s="132"/>
      <c r="X69" s="132"/>
      <c r="Y69" s="132"/>
      <c r="Z69" s="132"/>
      <c r="AA69" s="132"/>
      <c r="AB69" s="132"/>
      <c r="AC69" s="132"/>
      <c r="AD69" s="132"/>
      <c r="AE69" s="132"/>
      <c r="AF69" s="132"/>
      <c r="AG69" s="132"/>
      <c r="AH69" s="132"/>
    </row>
    <row r="70" spans="1:40" s="75" customFormat="1" ht="23.25" customHeight="1" x14ac:dyDescent="0.35">
      <c r="A70" s="13"/>
      <c r="B70" s="130"/>
      <c r="C70" s="137" t="s">
        <v>174</v>
      </c>
      <c r="D70" s="130" t="s">
        <v>92</v>
      </c>
      <c r="E70" s="130" t="s">
        <v>398</v>
      </c>
      <c r="F70" s="130" t="s">
        <v>59</v>
      </c>
      <c r="G70" s="168">
        <v>9</v>
      </c>
      <c r="H70" s="168">
        <f>G70*2</f>
        <v>18</v>
      </c>
      <c r="I70" s="138" t="s">
        <v>296</v>
      </c>
      <c r="J70" s="138"/>
      <c r="K70" s="139"/>
      <c r="L70" s="139"/>
      <c r="M70" s="139"/>
      <c r="N70" s="139"/>
      <c r="O70" s="139"/>
      <c r="P70" s="139"/>
      <c r="Q70" s="139"/>
      <c r="R70" s="139"/>
      <c r="S70" s="139"/>
      <c r="T70" s="139"/>
      <c r="U70" s="139"/>
      <c r="V70" s="139"/>
      <c r="W70" s="139"/>
      <c r="X70" s="139"/>
      <c r="Y70" s="139"/>
      <c r="Z70" s="139"/>
      <c r="AA70" s="139"/>
      <c r="AB70" s="139"/>
      <c r="AC70" s="139"/>
      <c r="AD70" s="139"/>
      <c r="AE70" s="139"/>
      <c r="AF70" s="139"/>
      <c r="AG70" s="139"/>
      <c r="AH70" s="139"/>
    </row>
    <row r="71" spans="1:40" s="75" customFormat="1" ht="25.5" customHeight="1" x14ac:dyDescent="0.35">
      <c r="A71" s="13"/>
      <c r="B71" s="130"/>
      <c r="C71" s="137" t="s">
        <v>174</v>
      </c>
      <c r="D71" s="130" t="s">
        <v>93</v>
      </c>
      <c r="E71" s="130" t="s">
        <v>260</v>
      </c>
      <c r="F71" s="130" t="s">
        <v>62</v>
      </c>
      <c r="G71" s="168">
        <v>1000</v>
      </c>
      <c r="H71" s="168">
        <f>(G71*2)/250</f>
        <v>8</v>
      </c>
      <c r="I71" s="134" t="s">
        <v>261</v>
      </c>
      <c r="J71" s="134"/>
      <c r="K71" s="132"/>
      <c r="L71" s="132"/>
      <c r="M71" s="132"/>
      <c r="N71" s="132"/>
      <c r="O71" s="132"/>
      <c r="P71" s="132"/>
      <c r="Q71" s="132"/>
      <c r="R71" s="132"/>
      <c r="S71" s="132"/>
      <c r="T71" s="132"/>
      <c r="U71" s="132"/>
      <c r="V71" s="132"/>
      <c r="W71" s="132"/>
      <c r="X71" s="132"/>
      <c r="Y71" s="132"/>
      <c r="Z71" s="132"/>
      <c r="AA71" s="132"/>
      <c r="AB71" s="132"/>
      <c r="AC71" s="132"/>
      <c r="AD71" s="132"/>
      <c r="AE71" s="132"/>
      <c r="AF71" s="132"/>
      <c r="AG71" s="132"/>
      <c r="AH71" s="132"/>
    </row>
    <row r="72" spans="1:40" s="75" customFormat="1" ht="25.5" customHeight="1" x14ac:dyDescent="0.35">
      <c r="A72" s="13"/>
      <c r="B72" s="130"/>
      <c r="C72" s="137" t="s">
        <v>174</v>
      </c>
      <c r="D72" s="130" t="s">
        <v>466</v>
      </c>
      <c r="E72" s="151" t="s">
        <v>463</v>
      </c>
      <c r="F72" s="151" t="s">
        <v>463</v>
      </c>
      <c r="G72" s="169"/>
      <c r="H72" s="169">
        <v>15</v>
      </c>
      <c r="I72" s="149" t="s">
        <v>468</v>
      </c>
      <c r="J72" s="149"/>
      <c r="K72" s="150"/>
      <c r="L72" s="150"/>
      <c r="M72" s="150"/>
      <c r="N72" s="150"/>
      <c r="O72" s="150"/>
      <c r="P72" s="150"/>
      <c r="Q72" s="150"/>
      <c r="R72" s="150"/>
      <c r="S72" s="150"/>
      <c r="T72" s="150"/>
      <c r="U72" s="150"/>
      <c r="V72" s="150"/>
      <c r="W72" s="150"/>
      <c r="X72" s="150"/>
      <c r="Y72" s="150"/>
      <c r="Z72" s="150"/>
      <c r="AA72" s="150"/>
      <c r="AB72" s="150"/>
      <c r="AC72" s="150"/>
      <c r="AD72" s="150"/>
      <c r="AE72" s="150"/>
      <c r="AF72" s="150"/>
      <c r="AG72" s="150"/>
      <c r="AH72" s="150"/>
    </row>
    <row r="73" spans="1:40" s="75" customFormat="1" ht="23.25" customHeight="1" x14ac:dyDescent="0.35">
      <c r="A73" s="13"/>
      <c r="B73" s="130"/>
      <c r="C73" s="137" t="s">
        <v>174</v>
      </c>
      <c r="D73" s="130" t="s">
        <v>94</v>
      </c>
      <c r="E73" s="151" t="s">
        <v>67</v>
      </c>
      <c r="F73" s="151" t="s">
        <v>57</v>
      </c>
      <c r="G73" s="151">
        <v>300</v>
      </c>
      <c r="H73" s="151">
        <f>(G73*2)/250</f>
        <v>2.4</v>
      </c>
      <c r="I73" s="145"/>
      <c r="J73" s="145"/>
      <c r="K73" s="148"/>
      <c r="L73" s="148"/>
      <c r="M73" s="148"/>
      <c r="N73" s="148"/>
      <c r="O73" s="148"/>
      <c r="P73" s="148"/>
      <c r="Q73" s="148"/>
      <c r="R73" s="148"/>
      <c r="S73" s="148"/>
      <c r="T73" s="148"/>
      <c r="U73" s="148"/>
      <c r="V73" s="148"/>
      <c r="W73" s="148"/>
      <c r="X73" s="148"/>
      <c r="Y73" s="148"/>
      <c r="Z73" s="148"/>
      <c r="AA73" s="148"/>
      <c r="AB73" s="148"/>
      <c r="AC73" s="148"/>
      <c r="AD73" s="148"/>
      <c r="AE73" s="148"/>
      <c r="AF73" s="148"/>
      <c r="AG73" s="148"/>
      <c r="AH73" s="148"/>
    </row>
    <row r="74" spans="1:40" s="75" customFormat="1" ht="23.25" customHeight="1" x14ac:dyDescent="0.35">
      <c r="A74" s="13"/>
      <c r="B74" s="130"/>
      <c r="C74" s="137" t="s">
        <v>174</v>
      </c>
      <c r="D74" s="130" t="s">
        <v>95</v>
      </c>
      <c r="E74" s="151" t="s">
        <v>20</v>
      </c>
      <c r="F74" s="151" t="s">
        <v>20</v>
      </c>
      <c r="G74" s="151">
        <v>5</v>
      </c>
      <c r="H74" s="151">
        <f>G74*2</f>
        <v>10</v>
      </c>
      <c r="I74" s="153"/>
      <c r="J74" s="153"/>
      <c r="K74" s="148"/>
      <c r="L74" s="148"/>
      <c r="M74" s="148"/>
      <c r="N74" s="148"/>
      <c r="O74" s="148"/>
      <c r="P74" s="148"/>
      <c r="Q74" s="148"/>
      <c r="R74" s="148"/>
      <c r="S74" s="148"/>
      <c r="T74" s="148"/>
      <c r="U74" s="148"/>
      <c r="V74" s="148"/>
      <c r="W74" s="148"/>
      <c r="X74" s="148"/>
      <c r="Y74" s="148"/>
      <c r="Z74" s="148"/>
      <c r="AA74" s="148"/>
      <c r="AB74" s="148"/>
      <c r="AC74" s="148"/>
      <c r="AD74" s="148"/>
      <c r="AE74" s="148"/>
      <c r="AF74" s="148"/>
      <c r="AG74" s="148"/>
      <c r="AH74" s="148"/>
    </row>
    <row r="75" spans="1:40" s="75" customFormat="1" ht="30.75" customHeight="1" x14ac:dyDescent="0.35">
      <c r="A75" s="13"/>
      <c r="B75" s="130"/>
      <c r="C75" s="59" t="s">
        <v>185</v>
      </c>
      <c r="D75" s="58"/>
      <c r="E75" s="58"/>
      <c r="F75" s="58"/>
      <c r="G75" s="58"/>
      <c r="H75" s="58">
        <f>SUM(H76:H86)</f>
        <v>92.833333333333343</v>
      </c>
      <c r="I75" s="60"/>
      <c r="J75" s="60"/>
      <c r="K75" s="78"/>
      <c r="L75" s="78"/>
      <c r="M75" s="78"/>
      <c r="N75" s="78"/>
      <c r="O75" s="78"/>
      <c r="P75" s="78" t="s">
        <v>154</v>
      </c>
      <c r="Q75" s="78"/>
      <c r="R75" s="78"/>
      <c r="S75" s="78"/>
      <c r="T75" s="78"/>
      <c r="U75" s="78"/>
      <c r="V75" s="78"/>
      <c r="W75" s="78"/>
      <c r="X75" s="78"/>
      <c r="Y75" s="78"/>
      <c r="Z75" s="78"/>
      <c r="AA75" s="78"/>
      <c r="AB75" s="78"/>
      <c r="AC75" s="78"/>
      <c r="AD75" s="78"/>
      <c r="AE75" s="78"/>
      <c r="AF75" s="78"/>
      <c r="AG75" s="78"/>
      <c r="AH75" s="78"/>
      <c r="AI75" s="142"/>
      <c r="AJ75" s="142"/>
      <c r="AK75" s="142"/>
      <c r="AL75" s="142"/>
      <c r="AM75" s="142"/>
      <c r="AN75" s="142"/>
    </row>
    <row r="76" spans="1:40" s="75" customFormat="1" ht="30.75" customHeight="1" x14ac:dyDescent="0.35">
      <c r="A76" s="13"/>
      <c r="B76" s="136"/>
      <c r="C76" s="137" t="s">
        <v>175</v>
      </c>
      <c r="D76" s="130" t="s">
        <v>97</v>
      </c>
      <c r="E76" s="130" t="s">
        <v>56</v>
      </c>
      <c r="F76" s="130" t="s">
        <v>57</v>
      </c>
      <c r="G76" s="130">
        <v>300</v>
      </c>
      <c r="H76" s="130">
        <f>(G76*2)/250</f>
        <v>2.4</v>
      </c>
      <c r="I76" s="130" t="s">
        <v>297</v>
      </c>
      <c r="J76" s="130"/>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row>
    <row r="77" spans="1:40" s="75" customFormat="1" ht="23.25" customHeight="1" x14ac:dyDescent="0.45">
      <c r="A77" s="13"/>
      <c r="B77" s="130"/>
      <c r="C77" s="137" t="s">
        <v>175</v>
      </c>
      <c r="D77" s="130" t="s">
        <v>98</v>
      </c>
      <c r="E77" s="130" t="s">
        <v>399</v>
      </c>
      <c r="F77" s="130" t="s">
        <v>59</v>
      </c>
      <c r="G77" s="168">
        <f>1+11/60</f>
        <v>1.1833333333333333</v>
      </c>
      <c r="H77" s="168">
        <f t="shared" ref="H77:H82" si="4">G77*2</f>
        <v>2.3666666666666667</v>
      </c>
      <c r="I77" s="86" t="s">
        <v>509</v>
      </c>
      <c r="J77" s="145"/>
      <c r="K77" s="148"/>
      <c r="L77" s="148"/>
      <c r="M77" s="148"/>
      <c r="N77" s="148"/>
      <c r="O77" s="148"/>
      <c r="P77" s="148"/>
      <c r="Q77" s="148"/>
      <c r="R77" s="148"/>
      <c r="S77" s="148"/>
      <c r="T77" s="148"/>
      <c r="U77" s="148"/>
      <c r="V77" s="148"/>
      <c r="W77" s="148"/>
      <c r="X77" s="148"/>
      <c r="Y77" s="148"/>
      <c r="Z77" s="148"/>
      <c r="AA77" s="148"/>
      <c r="AB77" s="148"/>
      <c r="AC77" s="148"/>
      <c r="AD77" s="148"/>
      <c r="AE77" s="148"/>
      <c r="AF77" s="148"/>
      <c r="AG77" s="148"/>
      <c r="AH77" s="148"/>
    </row>
    <row r="78" spans="1:40" s="75" customFormat="1" ht="23.25" customHeight="1" x14ac:dyDescent="0.35">
      <c r="A78" s="13"/>
      <c r="B78" s="130"/>
      <c r="C78" s="137" t="s">
        <v>175</v>
      </c>
      <c r="D78" s="130" t="s">
        <v>99</v>
      </c>
      <c r="E78" s="130" t="s">
        <v>400</v>
      </c>
      <c r="F78" s="130" t="s">
        <v>59</v>
      </c>
      <c r="G78" s="168">
        <f>7+11/60</f>
        <v>7.1833333333333336</v>
      </c>
      <c r="H78" s="168">
        <f t="shared" si="4"/>
        <v>14.366666666666667</v>
      </c>
      <c r="I78" s="145" t="s">
        <v>298</v>
      </c>
      <c r="J78" s="145"/>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row>
    <row r="79" spans="1:40" s="75" customFormat="1" ht="23.25" customHeight="1" x14ac:dyDescent="0.35">
      <c r="A79" s="13"/>
      <c r="B79" s="130"/>
      <c r="C79" s="137" t="s">
        <v>175</v>
      </c>
      <c r="D79" s="130" t="s">
        <v>100</v>
      </c>
      <c r="E79" s="130" t="s">
        <v>401</v>
      </c>
      <c r="F79" s="130" t="s">
        <v>59</v>
      </c>
      <c r="G79" s="168">
        <f>7+15/60</f>
        <v>7.25</v>
      </c>
      <c r="H79" s="168">
        <f t="shared" si="4"/>
        <v>14.5</v>
      </c>
      <c r="I79" s="134" t="s">
        <v>499</v>
      </c>
      <c r="J79" s="134"/>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row>
    <row r="80" spans="1:40" s="75" customFormat="1" ht="23.25" customHeight="1" x14ac:dyDescent="0.35">
      <c r="A80" s="13"/>
      <c r="B80" s="130"/>
      <c r="C80" s="137" t="s">
        <v>175</v>
      </c>
      <c r="D80" s="130" t="s">
        <v>101</v>
      </c>
      <c r="E80" s="130" t="s">
        <v>402</v>
      </c>
      <c r="F80" s="130" t="s">
        <v>59</v>
      </c>
      <c r="G80" s="168">
        <f>3+59/60</f>
        <v>3.9833333333333334</v>
      </c>
      <c r="H80" s="168">
        <f t="shared" si="4"/>
        <v>7.9666666666666668</v>
      </c>
      <c r="I80" s="138" t="s">
        <v>299</v>
      </c>
      <c r="J80" s="138"/>
      <c r="K80" s="139"/>
      <c r="L80" s="139"/>
      <c r="M80" s="139"/>
      <c r="N80" s="139"/>
      <c r="O80" s="139"/>
      <c r="P80" s="139"/>
      <c r="Q80" s="139"/>
      <c r="R80" s="139"/>
      <c r="S80" s="139"/>
      <c r="T80" s="139"/>
      <c r="U80" s="139"/>
      <c r="V80" s="139"/>
      <c r="W80" s="139"/>
      <c r="X80" s="139"/>
      <c r="Y80" s="139"/>
      <c r="Z80" s="139"/>
      <c r="AA80" s="139"/>
      <c r="AB80" s="139"/>
      <c r="AC80" s="139"/>
      <c r="AD80" s="139"/>
      <c r="AE80" s="139"/>
      <c r="AF80" s="139"/>
      <c r="AG80" s="139"/>
      <c r="AH80" s="139"/>
    </row>
    <row r="81" spans="1:40" s="75" customFormat="1" ht="23.25" customHeight="1" x14ac:dyDescent="0.35">
      <c r="A81" s="13"/>
      <c r="B81" s="130"/>
      <c r="C81" s="137" t="s">
        <v>175</v>
      </c>
      <c r="D81" s="130" t="s">
        <v>102</v>
      </c>
      <c r="E81" s="130" t="s">
        <v>403</v>
      </c>
      <c r="F81" s="130" t="s">
        <v>59</v>
      </c>
      <c r="G81" s="168">
        <f>3+34/60</f>
        <v>3.5666666666666664</v>
      </c>
      <c r="H81" s="168">
        <f t="shared" si="4"/>
        <v>7.1333333333333329</v>
      </c>
      <c r="I81" s="134" t="s">
        <v>500</v>
      </c>
      <c r="J81" s="134"/>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row>
    <row r="82" spans="1:40" s="75" customFormat="1" ht="30" customHeight="1" x14ac:dyDescent="0.35">
      <c r="A82" s="13"/>
      <c r="B82" s="130"/>
      <c r="C82" s="137" t="s">
        <v>175</v>
      </c>
      <c r="D82" s="130" t="s">
        <v>103</v>
      </c>
      <c r="E82" s="130" t="s">
        <v>404</v>
      </c>
      <c r="F82" s="130" t="s">
        <v>59</v>
      </c>
      <c r="G82" s="168">
        <f>4+21/60</f>
        <v>4.3499999999999996</v>
      </c>
      <c r="H82" s="168">
        <f t="shared" si="4"/>
        <v>8.6999999999999993</v>
      </c>
      <c r="I82" s="138" t="s">
        <v>300</v>
      </c>
      <c r="J82" s="138"/>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c r="AH82" s="139"/>
    </row>
    <row r="83" spans="1:40" s="75" customFormat="1" ht="25.5" customHeight="1" x14ac:dyDescent="0.35">
      <c r="A83" s="13"/>
      <c r="B83" s="130"/>
      <c r="C83" s="137" t="s">
        <v>175</v>
      </c>
      <c r="D83" s="130" t="s">
        <v>104</v>
      </c>
      <c r="E83" s="130" t="s">
        <v>260</v>
      </c>
      <c r="F83" s="130" t="s">
        <v>62</v>
      </c>
      <c r="G83" s="130">
        <v>1000</v>
      </c>
      <c r="H83" s="130">
        <f>(G83*2)/250</f>
        <v>8</v>
      </c>
      <c r="I83" s="134" t="s">
        <v>261</v>
      </c>
      <c r="J83" s="134"/>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row>
    <row r="84" spans="1:40" s="75" customFormat="1" ht="25.5" customHeight="1" x14ac:dyDescent="0.35">
      <c r="A84" s="13"/>
      <c r="B84" s="130"/>
      <c r="C84" s="137" t="s">
        <v>175</v>
      </c>
      <c r="D84" s="130" t="s">
        <v>105</v>
      </c>
      <c r="E84" s="151" t="s">
        <v>463</v>
      </c>
      <c r="F84" s="130" t="s">
        <v>463</v>
      </c>
      <c r="G84" s="130"/>
      <c r="H84" s="130">
        <v>15</v>
      </c>
      <c r="I84" s="149" t="s">
        <v>468</v>
      </c>
      <c r="J84" s="149"/>
      <c r="K84" s="150"/>
      <c r="L84" s="150"/>
      <c r="M84" s="150"/>
      <c r="N84" s="150"/>
      <c r="O84" s="150"/>
      <c r="P84" s="150"/>
      <c r="Q84" s="150"/>
      <c r="R84" s="150"/>
      <c r="S84" s="150"/>
      <c r="T84" s="150"/>
      <c r="U84" s="150"/>
      <c r="V84" s="150"/>
      <c r="W84" s="150"/>
      <c r="X84" s="150"/>
      <c r="Y84" s="150"/>
      <c r="Z84" s="150"/>
      <c r="AA84" s="150"/>
      <c r="AB84" s="150"/>
      <c r="AC84" s="150"/>
      <c r="AD84" s="150"/>
      <c r="AE84" s="150"/>
      <c r="AF84" s="150"/>
      <c r="AG84" s="150"/>
      <c r="AH84" s="150"/>
      <c r="AI84" s="152"/>
      <c r="AJ84" s="152"/>
    </row>
    <row r="85" spans="1:40" s="75" customFormat="1" ht="23.25" customHeight="1" x14ac:dyDescent="0.35">
      <c r="A85" s="13"/>
      <c r="B85" s="130"/>
      <c r="C85" s="137" t="s">
        <v>175</v>
      </c>
      <c r="D85" s="130" t="s">
        <v>106</v>
      </c>
      <c r="E85" s="151" t="s">
        <v>67</v>
      </c>
      <c r="F85" s="130" t="s">
        <v>57</v>
      </c>
      <c r="G85" s="130">
        <v>300</v>
      </c>
      <c r="H85" s="130">
        <f>(G85*2)/250</f>
        <v>2.4</v>
      </c>
      <c r="I85" s="145"/>
      <c r="J85" s="145"/>
      <c r="K85" s="148"/>
      <c r="L85" s="148"/>
      <c r="M85" s="148"/>
      <c r="N85" s="148"/>
      <c r="O85" s="148"/>
      <c r="P85" s="148"/>
      <c r="Q85" s="148"/>
      <c r="R85" s="148"/>
      <c r="S85" s="148"/>
      <c r="T85" s="148"/>
      <c r="U85" s="148"/>
      <c r="V85" s="148"/>
      <c r="W85" s="148"/>
      <c r="X85" s="148"/>
      <c r="Y85" s="148"/>
      <c r="Z85" s="148"/>
      <c r="AA85" s="148"/>
      <c r="AB85" s="148"/>
      <c r="AC85" s="148"/>
      <c r="AD85" s="148"/>
      <c r="AE85" s="148"/>
      <c r="AF85" s="148"/>
      <c r="AG85" s="148"/>
      <c r="AH85" s="148"/>
      <c r="AI85" s="152"/>
      <c r="AJ85" s="152"/>
    </row>
    <row r="86" spans="1:40" s="75" customFormat="1" ht="23.25" customHeight="1" x14ac:dyDescent="0.35">
      <c r="A86" s="13"/>
      <c r="B86" s="130"/>
      <c r="C86" s="137" t="s">
        <v>175</v>
      </c>
      <c r="D86" s="130" t="s">
        <v>467</v>
      </c>
      <c r="E86" s="151" t="s">
        <v>20</v>
      </c>
      <c r="F86" s="130" t="s">
        <v>20</v>
      </c>
      <c r="G86" s="130">
        <v>5</v>
      </c>
      <c r="H86" s="130">
        <f>G86*2</f>
        <v>10</v>
      </c>
      <c r="I86" s="153"/>
      <c r="J86" s="153"/>
      <c r="K86" s="148"/>
      <c r="L86" s="148"/>
      <c r="M86" s="148"/>
      <c r="N86" s="148"/>
      <c r="O86" s="148"/>
      <c r="P86" s="148"/>
      <c r="Q86" s="148"/>
      <c r="R86" s="148"/>
      <c r="S86" s="148"/>
      <c r="T86" s="148"/>
      <c r="U86" s="148"/>
      <c r="V86" s="148"/>
      <c r="W86" s="148"/>
      <c r="X86" s="148"/>
      <c r="Y86" s="148"/>
      <c r="Z86" s="148"/>
      <c r="AA86" s="148"/>
      <c r="AB86" s="148"/>
      <c r="AC86" s="148"/>
      <c r="AD86" s="148"/>
      <c r="AE86" s="148"/>
      <c r="AF86" s="148"/>
      <c r="AG86" s="148"/>
      <c r="AH86" s="148"/>
      <c r="AI86" s="152"/>
      <c r="AJ86" s="152"/>
    </row>
    <row r="87" spans="1:40" s="75" customFormat="1" ht="18.75" customHeight="1" x14ac:dyDescent="0.35">
      <c r="A87" s="13"/>
      <c r="B87" s="130"/>
      <c r="C87" s="59" t="s">
        <v>301</v>
      </c>
      <c r="D87" s="58"/>
      <c r="E87" s="58"/>
      <c r="F87" s="58"/>
      <c r="G87" s="58"/>
      <c r="H87" s="170">
        <f>SUM(H88:H99)</f>
        <v>181.6</v>
      </c>
      <c r="I87" s="58"/>
      <c r="J87" s="58"/>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142"/>
      <c r="AJ87" s="142"/>
      <c r="AK87" s="142"/>
      <c r="AL87" s="142"/>
      <c r="AM87" s="142"/>
      <c r="AN87" s="142"/>
    </row>
    <row r="88" spans="1:40" s="75" customFormat="1" ht="30.75" customHeight="1" x14ac:dyDescent="0.35">
      <c r="A88" s="13"/>
      <c r="B88" s="136"/>
      <c r="C88" s="137" t="s">
        <v>176</v>
      </c>
      <c r="D88" s="130" t="s">
        <v>107</v>
      </c>
      <c r="E88" s="130" t="s">
        <v>56</v>
      </c>
      <c r="F88" s="130" t="s">
        <v>57</v>
      </c>
      <c r="G88" s="130">
        <v>300</v>
      </c>
      <c r="H88" s="130">
        <f>(G88*2)/250</f>
        <v>2.4</v>
      </c>
      <c r="I88" s="130" t="s">
        <v>302</v>
      </c>
      <c r="J88" s="130"/>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row>
    <row r="89" spans="1:40" s="75" customFormat="1" ht="23.25" customHeight="1" x14ac:dyDescent="0.35">
      <c r="A89" s="13"/>
      <c r="B89" s="130"/>
      <c r="C89" s="137" t="s">
        <v>176</v>
      </c>
      <c r="D89" s="130" t="s">
        <v>108</v>
      </c>
      <c r="E89" s="130" t="s">
        <v>405</v>
      </c>
      <c r="F89" s="130" t="s">
        <v>59</v>
      </c>
      <c r="G89" s="168">
        <f>5+56/60</f>
        <v>5.9333333333333336</v>
      </c>
      <c r="H89" s="168">
        <f t="shared" ref="H89:H94" si="5">G89*2</f>
        <v>11.866666666666667</v>
      </c>
      <c r="I89" s="145" t="s">
        <v>303</v>
      </c>
      <c r="J89" s="145"/>
      <c r="K89" s="148"/>
      <c r="L89" s="148"/>
      <c r="M89" s="148"/>
      <c r="N89" s="148"/>
      <c r="O89" s="148"/>
      <c r="P89" s="148"/>
      <c r="Q89" s="148"/>
      <c r="R89" s="148"/>
      <c r="S89" s="148"/>
      <c r="T89" s="148"/>
      <c r="U89" s="148"/>
      <c r="V89" s="148"/>
      <c r="W89" s="148"/>
      <c r="X89" s="148"/>
      <c r="Y89" s="148"/>
      <c r="Z89" s="148"/>
      <c r="AA89" s="148"/>
      <c r="AB89" s="148"/>
      <c r="AC89" s="148"/>
      <c r="AD89" s="148"/>
      <c r="AE89" s="148"/>
      <c r="AF89" s="148"/>
      <c r="AG89" s="148"/>
      <c r="AH89" s="148"/>
    </row>
    <row r="90" spans="1:40" s="75" customFormat="1" ht="23.25" customHeight="1" x14ac:dyDescent="0.35">
      <c r="A90" s="13"/>
      <c r="B90" s="130"/>
      <c r="C90" s="137" t="s">
        <v>176</v>
      </c>
      <c r="D90" s="130" t="s">
        <v>109</v>
      </c>
      <c r="E90" s="130" t="s">
        <v>406</v>
      </c>
      <c r="F90" s="130" t="s">
        <v>59</v>
      </c>
      <c r="G90" s="168">
        <f>7+11/60</f>
        <v>7.1833333333333336</v>
      </c>
      <c r="H90" s="168">
        <f t="shared" si="5"/>
        <v>14.366666666666667</v>
      </c>
      <c r="I90" s="145" t="s">
        <v>298</v>
      </c>
      <c r="J90" s="145"/>
      <c r="K90" s="148"/>
      <c r="L90" s="148"/>
      <c r="M90" s="148"/>
      <c r="N90" s="148"/>
      <c r="O90" s="148"/>
      <c r="P90" s="148"/>
      <c r="Q90" s="148"/>
      <c r="R90" s="148"/>
      <c r="S90" s="148"/>
      <c r="T90" s="148"/>
      <c r="U90" s="148"/>
      <c r="V90" s="148"/>
      <c r="W90" s="148"/>
      <c r="X90" s="148"/>
      <c r="Y90" s="148"/>
      <c r="Z90" s="148"/>
      <c r="AA90" s="148"/>
      <c r="AB90" s="148"/>
      <c r="AC90" s="148"/>
      <c r="AD90" s="148"/>
      <c r="AE90" s="148"/>
      <c r="AF90" s="148"/>
      <c r="AG90" s="148"/>
      <c r="AH90" s="148"/>
    </row>
    <row r="91" spans="1:40" s="75" customFormat="1" ht="23.25" customHeight="1" x14ac:dyDescent="0.35">
      <c r="A91" s="13"/>
      <c r="B91" s="130"/>
      <c r="C91" s="137" t="s">
        <v>176</v>
      </c>
      <c r="D91" s="130" t="s">
        <v>110</v>
      </c>
      <c r="E91" s="130" t="s">
        <v>407</v>
      </c>
      <c r="F91" s="130" t="s">
        <v>59</v>
      </c>
      <c r="G91" s="168">
        <f>5+28/60</f>
        <v>5.4666666666666668</v>
      </c>
      <c r="H91" s="168">
        <f t="shared" si="5"/>
        <v>10.933333333333334</v>
      </c>
      <c r="I91" s="134" t="s">
        <v>501</v>
      </c>
      <c r="J91" s="134"/>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row>
    <row r="92" spans="1:40" s="75" customFormat="1" ht="23.25" customHeight="1" x14ac:dyDescent="0.45">
      <c r="A92" s="13"/>
      <c r="B92" s="130"/>
      <c r="C92" s="137" t="s">
        <v>176</v>
      </c>
      <c r="D92" s="130" t="s">
        <v>111</v>
      </c>
      <c r="E92" s="130" t="s">
        <v>408</v>
      </c>
      <c r="F92" s="130" t="s">
        <v>59</v>
      </c>
      <c r="G92" s="168">
        <f>5+31/60</f>
        <v>5.5166666666666666</v>
      </c>
      <c r="H92" s="168">
        <f t="shared" si="5"/>
        <v>11.033333333333333</v>
      </c>
      <c r="I92" s="86" t="s">
        <v>506</v>
      </c>
      <c r="J92" s="138"/>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row>
    <row r="93" spans="1:40" s="75" customFormat="1" ht="23.25" customHeight="1" x14ac:dyDescent="0.35">
      <c r="A93" s="13"/>
      <c r="B93" s="130"/>
      <c r="C93" s="137" t="s">
        <v>176</v>
      </c>
      <c r="D93" s="130" t="s">
        <v>112</v>
      </c>
      <c r="E93" s="130" t="s">
        <v>409</v>
      </c>
      <c r="F93" s="130" t="s">
        <v>59</v>
      </c>
      <c r="G93" s="168">
        <f>5+47/60</f>
        <v>5.7833333333333332</v>
      </c>
      <c r="H93" s="168">
        <f t="shared" si="5"/>
        <v>11.566666666666666</v>
      </c>
      <c r="I93" s="134" t="s">
        <v>502</v>
      </c>
      <c r="J93" s="134"/>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row>
    <row r="94" spans="1:40" s="75" customFormat="1" ht="23.25" customHeight="1" x14ac:dyDescent="0.35">
      <c r="A94" s="13"/>
      <c r="B94" s="130"/>
      <c r="C94" s="137" t="s">
        <v>176</v>
      </c>
      <c r="D94" s="130" t="s">
        <v>113</v>
      </c>
      <c r="E94" s="130" t="s">
        <v>410</v>
      </c>
      <c r="F94" s="130" t="s">
        <v>59</v>
      </c>
      <c r="G94" s="168">
        <f>12+1/60</f>
        <v>12.016666666666667</v>
      </c>
      <c r="H94" s="168">
        <f t="shared" si="5"/>
        <v>24.033333333333335</v>
      </c>
      <c r="I94" s="138" t="s">
        <v>503</v>
      </c>
      <c r="J94" s="138"/>
      <c r="K94" s="139"/>
      <c r="L94" s="139"/>
      <c r="M94" s="139"/>
      <c r="N94" s="139"/>
      <c r="O94" s="139"/>
      <c r="P94" s="139"/>
      <c r="Q94" s="139"/>
      <c r="R94" s="139"/>
      <c r="S94" s="139"/>
      <c r="T94" s="139"/>
      <c r="U94" s="139"/>
      <c r="V94" s="139"/>
      <c r="W94" s="139"/>
      <c r="X94" s="139"/>
      <c r="Y94" s="139"/>
      <c r="Z94" s="139"/>
      <c r="AA94" s="139"/>
      <c r="AB94" s="139"/>
      <c r="AC94" s="139"/>
      <c r="AD94" s="139"/>
      <c r="AE94" s="139"/>
      <c r="AF94" s="139"/>
      <c r="AG94" s="139"/>
      <c r="AH94" s="139"/>
    </row>
    <row r="95" spans="1:40" s="75" customFormat="1" ht="25.5" customHeight="1" x14ac:dyDescent="0.35">
      <c r="A95" s="13"/>
      <c r="B95" s="130"/>
      <c r="C95" s="137" t="s">
        <v>176</v>
      </c>
      <c r="D95" s="130" t="s">
        <v>304</v>
      </c>
      <c r="E95" s="130" t="s">
        <v>260</v>
      </c>
      <c r="F95" s="130" t="s">
        <v>62</v>
      </c>
      <c r="G95" s="130">
        <v>1000</v>
      </c>
      <c r="H95" s="130">
        <f>(G95*2)/250</f>
        <v>8</v>
      </c>
      <c r="I95" s="134" t="s">
        <v>261</v>
      </c>
      <c r="J95" s="134"/>
      <c r="K95" s="132"/>
      <c r="L95" s="132"/>
      <c r="M95" s="132"/>
      <c r="N95" s="132"/>
      <c r="O95" s="132"/>
      <c r="P95" s="132"/>
      <c r="Q95" s="132"/>
      <c r="R95" s="132"/>
      <c r="S95" s="132"/>
      <c r="T95" s="132"/>
      <c r="U95" s="132"/>
      <c r="V95" s="132"/>
      <c r="W95" s="132"/>
      <c r="X95" s="132"/>
      <c r="Y95" s="132"/>
      <c r="Z95" s="132"/>
      <c r="AA95" s="132"/>
      <c r="AB95" s="132"/>
      <c r="AC95" s="132"/>
      <c r="AD95" s="132"/>
      <c r="AE95" s="132"/>
      <c r="AF95" s="132"/>
      <c r="AG95" s="132"/>
      <c r="AH95" s="132"/>
    </row>
    <row r="96" spans="1:40" s="75" customFormat="1" ht="25.5" customHeight="1" x14ac:dyDescent="0.35">
      <c r="A96" s="13"/>
      <c r="B96" s="130"/>
      <c r="C96" s="137" t="s">
        <v>176</v>
      </c>
      <c r="D96" s="130" t="s">
        <v>469</v>
      </c>
      <c r="E96" s="151" t="s">
        <v>463</v>
      </c>
      <c r="F96" s="151" t="s">
        <v>463</v>
      </c>
      <c r="G96" s="151"/>
      <c r="H96" s="151">
        <v>15</v>
      </c>
      <c r="I96" s="149" t="s">
        <v>468</v>
      </c>
      <c r="J96" s="149"/>
      <c r="K96" s="150"/>
      <c r="L96" s="150"/>
      <c r="M96" s="150"/>
      <c r="N96" s="150"/>
      <c r="O96" s="150"/>
      <c r="P96" s="132"/>
      <c r="Q96" s="132"/>
      <c r="R96" s="132"/>
      <c r="S96" s="132"/>
      <c r="T96" s="132"/>
      <c r="U96" s="132"/>
      <c r="V96" s="132"/>
      <c r="W96" s="132"/>
      <c r="X96" s="132"/>
      <c r="Y96" s="132"/>
      <c r="Z96" s="132"/>
      <c r="AA96" s="132"/>
      <c r="AB96" s="132"/>
      <c r="AC96" s="132"/>
      <c r="AD96" s="132"/>
      <c r="AE96" s="132"/>
      <c r="AF96" s="132"/>
      <c r="AG96" s="132"/>
      <c r="AH96" s="132"/>
    </row>
    <row r="97" spans="1:40" s="75" customFormat="1" ht="23.25" customHeight="1" x14ac:dyDescent="0.35">
      <c r="A97" s="13"/>
      <c r="B97" s="130"/>
      <c r="C97" s="137" t="s">
        <v>176</v>
      </c>
      <c r="D97" s="130" t="s">
        <v>305</v>
      </c>
      <c r="E97" s="151" t="s">
        <v>67</v>
      </c>
      <c r="F97" s="151" t="s">
        <v>57</v>
      </c>
      <c r="G97" s="151">
        <v>300</v>
      </c>
      <c r="H97" s="151">
        <f>(G97*2)/250</f>
        <v>2.4</v>
      </c>
      <c r="I97" s="145"/>
      <c r="J97" s="145"/>
      <c r="K97" s="148"/>
      <c r="L97" s="148"/>
      <c r="M97" s="148"/>
      <c r="N97" s="148"/>
      <c r="O97" s="148"/>
      <c r="P97" s="148"/>
      <c r="Q97" s="148"/>
      <c r="R97" s="148"/>
      <c r="S97" s="148"/>
      <c r="T97" s="148"/>
      <c r="U97" s="148"/>
      <c r="V97" s="148"/>
      <c r="W97" s="148"/>
      <c r="X97" s="148"/>
      <c r="Y97" s="148"/>
      <c r="Z97" s="148"/>
      <c r="AA97" s="148"/>
      <c r="AB97" s="148"/>
      <c r="AC97" s="148"/>
      <c r="AD97" s="148"/>
      <c r="AE97" s="148"/>
      <c r="AF97" s="148"/>
      <c r="AG97" s="148"/>
      <c r="AH97" s="148"/>
      <c r="AI97" s="152"/>
      <c r="AJ97" s="152"/>
      <c r="AK97" s="152"/>
      <c r="AL97" s="152"/>
      <c r="AM97" s="152"/>
      <c r="AN97" s="152"/>
    </row>
    <row r="98" spans="1:40" s="75" customFormat="1" ht="23.25" customHeight="1" x14ac:dyDescent="0.35">
      <c r="A98" s="13"/>
      <c r="B98" s="130"/>
      <c r="C98" s="137" t="s">
        <v>176</v>
      </c>
      <c r="D98" s="130" t="s">
        <v>306</v>
      </c>
      <c r="E98" s="151" t="s">
        <v>20</v>
      </c>
      <c r="F98" s="151" t="s">
        <v>20</v>
      </c>
      <c r="G98" s="151">
        <v>5</v>
      </c>
      <c r="H98" s="151">
        <f>G98*2</f>
        <v>10</v>
      </c>
      <c r="I98" s="153"/>
      <c r="J98" s="153"/>
      <c r="K98" s="148"/>
      <c r="L98" s="148"/>
      <c r="M98" s="148"/>
      <c r="N98" s="148"/>
      <c r="O98" s="148"/>
      <c r="P98" s="139"/>
      <c r="Q98" s="139"/>
      <c r="R98" s="139"/>
      <c r="S98" s="139"/>
      <c r="T98" s="139"/>
      <c r="U98" s="139"/>
      <c r="V98" s="139"/>
      <c r="W98" s="139"/>
      <c r="X98" s="139"/>
      <c r="Y98" s="139"/>
      <c r="Z98" s="139"/>
      <c r="AA98" s="139"/>
      <c r="AB98" s="139"/>
      <c r="AC98" s="139"/>
      <c r="AD98" s="139"/>
      <c r="AE98" s="139"/>
      <c r="AF98" s="139"/>
      <c r="AG98" s="139"/>
      <c r="AH98" s="139"/>
    </row>
    <row r="99" spans="1:40" s="75" customFormat="1" ht="23.25" customHeight="1" x14ac:dyDescent="0.35">
      <c r="A99" s="13"/>
      <c r="B99" s="130"/>
      <c r="C99" s="137" t="s">
        <v>176</v>
      </c>
      <c r="D99" s="130"/>
      <c r="E99" s="151" t="s">
        <v>473</v>
      </c>
      <c r="F99" s="151" t="s">
        <v>417</v>
      </c>
      <c r="G99" s="151"/>
      <c r="H99" s="151">
        <v>60</v>
      </c>
      <c r="I99" s="155" t="s">
        <v>471</v>
      </c>
      <c r="J99" s="153"/>
      <c r="K99" s="148"/>
      <c r="L99" s="148"/>
      <c r="M99" s="148"/>
      <c r="N99" s="148"/>
      <c r="O99" s="148"/>
      <c r="P99" s="139"/>
      <c r="Q99" s="139"/>
      <c r="R99" s="139"/>
      <c r="S99" s="139"/>
      <c r="T99" s="139"/>
      <c r="U99" s="139"/>
      <c r="V99" s="139"/>
      <c r="W99" s="139"/>
      <c r="X99" s="139"/>
      <c r="Y99" s="139"/>
      <c r="Z99" s="139"/>
      <c r="AA99" s="139"/>
      <c r="AB99" s="139"/>
      <c r="AC99" s="139"/>
      <c r="AD99" s="139"/>
      <c r="AE99" s="139"/>
      <c r="AF99" s="139"/>
      <c r="AG99" s="139"/>
      <c r="AH99" s="139"/>
    </row>
    <row r="100" spans="1:40" s="75" customFormat="1" ht="18.75" customHeight="1" x14ac:dyDescent="0.35">
      <c r="A100" s="13"/>
      <c r="B100" s="136"/>
      <c r="C100" s="65" t="s">
        <v>44</v>
      </c>
      <c r="D100" s="66"/>
      <c r="E100" s="66"/>
      <c r="F100" s="66" t="s">
        <v>114</v>
      </c>
      <c r="G100" s="66"/>
      <c r="H100" s="66">
        <v>180</v>
      </c>
      <c r="I100" s="68"/>
      <c r="J100" s="68"/>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143"/>
      <c r="AJ100" s="143"/>
      <c r="AK100" s="143"/>
      <c r="AL100" s="143"/>
      <c r="AM100" s="143"/>
      <c r="AN100" s="143"/>
    </row>
    <row r="101" spans="1:40" s="75" customFormat="1" ht="18.75" customHeight="1" x14ac:dyDescent="0.4">
      <c r="A101" s="13"/>
      <c r="B101" s="55" t="s">
        <v>307</v>
      </c>
      <c r="C101" s="55"/>
      <c r="D101" s="56"/>
      <c r="E101" s="56"/>
      <c r="F101" s="56"/>
      <c r="G101" s="56"/>
      <c r="H101" s="56"/>
      <c r="I101" s="56"/>
      <c r="J101" s="56"/>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144"/>
      <c r="AJ101" s="144"/>
      <c r="AK101" s="144"/>
      <c r="AL101" s="144"/>
      <c r="AM101" s="144"/>
      <c r="AN101" s="144"/>
    </row>
    <row r="102" spans="1:40" s="75" customFormat="1" ht="18.75" customHeight="1" x14ac:dyDescent="0.35">
      <c r="A102" s="13"/>
      <c r="B102" s="130"/>
      <c r="C102" s="59" t="s">
        <v>187</v>
      </c>
      <c r="D102" s="58"/>
      <c r="E102" s="58"/>
      <c r="F102" s="58"/>
      <c r="G102" s="58"/>
      <c r="H102" s="58">
        <f>SUM(H103:H110)</f>
        <v>80.000000000000014</v>
      </c>
      <c r="I102" s="58"/>
      <c r="J102" s="58"/>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142"/>
      <c r="AJ102" s="142"/>
      <c r="AK102" s="142"/>
      <c r="AL102" s="142"/>
      <c r="AM102" s="142"/>
      <c r="AN102" s="142"/>
    </row>
    <row r="103" spans="1:40" s="75" customFormat="1" ht="25.5" customHeight="1" x14ac:dyDescent="0.35">
      <c r="A103" s="13"/>
      <c r="B103" s="136"/>
      <c r="C103" s="137" t="s">
        <v>177</v>
      </c>
      <c r="D103" s="130" t="s">
        <v>314</v>
      </c>
      <c r="E103" s="130" t="s">
        <v>56</v>
      </c>
      <c r="F103" s="130" t="s">
        <v>57</v>
      </c>
      <c r="G103" s="130">
        <v>300</v>
      </c>
      <c r="H103" s="130">
        <f>(G103*2)/250</f>
        <v>2.4</v>
      </c>
      <c r="I103" s="130" t="s">
        <v>308</v>
      </c>
      <c r="J103" s="130"/>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row>
    <row r="104" spans="1:40" s="75" customFormat="1" ht="25.5" customHeight="1" x14ac:dyDescent="0.45">
      <c r="A104" s="13"/>
      <c r="B104" s="136"/>
      <c r="C104" s="137" t="s">
        <v>177</v>
      </c>
      <c r="D104" s="130" t="s">
        <v>315</v>
      </c>
      <c r="E104" s="130" t="s">
        <v>310</v>
      </c>
      <c r="F104" s="130" t="s">
        <v>59</v>
      </c>
      <c r="G104" s="168">
        <f>3+2/60</f>
        <v>3.0333333333333332</v>
      </c>
      <c r="H104" s="168">
        <f>G104*2</f>
        <v>6.0666666666666664</v>
      </c>
      <c r="I104" s="156" t="s">
        <v>309</v>
      </c>
      <c r="J104" s="145"/>
      <c r="K104" s="148"/>
      <c r="L104" s="148"/>
      <c r="M104" s="148"/>
      <c r="N104" s="148"/>
      <c r="O104" s="148"/>
      <c r="P104" s="148"/>
      <c r="Q104" s="148"/>
      <c r="R104" s="148"/>
      <c r="S104" s="148"/>
      <c r="T104" s="148"/>
      <c r="U104" s="148"/>
      <c r="V104" s="148"/>
      <c r="W104" s="148"/>
      <c r="X104" s="148"/>
      <c r="Y104" s="148"/>
      <c r="Z104" s="148"/>
      <c r="AA104" s="148"/>
      <c r="AB104" s="148"/>
      <c r="AC104" s="148"/>
      <c r="AD104" s="148"/>
      <c r="AE104" s="148"/>
      <c r="AF104" s="148"/>
      <c r="AG104" s="148"/>
      <c r="AH104" s="148"/>
      <c r="AI104" s="152"/>
    </row>
    <row r="105" spans="1:40" s="75" customFormat="1" ht="25.5" customHeight="1" x14ac:dyDescent="0.35">
      <c r="A105" s="13"/>
      <c r="B105" s="136"/>
      <c r="C105" s="137" t="s">
        <v>177</v>
      </c>
      <c r="D105" s="130" t="s">
        <v>316</v>
      </c>
      <c r="E105" s="130" t="s">
        <v>311</v>
      </c>
      <c r="F105" s="130" t="s">
        <v>59</v>
      </c>
      <c r="G105" s="168">
        <f>5+25/60</f>
        <v>5.416666666666667</v>
      </c>
      <c r="H105" s="168">
        <f>G105*2</f>
        <v>10.833333333333334</v>
      </c>
      <c r="I105" s="134" t="s">
        <v>322</v>
      </c>
      <c r="J105" s="134"/>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row>
    <row r="106" spans="1:40" s="75" customFormat="1" ht="25.5" customHeight="1" x14ac:dyDescent="0.35">
      <c r="A106" s="13"/>
      <c r="B106" s="136"/>
      <c r="C106" s="137" t="s">
        <v>177</v>
      </c>
      <c r="D106" s="130" t="s">
        <v>317</v>
      </c>
      <c r="E106" s="130" t="s">
        <v>312</v>
      </c>
      <c r="F106" s="130" t="s">
        <v>59</v>
      </c>
      <c r="G106" s="168">
        <f>10+56/60</f>
        <v>10.933333333333334</v>
      </c>
      <c r="H106" s="168">
        <f>G106*2</f>
        <v>21.866666666666667</v>
      </c>
      <c r="I106" s="145" t="s">
        <v>323</v>
      </c>
      <c r="J106" s="145"/>
      <c r="K106" s="148"/>
      <c r="L106" s="148"/>
      <c r="M106" s="148"/>
      <c r="N106" s="148"/>
      <c r="O106" s="148"/>
      <c r="P106" s="148"/>
      <c r="Q106" s="148"/>
      <c r="R106" s="148"/>
      <c r="S106" s="148"/>
      <c r="T106" s="148"/>
      <c r="U106" s="148"/>
      <c r="V106" s="148"/>
      <c r="W106" s="148"/>
      <c r="X106" s="148"/>
      <c r="Y106" s="148"/>
      <c r="Z106" s="148"/>
      <c r="AA106" s="148"/>
      <c r="AB106" s="148"/>
      <c r="AC106" s="148"/>
      <c r="AD106" s="148"/>
      <c r="AE106" s="148"/>
      <c r="AF106" s="148"/>
      <c r="AG106" s="148"/>
      <c r="AH106" s="148"/>
    </row>
    <row r="107" spans="1:40" s="75" customFormat="1" ht="25.5" customHeight="1" x14ac:dyDescent="0.35">
      <c r="A107" s="13"/>
      <c r="B107" s="136"/>
      <c r="C107" s="137" t="s">
        <v>177</v>
      </c>
      <c r="D107" s="130" t="s">
        <v>318</v>
      </c>
      <c r="E107" s="130" t="s">
        <v>313</v>
      </c>
      <c r="F107" s="130" t="s">
        <v>59</v>
      </c>
      <c r="G107" s="168">
        <f>9+13/60</f>
        <v>9.2166666666666668</v>
      </c>
      <c r="H107" s="168">
        <f>G107*2</f>
        <v>18.433333333333334</v>
      </c>
      <c r="I107" s="145" t="s">
        <v>324</v>
      </c>
      <c r="J107" s="145"/>
      <c r="K107" s="148"/>
      <c r="L107" s="148"/>
      <c r="M107" s="148"/>
      <c r="N107" s="148"/>
      <c r="O107" s="148"/>
      <c r="P107" s="148"/>
      <c r="Q107" s="148"/>
      <c r="R107" s="148"/>
      <c r="S107" s="148"/>
      <c r="T107" s="148"/>
      <c r="U107" s="148"/>
      <c r="V107" s="148"/>
      <c r="W107" s="148"/>
      <c r="X107" s="148"/>
      <c r="Y107" s="148"/>
      <c r="Z107" s="148"/>
      <c r="AA107" s="148"/>
      <c r="AB107" s="148"/>
      <c r="AC107" s="148"/>
      <c r="AD107" s="148"/>
      <c r="AE107" s="148"/>
      <c r="AF107" s="148"/>
      <c r="AG107" s="148"/>
      <c r="AH107" s="148"/>
    </row>
    <row r="108" spans="1:40" s="75" customFormat="1" ht="25.5" customHeight="1" x14ac:dyDescent="0.35">
      <c r="A108" s="13"/>
      <c r="B108" s="130"/>
      <c r="C108" s="137" t="s">
        <v>177</v>
      </c>
      <c r="D108" s="130" t="s">
        <v>319</v>
      </c>
      <c r="E108" s="130" t="s">
        <v>260</v>
      </c>
      <c r="F108" s="130" t="s">
        <v>62</v>
      </c>
      <c r="G108" s="130">
        <v>1000</v>
      </c>
      <c r="H108" s="130">
        <f>(G108*2)/250</f>
        <v>8</v>
      </c>
      <c r="I108" s="134" t="s">
        <v>261</v>
      </c>
      <c r="J108" s="134"/>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2"/>
    </row>
    <row r="109" spans="1:40" s="75" customFormat="1" ht="25.5" customHeight="1" x14ac:dyDescent="0.35">
      <c r="A109" s="13"/>
      <c r="B109" s="130"/>
      <c r="C109" s="137" t="s">
        <v>177</v>
      </c>
      <c r="D109" s="130" t="s">
        <v>320</v>
      </c>
      <c r="E109" s="151" t="s">
        <v>67</v>
      </c>
      <c r="F109" s="151" t="s">
        <v>57</v>
      </c>
      <c r="G109" s="151">
        <v>300</v>
      </c>
      <c r="H109" s="151">
        <f>(G109*2)/250</f>
        <v>2.4</v>
      </c>
      <c r="I109" s="145"/>
      <c r="J109" s="145"/>
      <c r="K109" s="148"/>
      <c r="L109" s="148"/>
      <c r="M109" s="148"/>
      <c r="N109" s="148"/>
      <c r="O109" s="148"/>
      <c r="P109" s="148"/>
      <c r="Q109" s="148"/>
      <c r="R109" s="148"/>
      <c r="S109" s="148"/>
      <c r="T109" s="148"/>
      <c r="U109" s="148"/>
      <c r="V109" s="148"/>
      <c r="W109" s="148"/>
      <c r="X109" s="148"/>
      <c r="Y109" s="148"/>
      <c r="Z109" s="148"/>
      <c r="AA109" s="148"/>
      <c r="AB109" s="148"/>
      <c r="AC109" s="148"/>
      <c r="AD109" s="148"/>
      <c r="AE109" s="148"/>
      <c r="AF109" s="148"/>
      <c r="AG109" s="148"/>
      <c r="AH109" s="148"/>
      <c r="AI109" s="152"/>
    </row>
    <row r="110" spans="1:40" s="75" customFormat="1" ht="18.75" customHeight="1" x14ac:dyDescent="0.35">
      <c r="A110" s="13"/>
      <c r="B110" s="136"/>
      <c r="C110" s="137" t="s">
        <v>177</v>
      </c>
      <c r="D110" s="130" t="s">
        <v>321</v>
      </c>
      <c r="E110" s="151" t="s">
        <v>20</v>
      </c>
      <c r="F110" s="151" t="s">
        <v>20</v>
      </c>
      <c r="G110" s="151">
        <v>5</v>
      </c>
      <c r="H110" s="151">
        <v>10</v>
      </c>
      <c r="I110" s="151"/>
      <c r="J110" s="151"/>
      <c r="K110" s="150"/>
      <c r="L110" s="150"/>
      <c r="M110" s="150"/>
      <c r="N110" s="150"/>
      <c r="O110" s="150"/>
      <c r="P110" s="150"/>
      <c r="Q110" s="150"/>
      <c r="R110" s="150"/>
      <c r="S110" s="150"/>
      <c r="T110" s="150"/>
      <c r="U110" s="150"/>
      <c r="V110" s="150"/>
      <c r="W110" s="150"/>
      <c r="X110" s="150"/>
      <c r="Y110" s="150"/>
      <c r="Z110" s="150"/>
      <c r="AA110" s="150"/>
      <c r="AB110" s="150"/>
      <c r="AC110" s="150"/>
      <c r="AD110" s="150"/>
      <c r="AE110" s="150"/>
      <c r="AF110" s="150"/>
      <c r="AG110" s="150"/>
      <c r="AH110" s="150"/>
      <c r="AI110" s="152"/>
    </row>
    <row r="111" spans="1:40" s="75" customFormat="1" ht="18.75" customHeight="1" x14ac:dyDescent="0.35">
      <c r="A111" s="13"/>
      <c r="B111" s="136"/>
      <c r="C111" s="63" t="s">
        <v>188</v>
      </c>
      <c r="D111" s="64"/>
      <c r="E111" s="64"/>
      <c r="F111" s="64"/>
      <c r="G111" s="64"/>
      <c r="H111" s="64">
        <f>SUM(H112:H119)</f>
        <v>107.4</v>
      </c>
      <c r="I111" s="64"/>
      <c r="J111" s="64"/>
      <c r="K111" s="80"/>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142"/>
      <c r="AJ111" s="142"/>
      <c r="AK111" s="142"/>
      <c r="AL111" s="142"/>
      <c r="AM111" s="142"/>
      <c r="AN111" s="142"/>
    </row>
    <row r="112" spans="1:40" s="75" customFormat="1" ht="25.5" customHeight="1" x14ac:dyDescent="0.35">
      <c r="A112" s="13"/>
      <c r="B112" s="136"/>
      <c r="C112" s="137" t="s">
        <v>178</v>
      </c>
      <c r="D112" s="130" t="s">
        <v>334</v>
      </c>
      <c r="E112" s="130" t="s">
        <v>56</v>
      </c>
      <c r="F112" s="130" t="s">
        <v>57</v>
      </c>
      <c r="G112" s="130">
        <v>300</v>
      </c>
      <c r="H112" s="130">
        <f>(G112*2)/250</f>
        <v>2.4</v>
      </c>
      <c r="I112" s="130" t="s">
        <v>308</v>
      </c>
      <c r="J112" s="130"/>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row>
    <row r="113" spans="1:40" s="75" customFormat="1" ht="25.5" customHeight="1" x14ac:dyDescent="0.35">
      <c r="A113" s="13"/>
      <c r="B113" s="136"/>
      <c r="C113" s="137" t="s">
        <v>178</v>
      </c>
      <c r="D113" s="130" t="s">
        <v>335</v>
      </c>
      <c r="E113" s="130" t="s">
        <v>325</v>
      </c>
      <c r="F113" s="130" t="s">
        <v>59</v>
      </c>
      <c r="G113" s="168">
        <f>10+14/60</f>
        <v>10.233333333333333</v>
      </c>
      <c r="H113" s="168">
        <f>G113*2</f>
        <v>20.466666666666665</v>
      </c>
      <c r="I113" s="145" t="s">
        <v>326</v>
      </c>
      <c r="J113" s="145"/>
      <c r="K113" s="148"/>
      <c r="L113" s="148"/>
      <c r="M113" s="148"/>
      <c r="N113" s="148"/>
      <c r="O113" s="148"/>
      <c r="P113" s="148"/>
      <c r="Q113" s="148"/>
      <c r="R113" s="148"/>
      <c r="S113" s="148"/>
      <c r="T113" s="148"/>
      <c r="U113" s="148"/>
      <c r="V113" s="148"/>
      <c r="W113" s="148"/>
      <c r="X113" s="148"/>
      <c r="Y113" s="148"/>
      <c r="Z113" s="148"/>
      <c r="AA113" s="148"/>
      <c r="AB113" s="148"/>
      <c r="AC113" s="148"/>
      <c r="AD113" s="148"/>
      <c r="AE113" s="148"/>
      <c r="AF113" s="148"/>
      <c r="AG113" s="148"/>
      <c r="AH113" s="148"/>
      <c r="AI113" s="152"/>
      <c r="AJ113" s="152"/>
      <c r="AK113" s="152"/>
      <c r="AL113" s="152"/>
      <c r="AM113" s="152"/>
      <c r="AN113" s="152"/>
    </row>
    <row r="114" spans="1:40" s="75" customFormat="1" ht="25.5" customHeight="1" x14ac:dyDescent="0.35">
      <c r="A114" s="13"/>
      <c r="B114" s="136"/>
      <c r="C114" s="137" t="s">
        <v>178</v>
      </c>
      <c r="D114" s="130" t="s">
        <v>336</v>
      </c>
      <c r="E114" s="130" t="s">
        <v>327</v>
      </c>
      <c r="F114" s="130" t="s">
        <v>59</v>
      </c>
      <c r="G114" s="168">
        <f>10+59/60</f>
        <v>10.983333333333333</v>
      </c>
      <c r="H114" s="168">
        <f>G114*2</f>
        <v>21.966666666666665</v>
      </c>
      <c r="I114" s="149" t="s">
        <v>328</v>
      </c>
      <c r="J114" s="149"/>
      <c r="K114" s="150"/>
      <c r="L114" s="150"/>
      <c r="M114" s="150"/>
      <c r="N114" s="150"/>
      <c r="O114" s="150"/>
      <c r="P114" s="150"/>
      <c r="Q114" s="150"/>
      <c r="R114" s="150"/>
      <c r="S114" s="150"/>
      <c r="T114" s="150"/>
      <c r="U114" s="150"/>
      <c r="V114" s="150"/>
      <c r="W114" s="150"/>
      <c r="X114" s="150"/>
      <c r="Y114" s="150"/>
      <c r="Z114" s="150"/>
      <c r="AA114" s="150"/>
      <c r="AB114" s="150"/>
      <c r="AC114" s="150"/>
      <c r="AD114" s="150"/>
      <c r="AE114" s="150"/>
      <c r="AF114" s="150"/>
      <c r="AG114" s="150"/>
      <c r="AH114" s="150"/>
      <c r="AI114" s="152"/>
      <c r="AJ114" s="152"/>
      <c r="AK114" s="152"/>
      <c r="AL114" s="152"/>
      <c r="AM114" s="152"/>
      <c r="AN114" s="152"/>
    </row>
    <row r="115" spans="1:40" s="75" customFormat="1" ht="25.5" customHeight="1" x14ac:dyDescent="0.35">
      <c r="A115" s="13"/>
      <c r="B115" s="136"/>
      <c r="C115" s="137" t="s">
        <v>178</v>
      </c>
      <c r="D115" s="130" t="s">
        <v>337</v>
      </c>
      <c r="E115" s="130" t="s">
        <v>329</v>
      </c>
      <c r="F115" s="130" t="s">
        <v>59</v>
      </c>
      <c r="G115" s="168">
        <f>11+54/60</f>
        <v>11.9</v>
      </c>
      <c r="H115" s="168">
        <f>G115*2</f>
        <v>23.8</v>
      </c>
      <c r="I115" s="145" t="s">
        <v>330</v>
      </c>
      <c r="J115" s="145"/>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52"/>
      <c r="AJ115" s="152"/>
      <c r="AK115" s="152"/>
      <c r="AL115" s="152"/>
      <c r="AM115" s="152"/>
      <c r="AN115" s="152"/>
    </row>
    <row r="116" spans="1:40" s="75" customFormat="1" ht="25.5" customHeight="1" x14ac:dyDescent="0.35">
      <c r="A116" s="13"/>
      <c r="B116" s="136"/>
      <c r="C116" s="137" t="s">
        <v>178</v>
      </c>
      <c r="D116" s="130" t="s">
        <v>338</v>
      </c>
      <c r="E116" s="130" t="s">
        <v>331</v>
      </c>
      <c r="F116" s="130" t="s">
        <v>59</v>
      </c>
      <c r="G116" s="168">
        <f>9+21/60</f>
        <v>9.35</v>
      </c>
      <c r="H116" s="168">
        <f>G116*2</f>
        <v>18.7</v>
      </c>
      <c r="I116" s="145" t="s">
        <v>332</v>
      </c>
      <c r="J116" s="145"/>
      <c r="K116" s="148"/>
      <c r="L116" s="148"/>
      <c r="M116" s="148"/>
      <c r="N116" s="148"/>
      <c r="O116" s="148"/>
      <c r="P116" s="148"/>
      <c r="Q116" s="148"/>
      <c r="R116" s="148"/>
      <c r="S116" s="148"/>
      <c r="T116" s="148"/>
      <c r="U116" s="148"/>
      <c r="V116" s="148"/>
      <c r="W116" s="148"/>
      <c r="X116" s="148"/>
      <c r="Y116" s="148"/>
      <c r="Z116" s="148"/>
      <c r="AA116" s="148"/>
      <c r="AB116" s="148"/>
      <c r="AC116" s="148"/>
      <c r="AD116" s="148"/>
      <c r="AE116" s="148"/>
      <c r="AF116" s="148"/>
      <c r="AG116" s="148"/>
      <c r="AH116" s="148"/>
      <c r="AI116" s="152"/>
      <c r="AJ116" s="152"/>
      <c r="AK116" s="152"/>
      <c r="AL116" s="152"/>
      <c r="AM116" s="152"/>
      <c r="AN116" s="152"/>
    </row>
    <row r="117" spans="1:40" s="75" customFormat="1" ht="25.5" customHeight="1" x14ac:dyDescent="0.35">
      <c r="A117" s="13"/>
      <c r="B117" s="136"/>
      <c r="C117" s="137" t="s">
        <v>178</v>
      </c>
      <c r="D117" s="130" t="s">
        <v>339</v>
      </c>
      <c r="E117" s="130" t="s">
        <v>333</v>
      </c>
      <c r="F117" s="130" t="s">
        <v>59</v>
      </c>
      <c r="G117" s="168">
        <f>3+50/60</f>
        <v>3.8333333333333335</v>
      </c>
      <c r="H117" s="168">
        <f>G117*2</f>
        <v>7.666666666666667</v>
      </c>
      <c r="I117" s="145" t="s">
        <v>504</v>
      </c>
      <c r="J117" s="145"/>
      <c r="K117" s="148"/>
      <c r="L117" s="148"/>
      <c r="M117" s="148"/>
      <c r="N117" s="148"/>
      <c r="O117" s="148"/>
      <c r="P117" s="148"/>
      <c r="Q117" s="148"/>
      <c r="R117" s="148"/>
      <c r="S117" s="148"/>
      <c r="T117" s="148"/>
      <c r="U117" s="148"/>
      <c r="V117" s="148"/>
      <c r="W117" s="148"/>
      <c r="X117" s="148"/>
      <c r="Y117" s="148"/>
      <c r="Z117" s="148"/>
      <c r="AA117" s="148"/>
      <c r="AB117" s="148"/>
      <c r="AC117" s="148"/>
      <c r="AD117" s="148"/>
      <c r="AE117" s="148"/>
      <c r="AF117" s="148"/>
      <c r="AG117" s="148"/>
      <c r="AH117" s="148"/>
      <c r="AI117" s="152"/>
      <c r="AJ117" s="152"/>
      <c r="AK117" s="152"/>
      <c r="AL117" s="152"/>
      <c r="AM117" s="152"/>
      <c r="AN117" s="152"/>
    </row>
    <row r="118" spans="1:40" s="75" customFormat="1" ht="25.5" customHeight="1" x14ac:dyDescent="0.35">
      <c r="A118" s="13"/>
      <c r="B118" s="130"/>
      <c r="C118" s="137" t="s">
        <v>178</v>
      </c>
      <c r="D118" s="130" t="s">
        <v>340</v>
      </c>
      <c r="E118" s="61" t="s">
        <v>67</v>
      </c>
      <c r="F118" s="130" t="s">
        <v>57</v>
      </c>
      <c r="G118" s="61">
        <v>300</v>
      </c>
      <c r="H118" s="130">
        <f>(G118*2)/250</f>
        <v>2.4</v>
      </c>
      <c r="I118" s="145"/>
      <c r="J118" s="145"/>
      <c r="K118" s="148"/>
      <c r="L118" s="148"/>
      <c r="M118" s="148"/>
      <c r="N118" s="148"/>
      <c r="O118" s="148"/>
      <c r="P118" s="148"/>
      <c r="Q118" s="148"/>
      <c r="R118" s="148"/>
      <c r="S118" s="148"/>
      <c r="T118" s="148"/>
      <c r="U118" s="148"/>
      <c r="V118" s="148"/>
      <c r="W118" s="148"/>
      <c r="X118" s="148"/>
      <c r="Y118" s="148"/>
      <c r="Z118" s="148"/>
      <c r="AA118" s="148"/>
      <c r="AB118" s="148"/>
      <c r="AC118" s="148"/>
      <c r="AD118" s="148"/>
      <c r="AE118" s="148"/>
      <c r="AF118" s="148"/>
      <c r="AG118" s="148"/>
      <c r="AH118" s="148"/>
      <c r="AI118" s="152"/>
      <c r="AJ118" s="152"/>
      <c r="AK118" s="152"/>
      <c r="AL118" s="152"/>
      <c r="AM118" s="152"/>
      <c r="AN118" s="152"/>
    </row>
    <row r="119" spans="1:40" s="75" customFormat="1" ht="18.75" customHeight="1" x14ac:dyDescent="0.35">
      <c r="A119" s="13"/>
      <c r="B119" s="136"/>
      <c r="C119" s="137" t="s">
        <v>178</v>
      </c>
      <c r="D119" s="130" t="s">
        <v>341</v>
      </c>
      <c r="E119" s="130" t="s">
        <v>20</v>
      </c>
      <c r="F119" s="61" t="s">
        <v>20</v>
      </c>
      <c r="G119" s="61">
        <v>5</v>
      </c>
      <c r="H119" s="61">
        <v>10</v>
      </c>
      <c r="I119" s="151"/>
      <c r="J119" s="151"/>
      <c r="K119" s="150"/>
      <c r="L119" s="150"/>
      <c r="M119" s="150"/>
      <c r="N119" s="150"/>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2"/>
      <c r="AJ119" s="152"/>
      <c r="AK119" s="152"/>
      <c r="AL119" s="152"/>
      <c r="AM119" s="152"/>
      <c r="AN119" s="152"/>
    </row>
    <row r="120" spans="1:40" s="75" customFormat="1" ht="18.75" customHeight="1" x14ac:dyDescent="0.35">
      <c r="A120" s="13"/>
      <c r="B120" s="130"/>
      <c r="C120" s="59" t="s">
        <v>189</v>
      </c>
      <c r="D120" s="58"/>
      <c r="E120" s="58"/>
      <c r="F120" s="58"/>
      <c r="G120" s="58"/>
      <c r="H120" s="170">
        <f>SUM(H121:H129)</f>
        <v>196.26666666666665</v>
      </c>
      <c r="I120" s="58"/>
      <c r="J120" s="58"/>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142"/>
      <c r="AJ120" s="142"/>
      <c r="AK120" s="142"/>
      <c r="AL120" s="142"/>
      <c r="AM120" s="142"/>
      <c r="AN120" s="142"/>
    </row>
    <row r="121" spans="1:40" s="75" customFormat="1" ht="25.5" customHeight="1" x14ac:dyDescent="0.35">
      <c r="A121" s="13"/>
      <c r="B121" s="136"/>
      <c r="C121" s="137" t="s">
        <v>179</v>
      </c>
      <c r="D121" s="130" t="s">
        <v>115</v>
      </c>
      <c r="E121" s="130" t="s">
        <v>56</v>
      </c>
      <c r="F121" s="130" t="s">
        <v>57</v>
      </c>
      <c r="G121" s="130">
        <v>300</v>
      </c>
      <c r="H121" s="130">
        <f>(G121*2)/250</f>
        <v>2.4</v>
      </c>
      <c r="I121" s="151" t="s">
        <v>308</v>
      </c>
      <c r="J121" s="130"/>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row>
    <row r="122" spans="1:40" s="75" customFormat="1" ht="25.5" customHeight="1" x14ac:dyDescent="0.35">
      <c r="A122" s="13"/>
      <c r="B122" s="136"/>
      <c r="C122" s="137" t="s">
        <v>179</v>
      </c>
      <c r="D122" s="130" t="s">
        <v>116</v>
      </c>
      <c r="E122" s="130" t="s">
        <v>343</v>
      </c>
      <c r="F122" s="130" t="s">
        <v>59</v>
      </c>
      <c r="G122" s="130">
        <f>20+48/60</f>
        <v>20.8</v>
      </c>
      <c r="H122" s="130">
        <f>G122*2</f>
        <v>41.6</v>
      </c>
      <c r="I122" s="145" t="s">
        <v>344</v>
      </c>
      <c r="J122" s="145"/>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row>
    <row r="123" spans="1:40" s="75" customFormat="1" ht="25.5" customHeight="1" x14ac:dyDescent="0.35">
      <c r="A123" s="13"/>
      <c r="B123" s="136"/>
      <c r="C123" s="137" t="s">
        <v>179</v>
      </c>
      <c r="D123" s="130" t="s">
        <v>117</v>
      </c>
      <c r="E123" s="130" t="s">
        <v>346</v>
      </c>
      <c r="F123" s="130" t="s">
        <v>59</v>
      </c>
      <c r="G123" s="168">
        <f>23+32/60</f>
        <v>23.533333333333335</v>
      </c>
      <c r="H123" s="168">
        <f>G123*2</f>
        <v>47.06666666666667</v>
      </c>
      <c r="I123" s="149" t="s">
        <v>345</v>
      </c>
      <c r="J123" s="134"/>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row>
    <row r="124" spans="1:40" s="75" customFormat="1" ht="25.5" customHeight="1" x14ac:dyDescent="0.35">
      <c r="A124" s="13"/>
      <c r="B124" s="13"/>
      <c r="C124" s="128" t="s">
        <v>179</v>
      </c>
      <c r="D124" s="49" t="s">
        <v>118</v>
      </c>
      <c r="E124" s="49" t="s">
        <v>347</v>
      </c>
      <c r="F124" s="49" t="s">
        <v>59</v>
      </c>
      <c r="G124" s="49">
        <f>8+24/60</f>
        <v>8.4</v>
      </c>
      <c r="H124" s="49">
        <f>G124*2</f>
        <v>16.8</v>
      </c>
      <c r="I124" s="145" t="s">
        <v>505</v>
      </c>
      <c r="J124" s="145"/>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row>
    <row r="125" spans="1:40" s="75" customFormat="1" ht="25.5" customHeight="1" x14ac:dyDescent="0.45">
      <c r="A125" s="13"/>
      <c r="B125" s="13"/>
      <c r="C125" s="128" t="s">
        <v>179</v>
      </c>
      <c r="D125" s="49" t="s">
        <v>413</v>
      </c>
      <c r="E125" s="49" t="s">
        <v>411</v>
      </c>
      <c r="F125" s="49" t="s">
        <v>62</v>
      </c>
      <c r="G125" s="49">
        <v>1000</v>
      </c>
      <c r="H125" s="49">
        <f>(G125*2)/250</f>
        <v>8</v>
      </c>
      <c r="I125" s="156" t="s">
        <v>412</v>
      </c>
      <c r="J125" s="145"/>
      <c r="K125" s="148"/>
      <c r="L125" s="148"/>
      <c r="M125" s="148"/>
      <c r="N125" s="148"/>
      <c r="O125" s="148"/>
      <c r="P125" s="148"/>
      <c r="Q125" s="148"/>
      <c r="R125" s="148"/>
      <c r="S125" s="148"/>
      <c r="T125" s="148"/>
      <c r="U125" s="148"/>
      <c r="V125" s="148"/>
      <c r="W125" s="148"/>
      <c r="X125" s="148"/>
      <c r="Y125" s="148"/>
      <c r="Z125" s="148"/>
      <c r="AA125" s="148"/>
      <c r="AB125" s="148"/>
      <c r="AC125" s="148"/>
      <c r="AD125" s="148"/>
      <c r="AE125" s="148"/>
      <c r="AF125" s="148"/>
      <c r="AG125" s="148"/>
      <c r="AH125" s="148"/>
    </row>
    <row r="126" spans="1:40" s="75" customFormat="1" ht="25.5" customHeight="1" x14ac:dyDescent="0.45">
      <c r="A126" s="13"/>
      <c r="B126" s="13"/>
      <c r="C126" s="128" t="s">
        <v>179</v>
      </c>
      <c r="D126" s="49" t="s">
        <v>414</v>
      </c>
      <c r="E126" s="49" t="s">
        <v>415</v>
      </c>
      <c r="F126" s="49" t="s">
        <v>62</v>
      </c>
      <c r="G126" s="49">
        <v>1000</v>
      </c>
      <c r="H126" s="49">
        <f>(G126*2)/250</f>
        <v>8</v>
      </c>
      <c r="I126" s="156" t="s">
        <v>416</v>
      </c>
      <c r="J126" s="145"/>
      <c r="K126" s="148"/>
      <c r="L126" s="148"/>
      <c r="M126" s="148"/>
      <c r="N126" s="148"/>
      <c r="O126" s="148"/>
      <c r="P126" s="148"/>
      <c r="Q126" s="148"/>
      <c r="R126" s="148"/>
      <c r="S126" s="148"/>
      <c r="T126" s="148"/>
      <c r="U126" s="148"/>
      <c r="V126" s="148"/>
      <c r="W126" s="148"/>
      <c r="X126" s="148"/>
      <c r="Y126" s="148"/>
      <c r="Z126" s="148"/>
      <c r="AA126" s="148"/>
      <c r="AB126" s="148"/>
      <c r="AC126" s="148"/>
      <c r="AD126" s="148"/>
      <c r="AE126" s="148"/>
      <c r="AF126" s="148"/>
      <c r="AG126" s="148"/>
      <c r="AH126" s="148"/>
    </row>
    <row r="127" spans="1:40" s="75" customFormat="1" ht="25.5" customHeight="1" x14ac:dyDescent="0.35">
      <c r="A127" s="13"/>
      <c r="B127" s="49"/>
      <c r="C127" s="128" t="s">
        <v>179</v>
      </c>
      <c r="D127" s="158" t="s">
        <v>119</v>
      </c>
      <c r="E127" s="151" t="s">
        <v>67</v>
      </c>
      <c r="F127" s="158" t="s">
        <v>57</v>
      </c>
      <c r="G127" s="151">
        <v>300</v>
      </c>
      <c r="H127" s="158">
        <f>(G127*2)/250</f>
        <v>2.4</v>
      </c>
      <c r="I127" s="145"/>
      <c r="J127" s="145"/>
      <c r="K127" s="148"/>
      <c r="L127" s="148"/>
      <c r="M127" s="148"/>
      <c r="N127" s="148"/>
      <c r="O127" s="148"/>
      <c r="P127" s="148"/>
      <c r="Q127" s="148"/>
      <c r="R127" s="148"/>
      <c r="S127" s="148"/>
      <c r="T127" s="148"/>
      <c r="U127" s="148"/>
      <c r="V127" s="148"/>
      <c r="W127" s="148"/>
      <c r="X127" s="148"/>
      <c r="Y127" s="148"/>
      <c r="Z127" s="148"/>
      <c r="AA127" s="148"/>
      <c r="AB127" s="148"/>
      <c r="AC127" s="148"/>
      <c r="AD127" s="148"/>
      <c r="AE127" s="148"/>
      <c r="AF127" s="148"/>
      <c r="AG127" s="148"/>
      <c r="AH127" s="148"/>
    </row>
    <row r="128" spans="1:40" s="75" customFormat="1" ht="18.75" customHeight="1" x14ac:dyDescent="0.35">
      <c r="A128" s="13"/>
      <c r="B128" s="13"/>
      <c r="C128" s="128" t="s">
        <v>179</v>
      </c>
      <c r="D128" s="158" t="s">
        <v>342</v>
      </c>
      <c r="E128" s="158" t="s">
        <v>20</v>
      </c>
      <c r="F128" s="151" t="s">
        <v>20</v>
      </c>
      <c r="G128" s="151">
        <v>5</v>
      </c>
      <c r="H128" s="151">
        <v>10</v>
      </c>
      <c r="I128" s="151"/>
      <c r="J128" s="151"/>
      <c r="K128" s="150"/>
      <c r="L128" s="150"/>
      <c r="M128" s="150"/>
      <c r="N128" s="150"/>
      <c r="O128" s="150"/>
      <c r="P128" s="150"/>
      <c r="Q128" s="150"/>
      <c r="R128" s="150"/>
      <c r="S128" s="150"/>
      <c r="T128" s="150"/>
      <c r="U128" s="150"/>
      <c r="V128" s="150"/>
      <c r="W128" s="150"/>
      <c r="X128" s="150"/>
      <c r="Y128" s="150"/>
      <c r="Z128" s="150"/>
      <c r="AA128" s="150"/>
      <c r="AB128" s="150"/>
      <c r="AC128" s="150"/>
      <c r="AD128" s="150"/>
      <c r="AE128" s="150"/>
      <c r="AF128" s="150"/>
      <c r="AG128" s="150"/>
      <c r="AH128" s="150"/>
    </row>
    <row r="129" spans="1:40" s="75" customFormat="1" ht="29.25" customHeight="1" x14ac:dyDescent="0.45">
      <c r="A129" s="13"/>
      <c r="B129" s="13"/>
      <c r="C129" s="159" t="s">
        <v>179</v>
      </c>
      <c r="D129" s="158"/>
      <c r="E129" s="158" t="s">
        <v>474</v>
      </c>
      <c r="F129" s="151" t="s">
        <v>417</v>
      </c>
      <c r="G129" s="151"/>
      <c r="H129" s="151">
        <v>60</v>
      </c>
      <c r="I129" s="157" t="s">
        <v>475</v>
      </c>
      <c r="J129" s="151"/>
      <c r="K129" s="150"/>
      <c r="L129" s="150"/>
      <c r="M129" s="150"/>
      <c r="N129" s="150"/>
      <c r="O129" s="150"/>
      <c r="P129" s="150"/>
      <c r="Q129" s="150"/>
      <c r="R129" s="150"/>
      <c r="S129" s="150"/>
      <c r="T129" s="150"/>
      <c r="U129" s="150"/>
      <c r="V129" s="150"/>
      <c r="W129" s="150"/>
      <c r="X129" s="150"/>
      <c r="Y129" s="150"/>
      <c r="Z129" s="150"/>
      <c r="AA129" s="150"/>
      <c r="AB129" s="150"/>
      <c r="AC129" s="150"/>
      <c r="AD129" s="150"/>
      <c r="AE129" s="150"/>
      <c r="AF129" s="150"/>
      <c r="AG129" s="150"/>
      <c r="AH129" s="150"/>
    </row>
    <row r="130" spans="1:40" s="75" customFormat="1" ht="18" customHeight="1" x14ac:dyDescent="0.35">
      <c r="A130" s="13"/>
      <c r="B130" s="13"/>
      <c r="C130" s="163" t="s">
        <v>369</v>
      </c>
      <c r="D130" s="164"/>
      <c r="E130" s="164"/>
      <c r="F130" s="165" t="s">
        <v>114</v>
      </c>
      <c r="G130" s="165"/>
      <c r="H130" s="165">
        <v>180</v>
      </c>
      <c r="I130" s="165"/>
      <c r="J130" s="165"/>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43"/>
      <c r="AJ130" s="143"/>
      <c r="AK130" s="143"/>
      <c r="AL130" s="143"/>
      <c r="AM130" s="143"/>
      <c r="AN130" s="143"/>
    </row>
    <row r="131" spans="1:40" s="75" customFormat="1" ht="18.75" customHeight="1" x14ac:dyDescent="0.4">
      <c r="A131" s="13"/>
      <c r="B131" s="55" t="s">
        <v>348</v>
      </c>
      <c r="C131" s="55"/>
      <c r="D131" s="56"/>
      <c r="E131" s="56"/>
      <c r="F131" s="56"/>
      <c r="G131" s="56"/>
      <c r="H131" s="56"/>
      <c r="I131" s="56"/>
      <c r="J131" s="56"/>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144"/>
      <c r="AJ131" s="144"/>
      <c r="AK131" s="144"/>
      <c r="AL131" s="144"/>
      <c r="AM131" s="144"/>
      <c r="AN131" s="144"/>
    </row>
    <row r="132" spans="1:40" s="75" customFormat="1" ht="18.75" customHeight="1" x14ac:dyDescent="0.35">
      <c r="A132" s="13"/>
      <c r="B132" s="49"/>
      <c r="C132" s="59" t="s">
        <v>190</v>
      </c>
      <c r="D132" s="58"/>
      <c r="E132" s="58"/>
      <c r="F132" s="58"/>
      <c r="G132" s="58"/>
      <c r="H132" s="170">
        <f>SUM(H133:H137)</f>
        <v>43.833333333333336</v>
      </c>
      <c r="I132" s="58"/>
      <c r="J132" s="58"/>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142"/>
      <c r="AJ132" s="142"/>
      <c r="AK132" s="142"/>
      <c r="AL132" s="142"/>
      <c r="AM132" s="142"/>
      <c r="AN132" s="142"/>
    </row>
    <row r="133" spans="1:40" s="75" customFormat="1" ht="25.5" customHeight="1" x14ac:dyDescent="0.35">
      <c r="A133" s="13"/>
      <c r="B133" s="13"/>
      <c r="C133" s="128" t="s">
        <v>180</v>
      </c>
      <c r="D133" s="158" t="s">
        <v>349</v>
      </c>
      <c r="E133" s="158" t="s">
        <v>56</v>
      </c>
      <c r="F133" s="158" t="s">
        <v>57</v>
      </c>
      <c r="G133" s="158">
        <v>300</v>
      </c>
      <c r="H133" s="158">
        <f>(G133*2)/250</f>
        <v>2.4</v>
      </c>
      <c r="I133" s="158" t="s">
        <v>350</v>
      </c>
      <c r="J133" s="158"/>
      <c r="K133" s="160"/>
      <c r="L133" s="160"/>
      <c r="M133" s="160"/>
      <c r="N133" s="160"/>
      <c r="O133" s="160"/>
      <c r="P133" s="160"/>
      <c r="Q133" s="160"/>
      <c r="R133" s="160"/>
      <c r="S133" s="160"/>
      <c r="T133" s="160"/>
      <c r="U133" s="160"/>
      <c r="V133" s="160"/>
      <c r="W133" s="160"/>
      <c r="X133" s="160"/>
      <c r="Y133" s="160"/>
      <c r="Z133" s="160"/>
      <c r="AA133" s="160"/>
      <c r="AB133" s="160"/>
      <c r="AC133" s="160"/>
      <c r="AD133" s="160"/>
      <c r="AE133" s="160"/>
      <c r="AF133" s="160"/>
      <c r="AG133" s="160"/>
      <c r="AH133" s="160"/>
      <c r="AI133" s="152"/>
      <c r="AJ133" s="152"/>
      <c r="AK133" s="152"/>
      <c r="AL133" s="152"/>
      <c r="AM133" s="152"/>
      <c r="AN133" s="152"/>
    </row>
    <row r="134" spans="1:40" s="75" customFormat="1" ht="25.5" customHeight="1" x14ac:dyDescent="0.35">
      <c r="A134" s="13"/>
      <c r="B134" s="13"/>
      <c r="C134" s="128" t="s">
        <v>180</v>
      </c>
      <c r="D134" s="158" t="s">
        <v>351</v>
      </c>
      <c r="E134" s="158" t="s">
        <v>507</v>
      </c>
      <c r="F134" s="158" t="s">
        <v>59</v>
      </c>
      <c r="G134" s="171">
        <f>5+14/60</f>
        <v>5.2333333333333334</v>
      </c>
      <c r="H134" s="171">
        <f>G134*2</f>
        <v>10.466666666666667</v>
      </c>
      <c r="I134" s="145" t="s">
        <v>355</v>
      </c>
      <c r="J134" s="145"/>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52"/>
      <c r="AJ134" s="152"/>
      <c r="AK134" s="152"/>
      <c r="AL134" s="152"/>
      <c r="AM134" s="152"/>
      <c r="AN134" s="152"/>
    </row>
    <row r="135" spans="1:40" s="75" customFormat="1" ht="25.5" customHeight="1" x14ac:dyDescent="0.35">
      <c r="A135" s="13"/>
      <c r="B135" s="13"/>
      <c r="C135" s="128" t="s">
        <v>180</v>
      </c>
      <c r="D135" s="158" t="s">
        <v>352</v>
      </c>
      <c r="E135" s="158" t="s">
        <v>508</v>
      </c>
      <c r="F135" s="158" t="s">
        <v>59</v>
      </c>
      <c r="G135" s="171">
        <f>9+17/60</f>
        <v>9.2833333333333332</v>
      </c>
      <c r="H135" s="171">
        <f>G135*2</f>
        <v>18.566666666666666</v>
      </c>
      <c r="I135" s="161" t="s">
        <v>356</v>
      </c>
      <c r="J135" s="161"/>
      <c r="K135" s="160"/>
      <c r="L135" s="160"/>
      <c r="M135" s="160"/>
      <c r="N135" s="160"/>
      <c r="O135" s="160"/>
      <c r="P135" s="160"/>
      <c r="Q135" s="160"/>
      <c r="R135" s="160"/>
      <c r="S135" s="160"/>
      <c r="T135" s="160"/>
      <c r="U135" s="160"/>
      <c r="V135" s="160"/>
      <c r="W135" s="160"/>
      <c r="X135" s="160"/>
      <c r="Y135" s="160"/>
      <c r="Z135" s="160"/>
      <c r="AA135" s="160"/>
      <c r="AB135" s="160"/>
      <c r="AC135" s="160"/>
      <c r="AD135" s="160"/>
      <c r="AE135" s="160"/>
      <c r="AF135" s="160"/>
      <c r="AG135" s="160"/>
      <c r="AH135" s="160"/>
      <c r="AI135" s="152"/>
      <c r="AJ135" s="152"/>
      <c r="AK135" s="152"/>
      <c r="AL135" s="152"/>
      <c r="AM135" s="152"/>
      <c r="AN135" s="152"/>
    </row>
    <row r="136" spans="1:40" s="75" customFormat="1" ht="25.5" customHeight="1" x14ac:dyDescent="0.35">
      <c r="A136" s="13"/>
      <c r="B136" s="49"/>
      <c r="C136" s="128" t="s">
        <v>180</v>
      </c>
      <c r="D136" s="158" t="s">
        <v>353</v>
      </c>
      <c r="E136" s="151" t="s">
        <v>67</v>
      </c>
      <c r="F136" s="158" t="s">
        <v>57</v>
      </c>
      <c r="G136" s="151">
        <v>300</v>
      </c>
      <c r="H136" s="158">
        <f>(G136*2)/250</f>
        <v>2.4</v>
      </c>
      <c r="I136" s="145"/>
      <c r="J136" s="145"/>
      <c r="K136" s="148"/>
      <c r="L136" s="148"/>
      <c r="M136" s="148"/>
      <c r="N136" s="148"/>
      <c r="O136" s="148"/>
      <c r="P136" s="148"/>
      <c r="Q136" s="148"/>
      <c r="R136" s="148"/>
      <c r="S136" s="148"/>
      <c r="T136" s="148"/>
      <c r="U136" s="148"/>
      <c r="V136" s="148"/>
      <c r="W136" s="148"/>
      <c r="X136" s="148"/>
      <c r="Y136" s="148"/>
      <c r="Z136" s="148"/>
      <c r="AA136" s="148"/>
      <c r="AB136" s="148"/>
      <c r="AC136" s="148"/>
      <c r="AD136" s="148"/>
      <c r="AE136" s="148"/>
      <c r="AF136" s="148"/>
      <c r="AG136" s="148"/>
      <c r="AH136" s="148"/>
      <c r="AI136" s="152"/>
      <c r="AJ136" s="152"/>
      <c r="AK136" s="152"/>
      <c r="AL136" s="152"/>
      <c r="AM136" s="152"/>
      <c r="AN136" s="152"/>
    </row>
    <row r="137" spans="1:40" s="75" customFormat="1" ht="18.75" customHeight="1" x14ac:dyDescent="0.35">
      <c r="A137" s="13"/>
      <c r="B137" s="13"/>
      <c r="C137" s="128" t="s">
        <v>180</v>
      </c>
      <c r="D137" s="158" t="s">
        <v>354</v>
      </c>
      <c r="E137" s="158" t="s">
        <v>20</v>
      </c>
      <c r="F137" s="151" t="s">
        <v>20</v>
      </c>
      <c r="G137" s="151">
        <v>5</v>
      </c>
      <c r="H137" s="151">
        <v>10</v>
      </c>
      <c r="I137" s="151"/>
      <c r="J137" s="151"/>
      <c r="K137" s="150"/>
      <c r="L137" s="150"/>
      <c r="M137" s="150"/>
      <c r="N137" s="150"/>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2"/>
      <c r="AJ137" s="152"/>
      <c r="AK137" s="152"/>
      <c r="AL137" s="152"/>
      <c r="AM137" s="152"/>
      <c r="AN137" s="152"/>
    </row>
    <row r="138" spans="1:40" s="75" customFormat="1" ht="18.75" customHeight="1" x14ac:dyDescent="0.35">
      <c r="A138" s="13"/>
      <c r="B138" s="49"/>
      <c r="C138" s="59" t="s">
        <v>357</v>
      </c>
      <c r="D138" s="58"/>
      <c r="E138" s="58"/>
      <c r="F138" s="58"/>
      <c r="G138" s="58"/>
      <c r="H138" s="58">
        <f>SUM(H139:H144)</f>
        <v>38.799999999999997</v>
      </c>
      <c r="I138" s="58"/>
      <c r="J138" s="58"/>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142"/>
      <c r="AJ138" s="142"/>
      <c r="AK138" s="142"/>
      <c r="AL138" s="142"/>
      <c r="AM138" s="142"/>
      <c r="AN138" s="142"/>
    </row>
    <row r="139" spans="1:40" s="75" customFormat="1" ht="25.5" customHeight="1" x14ac:dyDescent="0.35">
      <c r="A139" s="13"/>
      <c r="B139" s="13"/>
      <c r="C139" s="128" t="s">
        <v>191</v>
      </c>
      <c r="D139" s="49" t="s">
        <v>363</v>
      </c>
      <c r="E139" s="49" t="s">
        <v>56</v>
      </c>
      <c r="F139" s="49" t="s">
        <v>57</v>
      </c>
      <c r="G139" s="49">
        <v>300</v>
      </c>
      <c r="H139" s="49">
        <f>(G139*2)/250</f>
        <v>2.4</v>
      </c>
      <c r="I139" s="158" t="s">
        <v>358</v>
      </c>
      <c r="J139" s="158"/>
      <c r="K139" s="160"/>
      <c r="L139" s="160"/>
      <c r="M139" s="160"/>
      <c r="N139" s="160"/>
      <c r="O139" s="160"/>
      <c r="P139" s="160"/>
      <c r="Q139" s="160"/>
      <c r="R139" s="160"/>
      <c r="S139" s="160"/>
      <c r="T139" s="160"/>
      <c r="U139" s="160"/>
      <c r="V139" s="160"/>
      <c r="W139" s="160"/>
      <c r="X139" s="160"/>
      <c r="Y139" s="160"/>
      <c r="Z139" s="160"/>
      <c r="AA139" s="160"/>
      <c r="AB139" s="160"/>
      <c r="AC139" s="160"/>
      <c r="AD139" s="160"/>
      <c r="AE139" s="160"/>
      <c r="AF139" s="160"/>
      <c r="AG139" s="160"/>
      <c r="AH139" s="160"/>
    </row>
    <row r="140" spans="1:40" s="75" customFormat="1" ht="25.5" customHeight="1" x14ac:dyDescent="0.35">
      <c r="A140" s="13"/>
      <c r="B140" s="13"/>
      <c r="C140" s="128" t="s">
        <v>191</v>
      </c>
      <c r="D140" s="49" t="s">
        <v>364</v>
      </c>
      <c r="E140" s="49" t="s">
        <v>359</v>
      </c>
      <c r="F140" s="49" t="s">
        <v>57</v>
      </c>
      <c r="G140" s="49">
        <v>1000</v>
      </c>
      <c r="H140" s="49">
        <f>(G140*2)/250</f>
        <v>8</v>
      </c>
      <c r="I140" s="145"/>
      <c r="J140" s="145"/>
      <c r="K140" s="148"/>
      <c r="L140" s="148"/>
      <c r="M140" s="148"/>
      <c r="N140" s="148"/>
      <c r="O140" s="148"/>
      <c r="P140" s="148"/>
      <c r="Q140" s="148"/>
      <c r="R140" s="148"/>
      <c r="S140" s="148"/>
      <c r="T140" s="148"/>
      <c r="U140" s="148"/>
      <c r="V140" s="148"/>
      <c r="W140" s="148"/>
      <c r="X140" s="148"/>
      <c r="Y140" s="148"/>
      <c r="Z140" s="148"/>
      <c r="AA140" s="148"/>
      <c r="AB140" s="148"/>
      <c r="AC140" s="148"/>
      <c r="AD140" s="148"/>
      <c r="AE140" s="148"/>
      <c r="AF140" s="148"/>
      <c r="AG140" s="148"/>
      <c r="AH140" s="148"/>
    </row>
    <row r="141" spans="1:40" s="75" customFormat="1" ht="25.5" customHeight="1" x14ac:dyDescent="0.35">
      <c r="A141" s="13"/>
      <c r="B141" s="13"/>
      <c r="C141" s="128" t="s">
        <v>191</v>
      </c>
      <c r="D141" s="49" t="s">
        <v>365</v>
      </c>
      <c r="E141" s="49" t="s">
        <v>360</v>
      </c>
      <c r="F141" s="49" t="s">
        <v>62</v>
      </c>
      <c r="G141" s="49">
        <v>1000</v>
      </c>
      <c r="H141" s="49">
        <f t="shared" ref="H141:H142" si="6">(G141*2)/250</f>
        <v>8</v>
      </c>
      <c r="I141" s="161" t="s">
        <v>362</v>
      </c>
      <c r="J141" s="161"/>
      <c r="K141" s="160"/>
      <c r="L141" s="160"/>
      <c r="M141" s="160"/>
      <c r="N141" s="160"/>
      <c r="O141" s="160"/>
      <c r="P141" s="160"/>
      <c r="Q141" s="160"/>
      <c r="R141" s="160"/>
      <c r="S141" s="160"/>
      <c r="T141" s="160"/>
      <c r="U141" s="160"/>
      <c r="V141" s="160"/>
      <c r="W141" s="160"/>
      <c r="X141" s="160"/>
      <c r="Y141" s="160"/>
      <c r="Z141" s="160"/>
      <c r="AA141" s="160"/>
      <c r="AB141" s="160"/>
      <c r="AC141" s="160"/>
      <c r="AD141" s="160"/>
      <c r="AE141" s="160"/>
      <c r="AF141" s="160"/>
      <c r="AG141" s="160"/>
      <c r="AH141" s="160"/>
    </row>
    <row r="142" spans="1:40" s="75" customFormat="1" ht="25.5" customHeight="1" x14ac:dyDescent="0.35">
      <c r="A142" s="13"/>
      <c r="B142" s="13"/>
      <c r="C142" s="128" t="s">
        <v>191</v>
      </c>
      <c r="D142" s="49" t="s">
        <v>366</v>
      </c>
      <c r="E142" s="49" t="s">
        <v>361</v>
      </c>
      <c r="F142" s="49" t="s">
        <v>62</v>
      </c>
      <c r="G142" s="158">
        <v>1000</v>
      </c>
      <c r="H142" s="158">
        <f t="shared" si="6"/>
        <v>8</v>
      </c>
      <c r="I142" s="145" t="s">
        <v>362</v>
      </c>
      <c r="J142" s="145"/>
      <c r="K142" s="148"/>
      <c r="L142" s="148"/>
      <c r="M142" s="148"/>
      <c r="N142" s="148"/>
      <c r="O142" s="148"/>
      <c r="P142" s="148"/>
      <c r="Q142" s="148"/>
      <c r="R142" s="148"/>
      <c r="S142" s="148"/>
      <c r="T142" s="148"/>
      <c r="U142" s="148"/>
      <c r="V142" s="148"/>
      <c r="W142" s="148"/>
      <c r="X142" s="148"/>
      <c r="Y142" s="148"/>
      <c r="Z142" s="148"/>
      <c r="AA142" s="148"/>
      <c r="AB142" s="148"/>
      <c r="AC142" s="148"/>
      <c r="AD142" s="148"/>
      <c r="AE142" s="148"/>
      <c r="AF142" s="148"/>
      <c r="AG142" s="148"/>
      <c r="AH142" s="148"/>
    </row>
    <row r="143" spans="1:40" s="75" customFormat="1" ht="25.5" customHeight="1" x14ac:dyDescent="0.35">
      <c r="A143" s="13"/>
      <c r="B143" s="158"/>
      <c r="C143" s="159" t="s">
        <v>191</v>
      </c>
      <c r="D143" s="158" t="s">
        <v>367</v>
      </c>
      <c r="E143" s="151" t="s">
        <v>67</v>
      </c>
      <c r="F143" s="158" t="s">
        <v>57</v>
      </c>
      <c r="G143" s="151">
        <v>300</v>
      </c>
      <c r="H143" s="158">
        <f>(G143*2)/250</f>
        <v>2.4</v>
      </c>
      <c r="I143" s="145"/>
      <c r="J143" s="145"/>
      <c r="K143" s="148"/>
      <c r="L143" s="148"/>
      <c r="M143" s="148"/>
      <c r="N143" s="148"/>
      <c r="O143" s="148"/>
      <c r="P143" s="148"/>
      <c r="Q143" s="148"/>
      <c r="R143" s="148"/>
      <c r="S143" s="148"/>
      <c r="T143" s="148"/>
      <c r="U143" s="148"/>
      <c r="V143" s="148"/>
      <c r="W143" s="148"/>
      <c r="X143" s="148"/>
      <c r="Y143" s="148"/>
      <c r="Z143" s="148"/>
      <c r="AA143" s="148"/>
      <c r="AB143" s="148"/>
      <c r="AC143" s="148"/>
      <c r="AD143" s="148"/>
      <c r="AE143" s="148"/>
      <c r="AF143" s="148"/>
      <c r="AG143" s="148"/>
      <c r="AH143" s="148"/>
    </row>
    <row r="144" spans="1:40" s="75" customFormat="1" ht="18.75" customHeight="1" x14ac:dyDescent="0.35">
      <c r="A144" s="13"/>
      <c r="B144" s="162"/>
      <c r="C144" s="159" t="s">
        <v>191</v>
      </c>
      <c r="D144" s="158" t="s">
        <v>368</v>
      </c>
      <c r="E144" s="158" t="s">
        <v>20</v>
      </c>
      <c r="F144" s="151" t="s">
        <v>20</v>
      </c>
      <c r="G144" s="151">
        <v>5</v>
      </c>
      <c r="H144" s="151">
        <v>10</v>
      </c>
      <c r="I144" s="151"/>
      <c r="J144" s="151"/>
      <c r="K144" s="150"/>
      <c r="L144" s="150"/>
      <c r="M144" s="150"/>
      <c r="N144" s="150"/>
      <c r="O144" s="150"/>
      <c r="P144" s="150"/>
      <c r="Q144" s="150"/>
      <c r="R144" s="150"/>
      <c r="S144" s="150"/>
      <c r="T144" s="150"/>
      <c r="U144" s="150"/>
      <c r="V144" s="150"/>
      <c r="W144" s="150"/>
      <c r="X144" s="150"/>
      <c r="Y144" s="150"/>
      <c r="Z144" s="150"/>
      <c r="AA144" s="150"/>
      <c r="AB144" s="150"/>
      <c r="AC144" s="150"/>
      <c r="AD144" s="150"/>
      <c r="AE144" s="150"/>
      <c r="AF144" s="150"/>
      <c r="AG144" s="150"/>
      <c r="AH144" s="150"/>
    </row>
    <row r="145" spans="1:40" s="75" customFormat="1" ht="24.75" customHeight="1" x14ac:dyDescent="0.35">
      <c r="A145" s="13"/>
      <c r="B145" s="162"/>
      <c r="C145" s="163" t="s">
        <v>181</v>
      </c>
      <c r="D145" s="164"/>
      <c r="E145" s="164"/>
      <c r="F145" s="165" t="s">
        <v>114</v>
      </c>
      <c r="G145" s="165"/>
      <c r="H145" s="165">
        <v>180</v>
      </c>
      <c r="I145" s="165"/>
      <c r="J145" s="165"/>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43"/>
      <c r="AJ145" s="143"/>
      <c r="AK145" s="143"/>
      <c r="AL145" s="143"/>
      <c r="AM145" s="143"/>
      <c r="AN145" s="143"/>
    </row>
    <row r="146" spans="1:40" ht="12.75" customHeight="1" x14ac:dyDescent="0.45">
      <c r="A146" s="13"/>
      <c r="B146" s="13"/>
      <c r="C146" s="13"/>
      <c r="D146" s="13"/>
      <c r="E146" s="13"/>
      <c r="F146" s="13"/>
      <c r="G146" s="13"/>
      <c r="H146" s="13"/>
      <c r="I146" s="49"/>
      <c r="J146" s="49"/>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row>
    <row r="147" spans="1:40" ht="12.75" customHeight="1" x14ac:dyDescent="0.45">
      <c r="A147" s="13"/>
      <c r="B147" s="13"/>
      <c r="C147" s="13"/>
      <c r="D147" s="13"/>
      <c r="E147" s="13"/>
      <c r="F147" s="13"/>
      <c r="G147" s="13"/>
      <c r="H147" s="13"/>
      <c r="I147" s="49"/>
      <c r="J147" s="49"/>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row>
    <row r="148" spans="1:40" ht="12.75" customHeight="1" x14ac:dyDescent="0.45">
      <c r="A148" s="13"/>
      <c r="B148" s="13"/>
      <c r="C148" s="13"/>
      <c r="D148" s="13"/>
      <c r="E148" s="13"/>
      <c r="F148" s="13"/>
      <c r="G148" s="13"/>
      <c r="H148" s="13"/>
      <c r="I148" s="49"/>
      <c r="J148" s="49"/>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row>
    <row r="149" spans="1:40" ht="12.75" customHeight="1" x14ac:dyDescent="0.45">
      <c r="A149" s="13"/>
      <c r="B149" s="13"/>
      <c r="C149" s="13"/>
      <c r="D149" s="13"/>
      <c r="E149" s="13"/>
      <c r="F149" s="13"/>
      <c r="G149" s="13"/>
      <c r="H149" s="13"/>
      <c r="I149" s="49"/>
      <c r="J149" s="49"/>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row>
    <row r="150" spans="1:40" ht="12.75" customHeight="1" x14ac:dyDescent="0.45">
      <c r="A150" s="13"/>
      <c r="B150" s="13"/>
      <c r="C150" s="13"/>
      <c r="D150" s="13"/>
      <c r="E150" s="13"/>
      <c r="F150" s="13"/>
      <c r="G150" s="13"/>
      <c r="H150" s="13"/>
      <c r="I150" s="49"/>
      <c r="J150" s="49"/>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row>
    <row r="151" spans="1:40" ht="12.75" customHeight="1" x14ac:dyDescent="0.45">
      <c r="A151" s="13"/>
      <c r="B151" s="13"/>
      <c r="C151" s="13"/>
      <c r="D151" s="13"/>
      <c r="E151" s="13"/>
      <c r="F151" s="13"/>
      <c r="G151" s="13"/>
      <c r="H151" s="13"/>
      <c r="I151" s="49"/>
      <c r="J151" s="49"/>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row>
    <row r="152" spans="1:40" ht="12.75" customHeight="1" x14ac:dyDescent="0.45">
      <c r="A152" s="13"/>
      <c r="B152" s="13"/>
      <c r="C152" s="13"/>
      <c r="D152" s="13"/>
      <c r="E152" s="13"/>
      <c r="F152" s="13"/>
      <c r="G152" s="13"/>
      <c r="H152" s="13"/>
      <c r="I152" s="49"/>
      <c r="J152" s="49"/>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row>
    <row r="153" spans="1:40" ht="12.75" customHeight="1" x14ac:dyDescent="0.45">
      <c r="A153" s="13"/>
      <c r="B153" s="13"/>
      <c r="C153" s="13"/>
      <c r="D153" s="13"/>
      <c r="E153" s="13"/>
      <c r="F153" s="13"/>
      <c r="G153" s="13"/>
      <c r="H153" s="13"/>
      <c r="I153" s="49"/>
      <c r="J153" s="49"/>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row>
    <row r="154" spans="1:40" ht="12.75" customHeight="1" x14ac:dyDescent="0.45">
      <c r="A154" s="13"/>
      <c r="B154" s="13"/>
      <c r="C154" s="13"/>
      <c r="D154" s="13"/>
      <c r="E154" s="13"/>
      <c r="F154" s="13"/>
      <c r="G154" s="13"/>
      <c r="H154" s="13"/>
      <c r="I154" s="49"/>
      <c r="J154" s="49"/>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7"/>
    </row>
    <row r="155" spans="1:40" ht="12.75" customHeight="1" x14ac:dyDescent="0.45">
      <c r="A155" s="13"/>
      <c r="B155" s="13"/>
      <c r="C155" s="13"/>
      <c r="D155" s="13"/>
      <c r="E155" s="13"/>
      <c r="F155" s="13"/>
      <c r="G155" s="13"/>
      <c r="H155" s="13"/>
      <c r="I155" s="49"/>
      <c r="J155" s="49"/>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77"/>
      <c r="AH155" s="77"/>
    </row>
    <row r="156" spans="1:40" ht="12.75" customHeight="1" x14ac:dyDescent="0.45">
      <c r="A156" s="13"/>
      <c r="B156" s="13"/>
      <c r="C156" s="13"/>
      <c r="D156" s="13"/>
      <c r="E156" s="13"/>
      <c r="F156" s="13"/>
      <c r="G156" s="13"/>
      <c r="H156" s="13"/>
      <c r="I156" s="49"/>
      <c r="J156" s="49"/>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77"/>
      <c r="AH156" s="77"/>
    </row>
    <row r="157" spans="1:40" ht="12.75" customHeight="1" x14ac:dyDescent="0.45">
      <c r="A157" s="13"/>
      <c r="B157" s="13"/>
      <c r="C157" s="13"/>
      <c r="D157" s="13"/>
      <c r="E157" s="13"/>
      <c r="F157" s="13"/>
      <c r="G157" s="13"/>
      <c r="H157" s="13"/>
      <c r="I157" s="49"/>
      <c r="J157" s="49"/>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77"/>
    </row>
    <row r="158" spans="1:40" ht="12.75" customHeight="1" x14ac:dyDescent="0.45">
      <c r="A158" s="13"/>
      <c r="B158" s="13"/>
      <c r="C158" s="13"/>
      <c r="D158" s="13"/>
      <c r="E158" s="13"/>
      <c r="F158" s="13"/>
      <c r="G158" s="13"/>
      <c r="H158" s="13"/>
      <c r="I158" s="49"/>
      <c r="J158" s="49"/>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77"/>
    </row>
    <row r="159" spans="1:40" ht="12.75" customHeight="1" x14ac:dyDescent="0.45">
      <c r="A159" s="13"/>
      <c r="B159" s="13"/>
      <c r="C159" s="13"/>
      <c r="D159" s="13"/>
      <c r="E159" s="13"/>
      <c r="F159" s="13"/>
      <c r="G159" s="13"/>
      <c r="H159" s="13"/>
      <c r="I159" s="49"/>
      <c r="J159" s="49"/>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7"/>
    </row>
    <row r="160" spans="1:40" ht="12.75" customHeight="1" x14ac:dyDescent="0.45">
      <c r="A160" s="13"/>
      <c r="B160" s="13"/>
      <c r="C160" s="13"/>
      <c r="D160" s="13"/>
      <c r="E160" s="13"/>
      <c r="F160" s="13"/>
      <c r="G160" s="13"/>
      <c r="H160" s="13"/>
      <c r="I160" s="49"/>
      <c r="J160" s="49"/>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row>
    <row r="161" spans="1:34" ht="12.75" customHeight="1" x14ac:dyDescent="0.45">
      <c r="A161" s="13"/>
      <c r="B161" s="13"/>
      <c r="C161" s="13"/>
      <c r="D161" s="13"/>
      <c r="E161" s="13"/>
      <c r="F161" s="13"/>
      <c r="G161" s="13"/>
      <c r="H161" s="13"/>
      <c r="I161" s="49"/>
      <c r="J161" s="49"/>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row>
    <row r="162" spans="1:34" ht="12.75" customHeight="1" x14ac:dyDescent="0.45">
      <c r="A162" s="13"/>
      <c r="B162" s="13"/>
      <c r="C162" s="13"/>
      <c r="D162" s="13"/>
      <c r="E162" s="13"/>
      <c r="F162" s="13"/>
      <c r="G162" s="13"/>
      <c r="H162" s="13"/>
      <c r="I162" s="49"/>
      <c r="J162" s="49"/>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row>
    <row r="163" spans="1:34" ht="12.75" customHeight="1" x14ac:dyDescent="0.45">
      <c r="A163" s="13"/>
      <c r="B163" s="13"/>
      <c r="C163" s="13"/>
      <c r="D163" s="13"/>
      <c r="E163" s="13"/>
      <c r="F163" s="13"/>
      <c r="G163" s="13"/>
      <c r="H163" s="13"/>
      <c r="I163" s="49"/>
      <c r="J163" s="49"/>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row>
    <row r="164" spans="1:34" ht="12.75" customHeight="1" x14ac:dyDescent="0.45">
      <c r="A164" s="13"/>
      <c r="B164" s="13"/>
      <c r="C164" s="13"/>
      <c r="D164" s="13"/>
      <c r="E164" s="13"/>
      <c r="F164" s="13"/>
      <c r="G164" s="13"/>
      <c r="H164" s="13"/>
      <c r="I164" s="49"/>
      <c r="J164" s="49"/>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row>
    <row r="165" spans="1:34" ht="12.75" customHeight="1" x14ac:dyDescent="0.45">
      <c r="A165" s="13"/>
      <c r="B165" s="13"/>
      <c r="C165" s="13"/>
      <c r="D165" s="13"/>
      <c r="E165" s="13"/>
      <c r="F165" s="13"/>
      <c r="G165" s="13"/>
      <c r="H165" s="13"/>
      <c r="I165" s="49"/>
      <c r="J165" s="49"/>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row>
    <row r="166" spans="1:34" ht="12.75" customHeight="1" x14ac:dyDescent="0.45">
      <c r="A166" s="13"/>
      <c r="B166" s="13"/>
      <c r="C166" s="13"/>
      <c r="D166" s="13"/>
      <c r="E166" s="13"/>
      <c r="F166" s="13"/>
      <c r="G166" s="13"/>
      <c r="H166" s="13"/>
      <c r="I166" s="49"/>
      <c r="J166" s="49"/>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row>
    <row r="167" spans="1:34" ht="12.75" customHeight="1" x14ac:dyDescent="0.45">
      <c r="A167" s="13"/>
      <c r="B167" s="13"/>
      <c r="C167" s="13"/>
      <c r="D167" s="13"/>
      <c r="E167" s="13"/>
      <c r="F167" s="13"/>
      <c r="G167" s="13"/>
      <c r="H167" s="13"/>
      <c r="I167" s="49"/>
      <c r="J167" s="49"/>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row>
    <row r="168" spans="1:34" ht="12.75" customHeight="1" x14ac:dyDescent="0.45">
      <c r="A168" s="13"/>
      <c r="B168" s="13"/>
      <c r="C168" s="13"/>
      <c r="D168" s="13"/>
      <c r="E168" s="13"/>
      <c r="F168" s="13"/>
      <c r="G168" s="13"/>
      <c r="H168" s="13"/>
      <c r="I168" s="49"/>
      <c r="J168" s="49"/>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row>
    <row r="169" spans="1:34" ht="12.75" customHeight="1" x14ac:dyDescent="0.45">
      <c r="A169" s="13"/>
      <c r="B169" s="13"/>
      <c r="C169" s="13"/>
      <c r="D169" s="13"/>
      <c r="E169" s="13"/>
      <c r="F169" s="13"/>
      <c r="G169" s="13"/>
      <c r="H169" s="13"/>
      <c r="I169" s="49"/>
      <c r="J169" s="49"/>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row>
    <row r="170" spans="1:34" ht="12.75" customHeight="1" x14ac:dyDescent="0.45">
      <c r="A170" s="13"/>
      <c r="B170" s="13"/>
      <c r="C170" s="13"/>
      <c r="D170" s="13"/>
      <c r="E170" s="13"/>
      <c r="F170" s="13"/>
      <c r="G170" s="13"/>
      <c r="H170" s="13"/>
      <c r="I170" s="49"/>
      <c r="J170" s="49"/>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row>
    <row r="171" spans="1:34" ht="12.75" customHeight="1" x14ac:dyDescent="0.45">
      <c r="A171" s="13"/>
      <c r="B171" s="13"/>
      <c r="C171" s="13"/>
      <c r="D171" s="13"/>
      <c r="E171" s="13"/>
      <c r="F171" s="13"/>
      <c r="G171" s="13"/>
      <c r="H171" s="13"/>
      <c r="I171" s="49"/>
      <c r="J171" s="49"/>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row>
    <row r="172" spans="1:34" ht="12.75" customHeight="1" x14ac:dyDescent="0.45">
      <c r="A172" s="13"/>
      <c r="B172" s="13"/>
      <c r="C172" s="13"/>
      <c r="D172" s="13"/>
      <c r="E172" s="13"/>
      <c r="F172" s="13"/>
      <c r="G172" s="13"/>
      <c r="H172" s="13"/>
      <c r="I172" s="49"/>
      <c r="J172" s="49"/>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row>
    <row r="173" spans="1:34" ht="12.75" customHeight="1" x14ac:dyDescent="0.45">
      <c r="A173" s="13"/>
      <c r="B173" s="13"/>
      <c r="C173" s="13"/>
      <c r="D173" s="13"/>
      <c r="E173" s="13"/>
      <c r="F173" s="13"/>
      <c r="G173" s="13"/>
      <c r="H173" s="13"/>
      <c r="I173" s="49"/>
      <c r="J173" s="49"/>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row>
    <row r="174" spans="1:34" ht="12.75" customHeight="1" x14ac:dyDescent="0.45">
      <c r="A174" s="13"/>
      <c r="B174" s="13"/>
      <c r="C174" s="13"/>
      <c r="D174" s="13"/>
      <c r="E174" s="13"/>
      <c r="F174" s="13"/>
      <c r="G174" s="13"/>
      <c r="H174" s="13"/>
      <c r="I174" s="49"/>
      <c r="J174" s="49"/>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row>
    <row r="175" spans="1:34" ht="12.75" customHeight="1" x14ac:dyDescent="0.45">
      <c r="A175" s="13"/>
      <c r="B175" s="13"/>
      <c r="C175" s="13"/>
      <c r="D175" s="13"/>
      <c r="E175" s="13"/>
      <c r="F175" s="13"/>
      <c r="G175" s="13"/>
      <c r="H175" s="13"/>
      <c r="I175" s="49"/>
      <c r="J175" s="49"/>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row>
    <row r="176" spans="1:34" ht="12.75" customHeight="1" x14ac:dyDescent="0.45">
      <c r="A176" s="13"/>
      <c r="B176" s="13"/>
      <c r="C176" s="13"/>
      <c r="D176" s="13"/>
      <c r="E176" s="13"/>
      <c r="F176" s="13"/>
      <c r="G176" s="13"/>
      <c r="H176" s="13"/>
      <c r="I176" s="49"/>
      <c r="J176" s="49"/>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row>
    <row r="177" spans="1:34" ht="12.75" customHeight="1" x14ac:dyDescent="0.45">
      <c r="A177" s="13"/>
      <c r="B177" s="13"/>
      <c r="C177" s="13"/>
      <c r="D177" s="13"/>
      <c r="E177" s="13"/>
      <c r="F177" s="13"/>
      <c r="G177" s="13"/>
      <c r="H177" s="13"/>
      <c r="I177" s="49"/>
      <c r="J177" s="49"/>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row>
    <row r="178" spans="1:34" ht="12.75" customHeight="1" x14ac:dyDescent="0.45">
      <c r="A178" s="13"/>
      <c r="B178" s="13"/>
      <c r="C178" s="13"/>
      <c r="D178" s="13"/>
      <c r="E178" s="13"/>
      <c r="F178" s="13"/>
      <c r="G178" s="13"/>
      <c r="H178" s="13"/>
      <c r="I178" s="49"/>
      <c r="J178" s="49"/>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row>
    <row r="179" spans="1:34" ht="12.75" customHeight="1" x14ac:dyDescent="0.45">
      <c r="A179" s="13"/>
      <c r="B179" s="13"/>
      <c r="C179" s="13"/>
      <c r="D179" s="13"/>
      <c r="E179" s="13"/>
      <c r="F179" s="13"/>
      <c r="G179" s="13"/>
      <c r="H179" s="13"/>
      <c r="I179" s="49"/>
      <c r="J179" s="49"/>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row>
    <row r="180" spans="1:34" ht="12.75" customHeight="1" x14ac:dyDescent="0.45">
      <c r="A180" s="13"/>
      <c r="B180" s="13"/>
      <c r="C180" s="13"/>
      <c r="D180" s="13"/>
      <c r="E180" s="13"/>
      <c r="F180" s="13"/>
      <c r="G180" s="13"/>
      <c r="H180" s="13"/>
      <c r="I180" s="49"/>
      <c r="J180" s="49"/>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row>
    <row r="181" spans="1:34" ht="12.75" customHeight="1" x14ac:dyDescent="0.45">
      <c r="A181" s="13"/>
      <c r="B181" s="13"/>
      <c r="C181" s="13"/>
      <c r="D181" s="13"/>
      <c r="E181" s="13"/>
      <c r="F181" s="13"/>
      <c r="G181" s="13"/>
      <c r="H181" s="13"/>
      <c r="I181" s="49"/>
      <c r="J181" s="49"/>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row>
    <row r="182" spans="1:34" ht="12.75" customHeight="1" x14ac:dyDescent="0.45">
      <c r="A182" s="13"/>
      <c r="B182" s="13"/>
      <c r="C182" s="13"/>
      <c r="D182" s="13"/>
      <c r="E182" s="13"/>
      <c r="F182" s="13"/>
      <c r="G182" s="13"/>
      <c r="H182" s="13"/>
      <c r="I182" s="49"/>
      <c r="J182" s="49"/>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row>
    <row r="183" spans="1:34" ht="12.75" customHeight="1" x14ac:dyDescent="0.45">
      <c r="A183" s="13"/>
      <c r="B183" s="13"/>
      <c r="C183" s="13"/>
      <c r="D183" s="13"/>
      <c r="E183" s="13"/>
      <c r="F183" s="13"/>
      <c r="G183" s="13"/>
      <c r="H183" s="13"/>
      <c r="I183" s="49"/>
      <c r="J183" s="49"/>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row>
    <row r="184" spans="1:34" ht="12.75" customHeight="1" x14ac:dyDescent="0.45">
      <c r="A184" s="13"/>
      <c r="B184" s="13"/>
      <c r="C184" s="13"/>
      <c r="D184" s="13"/>
      <c r="E184" s="13"/>
      <c r="F184" s="13"/>
      <c r="G184" s="13"/>
      <c r="H184" s="13"/>
      <c r="I184" s="49"/>
      <c r="J184" s="49"/>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row>
    <row r="185" spans="1:34" ht="12.75" customHeight="1" x14ac:dyDescent="0.45">
      <c r="A185" s="13"/>
      <c r="B185" s="13"/>
      <c r="C185" s="13"/>
      <c r="D185" s="13"/>
      <c r="E185" s="13"/>
      <c r="F185" s="13"/>
      <c r="G185" s="13"/>
      <c r="H185" s="13"/>
      <c r="I185" s="49"/>
      <c r="J185" s="49"/>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row>
    <row r="186" spans="1:34" ht="12.75" customHeight="1" x14ac:dyDescent="0.45">
      <c r="A186" s="13"/>
      <c r="B186" s="13"/>
      <c r="C186" s="13"/>
      <c r="D186" s="13"/>
      <c r="E186" s="13"/>
      <c r="F186" s="13"/>
      <c r="G186" s="13"/>
      <c r="H186" s="13"/>
      <c r="I186" s="49"/>
      <c r="J186" s="49"/>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row>
    <row r="187" spans="1:34" ht="12.75" customHeight="1" x14ac:dyDescent="0.45">
      <c r="A187" s="13"/>
      <c r="B187" s="13"/>
      <c r="C187" s="13"/>
      <c r="D187" s="13"/>
      <c r="E187" s="13"/>
      <c r="F187" s="13"/>
      <c r="G187" s="13"/>
      <c r="H187" s="13"/>
      <c r="I187" s="49"/>
      <c r="J187" s="49"/>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row>
    <row r="188" spans="1:34" ht="12.75" customHeight="1" x14ac:dyDescent="0.45">
      <c r="A188" s="13"/>
      <c r="B188" s="13"/>
      <c r="C188" s="13"/>
      <c r="D188" s="13"/>
      <c r="E188" s="13"/>
      <c r="F188" s="13"/>
      <c r="G188" s="13"/>
      <c r="H188" s="13"/>
      <c r="I188" s="49"/>
      <c r="J188" s="49"/>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row>
    <row r="189" spans="1:34" ht="12.75" customHeight="1" x14ac:dyDescent="0.45">
      <c r="A189" s="13"/>
      <c r="B189" s="13"/>
      <c r="C189" s="13"/>
      <c r="D189" s="13"/>
      <c r="E189" s="13"/>
      <c r="F189" s="13"/>
      <c r="G189" s="13"/>
      <c r="H189" s="13"/>
      <c r="I189" s="49"/>
      <c r="J189" s="49"/>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row>
    <row r="190" spans="1:34" ht="12.75" customHeight="1" x14ac:dyDescent="0.45">
      <c r="A190" s="13"/>
      <c r="B190" s="13"/>
      <c r="C190" s="13"/>
      <c r="D190" s="13"/>
      <c r="E190" s="13"/>
      <c r="F190" s="13"/>
      <c r="G190" s="13"/>
      <c r="H190" s="13"/>
      <c r="I190" s="49"/>
      <c r="J190" s="49"/>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row>
    <row r="191" spans="1:34" ht="12.75" customHeight="1" x14ac:dyDescent="0.45">
      <c r="A191" s="13"/>
      <c r="B191" s="13"/>
      <c r="C191" s="13"/>
      <c r="D191" s="13"/>
      <c r="E191" s="13"/>
      <c r="F191" s="13"/>
      <c r="G191" s="13"/>
      <c r="H191" s="13"/>
      <c r="I191" s="49"/>
      <c r="J191" s="49"/>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row>
    <row r="192" spans="1:34" ht="14.25" x14ac:dyDescent="0.45">
      <c r="A192" s="39"/>
      <c r="B192" s="39"/>
      <c r="C192" s="39"/>
      <c r="D192" s="39"/>
      <c r="E192" s="39"/>
      <c r="F192" s="39"/>
      <c r="G192" s="39"/>
      <c r="H192" s="39"/>
      <c r="I192" s="39"/>
      <c r="J192" s="39"/>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row>
    <row r="193" spans="1:34" ht="14.25" x14ac:dyDescent="0.45">
      <c r="A193" s="39"/>
      <c r="B193" s="39"/>
      <c r="C193" s="39"/>
      <c r="D193" s="39"/>
      <c r="E193" s="39"/>
      <c r="F193" s="39"/>
      <c r="G193" s="39"/>
      <c r="H193" s="39"/>
      <c r="I193" s="39"/>
      <c r="J193" s="39"/>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row>
    <row r="194" spans="1:34" ht="14.25" x14ac:dyDescent="0.45">
      <c r="A194" s="39"/>
      <c r="B194" s="39"/>
      <c r="C194" s="39"/>
      <c r="D194" s="39"/>
      <c r="E194" s="39"/>
      <c r="F194" s="39"/>
      <c r="G194" s="39"/>
      <c r="H194" s="39"/>
      <c r="I194" s="39"/>
      <c r="J194" s="39"/>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row>
    <row r="195" spans="1:34" ht="14.25" x14ac:dyDescent="0.45">
      <c r="A195" s="39"/>
      <c r="B195" s="39"/>
      <c r="C195" s="39"/>
      <c r="D195" s="39"/>
      <c r="E195" s="39"/>
      <c r="F195" s="39"/>
      <c r="G195" s="39"/>
      <c r="H195" s="39"/>
      <c r="I195" s="39"/>
      <c r="J195" s="39"/>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row>
    <row r="196" spans="1:34" ht="14.25" x14ac:dyDescent="0.45">
      <c r="A196" s="39"/>
      <c r="B196" s="39"/>
      <c r="C196" s="39"/>
      <c r="D196" s="39"/>
      <c r="E196" s="39"/>
      <c r="F196" s="39"/>
      <c r="G196" s="39"/>
      <c r="H196" s="39"/>
      <c r="I196" s="39"/>
      <c r="J196" s="39"/>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row>
    <row r="197" spans="1:34" ht="14.25" x14ac:dyDescent="0.45">
      <c r="A197" s="39"/>
      <c r="B197" s="39"/>
      <c r="C197" s="39"/>
      <c r="D197" s="39"/>
      <c r="E197" s="39"/>
      <c r="F197" s="39"/>
      <c r="G197" s="39"/>
      <c r="H197" s="39"/>
      <c r="I197" s="39"/>
      <c r="J197" s="39"/>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row>
    <row r="198" spans="1:34" ht="14.25" x14ac:dyDescent="0.45">
      <c r="A198" s="39"/>
      <c r="B198" s="39"/>
      <c r="C198" s="39"/>
      <c r="D198" s="39"/>
      <c r="E198" s="39"/>
      <c r="F198" s="39"/>
      <c r="G198" s="39"/>
      <c r="H198" s="39"/>
      <c r="I198" s="39"/>
      <c r="J198" s="39"/>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row>
    <row r="199" spans="1:34" ht="14.25" x14ac:dyDescent="0.45">
      <c r="A199" s="39"/>
      <c r="B199" s="39"/>
      <c r="C199" s="39"/>
      <c r="D199" s="39"/>
      <c r="E199" s="39"/>
      <c r="F199" s="39"/>
      <c r="G199" s="39"/>
      <c r="H199" s="39"/>
      <c r="I199" s="39"/>
      <c r="J199" s="39"/>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row>
    <row r="200" spans="1:34" ht="14.25" x14ac:dyDescent="0.45">
      <c r="A200" s="39"/>
      <c r="B200" s="39"/>
      <c r="C200" s="39"/>
      <c r="D200" s="39"/>
      <c r="E200" s="39"/>
      <c r="F200" s="39"/>
      <c r="G200" s="39"/>
      <c r="H200" s="39"/>
      <c r="I200" s="39"/>
      <c r="J200" s="39"/>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row>
    <row r="201" spans="1:34" ht="14.25" x14ac:dyDescent="0.45">
      <c r="A201" s="39"/>
      <c r="B201" s="39"/>
      <c r="C201" s="39"/>
      <c r="D201" s="39"/>
      <c r="E201" s="39"/>
      <c r="F201" s="39"/>
      <c r="G201" s="39"/>
      <c r="H201" s="39"/>
      <c r="I201" s="39"/>
      <c r="J201" s="39"/>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row>
    <row r="202" spans="1:34" ht="14.25" x14ac:dyDescent="0.45">
      <c r="A202" s="39"/>
      <c r="B202" s="39"/>
      <c r="C202" s="39"/>
      <c r="D202" s="39"/>
      <c r="E202" s="39"/>
      <c r="F202" s="39"/>
      <c r="G202" s="39"/>
      <c r="H202" s="39"/>
      <c r="I202" s="39"/>
      <c r="J202" s="39"/>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row>
    <row r="203" spans="1:34" ht="14.25" x14ac:dyDescent="0.45">
      <c r="A203" s="39"/>
      <c r="B203" s="39"/>
      <c r="C203" s="39"/>
      <c r="D203" s="39"/>
      <c r="E203" s="39"/>
      <c r="F203" s="39"/>
      <c r="G203" s="39"/>
      <c r="H203" s="39"/>
      <c r="I203" s="39"/>
      <c r="J203" s="39"/>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row>
    <row r="204" spans="1:34" ht="14.25" x14ac:dyDescent="0.45">
      <c r="A204" s="39"/>
      <c r="B204" s="39"/>
      <c r="C204" s="39"/>
      <c r="D204" s="39"/>
      <c r="E204" s="39"/>
      <c r="F204" s="39"/>
      <c r="G204" s="39"/>
      <c r="H204" s="39"/>
      <c r="I204" s="39"/>
      <c r="J204" s="39"/>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row>
    <row r="205" spans="1:34" ht="14.25" x14ac:dyDescent="0.45">
      <c r="A205" s="39"/>
      <c r="B205" s="39"/>
      <c r="C205" s="39"/>
      <c r="D205" s="39"/>
      <c r="E205" s="39"/>
      <c r="F205" s="39"/>
      <c r="G205" s="39"/>
      <c r="H205" s="39"/>
      <c r="I205" s="39"/>
      <c r="J205" s="39"/>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row>
    <row r="206" spans="1:34" ht="14.25" x14ac:dyDescent="0.45">
      <c r="A206" s="39"/>
      <c r="B206" s="39"/>
      <c r="C206" s="39"/>
      <c r="D206" s="39"/>
      <c r="E206" s="39"/>
      <c r="F206" s="39"/>
      <c r="G206" s="39"/>
      <c r="H206" s="39"/>
      <c r="I206" s="39"/>
      <c r="J206" s="39"/>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row>
    <row r="207" spans="1:34" ht="14.25" x14ac:dyDescent="0.45">
      <c r="A207" s="39"/>
      <c r="B207" s="39"/>
      <c r="C207" s="39"/>
      <c r="D207" s="39"/>
      <c r="E207" s="39"/>
      <c r="F207" s="39"/>
      <c r="G207" s="39"/>
      <c r="H207" s="39"/>
      <c r="I207" s="39"/>
      <c r="J207" s="39"/>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row>
    <row r="208" spans="1:34" ht="14.25" x14ac:dyDescent="0.45">
      <c r="A208" s="39"/>
      <c r="B208" s="39"/>
      <c r="C208" s="39"/>
      <c r="D208" s="39"/>
      <c r="E208" s="39"/>
      <c r="F208" s="39"/>
      <c r="G208" s="39"/>
      <c r="H208" s="39"/>
      <c r="I208" s="39"/>
      <c r="J208" s="39"/>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row>
    <row r="209" spans="1:34" ht="14.25" x14ac:dyDescent="0.45">
      <c r="A209" s="39"/>
      <c r="B209" s="39"/>
      <c r="C209" s="39"/>
      <c r="D209" s="39"/>
      <c r="E209" s="39"/>
      <c r="F209" s="39"/>
      <c r="G209" s="39"/>
      <c r="H209" s="39"/>
      <c r="I209" s="39"/>
      <c r="J209" s="39"/>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row>
    <row r="210" spans="1:34" ht="14.25" x14ac:dyDescent="0.45">
      <c r="A210" s="39"/>
      <c r="B210" s="39"/>
      <c r="C210" s="39"/>
      <c r="D210" s="39"/>
      <c r="E210" s="39"/>
      <c r="F210" s="39"/>
      <c r="G210" s="39"/>
      <c r="H210" s="39"/>
      <c r="I210" s="39"/>
      <c r="J210" s="39"/>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row>
    <row r="211" spans="1:34" ht="14.25" x14ac:dyDescent="0.45">
      <c r="A211" s="39"/>
      <c r="B211" s="39"/>
      <c r="C211" s="39"/>
      <c r="D211" s="39"/>
      <c r="E211" s="39"/>
      <c r="F211" s="39"/>
      <c r="G211" s="39"/>
      <c r="H211" s="39"/>
      <c r="I211" s="39"/>
      <c r="J211" s="39"/>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row>
    <row r="212" spans="1:34" ht="14.25" x14ac:dyDescent="0.45">
      <c r="A212" s="39"/>
      <c r="B212" s="39"/>
      <c r="C212" s="39"/>
      <c r="D212" s="39"/>
      <c r="E212" s="39"/>
      <c r="F212" s="39"/>
      <c r="G212" s="39"/>
      <c r="H212" s="39"/>
      <c r="I212" s="39"/>
      <c r="J212" s="39"/>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row>
    <row r="213" spans="1:34" ht="14.25" x14ac:dyDescent="0.45">
      <c r="A213" s="39"/>
      <c r="B213" s="39"/>
      <c r="C213" s="39"/>
      <c r="D213" s="39"/>
      <c r="E213" s="39"/>
      <c r="F213" s="39"/>
      <c r="G213" s="39"/>
      <c r="H213" s="39"/>
      <c r="I213" s="39"/>
      <c r="J213" s="39"/>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row>
    <row r="214" spans="1:34" ht="14.25" x14ac:dyDescent="0.45">
      <c r="A214" s="39"/>
      <c r="B214" s="39"/>
      <c r="C214" s="39"/>
      <c r="D214" s="39"/>
      <c r="E214" s="39"/>
      <c r="F214" s="39"/>
      <c r="G214" s="39"/>
      <c r="H214" s="39"/>
      <c r="I214" s="39"/>
      <c r="J214" s="39"/>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row>
    <row r="215" spans="1:34" ht="14.25" x14ac:dyDescent="0.45">
      <c r="A215" s="39"/>
      <c r="B215" s="39"/>
      <c r="C215" s="39"/>
      <c r="D215" s="39"/>
      <c r="E215" s="39"/>
      <c r="F215" s="39"/>
      <c r="G215" s="39"/>
      <c r="H215" s="39"/>
      <c r="I215" s="39"/>
      <c r="J215" s="39"/>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row>
    <row r="216" spans="1:34" ht="14.25" x14ac:dyDescent="0.45">
      <c r="A216" s="39"/>
      <c r="B216" s="39"/>
      <c r="C216" s="39"/>
      <c r="D216" s="39"/>
      <c r="E216" s="39"/>
      <c r="F216" s="39"/>
      <c r="G216" s="39"/>
      <c r="H216" s="39"/>
      <c r="I216" s="39"/>
      <c r="J216" s="39"/>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row>
    <row r="217" spans="1:34" ht="14.25" x14ac:dyDescent="0.45">
      <c r="A217" s="39"/>
      <c r="B217" s="39"/>
      <c r="C217" s="39"/>
      <c r="D217" s="39"/>
      <c r="E217" s="39"/>
      <c r="F217" s="39"/>
      <c r="G217" s="39"/>
      <c r="H217" s="39"/>
      <c r="I217" s="39"/>
      <c r="J217" s="39"/>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row>
    <row r="218" spans="1:34" ht="14.25" x14ac:dyDescent="0.45">
      <c r="A218" s="39"/>
      <c r="B218" s="39"/>
      <c r="C218" s="39"/>
      <c r="D218" s="39"/>
      <c r="E218" s="39"/>
      <c r="F218" s="39"/>
      <c r="G218" s="39"/>
      <c r="H218" s="39"/>
      <c r="I218" s="39"/>
      <c r="J218" s="39"/>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row>
    <row r="219" spans="1:34" ht="14.25" x14ac:dyDescent="0.45">
      <c r="A219" s="39"/>
      <c r="B219" s="39"/>
      <c r="C219" s="39"/>
      <c r="D219" s="39"/>
      <c r="E219" s="39"/>
      <c r="F219" s="39"/>
      <c r="G219" s="39"/>
      <c r="H219" s="39"/>
      <c r="I219" s="39"/>
      <c r="J219" s="39"/>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row>
    <row r="220" spans="1:34" ht="14.25" x14ac:dyDescent="0.45">
      <c r="A220" s="39"/>
      <c r="B220" s="39"/>
      <c r="C220" s="39"/>
      <c r="D220" s="39"/>
      <c r="E220" s="39"/>
      <c r="F220" s="39"/>
      <c r="G220" s="39"/>
      <c r="H220" s="39"/>
      <c r="I220" s="39"/>
      <c r="J220" s="39"/>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row>
    <row r="221" spans="1:34" ht="14.25" x14ac:dyDescent="0.45">
      <c r="A221" s="39"/>
      <c r="B221" s="39"/>
      <c r="C221" s="39"/>
      <c r="D221" s="39"/>
      <c r="E221" s="39"/>
      <c r="F221" s="39"/>
      <c r="G221" s="39"/>
      <c r="H221" s="39"/>
      <c r="I221" s="39"/>
      <c r="J221" s="39"/>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row>
    <row r="222" spans="1:34" ht="14.25" x14ac:dyDescent="0.45">
      <c r="A222" s="39"/>
      <c r="B222" s="39"/>
      <c r="C222" s="39"/>
      <c r="D222" s="39"/>
      <c r="E222" s="39"/>
      <c r="F222" s="39"/>
      <c r="G222" s="39"/>
      <c r="H222" s="39"/>
      <c r="I222" s="39"/>
      <c r="J222" s="39"/>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row>
    <row r="223" spans="1:34" ht="14.25" x14ac:dyDescent="0.45">
      <c r="A223" s="39"/>
      <c r="B223" s="39"/>
      <c r="C223" s="39"/>
      <c r="D223" s="39"/>
      <c r="E223" s="39"/>
      <c r="F223" s="39"/>
      <c r="G223" s="39"/>
      <c r="H223" s="39"/>
      <c r="I223" s="39"/>
      <c r="J223" s="39"/>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row>
    <row r="224" spans="1:34" ht="14.25" x14ac:dyDescent="0.45">
      <c r="A224" s="39"/>
      <c r="B224" s="39"/>
      <c r="C224" s="39"/>
      <c r="D224" s="39"/>
      <c r="E224" s="39"/>
      <c r="F224" s="39"/>
      <c r="G224" s="39"/>
      <c r="H224" s="39"/>
      <c r="I224" s="39"/>
      <c r="J224" s="39"/>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row>
    <row r="225" spans="1:34" ht="14.25" x14ac:dyDescent="0.45">
      <c r="A225" s="39"/>
      <c r="B225" s="39"/>
      <c r="C225" s="39"/>
      <c r="D225" s="39"/>
      <c r="E225" s="39"/>
      <c r="F225" s="39"/>
      <c r="G225" s="39"/>
      <c r="H225" s="39"/>
      <c r="I225" s="39"/>
      <c r="J225" s="39"/>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row>
    <row r="226" spans="1:34" ht="14.25" x14ac:dyDescent="0.45">
      <c r="A226" s="39"/>
      <c r="B226" s="39"/>
      <c r="C226" s="39"/>
      <c r="D226" s="39"/>
      <c r="E226" s="39"/>
      <c r="F226" s="39"/>
      <c r="G226" s="39"/>
      <c r="H226" s="39"/>
      <c r="I226" s="39"/>
      <c r="J226" s="39"/>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row>
    <row r="227" spans="1:34" ht="14.25" x14ac:dyDescent="0.45">
      <c r="A227" s="39"/>
      <c r="B227" s="39"/>
      <c r="C227" s="39"/>
      <c r="D227" s="39"/>
      <c r="E227" s="39"/>
      <c r="F227" s="39"/>
      <c r="G227" s="39"/>
      <c r="H227" s="39"/>
      <c r="I227" s="39"/>
      <c r="J227" s="39"/>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row>
    <row r="228" spans="1:34" ht="14.25" x14ac:dyDescent="0.45">
      <c r="A228" s="39"/>
      <c r="B228" s="39"/>
      <c r="C228" s="39"/>
      <c r="D228" s="39"/>
      <c r="E228" s="39"/>
      <c r="F228" s="39"/>
      <c r="G228" s="39"/>
      <c r="H228" s="39"/>
      <c r="I228" s="39"/>
      <c r="J228" s="39"/>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row>
    <row r="229" spans="1:34" ht="14.25" x14ac:dyDescent="0.45">
      <c r="A229" s="39"/>
      <c r="B229" s="39"/>
      <c r="C229" s="39"/>
      <c r="D229" s="39"/>
      <c r="E229" s="39"/>
      <c r="F229" s="39"/>
      <c r="G229" s="39"/>
      <c r="H229" s="39"/>
      <c r="I229" s="39"/>
      <c r="J229" s="39"/>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row>
    <row r="230" spans="1:34" ht="14.25" x14ac:dyDescent="0.45">
      <c r="A230" s="39"/>
      <c r="B230" s="39"/>
      <c r="C230" s="39"/>
      <c r="D230" s="39"/>
      <c r="E230" s="39"/>
      <c r="F230" s="39"/>
      <c r="G230" s="39"/>
      <c r="H230" s="39"/>
      <c r="I230" s="39"/>
      <c r="J230" s="39"/>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row>
    <row r="231" spans="1:34" ht="14.25" x14ac:dyDescent="0.45">
      <c r="A231" s="39"/>
      <c r="B231" s="39"/>
      <c r="C231" s="39"/>
      <c r="D231" s="39"/>
      <c r="E231" s="39"/>
      <c r="F231" s="39"/>
      <c r="G231" s="39"/>
      <c r="H231" s="39"/>
      <c r="I231" s="39"/>
      <c r="J231" s="39"/>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row>
    <row r="232" spans="1:34" ht="14.25" x14ac:dyDescent="0.45">
      <c r="A232" s="39"/>
      <c r="B232" s="39"/>
      <c r="C232" s="39"/>
      <c r="D232" s="39"/>
      <c r="E232" s="39"/>
      <c r="F232" s="39"/>
      <c r="G232" s="39"/>
      <c r="H232" s="39"/>
      <c r="I232" s="39"/>
      <c r="J232" s="39"/>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row>
    <row r="233" spans="1:34" ht="14.25" x14ac:dyDescent="0.45">
      <c r="A233" s="39"/>
      <c r="B233" s="39"/>
      <c r="C233" s="39"/>
      <c r="D233" s="39"/>
      <c r="E233" s="39"/>
      <c r="F233" s="39"/>
      <c r="G233" s="39"/>
      <c r="H233" s="39"/>
      <c r="I233" s="39"/>
      <c r="J233" s="39"/>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row>
    <row r="234" spans="1:34" ht="14.25" x14ac:dyDescent="0.45">
      <c r="A234" s="39"/>
      <c r="B234" s="39"/>
      <c r="C234" s="39"/>
      <c r="D234" s="39"/>
      <c r="E234" s="39"/>
      <c r="F234" s="39"/>
      <c r="G234" s="39"/>
      <c r="H234" s="39"/>
      <c r="I234" s="39"/>
      <c r="J234" s="39"/>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row>
    <row r="235" spans="1:34" ht="14.25" x14ac:dyDescent="0.45">
      <c r="A235" s="39"/>
      <c r="B235" s="39"/>
      <c r="C235" s="39"/>
      <c r="D235" s="39"/>
      <c r="E235" s="39"/>
      <c r="F235" s="39"/>
      <c r="G235" s="39"/>
      <c r="H235" s="39"/>
      <c r="I235" s="39"/>
      <c r="J235" s="39"/>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row>
    <row r="236" spans="1:34" ht="14.25" x14ac:dyDescent="0.45">
      <c r="A236" s="39"/>
      <c r="B236" s="39"/>
      <c r="C236" s="39"/>
      <c r="D236" s="39"/>
      <c r="E236" s="39"/>
      <c r="F236" s="39"/>
      <c r="G236" s="39"/>
      <c r="H236" s="39"/>
      <c r="I236" s="39"/>
      <c r="J236" s="39"/>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row>
    <row r="237" spans="1:34" ht="14.25" x14ac:dyDescent="0.45">
      <c r="A237" s="39"/>
      <c r="B237" s="39"/>
      <c r="C237" s="39"/>
      <c r="D237" s="39"/>
      <c r="E237" s="39"/>
      <c r="F237" s="39"/>
      <c r="G237" s="39"/>
      <c r="H237" s="39"/>
      <c r="I237" s="39"/>
      <c r="J237" s="39"/>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row>
    <row r="238" spans="1:34" ht="14.25" x14ac:dyDescent="0.45">
      <c r="A238" s="39"/>
      <c r="B238" s="39"/>
      <c r="C238" s="39"/>
      <c r="D238" s="39"/>
      <c r="E238" s="39"/>
      <c r="F238" s="39"/>
      <c r="G238" s="39"/>
      <c r="H238" s="39"/>
      <c r="I238" s="39"/>
      <c r="J238" s="39"/>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row>
    <row r="239" spans="1:34" ht="14.25" x14ac:dyDescent="0.45">
      <c r="A239" s="39"/>
      <c r="B239" s="39"/>
      <c r="C239" s="39"/>
      <c r="D239" s="39"/>
      <c r="E239" s="39"/>
      <c r="F239" s="39"/>
      <c r="G239" s="39"/>
      <c r="H239" s="39"/>
      <c r="I239" s="39"/>
      <c r="J239" s="39"/>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row>
    <row r="240" spans="1:34" ht="14.25" x14ac:dyDescent="0.45">
      <c r="A240" s="39"/>
      <c r="B240" s="39"/>
      <c r="C240" s="39"/>
      <c r="D240" s="39"/>
      <c r="E240" s="39"/>
      <c r="F240" s="39"/>
      <c r="G240" s="39"/>
      <c r="H240" s="39"/>
      <c r="I240" s="39"/>
      <c r="J240" s="39"/>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row>
    <row r="241" spans="1:34" ht="14.25" x14ac:dyDescent="0.45">
      <c r="A241" s="39"/>
      <c r="B241" s="39"/>
      <c r="C241" s="39"/>
      <c r="D241" s="39"/>
      <c r="E241" s="39"/>
      <c r="F241" s="39"/>
      <c r="G241" s="39"/>
      <c r="H241" s="39"/>
      <c r="I241" s="39"/>
      <c r="J241" s="39"/>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row>
    <row r="242" spans="1:34" ht="14.25" x14ac:dyDescent="0.45">
      <c r="A242" s="39"/>
      <c r="B242" s="39"/>
      <c r="C242" s="39"/>
      <c r="D242" s="39"/>
      <c r="E242" s="39"/>
      <c r="F242" s="39"/>
      <c r="G242" s="39"/>
      <c r="H242" s="39"/>
      <c r="I242" s="39"/>
      <c r="J242" s="39"/>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row>
    <row r="243" spans="1:34" ht="14.25" x14ac:dyDescent="0.45">
      <c r="A243" s="39"/>
      <c r="B243" s="39"/>
      <c r="C243" s="39"/>
      <c r="D243" s="39"/>
      <c r="E243" s="39"/>
      <c r="F243" s="39"/>
      <c r="G243" s="39"/>
      <c r="H243" s="39"/>
      <c r="I243" s="39"/>
      <c r="J243" s="39"/>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row>
    <row r="244" spans="1:34" ht="14.25" x14ac:dyDescent="0.45">
      <c r="A244" s="39"/>
      <c r="B244" s="39"/>
      <c r="C244" s="39"/>
      <c r="D244" s="39"/>
      <c r="E244" s="39"/>
      <c r="F244" s="39"/>
      <c r="G244" s="39"/>
      <c r="H244" s="39"/>
      <c r="I244" s="39"/>
      <c r="J244" s="39"/>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row>
    <row r="245" spans="1:34" ht="14.25" x14ac:dyDescent="0.45">
      <c r="A245" s="39"/>
      <c r="B245" s="39"/>
      <c r="C245" s="39"/>
      <c r="D245" s="39"/>
      <c r="E245" s="39"/>
      <c r="F245" s="39"/>
      <c r="G245" s="39"/>
      <c r="H245" s="39"/>
      <c r="I245" s="39"/>
      <c r="J245" s="39"/>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row>
    <row r="246" spans="1:34" ht="14.25" x14ac:dyDescent="0.45">
      <c r="A246" s="39"/>
      <c r="B246" s="39"/>
      <c r="C246" s="39"/>
      <c r="D246" s="39"/>
      <c r="E246" s="39"/>
      <c r="F246" s="39"/>
      <c r="G246" s="39"/>
      <c r="H246" s="39"/>
      <c r="I246" s="39"/>
      <c r="J246" s="39"/>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row>
    <row r="247" spans="1:34" ht="14.25" x14ac:dyDescent="0.4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row>
    <row r="248" spans="1:34" ht="14.25" x14ac:dyDescent="0.4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row>
    <row r="249" spans="1:34" ht="14.25" x14ac:dyDescent="0.4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row>
    <row r="250" spans="1:34" ht="14.25" x14ac:dyDescent="0.4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row>
    <row r="251" spans="1:34" ht="14.25" x14ac:dyDescent="0.4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row>
    <row r="252" spans="1:34" ht="14.25" x14ac:dyDescent="0.4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row>
    <row r="253" spans="1:34" ht="14.25" x14ac:dyDescent="0.4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row>
    <row r="254" spans="1:34" ht="14.25" x14ac:dyDescent="0.4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row>
    <row r="255" spans="1:34" ht="14.25" x14ac:dyDescent="0.4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row>
    <row r="256" spans="1:34" ht="14.25" x14ac:dyDescent="0.4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row>
    <row r="257" spans="1:34" ht="14.25" x14ac:dyDescent="0.4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row>
    <row r="258" spans="1:34" ht="14.25" x14ac:dyDescent="0.4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row>
    <row r="259" spans="1:34" ht="14.25" x14ac:dyDescent="0.4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row>
    <row r="260" spans="1:34" ht="14.25" x14ac:dyDescent="0.4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row>
    <row r="261" spans="1:34" ht="14.25" x14ac:dyDescent="0.4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row>
    <row r="262" spans="1:34" ht="14.25" x14ac:dyDescent="0.4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row>
    <row r="263" spans="1:34" ht="14.25" x14ac:dyDescent="0.4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row>
    <row r="264" spans="1:34" ht="14.25" x14ac:dyDescent="0.4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row>
    <row r="265" spans="1:34" ht="14.25" x14ac:dyDescent="0.4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row>
    <row r="266" spans="1:34" ht="14.25" x14ac:dyDescent="0.4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row>
    <row r="267" spans="1:34" ht="14.25" x14ac:dyDescent="0.4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row>
    <row r="268" spans="1:34" ht="14.25" x14ac:dyDescent="0.4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row>
    <row r="269" spans="1:34" ht="14.25" x14ac:dyDescent="0.4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row>
    <row r="270" spans="1:34" ht="14.25" x14ac:dyDescent="0.4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row>
    <row r="271" spans="1:34" ht="14.25" x14ac:dyDescent="0.4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row>
    <row r="272" spans="1:34" ht="14.25" x14ac:dyDescent="0.4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row>
    <row r="273" spans="1:34" ht="14.25" x14ac:dyDescent="0.4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row>
    <row r="274" spans="1:34" ht="14.25" x14ac:dyDescent="0.4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row>
    <row r="275" spans="1:34" ht="14.25" x14ac:dyDescent="0.4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row>
    <row r="276" spans="1:34" ht="14.25" x14ac:dyDescent="0.4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row>
    <row r="277" spans="1:34" ht="14.25" x14ac:dyDescent="0.4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row>
    <row r="278" spans="1:34" ht="14.25" x14ac:dyDescent="0.4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row>
    <row r="279" spans="1:34" ht="14.25" x14ac:dyDescent="0.4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row>
    <row r="280" spans="1:34" ht="14.25" x14ac:dyDescent="0.4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row>
    <row r="281" spans="1:34" ht="14.25" x14ac:dyDescent="0.4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row>
    <row r="282" spans="1:34" ht="14.25" x14ac:dyDescent="0.4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row>
    <row r="283" spans="1:34" ht="14.25" x14ac:dyDescent="0.4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row>
    <row r="284" spans="1:34" ht="14.25" x14ac:dyDescent="0.4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row>
    <row r="285" spans="1:34" ht="14.25" x14ac:dyDescent="0.4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row>
    <row r="286" spans="1:34" ht="14.25" x14ac:dyDescent="0.4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row>
    <row r="287" spans="1:34" ht="14.25" x14ac:dyDescent="0.4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row>
    <row r="288" spans="1:34" ht="14.25" x14ac:dyDescent="0.4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row>
    <row r="289" spans="1:34" ht="14.25" x14ac:dyDescent="0.4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row>
    <row r="290" spans="1:34" ht="14.25" x14ac:dyDescent="0.4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row>
    <row r="291" spans="1:34" ht="14.25" x14ac:dyDescent="0.4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row>
    <row r="292" spans="1:34" ht="14.25" x14ac:dyDescent="0.4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row>
    <row r="293" spans="1:34" ht="14.25" x14ac:dyDescent="0.4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row>
    <row r="294" spans="1:34" ht="14.25" x14ac:dyDescent="0.4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row>
    <row r="295" spans="1:34" ht="14.25" x14ac:dyDescent="0.4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row>
    <row r="296" spans="1:34" ht="14.25" x14ac:dyDescent="0.4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row>
    <row r="297" spans="1:34" ht="14.25" x14ac:dyDescent="0.4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row>
    <row r="298" spans="1:34" ht="14.25" x14ac:dyDescent="0.4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row>
    <row r="299" spans="1:34" ht="14.25" x14ac:dyDescent="0.4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row>
    <row r="300" spans="1:34" ht="14.25" x14ac:dyDescent="0.4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row>
    <row r="301" spans="1:34" ht="14.25" x14ac:dyDescent="0.4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row>
    <row r="302" spans="1:34" ht="14.25" x14ac:dyDescent="0.4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row>
    <row r="303" spans="1:34" ht="14.25" x14ac:dyDescent="0.4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row>
    <row r="304" spans="1:34" ht="14.25" x14ac:dyDescent="0.4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row>
    <row r="305" spans="1:34" ht="14.25" x14ac:dyDescent="0.4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row>
    <row r="306" spans="1:34" ht="14.25" x14ac:dyDescent="0.4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row>
    <row r="307" spans="1:34" ht="14.25" x14ac:dyDescent="0.4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row>
    <row r="308" spans="1:34" ht="14.25" x14ac:dyDescent="0.4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row>
    <row r="309" spans="1:34" ht="14.25" x14ac:dyDescent="0.4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row>
    <row r="310" spans="1:34" ht="14.25" x14ac:dyDescent="0.4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row>
    <row r="311" spans="1:34" ht="14.25" x14ac:dyDescent="0.4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row>
    <row r="312" spans="1:34" ht="14.25" x14ac:dyDescent="0.4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row>
    <row r="313" spans="1:34" ht="14.25" x14ac:dyDescent="0.4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row>
    <row r="314" spans="1:34" ht="14.25" x14ac:dyDescent="0.4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row>
    <row r="315" spans="1:34" ht="14.25" x14ac:dyDescent="0.4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row>
    <row r="316" spans="1:34" ht="14.25" x14ac:dyDescent="0.4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row>
    <row r="317" spans="1:34" ht="14.25" x14ac:dyDescent="0.4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row>
    <row r="318" spans="1:34" ht="14.25" x14ac:dyDescent="0.4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row>
    <row r="319" spans="1:34" ht="14.25" x14ac:dyDescent="0.4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row>
    <row r="320" spans="1:34" ht="14.25" x14ac:dyDescent="0.4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row>
    <row r="321" spans="1:34" ht="14.25" x14ac:dyDescent="0.4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row>
    <row r="322" spans="1:34" ht="14.25" x14ac:dyDescent="0.4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row>
    <row r="323" spans="1:34" ht="14.25" x14ac:dyDescent="0.4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row>
    <row r="324" spans="1:34" ht="14.25" x14ac:dyDescent="0.4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row>
    <row r="325" spans="1:34" ht="14.25" x14ac:dyDescent="0.4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row>
    <row r="326" spans="1:34" ht="14.25" x14ac:dyDescent="0.4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row>
    <row r="327" spans="1:34" ht="14.25" x14ac:dyDescent="0.4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row>
    <row r="328" spans="1:34" ht="14.25" x14ac:dyDescent="0.4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row>
    <row r="329" spans="1:34" ht="14.25" x14ac:dyDescent="0.4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row>
    <row r="330" spans="1:34" ht="14.25" x14ac:dyDescent="0.4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row>
    <row r="331" spans="1:34" ht="14.25" x14ac:dyDescent="0.4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row>
    <row r="332" spans="1:34" ht="14.25" x14ac:dyDescent="0.4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row>
    <row r="333" spans="1:34" ht="14.25" x14ac:dyDescent="0.4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row>
    <row r="334" spans="1:34" ht="14.25" x14ac:dyDescent="0.4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row>
    <row r="335" spans="1:34" ht="14.25" x14ac:dyDescent="0.4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row>
    <row r="336" spans="1:34" ht="14.25" x14ac:dyDescent="0.4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row>
    <row r="337" spans="1:34" ht="14.25" x14ac:dyDescent="0.4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row>
    <row r="338" spans="1:34" ht="14.25" x14ac:dyDescent="0.4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row>
    <row r="339" spans="1:34" ht="14.25" x14ac:dyDescent="0.4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row>
    <row r="340" spans="1:34" ht="14.25" x14ac:dyDescent="0.4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row>
    <row r="341" spans="1:34" ht="14.25" x14ac:dyDescent="0.4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row>
    <row r="342" spans="1:34" ht="14.25" x14ac:dyDescent="0.4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row>
    <row r="343" spans="1:34" ht="14.25" x14ac:dyDescent="0.4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row>
    <row r="344" spans="1:34" ht="14.25" x14ac:dyDescent="0.4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row>
    <row r="345" spans="1:34" ht="14.25" x14ac:dyDescent="0.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row>
    <row r="346" spans="1:34" ht="14.25" x14ac:dyDescent="0.4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row>
    <row r="347" spans="1:34" ht="14.25" x14ac:dyDescent="0.4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row>
    <row r="348" spans="1:34" ht="14.25" x14ac:dyDescent="0.4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row>
    <row r="349" spans="1:34" ht="14.25" x14ac:dyDescent="0.4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row>
    <row r="350" spans="1:34" ht="14.25" x14ac:dyDescent="0.4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row>
    <row r="351" spans="1:34" ht="14.25" x14ac:dyDescent="0.4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row>
    <row r="352" spans="1:34" ht="14.25" x14ac:dyDescent="0.4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row>
    <row r="353" spans="1:34" ht="14.25" x14ac:dyDescent="0.4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row>
    <row r="354" spans="1:34" ht="14.25" x14ac:dyDescent="0.4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row>
    <row r="355" spans="1:34" ht="14.25" x14ac:dyDescent="0.4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row>
    <row r="356" spans="1:34" ht="14.25" x14ac:dyDescent="0.4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row>
    <row r="357" spans="1:34" ht="14.25" x14ac:dyDescent="0.4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row>
    <row r="358" spans="1:34" ht="14.25" x14ac:dyDescent="0.4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row>
    <row r="359" spans="1:34" ht="14.25" x14ac:dyDescent="0.4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row>
    <row r="360" spans="1:34" ht="14.25" x14ac:dyDescent="0.4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row>
    <row r="361" spans="1:34" ht="14.25" x14ac:dyDescent="0.4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row>
    <row r="362" spans="1:34" ht="14.25" x14ac:dyDescent="0.4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row>
    <row r="363" spans="1:34" ht="14.25" x14ac:dyDescent="0.4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row>
    <row r="364" spans="1:34" ht="14.25" x14ac:dyDescent="0.4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row>
    <row r="365" spans="1:34" ht="14.25" x14ac:dyDescent="0.4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row>
    <row r="366" spans="1:34" ht="14.25" x14ac:dyDescent="0.4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row>
    <row r="367" spans="1:34" ht="14.25" x14ac:dyDescent="0.4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row>
    <row r="368" spans="1:34" ht="14.25" x14ac:dyDescent="0.4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row>
    <row r="369" spans="1:34" ht="14.25" x14ac:dyDescent="0.4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row>
    <row r="370" spans="1:34" ht="14.25" x14ac:dyDescent="0.4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row>
    <row r="371" spans="1:34" ht="14.25" x14ac:dyDescent="0.4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row>
    <row r="372" spans="1:34" ht="14.25" x14ac:dyDescent="0.4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row>
    <row r="373" spans="1:34" ht="14.25" x14ac:dyDescent="0.4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row>
    <row r="374" spans="1:34" ht="14.25" x14ac:dyDescent="0.4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row>
    <row r="375" spans="1:34" ht="14.25" x14ac:dyDescent="0.4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row>
    <row r="376" spans="1:34" ht="14.25" x14ac:dyDescent="0.4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row>
    <row r="377" spans="1:34" ht="14.25" x14ac:dyDescent="0.4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row>
    <row r="378" spans="1:34" ht="14.25" x14ac:dyDescent="0.4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row>
    <row r="379" spans="1:34" ht="14.25" x14ac:dyDescent="0.4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row>
    <row r="380" spans="1:34" ht="14.25" x14ac:dyDescent="0.4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row>
    <row r="381" spans="1:34" ht="14.25" x14ac:dyDescent="0.4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row>
    <row r="382" spans="1:34" ht="14.25" x14ac:dyDescent="0.4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row>
    <row r="383" spans="1:34" ht="14.25" x14ac:dyDescent="0.4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row>
    <row r="384" spans="1:34" ht="14.25" x14ac:dyDescent="0.4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row>
    <row r="385" spans="1:34" ht="14.25" x14ac:dyDescent="0.4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row>
    <row r="386" spans="1:34" ht="14.25" x14ac:dyDescent="0.4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row>
    <row r="387" spans="1:34" ht="14.25" x14ac:dyDescent="0.4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row>
    <row r="388" spans="1:34" ht="14.25" x14ac:dyDescent="0.4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row>
    <row r="389" spans="1:34" ht="14.25" x14ac:dyDescent="0.4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row>
    <row r="390" spans="1:34" ht="14.25" x14ac:dyDescent="0.4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row>
    <row r="391" spans="1:34" ht="14.25" x14ac:dyDescent="0.4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row>
    <row r="392" spans="1:34" ht="14.25" x14ac:dyDescent="0.4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row>
    <row r="393" spans="1:34" ht="14.25" x14ac:dyDescent="0.4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row>
    <row r="394" spans="1:34" ht="14.25" x14ac:dyDescent="0.4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row>
    <row r="395" spans="1:34" ht="14.25" x14ac:dyDescent="0.4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row>
    <row r="396" spans="1:34" ht="14.25" x14ac:dyDescent="0.4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row>
    <row r="397" spans="1:34" ht="14.25" x14ac:dyDescent="0.4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row>
    <row r="398" spans="1:34" ht="14.25" x14ac:dyDescent="0.4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row>
    <row r="399" spans="1:34" ht="14.25" x14ac:dyDescent="0.4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row>
    <row r="400" spans="1:34" ht="14.25" x14ac:dyDescent="0.4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row>
    <row r="401" spans="1:34" ht="14.25" x14ac:dyDescent="0.4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row>
    <row r="402" spans="1:34" ht="14.25" x14ac:dyDescent="0.4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row>
    <row r="403" spans="1:34" ht="14.25" x14ac:dyDescent="0.4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row>
    <row r="404" spans="1:34" ht="14.25" x14ac:dyDescent="0.4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row>
    <row r="405" spans="1:34" ht="14.25" x14ac:dyDescent="0.4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row>
    <row r="406" spans="1:34" ht="14.25" x14ac:dyDescent="0.4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row>
    <row r="407" spans="1:34" ht="14.25" x14ac:dyDescent="0.4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row>
    <row r="408" spans="1:34" ht="14.25" x14ac:dyDescent="0.4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row>
    <row r="409" spans="1:34" ht="14.25" x14ac:dyDescent="0.4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row>
    <row r="410" spans="1:34" ht="14.25" x14ac:dyDescent="0.4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row>
    <row r="411" spans="1:34" ht="14.25" x14ac:dyDescent="0.4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row>
    <row r="412" spans="1:34" ht="14.25" x14ac:dyDescent="0.4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row>
    <row r="413" spans="1:34" ht="14.25" x14ac:dyDescent="0.4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row>
    <row r="414" spans="1:34" ht="14.25" x14ac:dyDescent="0.4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row>
    <row r="415" spans="1:34" ht="14.25" x14ac:dyDescent="0.4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row>
    <row r="416" spans="1:34" ht="14.25" x14ac:dyDescent="0.4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row>
    <row r="417" spans="1:34" ht="14.25" x14ac:dyDescent="0.4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row>
    <row r="418" spans="1:34" ht="14.25" x14ac:dyDescent="0.4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row>
    <row r="419" spans="1:34" ht="14.25" x14ac:dyDescent="0.4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row>
    <row r="420" spans="1:34" ht="14.25" x14ac:dyDescent="0.4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row>
    <row r="421" spans="1:34" ht="14.25" x14ac:dyDescent="0.4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row>
    <row r="422" spans="1:34" ht="14.25" x14ac:dyDescent="0.4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row>
    <row r="423" spans="1:34" ht="14.25" x14ac:dyDescent="0.4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row>
    <row r="424" spans="1:34" ht="14.25" x14ac:dyDescent="0.4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row>
    <row r="425" spans="1:34" ht="14.25" x14ac:dyDescent="0.4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row>
    <row r="426" spans="1:34" ht="14.25" x14ac:dyDescent="0.4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row>
    <row r="427" spans="1:34" ht="14.25" x14ac:dyDescent="0.4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row>
    <row r="428" spans="1:34" ht="14.25" x14ac:dyDescent="0.4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row>
    <row r="429" spans="1:34" ht="14.25" x14ac:dyDescent="0.4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row>
    <row r="430" spans="1:34" ht="14.25" x14ac:dyDescent="0.4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row>
    <row r="431" spans="1:34" ht="14.25" x14ac:dyDescent="0.4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row>
    <row r="432" spans="1:34" ht="14.25" x14ac:dyDescent="0.4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row>
    <row r="433" spans="1:34" ht="14.25" x14ac:dyDescent="0.4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row>
    <row r="434" spans="1:34" ht="14.25" x14ac:dyDescent="0.4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row>
    <row r="435" spans="1:34" ht="14.25" x14ac:dyDescent="0.4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row>
    <row r="436" spans="1:34" ht="14.25" x14ac:dyDescent="0.4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row>
    <row r="437" spans="1:34" ht="14.25" x14ac:dyDescent="0.4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row>
    <row r="438" spans="1:34" ht="14.25" x14ac:dyDescent="0.4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row>
    <row r="439" spans="1:34" ht="14.25" x14ac:dyDescent="0.4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row>
    <row r="440" spans="1:34" ht="14.25" x14ac:dyDescent="0.4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row>
    <row r="441" spans="1:34" ht="14.25" x14ac:dyDescent="0.4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row>
    <row r="442" spans="1:34" ht="14.25" x14ac:dyDescent="0.4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row>
    <row r="443" spans="1:34" ht="14.25" x14ac:dyDescent="0.4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row>
    <row r="444" spans="1:34" ht="14.25" x14ac:dyDescent="0.4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row>
    <row r="445" spans="1:34" ht="14.25" x14ac:dyDescent="0.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row>
    <row r="446" spans="1:34" ht="14.25" x14ac:dyDescent="0.4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row>
    <row r="447" spans="1:34" ht="14.25" x14ac:dyDescent="0.4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row>
    <row r="448" spans="1:34" ht="14.25" x14ac:dyDescent="0.4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row>
    <row r="449" spans="1:34" ht="14.25" x14ac:dyDescent="0.4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row>
    <row r="450" spans="1:34" ht="14.25" x14ac:dyDescent="0.4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row>
    <row r="451" spans="1:34" ht="14.25" x14ac:dyDescent="0.4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row>
    <row r="452" spans="1:34" ht="14.25" x14ac:dyDescent="0.4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row>
    <row r="453" spans="1:34" ht="14.25" x14ac:dyDescent="0.4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row>
    <row r="454" spans="1:34" ht="14.25" x14ac:dyDescent="0.4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row>
    <row r="455" spans="1:34" ht="14.25" x14ac:dyDescent="0.4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row>
    <row r="456" spans="1:34" ht="14.25" x14ac:dyDescent="0.4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row>
    <row r="457" spans="1:34" ht="14.25" x14ac:dyDescent="0.4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row>
    <row r="458" spans="1:34" ht="14.25" x14ac:dyDescent="0.4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row>
    <row r="459" spans="1:34" ht="14.25" x14ac:dyDescent="0.4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row>
    <row r="460" spans="1:34" ht="14.25" x14ac:dyDescent="0.4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row>
    <row r="461" spans="1:34" ht="14.25" x14ac:dyDescent="0.4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row>
    <row r="462" spans="1:34" ht="14.25" x14ac:dyDescent="0.4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row>
    <row r="463" spans="1:34" ht="14.25" x14ac:dyDescent="0.4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row>
    <row r="464" spans="1:34" ht="14.25" x14ac:dyDescent="0.4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row>
    <row r="465" spans="1:34" ht="14.25" x14ac:dyDescent="0.4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row>
    <row r="466" spans="1:34" ht="14.25" x14ac:dyDescent="0.4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row>
    <row r="467" spans="1:34" ht="14.25" x14ac:dyDescent="0.4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row>
    <row r="468" spans="1:34" ht="14.25" x14ac:dyDescent="0.4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row>
    <row r="469" spans="1:34" ht="14.25" x14ac:dyDescent="0.4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row>
    <row r="470" spans="1:34" ht="14.25" x14ac:dyDescent="0.4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row>
    <row r="471" spans="1:34" ht="14.25" x14ac:dyDescent="0.4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row>
    <row r="472" spans="1:34" ht="14.25" x14ac:dyDescent="0.4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row>
    <row r="473" spans="1:34" ht="14.25" x14ac:dyDescent="0.4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row>
    <row r="474" spans="1:34" ht="14.25" x14ac:dyDescent="0.4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row>
    <row r="475" spans="1:34" ht="14.25" x14ac:dyDescent="0.4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row>
    <row r="476" spans="1:34" ht="14.25" x14ac:dyDescent="0.4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row>
    <row r="477" spans="1:34" ht="14.25" x14ac:dyDescent="0.4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row>
    <row r="478" spans="1:34" ht="14.25" x14ac:dyDescent="0.4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row>
    <row r="479" spans="1:34" ht="14.25" x14ac:dyDescent="0.4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row>
    <row r="480" spans="1:34" ht="14.25" x14ac:dyDescent="0.4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row>
    <row r="481" spans="1:34" ht="14.25" x14ac:dyDescent="0.4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row>
    <row r="482" spans="1:34" ht="14.25" x14ac:dyDescent="0.4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row>
    <row r="483" spans="1:34" ht="14.25" x14ac:dyDescent="0.4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row>
    <row r="484" spans="1:34" ht="14.25" x14ac:dyDescent="0.4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row>
    <row r="485" spans="1:34" ht="14.25" x14ac:dyDescent="0.4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row>
    <row r="486" spans="1:34" ht="14.25" x14ac:dyDescent="0.4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row>
    <row r="487" spans="1:34" ht="14.25" x14ac:dyDescent="0.4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row>
    <row r="488" spans="1:34" ht="14.25" x14ac:dyDescent="0.4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row>
    <row r="489" spans="1:34" ht="14.25" x14ac:dyDescent="0.4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row>
    <row r="490" spans="1:34" ht="14.25" x14ac:dyDescent="0.4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row>
    <row r="491" spans="1:34" ht="14.25" x14ac:dyDescent="0.4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row>
    <row r="492" spans="1:34" ht="14.25" x14ac:dyDescent="0.4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row>
    <row r="493" spans="1:34" ht="14.25" x14ac:dyDescent="0.4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row>
    <row r="494" spans="1:34" ht="14.25" x14ac:dyDescent="0.4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row>
    <row r="495" spans="1:34" ht="14.25" x14ac:dyDescent="0.4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row>
    <row r="496" spans="1:34" ht="14.25" x14ac:dyDescent="0.4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row>
    <row r="497" spans="1:34" ht="14.25" x14ac:dyDescent="0.4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row>
    <row r="498" spans="1:34" ht="14.25" x14ac:dyDescent="0.4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row>
    <row r="499" spans="1:34" ht="14.25" x14ac:dyDescent="0.4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row>
    <row r="500" spans="1:34" ht="14.25" x14ac:dyDescent="0.4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row>
    <row r="501" spans="1:34" ht="14.25" x14ac:dyDescent="0.4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row>
    <row r="502" spans="1:34" ht="14.25" x14ac:dyDescent="0.4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row>
    <row r="503" spans="1:34" ht="14.25" x14ac:dyDescent="0.4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row>
    <row r="504" spans="1:34" ht="14.25" x14ac:dyDescent="0.4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row>
    <row r="505" spans="1:34" ht="14.25" x14ac:dyDescent="0.4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row>
    <row r="506" spans="1:34" ht="14.25" x14ac:dyDescent="0.4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row>
    <row r="507" spans="1:34" ht="14.25" x14ac:dyDescent="0.4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row>
    <row r="508" spans="1:34" ht="14.25" x14ac:dyDescent="0.4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row>
    <row r="509" spans="1:34" ht="14.25" x14ac:dyDescent="0.4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row>
    <row r="510" spans="1:34" ht="14.25" x14ac:dyDescent="0.4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row>
    <row r="511" spans="1:34" ht="14.25" x14ac:dyDescent="0.4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row>
    <row r="512" spans="1:34" ht="14.25" x14ac:dyDescent="0.4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row>
    <row r="513" spans="1:34" ht="14.25" x14ac:dyDescent="0.4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row>
    <row r="514" spans="1:34" ht="14.25" x14ac:dyDescent="0.4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row>
    <row r="515" spans="1:34" ht="14.25" x14ac:dyDescent="0.4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row>
    <row r="516" spans="1:34" ht="14.25" x14ac:dyDescent="0.4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row>
    <row r="517" spans="1:34" ht="14.25" x14ac:dyDescent="0.4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row>
    <row r="518" spans="1:34" ht="14.25" x14ac:dyDescent="0.4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row>
    <row r="519" spans="1:34" ht="14.25" x14ac:dyDescent="0.4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row>
    <row r="520" spans="1:34" ht="14.25" x14ac:dyDescent="0.4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row>
    <row r="521" spans="1:34" ht="14.25" x14ac:dyDescent="0.4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row>
    <row r="522" spans="1:34" ht="14.25" x14ac:dyDescent="0.4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row>
    <row r="523" spans="1:34" ht="14.25" x14ac:dyDescent="0.4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row>
    <row r="524" spans="1:34" ht="14.25" x14ac:dyDescent="0.4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row>
    <row r="525" spans="1:34" ht="14.25" x14ac:dyDescent="0.4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row>
    <row r="526" spans="1:34" ht="14.25" x14ac:dyDescent="0.4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row>
    <row r="527" spans="1:34" ht="14.25" x14ac:dyDescent="0.4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row>
    <row r="528" spans="1:34" ht="14.25" x14ac:dyDescent="0.4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row>
    <row r="529" spans="1:34" ht="14.25" x14ac:dyDescent="0.4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row>
    <row r="530" spans="1:34" ht="14.25" x14ac:dyDescent="0.4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row>
    <row r="531" spans="1:34" ht="14.25" x14ac:dyDescent="0.4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row>
    <row r="532" spans="1:34" ht="14.25" x14ac:dyDescent="0.4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row>
    <row r="533" spans="1:34" ht="14.25" x14ac:dyDescent="0.4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row>
    <row r="534" spans="1:34" ht="14.25" x14ac:dyDescent="0.4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row>
    <row r="535" spans="1:34" ht="14.25" x14ac:dyDescent="0.4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row>
    <row r="536" spans="1:34" ht="14.25" x14ac:dyDescent="0.4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row>
    <row r="537" spans="1:34" ht="14.25" x14ac:dyDescent="0.4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row>
    <row r="538" spans="1:34" ht="14.25" x14ac:dyDescent="0.4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row>
    <row r="539" spans="1:34" ht="14.25" x14ac:dyDescent="0.4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row>
    <row r="540" spans="1:34" ht="14.25" x14ac:dyDescent="0.4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row>
    <row r="541" spans="1:34" ht="14.25" x14ac:dyDescent="0.4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row>
    <row r="542" spans="1:34" ht="14.25" x14ac:dyDescent="0.4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row>
    <row r="543" spans="1:34" ht="14.25" x14ac:dyDescent="0.4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row>
    <row r="544" spans="1:34" ht="14.25" x14ac:dyDescent="0.4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row>
    <row r="545" spans="1:34" ht="14.25" x14ac:dyDescent="0.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row>
    <row r="546" spans="1:34" ht="14.25" x14ac:dyDescent="0.4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row>
    <row r="547" spans="1:34" ht="14.25" x14ac:dyDescent="0.4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row>
    <row r="548" spans="1:34" ht="14.25" x14ac:dyDescent="0.4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row>
    <row r="549" spans="1:34" ht="14.25" x14ac:dyDescent="0.4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row>
    <row r="550" spans="1:34" ht="14.25" x14ac:dyDescent="0.4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row>
    <row r="551" spans="1:34" ht="14.25" x14ac:dyDescent="0.4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row>
    <row r="552" spans="1:34" ht="14.25" x14ac:dyDescent="0.4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row>
    <row r="553" spans="1:34" ht="14.25" x14ac:dyDescent="0.4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row>
    <row r="554" spans="1:34" ht="14.25" x14ac:dyDescent="0.4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row>
    <row r="555" spans="1:34" ht="14.25" x14ac:dyDescent="0.4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row>
    <row r="556" spans="1:34" ht="14.25" x14ac:dyDescent="0.4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row>
    <row r="557" spans="1:34" ht="14.25" x14ac:dyDescent="0.4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row>
    <row r="558" spans="1:34" ht="14.25" x14ac:dyDescent="0.4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row>
    <row r="559" spans="1:34" ht="14.25" x14ac:dyDescent="0.4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row>
    <row r="560" spans="1:34" ht="14.25" x14ac:dyDescent="0.4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row>
    <row r="561" spans="1:34" ht="14.25" x14ac:dyDescent="0.4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row>
    <row r="562" spans="1:34" ht="14.25" x14ac:dyDescent="0.4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row>
    <row r="563" spans="1:34" ht="14.25" x14ac:dyDescent="0.4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row>
    <row r="564" spans="1:34" ht="14.25" x14ac:dyDescent="0.4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row>
    <row r="565" spans="1:34" ht="14.25" x14ac:dyDescent="0.4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row>
    <row r="566" spans="1:34" ht="14.25" x14ac:dyDescent="0.4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row>
    <row r="567" spans="1:34" ht="14.25" x14ac:dyDescent="0.4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row>
    <row r="568" spans="1:34" ht="14.25" x14ac:dyDescent="0.4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row>
    <row r="569" spans="1:34" ht="14.25" x14ac:dyDescent="0.4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row>
    <row r="570" spans="1:34" ht="14.25" x14ac:dyDescent="0.4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row>
    <row r="571" spans="1:34" ht="14.25" x14ac:dyDescent="0.4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row>
    <row r="572" spans="1:34" ht="14.25" x14ac:dyDescent="0.4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row>
    <row r="573" spans="1:34" ht="14.25" x14ac:dyDescent="0.4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row>
    <row r="574" spans="1:34" ht="14.25" x14ac:dyDescent="0.4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row>
    <row r="575" spans="1:34" ht="14.25" x14ac:dyDescent="0.4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row>
    <row r="576" spans="1:34" ht="14.25" x14ac:dyDescent="0.4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row>
    <row r="577" spans="1:34" ht="14.25" x14ac:dyDescent="0.4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row>
    <row r="578" spans="1:34" ht="14.25" x14ac:dyDescent="0.4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row>
    <row r="579" spans="1:34" ht="14.25" x14ac:dyDescent="0.4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row>
    <row r="580" spans="1:34" ht="14.25" x14ac:dyDescent="0.4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row>
    <row r="581" spans="1:34" ht="14.25" x14ac:dyDescent="0.4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row>
    <row r="582" spans="1:34" ht="14.25" x14ac:dyDescent="0.4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row>
    <row r="583" spans="1:34" ht="14.25" x14ac:dyDescent="0.4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row>
    <row r="584" spans="1:34" ht="14.25" x14ac:dyDescent="0.4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row>
    <row r="585" spans="1:34" ht="14.25" x14ac:dyDescent="0.4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row>
    <row r="586" spans="1:34" ht="14.25" x14ac:dyDescent="0.4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row>
    <row r="587" spans="1:34" ht="14.25" x14ac:dyDescent="0.4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row>
    <row r="588" spans="1:34" ht="14.25" x14ac:dyDescent="0.4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row>
    <row r="589" spans="1:34" ht="14.25" x14ac:dyDescent="0.4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row>
    <row r="590" spans="1:34" ht="14.25" x14ac:dyDescent="0.4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row>
    <row r="591" spans="1:34" ht="14.25" x14ac:dyDescent="0.4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row>
    <row r="592" spans="1:34" ht="14.25" x14ac:dyDescent="0.4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row>
    <row r="593" spans="1:34" ht="14.25" x14ac:dyDescent="0.4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row>
    <row r="594" spans="1:34" ht="14.25" x14ac:dyDescent="0.4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row>
    <row r="595" spans="1:34" ht="14.25" x14ac:dyDescent="0.4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row>
    <row r="596" spans="1:34" ht="14.25" x14ac:dyDescent="0.4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row>
    <row r="597" spans="1:34" ht="14.25" x14ac:dyDescent="0.4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row>
    <row r="598" spans="1:34" ht="14.25" x14ac:dyDescent="0.4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row>
    <row r="599" spans="1:34" ht="14.25" x14ac:dyDescent="0.4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row>
    <row r="600" spans="1:34" ht="14.25" x14ac:dyDescent="0.4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row>
    <row r="601" spans="1:34" ht="14.25" x14ac:dyDescent="0.4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row>
    <row r="602" spans="1:34" ht="14.25" x14ac:dyDescent="0.4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row>
    <row r="603" spans="1:34" ht="14.25" x14ac:dyDescent="0.4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row>
    <row r="604" spans="1:34" ht="14.25" x14ac:dyDescent="0.4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row>
    <row r="605" spans="1:34" ht="14.25" x14ac:dyDescent="0.4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row>
    <row r="606" spans="1:34" ht="14.25" x14ac:dyDescent="0.4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row>
    <row r="607" spans="1:34" ht="14.25" x14ac:dyDescent="0.4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row>
    <row r="608" spans="1:34" ht="14.25" x14ac:dyDescent="0.4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row>
    <row r="609" spans="1:34" ht="14.25" x14ac:dyDescent="0.4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row>
    <row r="610" spans="1:34" ht="14.25" x14ac:dyDescent="0.4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row>
    <row r="611" spans="1:34" ht="14.25" x14ac:dyDescent="0.4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row>
    <row r="612" spans="1:34" ht="14.25" x14ac:dyDescent="0.4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row>
    <row r="613" spans="1:34" ht="14.25" x14ac:dyDescent="0.4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row>
    <row r="614" spans="1:34" ht="14.25" x14ac:dyDescent="0.4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row>
    <row r="615" spans="1:34" ht="14.25" x14ac:dyDescent="0.4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row>
    <row r="616" spans="1:34" ht="14.25" x14ac:dyDescent="0.4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row>
    <row r="617" spans="1:34" ht="14.25" x14ac:dyDescent="0.4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row>
    <row r="618" spans="1:34" ht="14.25" x14ac:dyDescent="0.4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row>
    <row r="619" spans="1:34" ht="14.25" x14ac:dyDescent="0.4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row>
    <row r="620" spans="1:34" ht="14.25" x14ac:dyDescent="0.4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row>
    <row r="621" spans="1:34" ht="14.25" x14ac:dyDescent="0.4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row>
    <row r="622" spans="1:34" ht="14.25" x14ac:dyDescent="0.4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row>
    <row r="623" spans="1:34" ht="14.25" x14ac:dyDescent="0.4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row>
    <row r="624" spans="1:34" ht="14.25" x14ac:dyDescent="0.4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row>
    <row r="625" spans="1:34" ht="14.25" x14ac:dyDescent="0.4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row>
    <row r="626" spans="1:34" ht="14.25" x14ac:dyDescent="0.4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row>
    <row r="627" spans="1:34" ht="14.25" x14ac:dyDescent="0.4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row>
    <row r="628" spans="1:34" ht="14.25" x14ac:dyDescent="0.4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row>
    <row r="629" spans="1:34" ht="14.25" x14ac:dyDescent="0.4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row>
    <row r="630" spans="1:34" ht="14.25" x14ac:dyDescent="0.4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row>
    <row r="631" spans="1:34" ht="14.25" x14ac:dyDescent="0.4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row>
    <row r="632" spans="1:34" ht="14.25" x14ac:dyDescent="0.4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row>
    <row r="633" spans="1:34" ht="14.25" x14ac:dyDescent="0.4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row>
    <row r="634" spans="1:34" ht="14.25" x14ac:dyDescent="0.4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row>
    <row r="635" spans="1:34" ht="14.25" x14ac:dyDescent="0.4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row>
    <row r="636" spans="1:34" ht="14.25" x14ac:dyDescent="0.4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row>
    <row r="637" spans="1:34" ht="14.25" x14ac:dyDescent="0.4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row>
    <row r="638" spans="1:34" ht="14.25" x14ac:dyDescent="0.4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row>
    <row r="639" spans="1:34" ht="14.25" x14ac:dyDescent="0.4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row>
    <row r="640" spans="1:34" ht="14.25" x14ac:dyDescent="0.4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row>
    <row r="641" spans="1:34" ht="14.25" x14ac:dyDescent="0.4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row>
    <row r="642" spans="1:34" ht="14.25" x14ac:dyDescent="0.4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row>
    <row r="643" spans="1:34" ht="14.25" x14ac:dyDescent="0.4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row>
    <row r="644" spans="1:34" ht="14.25" x14ac:dyDescent="0.4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row>
    <row r="645" spans="1:34" ht="14.25" x14ac:dyDescent="0.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row>
    <row r="646" spans="1:34" ht="14.25" x14ac:dyDescent="0.4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row>
    <row r="647" spans="1:34" ht="14.25" x14ac:dyDescent="0.4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row>
    <row r="648" spans="1:34" ht="14.25" x14ac:dyDescent="0.4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row>
    <row r="649" spans="1:34" ht="14.25" x14ac:dyDescent="0.4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row>
    <row r="650" spans="1:34" ht="14.25" x14ac:dyDescent="0.4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row>
    <row r="651" spans="1:34" ht="14.25" x14ac:dyDescent="0.4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row>
    <row r="652" spans="1:34" ht="14.25" x14ac:dyDescent="0.4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row>
    <row r="653" spans="1:34" ht="14.25" x14ac:dyDescent="0.4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row>
    <row r="654" spans="1:34" ht="14.25" x14ac:dyDescent="0.4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row>
    <row r="655" spans="1:34" ht="14.25" x14ac:dyDescent="0.4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row>
    <row r="656" spans="1:34" ht="14.25" x14ac:dyDescent="0.4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row>
    <row r="657" spans="1:34" ht="14.25" x14ac:dyDescent="0.4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row>
    <row r="658" spans="1:34" ht="14.25" x14ac:dyDescent="0.4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row>
    <row r="659" spans="1:34" ht="14.25" x14ac:dyDescent="0.4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row>
    <row r="660" spans="1:34" ht="14.25" x14ac:dyDescent="0.4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row>
    <row r="661" spans="1:34" ht="14.25" x14ac:dyDescent="0.4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row>
    <row r="662" spans="1:34" ht="14.25" x14ac:dyDescent="0.4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row>
    <row r="663" spans="1:34" ht="14.25" x14ac:dyDescent="0.4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row>
    <row r="664" spans="1:34" ht="14.25" x14ac:dyDescent="0.4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row>
    <row r="665" spans="1:34" ht="14.25" x14ac:dyDescent="0.4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row>
    <row r="666" spans="1:34" ht="14.25" x14ac:dyDescent="0.4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row>
    <row r="667" spans="1:34" ht="14.25" x14ac:dyDescent="0.4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row>
    <row r="668" spans="1:34" ht="14.25" x14ac:dyDescent="0.4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row>
    <row r="669" spans="1:34" ht="14.25" x14ac:dyDescent="0.4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row>
    <row r="670" spans="1:34" ht="14.25" x14ac:dyDescent="0.4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row>
    <row r="671" spans="1:34" ht="14.25" x14ac:dyDescent="0.4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row>
    <row r="672" spans="1:34" ht="14.25" x14ac:dyDescent="0.4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row>
    <row r="673" spans="1:34" ht="14.25" x14ac:dyDescent="0.4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row>
    <row r="674" spans="1:34" ht="14.25" x14ac:dyDescent="0.4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row>
    <row r="675" spans="1:34" ht="14.25" x14ac:dyDescent="0.4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row>
    <row r="676" spans="1:34" ht="14.25" x14ac:dyDescent="0.4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row>
    <row r="677" spans="1:34" ht="14.25" x14ac:dyDescent="0.4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row>
    <row r="678" spans="1:34" ht="14.25" x14ac:dyDescent="0.4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row>
    <row r="679" spans="1:34" ht="14.25" x14ac:dyDescent="0.4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row>
    <row r="680" spans="1:34" ht="14.25" x14ac:dyDescent="0.4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row>
    <row r="681" spans="1:34" ht="14.25" x14ac:dyDescent="0.4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row>
    <row r="682" spans="1:34" ht="14.25" x14ac:dyDescent="0.4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row>
    <row r="683" spans="1:34" ht="14.25" x14ac:dyDescent="0.4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row>
    <row r="684" spans="1:34" ht="14.25" x14ac:dyDescent="0.4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row>
    <row r="685" spans="1:34" ht="14.25" x14ac:dyDescent="0.4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row>
    <row r="686" spans="1:34" ht="14.25" x14ac:dyDescent="0.4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row>
    <row r="687" spans="1:34" ht="14.25" x14ac:dyDescent="0.4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row>
    <row r="688" spans="1:34" ht="14.25" x14ac:dyDescent="0.4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row>
    <row r="689" spans="1:34" ht="14.25" x14ac:dyDescent="0.4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row>
    <row r="690" spans="1:34" ht="14.25" x14ac:dyDescent="0.4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row>
    <row r="691" spans="1:34" ht="14.25" x14ac:dyDescent="0.4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row>
    <row r="692" spans="1:34" ht="14.25" x14ac:dyDescent="0.4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row>
    <row r="693" spans="1:34" ht="14.25" x14ac:dyDescent="0.4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row>
    <row r="694" spans="1:34" ht="14.25" x14ac:dyDescent="0.4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row>
    <row r="695" spans="1:34" ht="14.25" x14ac:dyDescent="0.4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row>
    <row r="696" spans="1:34" ht="14.25" x14ac:dyDescent="0.4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row>
    <row r="697" spans="1:34" ht="14.25" x14ac:dyDescent="0.4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row>
    <row r="698" spans="1:34" ht="14.25" x14ac:dyDescent="0.4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row>
    <row r="699" spans="1:34" ht="14.25" x14ac:dyDescent="0.4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row>
    <row r="700" spans="1:34" ht="14.25" x14ac:dyDescent="0.4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row>
    <row r="701" spans="1:34" ht="14.25" x14ac:dyDescent="0.4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row>
    <row r="702" spans="1:34" ht="14.25" x14ac:dyDescent="0.4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row>
    <row r="703" spans="1:34" ht="14.25" x14ac:dyDescent="0.4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row>
    <row r="704" spans="1:34" ht="14.25" x14ac:dyDescent="0.4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row>
    <row r="705" spans="1:34" ht="14.25" x14ac:dyDescent="0.4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row>
    <row r="706" spans="1:34" ht="14.25" x14ac:dyDescent="0.4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row>
    <row r="707" spans="1:34" ht="14.25" x14ac:dyDescent="0.4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row>
    <row r="708" spans="1:34" ht="14.25" x14ac:dyDescent="0.4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row>
    <row r="709" spans="1:34" ht="14.25" x14ac:dyDescent="0.4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row>
    <row r="710" spans="1:34" ht="14.25" x14ac:dyDescent="0.4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row>
    <row r="711" spans="1:34" ht="14.25" x14ac:dyDescent="0.4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row>
    <row r="712" spans="1:34" ht="14.25" x14ac:dyDescent="0.4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row>
    <row r="713" spans="1:34" ht="14.25" x14ac:dyDescent="0.4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row>
    <row r="714" spans="1:34" ht="14.25" x14ac:dyDescent="0.4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row>
    <row r="715" spans="1:34" ht="14.25" x14ac:dyDescent="0.4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row>
    <row r="716" spans="1:34" ht="14.25" x14ac:dyDescent="0.4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row>
    <row r="717" spans="1:34" ht="14.25" x14ac:dyDescent="0.4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row>
    <row r="718" spans="1:34" ht="14.25" x14ac:dyDescent="0.4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row>
    <row r="719" spans="1:34" ht="14.25" x14ac:dyDescent="0.4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row>
    <row r="720" spans="1:34" ht="14.25" x14ac:dyDescent="0.4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row>
    <row r="721" spans="1:34" ht="14.25" x14ac:dyDescent="0.4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row>
    <row r="722" spans="1:34" ht="14.25" x14ac:dyDescent="0.4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row>
    <row r="723" spans="1:34" ht="14.25" x14ac:dyDescent="0.4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row>
    <row r="724" spans="1:34" ht="14.25" x14ac:dyDescent="0.4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row>
    <row r="725" spans="1:34" ht="14.25" x14ac:dyDescent="0.4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row>
    <row r="726" spans="1:34" ht="14.25" x14ac:dyDescent="0.4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row>
    <row r="727" spans="1:34" ht="14.25" x14ac:dyDescent="0.4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row>
    <row r="728" spans="1:34" ht="14.25" x14ac:dyDescent="0.4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row>
    <row r="729" spans="1:34" ht="14.25" x14ac:dyDescent="0.4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row>
    <row r="730" spans="1:34" ht="14.25" x14ac:dyDescent="0.4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row>
    <row r="731" spans="1:34" ht="14.25" x14ac:dyDescent="0.4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row>
    <row r="732" spans="1:34" ht="14.25" x14ac:dyDescent="0.4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row>
    <row r="733" spans="1:34" ht="14.25" x14ac:dyDescent="0.4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row>
    <row r="734" spans="1:34" ht="14.25" x14ac:dyDescent="0.4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row>
    <row r="735" spans="1:34" ht="14.25" x14ac:dyDescent="0.4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row>
    <row r="736" spans="1:34" ht="14.25" x14ac:dyDescent="0.4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row>
    <row r="737" spans="1:34" ht="14.25" x14ac:dyDescent="0.4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row>
    <row r="738" spans="1:34" ht="14.25" x14ac:dyDescent="0.4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row>
    <row r="739" spans="1:34" ht="14.25" x14ac:dyDescent="0.4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row>
    <row r="740" spans="1:34" ht="14.25" x14ac:dyDescent="0.4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row>
    <row r="741" spans="1:34" ht="14.25" x14ac:dyDescent="0.4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row>
    <row r="742" spans="1:34" ht="14.25" x14ac:dyDescent="0.4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row>
    <row r="743" spans="1:34" ht="14.25" x14ac:dyDescent="0.4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row>
    <row r="744" spans="1:34" ht="14.25" x14ac:dyDescent="0.4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row>
    <row r="745" spans="1:34" ht="14.25" x14ac:dyDescent="0.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row>
    <row r="746" spans="1:34" ht="14.25" x14ac:dyDescent="0.4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row>
    <row r="747" spans="1:34" ht="14.25" x14ac:dyDescent="0.4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row>
    <row r="748" spans="1:34" ht="14.25" x14ac:dyDescent="0.4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row>
    <row r="749" spans="1:34" ht="14.25" x14ac:dyDescent="0.4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row>
    <row r="750" spans="1:34" ht="14.25" x14ac:dyDescent="0.4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row>
    <row r="751" spans="1:34" ht="14.25" x14ac:dyDescent="0.4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row>
    <row r="752" spans="1:34" ht="14.25" x14ac:dyDescent="0.4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row>
    <row r="753" spans="1:34" ht="14.25" x14ac:dyDescent="0.4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row>
    <row r="754" spans="1:34" ht="14.25" x14ac:dyDescent="0.4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row>
    <row r="755" spans="1:34" ht="14.25" x14ac:dyDescent="0.4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row>
    <row r="756" spans="1:34" ht="14.25" x14ac:dyDescent="0.4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row>
    <row r="757" spans="1:34" ht="14.25" x14ac:dyDescent="0.4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row>
    <row r="758" spans="1:34" ht="14.25" x14ac:dyDescent="0.4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row>
    <row r="759" spans="1:34" ht="14.25" x14ac:dyDescent="0.4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row>
    <row r="760" spans="1:34" ht="14.25" x14ac:dyDescent="0.4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row>
    <row r="761" spans="1:34" ht="14.25" x14ac:dyDescent="0.4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row>
    <row r="762" spans="1:34" ht="14.25" x14ac:dyDescent="0.4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row>
    <row r="763" spans="1:34" ht="14.25" x14ac:dyDescent="0.4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row>
    <row r="764" spans="1:34" ht="14.25" x14ac:dyDescent="0.4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row>
    <row r="765" spans="1:34" ht="14.25" x14ac:dyDescent="0.4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row>
    <row r="766" spans="1:34" ht="14.25" x14ac:dyDescent="0.4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row>
    <row r="767" spans="1:34" ht="14.25" x14ac:dyDescent="0.4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row>
    <row r="768" spans="1:34" ht="14.25" x14ac:dyDescent="0.4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row>
    <row r="769" spans="1:34" ht="14.25" x14ac:dyDescent="0.4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row>
    <row r="770" spans="1:34" ht="14.25" x14ac:dyDescent="0.4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row>
    <row r="771" spans="1:34" ht="14.25" x14ac:dyDescent="0.4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row>
    <row r="772" spans="1:34" ht="14.25" x14ac:dyDescent="0.4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row>
    <row r="773" spans="1:34" ht="14.25" x14ac:dyDescent="0.4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row>
    <row r="774" spans="1:34" ht="14.25" x14ac:dyDescent="0.4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row>
    <row r="775" spans="1:34" ht="14.25" x14ac:dyDescent="0.4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row>
    <row r="776" spans="1:34" ht="14.25" x14ac:dyDescent="0.4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row>
    <row r="777" spans="1:34" ht="14.25" x14ac:dyDescent="0.4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row>
    <row r="778" spans="1:34" ht="14.25" x14ac:dyDescent="0.4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row>
    <row r="779" spans="1:34" ht="14.25" x14ac:dyDescent="0.4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row>
    <row r="780" spans="1:34" ht="14.25" x14ac:dyDescent="0.4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row>
    <row r="781" spans="1:34" ht="14.25" x14ac:dyDescent="0.4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row>
    <row r="782" spans="1:34" ht="14.25" x14ac:dyDescent="0.4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row>
    <row r="783" spans="1:34" ht="14.25" x14ac:dyDescent="0.4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row>
    <row r="784" spans="1:34" ht="14.25" x14ac:dyDescent="0.4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row>
    <row r="785" spans="1:34" ht="14.25" x14ac:dyDescent="0.4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row>
    <row r="786" spans="1:34" ht="14.25" x14ac:dyDescent="0.4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row>
    <row r="787" spans="1:34" ht="14.25" x14ac:dyDescent="0.4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row>
    <row r="788" spans="1:34" ht="14.25" x14ac:dyDescent="0.4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row>
    <row r="789" spans="1:34" ht="14.25" x14ac:dyDescent="0.4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row>
    <row r="790" spans="1:34" ht="14.25" x14ac:dyDescent="0.4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row>
    <row r="791" spans="1:34" ht="14.25" x14ac:dyDescent="0.4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row>
    <row r="792" spans="1:34" ht="14.25" x14ac:dyDescent="0.4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row>
    <row r="793" spans="1:34" ht="14.25" x14ac:dyDescent="0.4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row>
    <row r="794" spans="1:34" ht="14.25" x14ac:dyDescent="0.4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row>
    <row r="795" spans="1:34" ht="14.25" x14ac:dyDescent="0.4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row>
    <row r="796" spans="1:34" ht="14.25" x14ac:dyDescent="0.4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row>
    <row r="797" spans="1:34" ht="14.25" x14ac:dyDescent="0.4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row>
    <row r="798" spans="1:34" ht="14.25" x14ac:dyDescent="0.4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row>
    <row r="799" spans="1:34" ht="14.25" x14ac:dyDescent="0.4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row>
    <row r="800" spans="1:34" ht="14.25" x14ac:dyDescent="0.4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row>
    <row r="801" spans="1:34" ht="14.25" x14ac:dyDescent="0.4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row>
    <row r="802" spans="1:34" ht="14.25" x14ac:dyDescent="0.4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row>
    <row r="803" spans="1:34" ht="14.25" x14ac:dyDescent="0.4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row>
    <row r="804" spans="1:34" ht="14.25" x14ac:dyDescent="0.4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row>
    <row r="805" spans="1:34" ht="14.25" x14ac:dyDescent="0.4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row>
    <row r="806" spans="1:34" ht="14.25" x14ac:dyDescent="0.4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row>
    <row r="807" spans="1:34" ht="14.25" x14ac:dyDescent="0.4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row>
    <row r="808" spans="1:34" ht="14.25" x14ac:dyDescent="0.4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row>
    <row r="809" spans="1:34" ht="14.25" x14ac:dyDescent="0.4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row>
    <row r="810" spans="1:34" ht="14.25" x14ac:dyDescent="0.4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row>
    <row r="811" spans="1:34" ht="14.25" x14ac:dyDescent="0.4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row>
    <row r="812" spans="1:34" ht="14.25" x14ac:dyDescent="0.4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row>
    <row r="813" spans="1:34" ht="14.25" x14ac:dyDescent="0.4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row>
    <row r="814" spans="1:34" ht="14.25" x14ac:dyDescent="0.4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row>
    <row r="815" spans="1:34" ht="14.25" x14ac:dyDescent="0.4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row>
    <row r="816" spans="1:34" ht="14.25" x14ac:dyDescent="0.4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row>
    <row r="817" spans="1:34" ht="14.25" x14ac:dyDescent="0.4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row>
    <row r="818" spans="1:34" ht="14.25" x14ac:dyDescent="0.4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row>
    <row r="819" spans="1:34" ht="14.25" x14ac:dyDescent="0.4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row>
    <row r="820" spans="1:34" ht="14.25" x14ac:dyDescent="0.4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row>
    <row r="821" spans="1:34" ht="14.25" x14ac:dyDescent="0.4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row>
    <row r="822" spans="1:34" ht="14.25" x14ac:dyDescent="0.4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row>
    <row r="823" spans="1:34" ht="14.25" x14ac:dyDescent="0.4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row>
    <row r="824" spans="1:34" ht="14.25" x14ac:dyDescent="0.4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row>
    <row r="825" spans="1:34" ht="14.25" x14ac:dyDescent="0.4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row>
    <row r="826" spans="1:34" ht="14.25" x14ac:dyDescent="0.4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row>
    <row r="827" spans="1:34" ht="14.25" x14ac:dyDescent="0.4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row>
    <row r="828" spans="1:34" ht="14.25" x14ac:dyDescent="0.4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row>
    <row r="829" spans="1:34" ht="14.25" x14ac:dyDescent="0.4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row>
    <row r="830" spans="1:34" ht="14.25" x14ac:dyDescent="0.4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row>
    <row r="831" spans="1:34" ht="14.25" x14ac:dyDescent="0.4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row>
    <row r="832" spans="1:34" ht="14.25" x14ac:dyDescent="0.4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row>
    <row r="833" spans="1:34" ht="14.25" x14ac:dyDescent="0.4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row>
    <row r="834" spans="1:34" ht="14.25" x14ac:dyDescent="0.4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row>
    <row r="835" spans="1:34" ht="14.25" x14ac:dyDescent="0.4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row>
    <row r="836" spans="1:34" ht="14.25" x14ac:dyDescent="0.4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row>
    <row r="837" spans="1:34" ht="14.25" x14ac:dyDescent="0.4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row>
    <row r="838" spans="1:34" ht="14.25" x14ac:dyDescent="0.4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row>
    <row r="839" spans="1:34" ht="14.25" x14ac:dyDescent="0.4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row>
    <row r="840" spans="1:34" ht="14.25" x14ac:dyDescent="0.4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row>
    <row r="841" spans="1:34" ht="14.25" x14ac:dyDescent="0.4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row>
    <row r="842" spans="1:34" ht="14.25" x14ac:dyDescent="0.4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row>
    <row r="843" spans="1:34" ht="14.25" x14ac:dyDescent="0.4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row>
    <row r="844" spans="1:34" ht="14.25" x14ac:dyDescent="0.4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row>
    <row r="845" spans="1:34" ht="14.25" x14ac:dyDescent="0.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row>
    <row r="846" spans="1:34" ht="14.25" x14ac:dyDescent="0.4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row>
    <row r="847" spans="1:34" ht="14.25" x14ac:dyDescent="0.4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row>
    <row r="848" spans="1:34" ht="14.25" x14ac:dyDescent="0.4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row>
    <row r="849" spans="1:34" ht="14.25" x14ac:dyDescent="0.4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row>
    <row r="850" spans="1:34" ht="14.25" x14ac:dyDescent="0.4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row>
    <row r="851" spans="1:34" ht="14.25" x14ac:dyDescent="0.4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row>
    <row r="852" spans="1:34" ht="14.25" x14ac:dyDescent="0.4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row>
    <row r="853" spans="1:34" ht="14.25" x14ac:dyDescent="0.4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row>
    <row r="854" spans="1:34" ht="14.25" x14ac:dyDescent="0.4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row>
    <row r="855" spans="1:34" ht="14.25" x14ac:dyDescent="0.4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row>
    <row r="856" spans="1:34" ht="14.25" x14ac:dyDescent="0.4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row>
    <row r="857" spans="1:34" ht="14.25" x14ac:dyDescent="0.4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row>
    <row r="858" spans="1:34" ht="14.25" x14ac:dyDescent="0.4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row>
    <row r="859" spans="1:34" ht="14.25" x14ac:dyDescent="0.4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row>
    <row r="860" spans="1:34" ht="14.25" x14ac:dyDescent="0.4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row>
    <row r="861" spans="1:34" ht="14.25" x14ac:dyDescent="0.4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row>
    <row r="862" spans="1:34" ht="14.25" x14ac:dyDescent="0.4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row>
    <row r="863" spans="1:34" ht="14.25" x14ac:dyDescent="0.4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row>
    <row r="864" spans="1:34" ht="14.25" x14ac:dyDescent="0.4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row>
    <row r="865" spans="1:34" ht="14.25" x14ac:dyDescent="0.4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row>
    <row r="866" spans="1:34" ht="14.25" x14ac:dyDescent="0.4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row>
    <row r="867" spans="1:34" ht="14.25" x14ac:dyDescent="0.4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row>
    <row r="868" spans="1:34" ht="14.25" x14ac:dyDescent="0.4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row>
    <row r="869" spans="1:34" ht="14.25" x14ac:dyDescent="0.4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row>
    <row r="870" spans="1:34" ht="14.25" x14ac:dyDescent="0.4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row>
    <row r="871" spans="1:34" ht="14.25" x14ac:dyDescent="0.4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row>
    <row r="872" spans="1:34" ht="14.25" x14ac:dyDescent="0.4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row>
    <row r="873" spans="1:34" ht="14.25" x14ac:dyDescent="0.4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row>
    <row r="874" spans="1:34" ht="14.25" x14ac:dyDescent="0.4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row>
    <row r="875" spans="1:34" ht="14.25" x14ac:dyDescent="0.4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row>
    <row r="876" spans="1:34" ht="14.25" x14ac:dyDescent="0.4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row>
    <row r="877" spans="1:34" ht="14.25" x14ac:dyDescent="0.4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row>
    <row r="878" spans="1:34" ht="14.25" x14ac:dyDescent="0.4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row>
    <row r="879" spans="1:34" ht="14.25" x14ac:dyDescent="0.4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row>
    <row r="880" spans="1:34" ht="14.25" x14ac:dyDescent="0.4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row>
    <row r="881" spans="1:34" ht="14.25" x14ac:dyDescent="0.4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row>
    <row r="882" spans="1:34" ht="14.25" x14ac:dyDescent="0.4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row>
    <row r="883" spans="1:34" ht="14.25" x14ac:dyDescent="0.4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row>
    <row r="884" spans="1:34" ht="14.25" x14ac:dyDescent="0.4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row>
    <row r="885" spans="1:34" ht="14.25" x14ac:dyDescent="0.4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row>
    <row r="886" spans="1:34" ht="14.25" x14ac:dyDescent="0.4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row>
    <row r="887" spans="1:34" ht="14.25" x14ac:dyDescent="0.4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row>
    <row r="888" spans="1:34" ht="14.25" x14ac:dyDescent="0.4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row>
    <row r="889" spans="1:34" ht="14.25" x14ac:dyDescent="0.4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row>
    <row r="890" spans="1:34" ht="14.25" x14ac:dyDescent="0.4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row>
    <row r="891" spans="1:34" ht="14.25" x14ac:dyDescent="0.4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row>
    <row r="892" spans="1:34" ht="14.25" x14ac:dyDescent="0.4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row>
    <row r="893" spans="1:34" ht="14.25" x14ac:dyDescent="0.4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row>
    <row r="894" spans="1:34" ht="14.25" x14ac:dyDescent="0.4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row>
    <row r="895" spans="1:34" ht="14.25" x14ac:dyDescent="0.4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row>
    <row r="896" spans="1:34" ht="14.25" x14ac:dyDescent="0.4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row>
    <row r="897" spans="1:34" ht="14.25" x14ac:dyDescent="0.4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row>
    <row r="898" spans="1:34" ht="14.25" x14ac:dyDescent="0.4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row>
    <row r="899" spans="1:34" ht="14.25" x14ac:dyDescent="0.4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row>
    <row r="900" spans="1:34" ht="14.25" x14ac:dyDescent="0.4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row>
    <row r="901" spans="1:34" ht="14.25" x14ac:dyDescent="0.4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row>
    <row r="902" spans="1:34" ht="14.25" x14ac:dyDescent="0.4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row>
    <row r="903" spans="1:34" ht="14.25" x14ac:dyDescent="0.4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row>
    <row r="904" spans="1:34" ht="14.25" x14ac:dyDescent="0.4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row>
    <row r="905" spans="1:34" ht="14.25" x14ac:dyDescent="0.4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row>
    <row r="906" spans="1:34" ht="14.25" x14ac:dyDescent="0.4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row>
    <row r="907" spans="1:34" ht="14.25" x14ac:dyDescent="0.4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row>
    <row r="908" spans="1:34" ht="14.25" x14ac:dyDescent="0.4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row>
    <row r="909" spans="1:34" ht="14.25" x14ac:dyDescent="0.4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row>
    <row r="910" spans="1:34" ht="14.25" x14ac:dyDescent="0.4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row>
    <row r="911" spans="1:34" ht="14.25" x14ac:dyDescent="0.4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row>
    <row r="912" spans="1:34" ht="14.25" x14ac:dyDescent="0.4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row>
    <row r="913" spans="1:34" ht="14.25" x14ac:dyDescent="0.4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row>
    <row r="914" spans="1:34" ht="14.25" x14ac:dyDescent="0.4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row>
    <row r="915" spans="1:34" ht="14.25" x14ac:dyDescent="0.4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row>
    <row r="916" spans="1:34" ht="14.25" x14ac:dyDescent="0.4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row>
    <row r="917" spans="1:34" ht="14.25" x14ac:dyDescent="0.4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row>
    <row r="918" spans="1:34" ht="14.25" x14ac:dyDescent="0.4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row>
    <row r="919" spans="1:34" ht="14.25" x14ac:dyDescent="0.4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row>
    <row r="920" spans="1:34" ht="14.25" x14ac:dyDescent="0.4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row>
    <row r="921" spans="1:34" ht="14.25" x14ac:dyDescent="0.4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row>
    <row r="922" spans="1:34" ht="14.25" x14ac:dyDescent="0.4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row>
    <row r="923" spans="1:34" ht="14.25" x14ac:dyDescent="0.4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row>
    <row r="924" spans="1:34" ht="14.25" x14ac:dyDescent="0.4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row>
    <row r="925" spans="1:34" ht="14.25" x14ac:dyDescent="0.4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row>
    <row r="926" spans="1:34" ht="14.25" x14ac:dyDescent="0.4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row>
    <row r="927" spans="1:34" ht="14.25" x14ac:dyDescent="0.4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row>
    <row r="928" spans="1:34" ht="14.25" x14ac:dyDescent="0.4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row>
    <row r="929" spans="1:34" ht="14.25" x14ac:dyDescent="0.4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row>
    <row r="930" spans="1:34" ht="14.25" x14ac:dyDescent="0.4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row>
    <row r="931" spans="1:34" ht="14.25" x14ac:dyDescent="0.4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row>
    <row r="932" spans="1:34" ht="14.25" x14ac:dyDescent="0.4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row>
    <row r="933" spans="1:34" ht="14.25" x14ac:dyDescent="0.4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row>
    <row r="934" spans="1:34" ht="14.25" x14ac:dyDescent="0.4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row>
    <row r="935" spans="1:34" ht="14.25" x14ac:dyDescent="0.4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row>
    <row r="936" spans="1:34" ht="14.25" x14ac:dyDescent="0.4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row>
    <row r="937" spans="1:34" ht="14.25" x14ac:dyDescent="0.4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row>
    <row r="938" spans="1:34" ht="14.25" x14ac:dyDescent="0.4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row>
  </sheetData>
  <autoFilter ref="A7:AN7" xr:uid="{00000000-0009-0000-0000-000004000000}"/>
  <hyperlinks>
    <hyperlink ref="I12" r:id="rId1" xr:uid="{00000000-0004-0000-0400-000000000000}"/>
    <hyperlink ref="I60" r:id="rId2" xr:uid="{00000000-0004-0000-0400-000001000000}"/>
    <hyperlink ref="I59" r:id="rId3" xr:uid="{00000000-0004-0000-0400-000002000000}"/>
    <hyperlink ref="I104" r:id="rId4" xr:uid="{00000000-0004-0000-0400-000003000000}"/>
    <hyperlink ref="I16" r:id="rId5" xr:uid="{00000000-0004-0000-0400-000004000000}"/>
    <hyperlink ref="I99" r:id="rId6" xr:uid="{00000000-0004-0000-0400-000005000000}"/>
    <hyperlink ref="I129" r:id="rId7" xr:uid="{00000000-0004-0000-0400-000006000000}"/>
    <hyperlink ref="I125" r:id="rId8" xr:uid="{00000000-0004-0000-0400-000007000000}"/>
    <hyperlink ref="I23" r:id="rId9" xr:uid="{00000000-0004-0000-0400-000008000000}"/>
    <hyperlink ref="I92" r:id="rId10" location="overview" xr:uid="{00000000-0004-0000-0400-000009000000}"/>
    <hyperlink ref="I77" r:id="rId11" location="overview" display="https://www.udemy.com/html-and-css-for-beginners-crash-course-learn-fast-easy/learn/lecture/3980812 - overview" xr:uid="{00000000-0004-0000-0400-00000A000000}"/>
  </hyperlinks>
  <pageMargins left="0.7" right="0.7" top="0.75" bottom="0.75" header="0.3" footer="0.3"/>
  <pageSetup orientation="portrait" r:id="rId12"/>
  <drawing r:id="rId13"/>
  <legacyDrawing r:id="rId1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4" workbookViewId="0">
      <selection activeCell="H6" sqref="H6"/>
    </sheetView>
  </sheetViews>
  <sheetFormatPr defaultColWidth="12.59765625" defaultRowHeight="15" customHeight="1" x14ac:dyDescent="0.45"/>
  <cols>
    <col min="1" max="1" width="2" customWidth="1"/>
    <col min="2" max="2" width="2.3984375" customWidth="1"/>
    <col min="3" max="3" width="26.86328125" customWidth="1"/>
    <col min="4" max="4" width="12.3984375" customWidth="1"/>
    <col min="5" max="5" width="10.1328125" customWidth="1"/>
    <col min="6" max="6" width="9" customWidth="1"/>
    <col min="7" max="8" width="54.59765625" customWidth="1"/>
    <col min="9" max="17" width="3.86328125" customWidth="1"/>
    <col min="18" max="26" width="11" customWidth="1"/>
  </cols>
  <sheetData>
    <row r="1" spans="1:26" ht="14.25" customHeight="1" x14ac:dyDescent="0.45">
      <c r="A1" s="7"/>
      <c r="B1" s="7"/>
      <c r="C1" s="7"/>
      <c r="D1" s="7"/>
      <c r="E1" s="7"/>
      <c r="F1" s="7"/>
      <c r="G1" s="7"/>
      <c r="H1" s="7"/>
      <c r="I1" s="1"/>
      <c r="J1" s="1"/>
      <c r="K1" s="1"/>
      <c r="L1" s="1"/>
      <c r="M1" s="1"/>
      <c r="N1" s="1"/>
      <c r="O1" s="1"/>
      <c r="P1" s="1"/>
      <c r="Q1" s="1"/>
      <c r="R1" s="2"/>
      <c r="S1" s="2"/>
      <c r="T1" s="2"/>
      <c r="U1" s="2"/>
      <c r="V1" s="2"/>
      <c r="W1" s="2"/>
      <c r="X1" s="2"/>
      <c r="Y1" s="2"/>
      <c r="Z1" s="2"/>
    </row>
    <row r="2" spans="1:26" ht="14.25" customHeight="1" x14ac:dyDescent="0.45">
      <c r="A2" s="7"/>
      <c r="B2" s="9" t="s">
        <v>10</v>
      </c>
      <c r="C2" s="10"/>
      <c r="D2" s="7"/>
      <c r="E2" s="12"/>
      <c r="F2" s="10"/>
      <c r="G2" s="14"/>
      <c r="H2" s="14"/>
      <c r="I2" s="1"/>
      <c r="J2" s="1"/>
      <c r="K2" s="1"/>
      <c r="L2" s="1"/>
      <c r="M2" s="1"/>
      <c r="N2" s="1"/>
      <c r="O2" s="1"/>
      <c r="P2" s="1"/>
      <c r="Q2" s="1"/>
      <c r="R2" s="2"/>
      <c r="S2" s="2"/>
      <c r="T2" s="2"/>
      <c r="U2" s="2"/>
      <c r="V2" s="2"/>
      <c r="W2" s="2"/>
      <c r="X2" s="2"/>
      <c r="Y2" s="2"/>
      <c r="Z2" s="2"/>
    </row>
    <row r="3" spans="1:26" ht="14.25" customHeight="1" x14ac:dyDescent="0.45">
      <c r="A3" s="7"/>
      <c r="B3" s="15" t="s">
        <v>11</v>
      </c>
      <c r="C3" s="10"/>
      <c r="D3" s="9"/>
      <c r="E3" s="12"/>
      <c r="F3" s="10"/>
      <c r="G3" s="14"/>
      <c r="H3" s="14"/>
      <c r="I3" s="1"/>
      <c r="J3" s="1"/>
      <c r="K3" s="1"/>
      <c r="L3" s="1"/>
      <c r="M3" s="1"/>
      <c r="N3" s="1"/>
      <c r="O3" s="1"/>
      <c r="P3" s="1"/>
      <c r="Q3" s="1"/>
      <c r="R3" s="2"/>
      <c r="S3" s="2"/>
      <c r="T3" s="2"/>
      <c r="U3" s="2"/>
      <c r="V3" s="2"/>
      <c r="W3" s="2"/>
      <c r="X3" s="2"/>
      <c r="Y3" s="2"/>
      <c r="Z3" s="2"/>
    </row>
    <row r="4" spans="1:26" ht="14.25" customHeight="1" x14ac:dyDescent="0.45">
      <c r="A4" s="7"/>
      <c r="B4" s="16" t="s">
        <v>9</v>
      </c>
      <c r="C4" s="17" t="s">
        <v>12</v>
      </c>
      <c r="D4" s="17" t="s">
        <v>13</v>
      </c>
      <c r="E4" s="17" t="s">
        <v>14</v>
      </c>
      <c r="F4" s="17" t="s">
        <v>15</v>
      </c>
      <c r="G4" s="17" t="s">
        <v>16</v>
      </c>
      <c r="H4" s="17" t="s">
        <v>45</v>
      </c>
      <c r="I4" s="1"/>
      <c r="J4" s="1"/>
      <c r="K4" s="1"/>
      <c r="L4" s="1"/>
      <c r="M4" s="1"/>
      <c r="N4" s="1"/>
      <c r="O4" s="1"/>
      <c r="P4" s="1"/>
      <c r="Q4" s="1"/>
      <c r="R4" s="2"/>
      <c r="S4" s="2"/>
      <c r="T4" s="2"/>
      <c r="U4" s="2"/>
      <c r="V4" s="2"/>
      <c r="W4" s="2"/>
      <c r="X4" s="2"/>
      <c r="Y4" s="2"/>
      <c r="Z4" s="2"/>
    </row>
    <row r="5" spans="1:26" ht="28.5" customHeight="1" x14ac:dyDescent="0.45">
      <c r="A5" s="7"/>
      <c r="B5" s="18">
        <v>1</v>
      </c>
      <c r="C5" s="19" t="s">
        <v>17</v>
      </c>
      <c r="D5" s="19" t="s">
        <v>18</v>
      </c>
      <c r="E5" s="20">
        <v>0.1</v>
      </c>
      <c r="F5" s="19"/>
      <c r="G5" s="19" t="s">
        <v>19</v>
      </c>
      <c r="H5" s="19"/>
      <c r="I5" s="1"/>
      <c r="J5" s="1"/>
      <c r="K5" s="1"/>
      <c r="L5" s="1"/>
      <c r="M5" s="1"/>
      <c r="N5" s="1"/>
      <c r="O5" s="1"/>
      <c r="P5" s="1"/>
      <c r="Q5" s="1"/>
      <c r="R5" s="2"/>
      <c r="S5" s="2"/>
      <c r="T5" s="2"/>
      <c r="U5" s="2"/>
      <c r="V5" s="2"/>
      <c r="W5" s="2"/>
      <c r="X5" s="2"/>
      <c r="Y5" s="2"/>
      <c r="Z5" s="2"/>
    </row>
    <row r="6" spans="1:26" ht="28.5" customHeight="1" x14ac:dyDescent="0.45">
      <c r="A6" s="7"/>
      <c r="B6" s="18">
        <v>2</v>
      </c>
      <c r="C6" s="21" t="s">
        <v>20</v>
      </c>
      <c r="D6" s="21" t="s">
        <v>21</v>
      </c>
      <c r="E6" s="22">
        <v>0.15</v>
      </c>
      <c r="F6" s="21"/>
      <c r="G6" s="21" t="s">
        <v>22</v>
      </c>
      <c r="H6" s="21" t="s">
        <v>147</v>
      </c>
      <c r="I6" s="1"/>
      <c r="J6" s="1"/>
      <c r="K6" s="1"/>
      <c r="L6" s="1"/>
      <c r="M6" s="1"/>
      <c r="N6" s="1"/>
      <c r="O6" s="1"/>
      <c r="P6" s="1"/>
      <c r="Q6" s="1"/>
      <c r="R6" s="2"/>
      <c r="S6" s="2"/>
      <c r="T6" s="2"/>
      <c r="U6" s="2"/>
      <c r="V6" s="2"/>
      <c r="W6" s="2"/>
      <c r="X6" s="2"/>
      <c r="Y6" s="2"/>
      <c r="Z6" s="2"/>
    </row>
    <row r="7" spans="1:26" ht="28.5" customHeight="1" x14ac:dyDescent="0.45">
      <c r="A7" s="7"/>
      <c r="B7" s="18">
        <v>3</v>
      </c>
      <c r="C7" s="21" t="s">
        <v>96</v>
      </c>
      <c r="D7" s="21" t="s">
        <v>476</v>
      </c>
      <c r="E7" s="22">
        <v>0.1</v>
      </c>
      <c r="F7" s="21"/>
      <c r="G7" s="21" t="s">
        <v>497</v>
      </c>
      <c r="H7" s="21" t="s">
        <v>498</v>
      </c>
      <c r="I7" s="2"/>
      <c r="J7" s="2"/>
      <c r="K7" s="2"/>
      <c r="L7" s="2"/>
      <c r="M7" s="2"/>
      <c r="N7" s="2"/>
      <c r="O7" s="2"/>
      <c r="P7" s="2"/>
      <c r="Q7" s="2"/>
      <c r="R7" s="2"/>
      <c r="S7" s="2"/>
      <c r="T7" s="2"/>
      <c r="U7" s="2"/>
      <c r="V7" s="2"/>
      <c r="W7" s="2"/>
      <c r="X7" s="2"/>
      <c r="Y7" s="2"/>
      <c r="Z7" s="2"/>
    </row>
    <row r="8" spans="1:26" ht="28.5" customHeight="1" x14ac:dyDescent="0.45">
      <c r="A8" s="7"/>
      <c r="B8" s="18">
        <v>4</v>
      </c>
      <c r="C8" s="21" t="s">
        <v>23</v>
      </c>
      <c r="D8" s="21" t="s">
        <v>24</v>
      </c>
      <c r="E8" s="20">
        <v>0.4</v>
      </c>
      <c r="F8" s="19"/>
      <c r="G8" s="21" t="s">
        <v>25</v>
      </c>
      <c r="H8" s="21"/>
      <c r="I8" s="1"/>
      <c r="J8" s="1"/>
      <c r="K8" s="1"/>
      <c r="L8" s="1"/>
      <c r="M8" s="1"/>
      <c r="N8" s="1"/>
      <c r="O8" s="1"/>
      <c r="P8" s="1"/>
      <c r="Q8" s="1"/>
      <c r="R8" s="2"/>
      <c r="S8" s="2"/>
      <c r="T8" s="2"/>
      <c r="U8" s="2"/>
      <c r="V8" s="2"/>
      <c r="W8" s="2"/>
      <c r="X8" s="2"/>
      <c r="Y8" s="2"/>
      <c r="Z8" s="2"/>
    </row>
    <row r="9" spans="1:26" ht="28.5" customHeight="1" x14ac:dyDescent="0.45">
      <c r="A9" s="7"/>
      <c r="B9" s="18">
        <v>5</v>
      </c>
      <c r="C9" s="23" t="s">
        <v>26</v>
      </c>
      <c r="D9" s="21" t="s">
        <v>27</v>
      </c>
      <c r="E9" s="24">
        <v>0.25</v>
      </c>
      <c r="F9" s="21" t="s">
        <v>28</v>
      </c>
      <c r="G9" s="23" t="s">
        <v>29</v>
      </c>
      <c r="H9" s="23"/>
      <c r="I9" s="1"/>
      <c r="J9" s="1"/>
      <c r="K9" s="1"/>
      <c r="L9" s="1"/>
      <c r="M9" s="1"/>
      <c r="N9" s="1"/>
      <c r="O9" s="1"/>
      <c r="P9" s="1"/>
      <c r="Q9" s="1"/>
      <c r="R9" s="2"/>
      <c r="S9" s="2"/>
      <c r="T9" s="2"/>
      <c r="U9" s="2"/>
      <c r="V9" s="2"/>
      <c r="W9" s="2"/>
      <c r="X9" s="2"/>
      <c r="Y9" s="2"/>
      <c r="Z9" s="2"/>
    </row>
    <row r="10" spans="1:26" ht="14.25" customHeight="1" x14ac:dyDescent="0.45">
      <c r="A10" s="7"/>
      <c r="B10" s="10"/>
      <c r="C10" s="10"/>
      <c r="D10" s="10"/>
      <c r="E10" s="10"/>
      <c r="F10" s="10"/>
      <c r="G10" s="10"/>
      <c r="H10" s="10"/>
      <c r="I10" s="1"/>
      <c r="J10" s="1"/>
      <c r="K10" s="1"/>
      <c r="L10" s="1"/>
      <c r="M10" s="1"/>
      <c r="N10" s="1"/>
      <c r="O10" s="1"/>
      <c r="P10" s="1"/>
      <c r="Q10" s="1"/>
      <c r="R10" s="2"/>
      <c r="S10" s="2"/>
      <c r="T10" s="2"/>
      <c r="U10" s="2"/>
      <c r="V10" s="2"/>
      <c r="W10" s="2"/>
      <c r="X10" s="2"/>
      <c r="Y10" s="2"/>
      <c r="Z10" s="2"/>
    </row>
    <row r="11" spans="1:26" ht="14.25" customHeight="1" x14ac:dyDescent="0.45">
      <c r="A11" s="7"/>
      <c r="B11" s="10"/>
      <c r="C11" s="25" t="s">
        <v>163</v>
      </c>
      <c r="D11" s="85" t="s">
        <v>165</v>
      </c>
      <c r="E11" s="10"/>
      <c r="F11" s="10"/>
      <c r="G11" s="10"/>
      <c r="H11" s="10"/>
      <c r="I11" s="1"/>
      <c r="J11" s="1"/>
      <c r="K11" s="1"/>
      <c r="L11" s="1"/>
      <c r="M11" s="1"/>
      <c r="N11" s="1"/>
      <c r="O11" s="1"/>
      <c r="P11" s="1"/>
      <c r="Q11" s="1"/>
      <c r="R11" s="2"/>
      <c r="S11" s="2"/>
      <c r="T11" s="2"/>
      <c r="U11" s="2"/>
      <c r="V11" s="2"/>
      <c r="W11" s="2"/>
      <c r="X11" s="2"/>
      <c r="Y11" s="2"/>
      <c r="Z11" s="2"/>
    </row>
    <row r="12" spans="1:26" ht="14.25" customHeight="1" x14ac:dyDescent="0.45">
      <c r="A12" s="7"/>
      <c r="B12" s="10"/>
      <c r="C12" s="7"/>
      <c r="D12" s="85" t="s">
        <v>164</v>
      </c>
      <c r="E12" s="10"/>
      <c r="F12" s="10"/>
      <c r="G12" s="10"/>
      <c r="H12" s="10"/>
      <c r="I12" s="1"/>
      <c r="J12" s="1"/>
      <c r="K12" s="1"/>
      <c r="L12" s="1"/>
      <c r="M12" s="1"/>
      <c r="N12" s="1"/>
      <c r="O12" s="1"/>
      <c r="P12" s="1"/>
      <c r="Q12" s="1"/>
      <c r="R12" s="2"/>
      <c r="S12" s="2"/>
      <c r="T12" s="2"/>
      <c r="U12" s="2"/>
      <c r="V12" s="2"/>
      <c r="W12" s="2"/>
      <c r="X12" s="2"/>
      <c r="Y12" s="2"/>
      <c r="Z12" s="2"/>
    </row>
    <row r="13" spans="1:26" ht="14.25" customHeight="1" x14ac:dyDescent="0.45">
      <c r="A13" s="7"/>
      <c r="B13" s="10"/>
      <c r="C13" s="7"/>
      <c r="D13" s="85"/>
      <c r="E13" s="10"/>
      <c r="F13" s="10"/>
      <c r="G13" s="10"/>
      <c r="H13" s="10"/>
      <c r="I13" s="2"/>
      <c r="J13" s="2"/>
      <c r="K13" s="2"/>
      <c r="L13" s="2"/>
      <c r="M13" s="2"/>
      <c r="N13" s="2"/>
      <c r="O13" s="2"/>
      <c r="P13" s="2"/>
      <c r="Q13" s="2"/>
      <c r="R13" s="2"/>
      <c r="S13" s="2"/>
      <c r="T13" s="2"/>
      <c r="U13" s="2"/>
      <c r="V13" s="2"/>
      <c r="W13" s="2"/>
      <c r="X13" s="2"/>
      <c r="Y13" s="2"/>
      <c r="Z13" s="2"/>
    </row>
    <row r="14" spans="1:26" ht="14.25" customHeight="1" x14ac:dyDescent="0.45">
      <c r="A14" s="7"/>
      <c r="B14" s="26" t="s">
        <v>31</v>
      </c>
      <c r="C14" s="27"/>
      <c r="D14" s="27"/>
      <c r="E14" s="27"/>
      <c r="F14" s="27"/>
      <c r="G14" s="27"/>
      <c r="H14" s="27"/>
      <c r="I14" s="1"/>
      <c r="J14" s="1"/>
      <c r="K14" s="1"/>
      <c r="L14" s="1"/>
      <c r="M14" s="1"/>
      <c r="N14" s="1"/>
      <c r="O14" s="1"/>
      <c r="P14" s="1"/>
      <c r="Q14" s="1"/>
      <c r="R14" s="2"/>
      <c r="S14" s="2"/>
      <c r="T14" s="2"/>
      <c r="U14" s="2"/>
      <c r="V14" s="2"/>
      <c r="W14" s="2"/>
      <c r="X14" s="2"/>
      <c r="Y14" s="2"/>
      <c r="Z14" s="2"/>
    </row>
    <row r="15" spans="1:26" ht="14.25" customHeight="1" x14ac:dyDescent="0.45">
      <c r="A15" s="7"/>
      <c r="B15" s="10"/>
      <c r="C15" s="10"/>
      <c r="D15" s="10"/>
      <c r="E15" s="10"/>
      <c r="F15" s="10"/>
      <c r="G15" s="10"/>
      <c r="H15" s="10"/>
      <c r="I15" s="1"/>
      <c r="J15" s="1"/>
      <c r="K15" s="1"/>
      <c r="L15" s="1"/>
      <c r="M15" s="1"/>
      <c r="N15" s="1"/>
      <c r="O15" s="1"/>
      <c r="P15" s="1"/>
      <c r="Q15" s="1"/>
      <c r="R15" s="2"/>
      <c r="S15" s="2"/>
      <c r="T15" s="2"/>
      <c r="U15" s="2"/>
      <c r="V15" s="2"/>
      <c r="W15" s="2"/>
      <c r="X15" s="2"/>
      <c r="Y15" s="2"/>
      <c r="Z15" s="2"/>
    </row>
    <row r="16" spans="1:26" ht="14.25" customHeight="1" x14ac:dyDescent="0.45">
      <c r="A16" s="7"/>
      <c r="B16" s="7"/>
      <c r="C16" s="7"/>
      <c r="D16" s="7"/>
      <c r="E16" s="7"/>
      <c r="F16" s="7"/>
      <c r="G16" s="7"/>
      <c r="H16" s="7"/>
      <c r="I16" s="1"/>
      <c r="J16" s="1"/>
      <c r="K16" s="1"/>
      <c r="L16" s="1"/>
      <c r="M16" s="1"/>
      <c r="N16" s="1"/>
      <c r="O16" s="1"/>
      <c r="P16" s="1"/>
      <c r="Q16" s="1"/>
      <c r="R16" s="2"/>
      <c r="S16" s="2"/>
      <c r="T16" s="2"/>
      <c r="U16" s="2"/>
      <c r="V16" s="2"/>
      <c r="W16" s="2"/>
      <c r="X16" s="2"/>
      <c r="Y16" s="2"/>
      <c r="Z16" s="2"/>
    </row>
    <row r="17" spans="1:26" ht="14.25" customHeight="1" x14ac:dyDescent="0.45">
      <c r="A17" s="7"/>
      <c r="B17" s="7"/>
      <c r="C17" s="7"/>
      <c r="D17" s="7"/>
      <c r="E17" s="7"/>
      <c r="F17" s="7"/>
      <c r="G17" s="7"/>
      <c r="H17" s="7"/>
      <c r="I17" s="1"/>
      <c r="J17" s="1"/>
      <c r="K17" s="1"/>
      <c r="L17" s="1"/>
      <c r="M17" s="1"/>
      <c r="N17" s="1"/>
      <c r="O17" s="1"/>
      <c r="P17" s="1"/>
      <c r="Q17" s="1"/>
      <c r="R17" s="2"/>
      <c r="S17" s="2"/>
      <c r="T17" s="2"/>
      <c r="U17" s="2"/>
      <c r="V17" s="2"/>
      <c r="W17" s="2"/>
      <c r="X17" s="2"/>
      <c r="Y17" s="2"/>
      <c r="Z17" s="2"/>
    </row>
    <row r="18" spans="1:26" ht="14.25" customHeight="1" x14ac:dyDescent="0.45">
      <c r="A18" s="7"/>
      <c r="B18" s="7"/>
      <c r="C18" s="7"/>
      <c r="D18" s="7"/>
      <c r="E18" s="7"/>
      <c r="F18" s="7"/>
      <c r="G18" s="7"/>
      <c r="H18" s="7"/>
      <c r="I18" s="1"/>
      <c r="J18" s="1"/>
      <c r="K18" s="1"/>
      <c r="L18" s="1"/>
      <c r="M18" s="1"/>
      <c r="N18" s="1"/>
      <c r="O18" s="1"/>
      <c r="P18" s="1"/>
      <c r="Q18" s="1"/>
      <c r="R18" s="2"/>
      <c r="S18" s="2"/>
      <c r="T18" s="2"/>
      <c r="U18" s="2"/>
      <c r="V18" s="2"/>
      <c r="W18" s="2"/>
      <c r="X18" s="2"/>
      <c r="Y18" s="2"/>
      <c r="Z18" s="2"/>
    </row>
    <row r="19" spans="1:26" ht="14.25" customHeight="1" x14ac:dyDescent="0.45">
      <c r="A19" s="7"/>
      <c r="B19" s="7"/>
      <c r="C19" s="7"/>
      <c r="D19" s="7"/>
      <c r="E19" s="7"/>
      <c r="F19" s="7"/>
      <c r="G19" s="7"/>
      <c r="H19" s="7"/>
      <c r="I19" s="1"/>
      <c r="J19" s="1"/>
      <c r="K19" s="1"/>
      <c r="L19" s="1"/>
      <c r="M19" s="1"/>
      <c r="N19" s="1"/>
      <c r="O19" s="1"/>
      <c r="P19" s="1"/>
      <c r="Q19" s="1"/>
      <c r="R19" s="2"/>
      <c r="S19" s="2"/>
      <c r="T19" s="2"/>
      <c r="U19" s="2"/>
      <c r="V19" s="2"/>
      <c r="W19" s="2"/>
      <c r="X19" s="2"/>
      <c r="Y19" s="2"/>
      <c r="Z19" s="2"/>
    </row>
    <row r="20" spans="1:26" ht="14.25" customHeight="1" x14ac:dyDescent="0.45">
      <c r="A20" s="7"/>
      <c r="B20" s="7"/>
      <c r="C20" s="7"/>
      <c r="D20" s="7"/>
      <c r="E20" s="7"/>
      <c r="F20" s="7"/>
      <c r="G20" s="7"/>
      <c r="H20" s="7"/>
      <c r="I20" s="1"/>
      <c r="J20" s="1"/>
      <c r="K20" s="1"/>
      <c r="L20" s="1"/>
      <c r="M20" s="1"/>
      <c r="N20" s="1"/>
      <c r="O20" s="1"/>
      <c r="P20" s="1"/>
      <c r="Q20" s="1"/>
      <c r="R20" s="2"/>
      <c r="S20" s="2"/>
      <c r="T20" s="2"/>
      <c r="U20" s="2"/>
      <c r="V20" s="2"/>
      <c r="W20" s="2"/>
      <c r="X20" s="2"/>
      <c r="Y20" s="2"/>
      <c r="Z20" s="2"/>
    </row>
    <row r="21" spans="1:26" ht="14.25" customHeight="1" x14ac:dyDescent="0.45">
      <c r="A21" s="7"/>
      <c r="B21" s="7"/>
      <c r="C21" s="7"/>
      <c r="D21" s="7"/>
      <c r="E21" s="7"/>
      <c r="F21" s="7"/>
      <c r="G21" s="7"/>
      <c r="H21" s="7"/>
      <c r="I21" s="1"/>
      <c r="J21" s="1"/>
      <c r="K21" s="1"/>
      <c r="L21" s="1"/>
      <c r="M21" s="1"/>
      <c r="N21" s="1"/>
      <c r="O21" s="1"/>
      <c r="P21" s="1"/>
      <c r="Q21" s="1"/>
      <c r="R21" s="2"/>
      <c r="S21" s="2"/>
      <c r="T21" s="2"/>
      <c r="U21" s="2"/>
      <c r="V21" s="2"/>
      <c r="W21" s="2"/>
      <c r="X21" s="2"/>
      <c r="Y21" s="2"/>
      <c r="Z21" s="2"/>
    </row>
    <row r="22" spans="1:26" ht="14.25" customHeight="1" x14ac:dyDescent="0.45">
      <c r="A22" s="7"/>
      <c r="B22" s="7"/>
      <c r="C22" s="7"/>
      <c r="D22" s="7"/>
      <c r="E22" s="7"/>
      <c r="F22" s="7"/>
      <c r="G22" s="7"/>
      <c r="H22" s="7"/>
      <c r="I22" s="1"/>
      <c r="J22" s="1"/>
      <c r="K22" s="1"/>
      <c r="L22" s="1"/>
      <c r="M22" s="1"/>
      <c r="N22" s="1"/>
      <c r="O22" s="1"/>
      <c r="P22" s="1"/>
      <c r="Q22" s="1"/>
      <c r="R22" s="2"/>
      <c r="S22" s="2"/>
      <c r="T22" s="2"/>
      <c r="U22" s="2"/>
      <c r="V22" s="2"/>
      <c r="W22" s="2"/>
      <c r="X22" s="2"/>
      <c r="Y22" s="2"/>
      <c r="Z22" s="2"/>
    </row>
    <row r="23" spans="1:26" ht="14.25" customHeight="1" x14ac:dyDescent="0.45">
      <c r="A23" s="7"/>
      <c r="B23" s="7"/>
      <c r="C23" s="7"/>
      <c r="D23" s="7"/>
      <c r="E23" s="7"/>
      <c r="F23" s="7"/>
      <c r="G23" s="7"/>
      <c r="H23" s="7"/>
      <c r="I23" s="1"/>
      <c r="J23" s="1"/>
      <c r="K23" s="1"/>
      <c r="L23" s="1"/>
      <c r="M23" s="1"/>
      <c r="N23" s="1"/>
      <c r="O23" s="1"/>
      <c r="P23" s="1"/>
      <c r="Q23" s="1"/>
      <c r="R23" s="2"/>
      <c r="S23" s="2"/>
      <c r="T23" s="2"/>
      <c r="U23" s="2"/>
      <c r="V23" s="2"/>
      <c r="W23" s="2"/>
      <c r="X23" s="2"/>
      <c r="Y23" s="2"/>
      <c r="Z23" s="2"/>
    </row>
    <row r="24" spans="1:26" ht="14.25" x14ac:dyDescent="0.45">
      <c r="A24" s="1"/>
      <c r="B24" s="1"/>
      <c r="C24" s="1"/>
      <c r="D24" s="1"/>
      <c r="E24" s="1"/>
      <c r="F24" s="1"/>
      <c r="G24" s="1"/>
      <c r="H24" s="2"/>
      <c r="I24" s="1"/>
      <c r="J24" s="1"/>
      <c r="K24" s="1"/>
      <c r="L24" s="1"/>
      <c r="M24" s="1"/>
      <c r="N24" s="1"/>
      <c r="O24" s="1"/>
      <c r="P24" s="1"/>
      <c r="Q24" s="1"/>
      <c r="R24" s="2"/>
      <c r="S24" s="2"/>
      <c r="T24" s="2"/>
      <c r="U24" s="2"/>
      <c r="V24" s="2"/>
      <c r="W24" s="2"/>
      <c r="X24" s="2"/>
      <c r="Y24" s="2"/>
      <c r="Z24" s="2"/>
    </row>
    <row r="25" spans="1:26" ht="14.25" x14ac:dyDescent="0.4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x14ac:dyDescent="0.4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x14ac:dyDescent="0.4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x14ac:dyDescent="0.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x14ac:dyDescent="0.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x14ac:dyDescent="0.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x14ac:dyDescent="0.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x14ac:dyDescent="0.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x14ac:dyDescent="0.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x14ac:dyDescent="0.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x14ac:dyDescent="0.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x14ac:dyDescent="0.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x14ac:dyDescent="0.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x14ac:dyDescent="0.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x14ac:dyDescent="0.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x14ac:dyDescent="0.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x14ac:dyDescent="0.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x14ac:dyDescent="0.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x14ac:dyDescent="0.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x14ac:dyDescent="0.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x14ac:dyDescent="0.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x14ac:dyDescent="0.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x14ac:dyDescent="0.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x14ac:dyDescent="0.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x14ac:dyDescent="0.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x14ac:dyDescent="0.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x14ac:dyDescent="0.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x14ac:dyDescent="0.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x14ac:dyDescent="0.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x14ac:dyDescent="0.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x14ac:dyDescent="0.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x14ac:dyDescent="0.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x14ac:dyDescent="0.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x14ac:dyDescent="0.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x14ac:dyDescent="0.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x14ac:dyDescent="0.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x14ac:dyDescent="0.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x14ac:dyDescent="0.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x14ac:dyDescent="0.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x14ac:dyDescent="0.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x14ac:dyDescent="0.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x14ac:dyDescent="0.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x14ac:dyDescent="0.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x14ac:dyDescent="0.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x14ac:dyDescent="0.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x14ac:dyDescent="0.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x14ac:dyDescent="0.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x14ac:dyDescent="0.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x14ac:dyDescent="0.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x14ac:dyDescent="0.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x14ac:dyDescent="0.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x14ac:dyDescent="0.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x14ac:dyDescent="0.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x14ac:dyDescent="0.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x14ac:dyDescent="0.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x14ac:dyDescent="0.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x14ac:dyDescent="0.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x14ac:dyDescent="0.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x14ac:dyDescent="0.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x14ac:dyDescent="0.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x14ac:dyDescent="0.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x14ac:dyDescent="0.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x14ac:dyDescent="0.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x14ac:dyDescent="0.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x14ac:dyDescent="0.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x14ac:dyDescent="0.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x14ac:dyDescent="0.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x14ac:dyDescent="0.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x14ac:dyDescent="0.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x14ac:dyDescent="0.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x14ac:dyDescent="0.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x14ac:dyDescent="0.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x14ac:dyDescent="0.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x14ac:dyDescent="0.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x14ac:dyDescent="0.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x14ac:dyDescent="0.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x14ac:dyDescent="0.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x14ac:dyDescent="0.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x14ac:dyDescent="0.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x14ac:dyDescent="0.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x14ac:dyDescent="0.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x14ac:dyDescent="0.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x14ac:dyDescent="0.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x14ac:dyDescent="0.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x14ac:dyDescent="0.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x14ac:dyDescent="0.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x14ac:dyDescent="0.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x14ac:dyDescent="0.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x14ac:dyDescent="0.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x14ac:dyDescent="0.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x14ac:dyDescent="0.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x14ac:dyDescent="0.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x14ac:dyDescent="0.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x14ac:dyDescent="0.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x14ac:dyDescent="0.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x14ac:dyDescent="0.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x14ac:dyDescent="0.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x14ac:dyDescent="0.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x14ac:dyDescent="0.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x14ac:dyDescent="0.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x14ac:dyDescent="0.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x14ac:dyDescent="0.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x14ac:dyDescent="0.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x14ac:dyDescent="0.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x14ac:dyDescent="0.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x14ac:dyDescent="0.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x14ac:dyDescent="0.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x14ac:dyDescent="0.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x14ac:dyDescent="0.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x14ac:dyDescent="0.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x14ac:dyDescent="0.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x14ac:dyDescent="0.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x14ac:dyDescent="0.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x14ac:dyDescent="0.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x14ac:dyDescent="0.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x14ac:dyDescent="0.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x14ac:dyDescent="0.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x14ac:dyDescent="0.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x14ac:dyDescent="0.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x14ac:dyDescent="0.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x14ac:dyDescent="0.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x14ac:dyDescent="0.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x14ac:dyDescent="0.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x14ac:dyDescent="0.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x14ac:dyDescent="0.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x14ac:dyDescent="0.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x14ac:dyDescent="0.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x14ac:dyDescent="0.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x14ac:dyDescent="0.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x14ac:dyDescent="0.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x14ac:dyDescent="0.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x14ac:dyDescent="0.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x14ac:dyDescent="0.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x14ac:dyDescent="0.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x14ac:dyDescent="0.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x14ac:dyDescent="0.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x14ac:dyDescent="0.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x14ac:dyDescent="0.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x14ac:dyDescent="0.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x14ac:dyDescent="0.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x14ac:dyDescent="0.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x14ac:dyDescent="0.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x14ac:dyDescent="0.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x14ac:dyDescent="0.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x14ac:dyDescent="0.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x14ac:dyDescent="0.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x14ac:dyDescent="0.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x14ac:dyDescent="0.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x14ac:dyDescent="0.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x14ac:dyDescent="0.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x14ac:dyDescent="0.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x14ac:dyDescent="0.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x14ac:dyDescent="0.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x14ac:dyDescent="0.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x14ac:dyDescent="0.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x14ac:dyDescent="0.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x14ac:dyDescent="0.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x14ac:dyDescent="0.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x14ac:dyDescent="0.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x14ac:dyDescent="0.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x14ac:dyDescent="0.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x14ac:dyDescent="0.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x14ac:dyDescent="0.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x14ac:dyDescent="0.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x14ac:dyDescent="0.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x14ac:dyDescent="0.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x14ac:dyDescent="0.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x14ac:dyDescent="0.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x14ac:dyDescent="0.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x14ac:dyDescent="0.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x14ac:dyDescent="0.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x14ac:dyDescent="0.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x14ac:dyDescent="0.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x14ac:dyDescent="0.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x14ac:dyDescent="0.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x14ac:dyDescent="0.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x14ac:dyDescent="0.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x14ac:dyDescent="0.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x14ac:dyDescent="0.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x14ac:dyDescent="0.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x14ac:dyDescent="0.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x14ac:dyDescent="0.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x14ac:dyDescent="0.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x14ac:dyDescent="0.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x14ac:dyDescent="0.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x14ac:dyDescent="0.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x14ac:dyDescent="0.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x14ac:dyDescent="0.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x14ac:dyDescent="0.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x14ac:dyDescent="0.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x14ac:dyDescent="0.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x14ac:dyDescent="0.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x14ac:dyDescent="0.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x14ac:dyDescent="0.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x14ac:dyDescent="0.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x14ac:dyDescent="0.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x14ac:dyDescent="0.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x14ac:dyDescent="0.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x14ac:dyDescent="0.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x14ac:dyDescent="0.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x14ac:dyDescent="0.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x14ac:dyDescent="0.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x14ac:dyDescent="0.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x14ac:dyDescent="0.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x14ac:dyDescent="0.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x14ac:dyDescent="0.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x14ac:dyDescent="0.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x14ac:dyDescent="0.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x14ac:dyDescent="0.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x14ac:dyDescent="0.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x14ac:dyDescent="0.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x14ac:dyDescent="0.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x14ac:dyDescent="0.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x14ac:dyDescent="0.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x14ac:dyDescent="0.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x14ac:dyDescent="0.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x14ac:dyDescent="0.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x14ac:dyDescent="0.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x14ac:dyDescent="0.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x14ac:dyDescent="0.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x14ac:dyDescent="0.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x14ac:dyDescent="0.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x14ac:dyDescent="0.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x14ac:dyDescent="0.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x14ac:dyDescent="0.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x14ac:dyDescent="0.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x14ac:dyDescent="0.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x14ac:dyDescent="0.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x14ac:dyDescent="0.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x14ac:dyDescent="0.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x14ac:dyDescent="0.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x14ac:dyDescent="0.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x14ac:dyDescent="0.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x14ac:dyDescent="0.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x14ac:dyDescent="0.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x14ac:dyDescent="0.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x14ac:dyDescent="0.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x14ac:dyDescent="0.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x14ac:dyDescent="0.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x14ac:dyDescent="0.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x14ac:dyDescent="0.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x14ac:dyDescent="0.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x14ac:dyDescent="0.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x14ac:dyDescent="0.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x14ac:dyDescent="0.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x14ac:dyDescent="0.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x14ac:dyDescent="0.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x14ac:dyDescent="0.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x14ac:dyDescent="0.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x14ac:dyDescent="0.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x14ac:dyDescent="0.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x14ac:dyDescent="0.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x14ac:dyDescent="0.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x14ac:dyDescent="0.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x14ac:dyDescent="0.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x14ac:dyDescent="0.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x14ac:dyDescent="0.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x14ac:dyDescent="0.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x14ac:dyDescent="0.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x14ac:dyDescent="0.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x14ac:dyDescent="0.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x14ac:dyDescent="0.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x14ac:dyDescent="0.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x14ac:dyDescent="0.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x14ac:dyDescent="0.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x14ac:dyDescent="0.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x14ac:dyDescent="0.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x14ac:dyDescent="0.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x14ac:dyDescent="0.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x14ac:dyDescent="0.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x14ac:dyDescent="0.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x14ac:dyDescent="0.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x14ac:dyDescent="0.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x14ac:dyDescent="0.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x14ac:dyDescent="0.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x14ac:dyDescent="0.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x14ac:dyDescent="0.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x14ac:dyDescent="0.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x14ac:dyDescent="0.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x14ac:dyDescent="0.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x14ac:dyDescent="0.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x14ac:dyDescent="0.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x14ac:dyDescent="0.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x14ac:dyDescent="0.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x14ac:dyDescent="0.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x14ac:dyDescent="0.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x14ac:dyDescent="0.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x14ac:dyDescent="0.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x14ac:dyDescent="0.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x14ac:dyDescent="0.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x14ac:dyDescent="0.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x14ac:dyDescent="0.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x14ac:dyDescent="0.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x14ac:dyDescent="0.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x14ac:dyDescent="0.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x14ac:dyDescent="0.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x14ac:dyDescent="0.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x14ac:dyDescent="0.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x14ac:dyDescent="0.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x14ac:dyDescent="0.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x14ac:dyDescent="0.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x14ac:dyDescent="0.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x14ac:dyDescent="0.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x14ac:dyDescent="0.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x14ac:dyDescent="0.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x14ac:dyDescent="0.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x14ac:dyDescent="0.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x14ac:dyDescent="0.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x14ac:dyDescent="0.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x14ac:dyDescent="0.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x14ac:dyDescent="0.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x14ac:dyDescent="0.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x14ac:dyDescent="0.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x14ac:dyDescent="0.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x14ac:dyDescent="0.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x14ac:dyDescent="0.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x14ac:dyDescent="0.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x14ac:dyDescent="0.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x14ac:dyDescent="0.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x14ac:dyDescent="0.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x14ac:dyDescent="0.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x14ac:dyDescent="0.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x14ac:dyDescent="0.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x14ac:dyDescent="0.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x14ac:dyDescent="0.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x14ac:dyDescent="0.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x14ac:dyDescent="0.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x14ac:dyDescent="0.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x14ac:dyDescent="0.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x14ac:dyDescent="0.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x14ac:dyDescent="0.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x14ac:dyDescent="0.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x14ac:dyDescent="0.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x14ac:dyDescent="0.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x14ac:dyDescent="0.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x14ac:dyDescent="0.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x14ac:dyDescent="0.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x14ac:dyDescent="0.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x14ac:dyDescent="0.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x14ac:dyDescent="0.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x14ac:dyDescent="0.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x14ac:dyDescent="0.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x14ac:dyDescent="0.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x14ac:dyDescent="0.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x14ac:dyDescent="0.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x14ac:dyDescent="0.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x14ac:dyDescent="0.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x14ac:dyDescent="0.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x14ac:dyDescent="0.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x14ac:dyDescent="0.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x14ac:dyDescent="0.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x14ac:dyDescent="0.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x14ac:dyDescent="0.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x14ac:dyDescent="0.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x14ac:dyDescent="0.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x14ac:dyDescent="0.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x14ac:dyDescent="0.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x14ac:dyDescent="0.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x14ac:dyDescent="0.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x14ac:dyDescent="0.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x14ac:dyDescent="0.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x14ac:dyDescent="0.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x14ac:dyDescent="0.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x14ac:dyDescent="0.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x14ac:dyDescent="0.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x14ac:dyDescent="0.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x14ac:dyDescent="0.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x14ac:dyDescent="0.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x14ac:dyDescent="0.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x14ac:dyDescent="0.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x14ac:dyDescent="0.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x14ac:dyDescent="0.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x14ac:dyDescent="0.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x14ac:dyDescent="0.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x14ac:dyDescent="0.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x14ac:dyDescent="0.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x14ac:dyDescent="0.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x14ac:dyDescent="0.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x14ac:dyDescent="0.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x14ac:dyDescent="0.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x14ac:dyDescent="0.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x14ac:dyDescent="0.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x14ac:dyDescent="0.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x14ac:dyDescent="0.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x14ac:dyDescent="0.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x14ac:dyDescent="0.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x14ac:dyDescent="0.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x14ac:dyDescent="0.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x14ac:dyDescent="0.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x14ac:dyDescent="0.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x14ac:dyDescent="0.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x14ac:dyDescent="0.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x14ac:dyDescent="0.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x14ac:dyDescent="0.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x14ac:dyDescent="0.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x14ac:dyDescent="0.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x14ac:dyDescent="0.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x14ac:dyDescent="0.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x14ac:dyDescent="0.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x14ac:dyDescent="0.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x14ac:dyDescent="0.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x14ac:dyDescent="0.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x14ac:dyDescent="0.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x14ac:dyDescent="0.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x14ac:dyDescent="0.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x14ac:dyDescent="0.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x14ac:dyDescent="0.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x14ac:dyDescent="0.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x14ac:dyDescent="0.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x14ac:dyDescent="0.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x14ac:dyDescent="0.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x14ac:dyDescent="0.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x14ac:dyDescent="0.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x14ac:dyDescent="0.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x14ac:dyDescent="0.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x14ac:dyDescent="0.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x14ac:dyDescent="0.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x14ac:dyDescent="0.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x14ac:dyDescent="0.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x14ac:dyDescent="0.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x14ac:dyDescent="0.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x14ac:dyDescent="0.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x14ac:dyDescent="0.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x14ac:dyDescent="0.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x14ac:dyDescent="0.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x14ac:dyDescent="0.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x14ac:dyDescent="0.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x14ac:dyDescent="0.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x14ac:dyDescent="0.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x14ac:dyDescent="0.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x14ac:dyDescent="0.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x14ac:dyDescent="0.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x14ac:dyDescent="0.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x14ac:dyDescent="0.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x14ac:dyDescent="0.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x14ac:dyDescent="0.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x14ac:dyDescent="0.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x14ac:dyDescent="0.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x14ac:dyDescent="0.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x14ac:dyDescent="0.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x14ac:dyDescent="0.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x14ac:dyDescent="0.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x14ac:dyDescent="0.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x14ac:dyDescent="0.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x14ac:dyDescent="0.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x14ac:dyDescent="0.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x14ac:dyDescent="0.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x14ac:dyDescent="0.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x14ac:dyDescent="0.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x14ac:dyDescent="0.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x14ac:dyDescent="0.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x14ac:dyDescent="0.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x14ac:dyDescent="0.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x14ac:dyDescent="0.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x14ac:dyDescent="0.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x14ac:dyDescent="0.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x14ac:dyDescent="0.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x14ac:dyDescent="0.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x14ac:dyDescent="0.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x14ac:dyDescent="0.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x14ac:dyDescent="0.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x14ac:dyDescent="0.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x14ac:dyDescent="0.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x14ac:dyDescent="0.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x14ac:dyDescent="0.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x14ac:dyDescent="0.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x14ac:dyDescent="0.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x14ac:dyDescent="0.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x14ac:dyDescent="0.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x14ac:dyDescent="0.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x14ac:dyDescent="0.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x14ac:dyDescent="0.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x14ac:dyDescent="0.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x14ac:dyDescent="0.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x14ac:dyDescent="0.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x14ac:dyDescent="0.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x14ac:dyDescent="0.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x14ac:dyDescent="0.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x14ac:dyDescent="0.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x14ac:dyDescent="0.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x14ac:dyDescent="0.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x14ac:dyDescent="0.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x14ac:dyDescent="0.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x14ac:dyDescent="0.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x14ac:dyDescent="0.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x14ac:dyDescent="0.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x14ac:dyDescent="0.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x14ac:dyDescent="0.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x14ac:dyDescent="0.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x14ac:dyDescent="0.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x14ac:dyDescent="0.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x14ac:dyDescent="0.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x14ac:dyDescent="0.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x14ac:dyDescent="0.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x14ac:dyDescent="0.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x14ac:dyDescent="0.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x14ac:dyDescent="0.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x14ac:dyDescent="0.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x14ac:dyDescent="0.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x14ac:dyDescent="0.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x14ac:dyDescent="0.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x14ac:dyDescent="0.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x14ac:dyDescent="0.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x14ac:dyDescent="0.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x14ac:dyDescent="0.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x14ac:dyDescent="0.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x14ac:dyDescent="0.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x14ac:dyDescent="0.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x14ac:dyDescent="0.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x14ac:dyDescent="0.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x14ac:dyDescent="0.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x14ac:dyDescent="0.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x14ac:dyDescent="0.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x14ac:dyDescent="0.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x14ac:dyDescent="0.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x14ac:dyDescent="0.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x14ac:dyDescent="0.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x14ac:dyDescent="0.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x14ac:dyDescent="0.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x14ac:dyDescent="0.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x14ac:dyDescent="0.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x14ac:dyDescent="0.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x14ac:dyDescent="0.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x14ac:dyDescent="0.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x14ac:dyDescent="0.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x14ac:dyDescent="0.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x14ac:dyDescent="0.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x14ac:dyDescent="0.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x14ac:dyDescent="0.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x14ac:dyDescent="0.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x14ac:dyDescent="0.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x14ac:dyDescent="0.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x14ac:dyDescent="0.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x14ac:dyDescent="0.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x14ac:dyDescent="0.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x14ac:dyDescent="0.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x14ac:dyDescent="0.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x14ac:dyDescent="0.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x14ac:dyDescent="0.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x14ac:dyDescent="0.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x14ac:dyDescent="0.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x14ac:dyDescent="0.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x14ac:dyDescent="0.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x14ac:dyDescent="0.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x14ac:dyDescent="0.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x14ac:dyDescent="0.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x14ac:dyDescent="0.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x14ac:dyDescent="0.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x14ac:dyDescent="0.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x14ac:dyDescent="0.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x14ac:dyDescent="0.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x14ac:dyDescent="0.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x14ac:dyDescent="0.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x14ac:dyDescent="0.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x14ac:dyDescent="0.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x14ac:dyDescent="0.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x14ac:dyDescent="0.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x14ac:dyDescent="0.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x14ac:dyDescent="0.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x14ac:dyDescent="0.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x14ac:dyDescent="0.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x14ac:dyDescent="0.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x14ac:dyDescent="0.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x14ac:dyDescent="0.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x14ac:dyDescent="0.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x14ac:dyDescent="0.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x14ac:dyDescent="0.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x14ac:dyDescent="0.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x14ac:dyDescent="0.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x14ac:dyDescent="0.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x14ac:dyDescent="0.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x14ac:dyDescent="0.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x14ac:dyDescent="0.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x14ac:dyDescent="0.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x14ac:dyDescent="0.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x14ac:dyDescent="0.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x14ac:dyDescent="0.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x14ac:dyDescent="0.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x14ac:dyDescent="0.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x14ac:dyDescent="0.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x14ac:dyDescent="0.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x14ac:dyDescent="0.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x14ac:dyDescent="0.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x14ac:dyDescent="0.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x14ac:dyDescent="0.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x14ac:dyDescent="0.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x14ac:dyDescent="0.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x14ac:dyDescent="0.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x14ac:dyDescent="0.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x14ac:dyDescent="0.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x14ac:dyDescent="0.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x14ac:dyDescent="0.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x14ac:dyDescent="0.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x14ac:dyDescent="0.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x14ac:dyDescent="0.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x14ac:dyDescent="0.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x14ac:dyDescent="0.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x14ac:dyDescent="0.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x14ac:dyDescent="0.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x14ac:dyDescent="0.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x14ac:dyDescent="0.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x14ac:dyDescent="0.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x14ac:dyDescent="0.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x14ac:dyDescent="0.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x14ac:dyDescent="0.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x14ac:dyDescent="0.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x14ac:dyDescent="0.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x14ac:dyDescent="0.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x14ac:dyDescent="0.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x14ac:dyDescent="0.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x14ac:dyDescent="0.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x14ac:dyDescent="0.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x14ac:dyDescent="0.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x14ac:dyDescent="0.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x14ac:dyDescent="0.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x14ac:dyDescent="0.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x14ac:dyDescent="0.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x14ac:dyDescent="0.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x14ac:dyDescent="0.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x14ac:dyDescent="0.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x14ac:dyDescent="0.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x14ac:dyDescent="0.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x14ac:dyDescent="0.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x14ac:dyDescent="0.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x14ac:dyDescent="0.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x14ac:dyDescent="0.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x14ac:dyDescent="0.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x14ac:dyDescent="0.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x14ac:dyDescent="0.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x14ac:dyDescent="0.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x14ac:dyDescent="0.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x14ac:dyDescent="0.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x14ac:dyDescent="0.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x14ac:dyDescent="0.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x14ac:dyDescent="0.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x14ac:dyDescent="0.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x14ac:dyDescent="0.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x14ac:dyDescent="0.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x14ac:dyDescent="0.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x14ac:dyDescent="0.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x14ac:dyDescent="0.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x14ac:dyDescent="0.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x14ac:dyDescent="0.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x14ac:dyDescent="0.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x14ac:dyDescent="0.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x14ac:dyDescent="0.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x14ac:dyDescent="0.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x14ac:dyDescent="0.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x14ac:dyDescent="0.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x14ac:dyDescent="0.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x14ac:dyDescent="0.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x14ac:dyDescent="0.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x14ac:dyDescent="0.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x14ac:dyDescent="0.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x14ac:dyDescent="0.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x14ac:dyDescent="0.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x14ac:dyDescent="0.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x14ac:dyDescent="0.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x14ac:dyDescent="0.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x14ac:dyDescent="0.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x14ac:dyDescent="0.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x14ac:dyDescent="0.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x14ac:dyDescent="0.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x14ac:dyDescent="0.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x14ac:dyDescent="0.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x14ac:dyDescent="0.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x14ac:dyDescent="0.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x14ac:dyDescent="0.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x14ac:dyDescent="0.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x14ac:dyDescent="0.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x14ac:dyDescent="0.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x14ac:dyDescent="0.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x14ac:dyDescent="0.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x14ac:dyDescent="0.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x14ac:dyDescent="0.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x14ac:dyDescent="0.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x14ac:dyDescent="0.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x14ac:dyDescent="0.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x14ac:dyDescent="0.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x14ac:dyDescent="0.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x14ac:dyDescent="0.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x14ac:dyDescent="0.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x14ac:dyDescent="0.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x14ac:dyDescent="0.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x14ac:dyDescent="0.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x14ac:dyDescent="0.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x14ac:dyDescent="0.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x14ac:dyDescent="0.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x14ac:dyDescent="0.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x14ac:dyDescent="0.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x14ac:dyDescent="0.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x14ac:dyDescent="0.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x14ac:dyDescent="0.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x14ac:dyDescent="0.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x14ac:dyDescent="0.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x14ac:dyDescent="0.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x14ac:dyDescent="0.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x14ac:dyDescent="0.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x14ac:dyDescent="0.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x14ac:dyDescent="0.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x14ac:dyDescent="0.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x14ac:dyDescent="0.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x14ac:dyDescent="0.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x14ac:dyDescent="0.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x14ac:dyDescent="0.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x14ac:dyDescent="0.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x14ac:dyDescent="0.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x14ac:dyDescent="0.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x14ac:dyDescent="0.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x14ac:dyDescent="0.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x14ac:dyDescent="0.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x14ac:dyDescent="0.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x14ac:dyDescent="0.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x14ac:dyDescent="0.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x14ac:dyDescent="0.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x14ac:dyDescent="0.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x14ac:dyDescent="0.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x14ac:dyDescent="0.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x14ac:dyDescent="0.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x14ac:dyDescent="0.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x14ac:dyDescent="0.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x14ac:dyDescent="0.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x14ac:dyDescent="0.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x14ac:dyDescent="0.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x14ac:dyDescent="0.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x14ac:dyDescent="0.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x14ac:dyDescent="0.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x14ac:dyDescent="0.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x14ac:dyDescent="0.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x14ac:dyDescent="0.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x14ac:dyDescent="0.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x14ac:dyDescent="0.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x14ac:dyDescent="0.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x14ac:dyDescent="0.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x14ac:dyDescent="0.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x14ac:dyDescent="0.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x14ac:dyDescent="0.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x14ac:dyDescent="0.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x14ac:dyDescent="0.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x14ac:dyDescent="0.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x14ac:dyDescent="0.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x14ac:dyDescent="0.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x14ac:dyDescent="0.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x14ac:dyDescent="0.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x14ac:dyDescent="0.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x14ac:dyDescent="0.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x14ac:dyDescent="0.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x14ac:dyDescent="0.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x14ac:dyDescent="0.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x14ac:dyDescent="0.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x14ac:dyDescent="0.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x14ac:dyDescent="0.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x14ac:dyDescent="0.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x14ac:dyDescent="0.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x14ac:dyDescent="0.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x14ac:dyDescent="0.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x14ac:dyDescent="0.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x14ac:dyDescent="0.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x14ac:dyDescent="0.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x14ac:dyDescent="0.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x14ac:dyDescent="0.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x14ac:dyDescent="0.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x14ac:dyDescent="0.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x14ac:dyDescent="0.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x14ac:dyDescent="0.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x14ac:dyDescent="0.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x14ac:dyDescent="0.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x14ac:dyDescent="0.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x14ac:dyDescent="0.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x14ac:dyDescent="0.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x14ac:dyDescent="0.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x14ac:dyDescent="0.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x14ac:dyDescent="0.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x14ac:dyDescent="0.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x14ac:dyDescent="0.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x14ac:dyDescent="0.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x14ac:dyDescent="0.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x14ac:dyDescent="0.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x14ac:dyDescent="0.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x14ac:dyDescent="0.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x14ac:dyDescent="0.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x14ac:dyDescent="0.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x14ac:dyDescent="0.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x14ac:dyDescent="0.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x14ac:dyDescent="0.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x14ac:dyDescent="0.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x14ac:dyDescent="0.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x14ac:dyDescent="0.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x14ac:dyDescent="0.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x14ac:dyDescent="0.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x14ac:dyDescent="0.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x14ac:dyDescent="0.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x14ac:dyDescent="0.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x14ac:dyDescent="0.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x14ac:dyDescent="0.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x14ac:dyDescent="0.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x14ac:dyDescent="0.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x14ac:dyDescent="0.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x14ac:dyDescent="0.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x14ac:dyDescent="0.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x14ac:dyDescent="0.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x14ac:dyDescent="0.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x14ac:dyDescent="0.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x14ac:dyDescent="0.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x14ac:dyDescent="0.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x14ac:dyDescent="0.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x14ac:dyDescent="0.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x14ac:dyDescent="0.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x14ac:dyDescent="0.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x14ac:dyDescent="0.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x14ac:dyDescent="0.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x14ac:dyDescent="0.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x14ac:dyDescent="0.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x14ac:dyDescent="0.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x14ac:dyDescent="0.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x14ac:dyDescent="0.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x14ac:dyDescent="0.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x14ac:dyDescent="0.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x14ac:dyDescent="0.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x14ac:dyDescent="0.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x14ac:dyDescent="0.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x14ac:dyDescent="0.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x14ac:dyDescent="0.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x14ac:dyDescent="0.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x14ac:dyDescent="0.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x14ac:dyDescent="0.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x14ac:dyDescent="0.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x14ac:dyDescent="0.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x14ac:dyDescent="0.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x14ac:dyDescent="0.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x14ac:dyDescent="0.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x14ac:dyDescent="0.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x14ac:dyDescent="0.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x14ac:dyDescent="0.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x14ac:dyDescent="0.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x14ac:dyDescent="0.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x14ac:dyDescent="0.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x14ac:dyDescent="0.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x14ac:dyDescent="0.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x14ac:dyDescent="0.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x14ac:dyDescent="0.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x14ac:dyDescent="0.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x14ac:dyDescent="0.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x14ac:dyDescent="0.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x14ac:dyDescent="0.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x14ac:dyDescent="0.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x14ac:dyDescent="0.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x14ac:dyDescent="0.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x14ac:dyDescent="0.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x14ac:dyDescent="0.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x14ac:dyDescent="0.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x14ac:dyDescent="0.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x14ac:dyDescent="0.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x14ac:dyDescent="0.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x14ac:dyDescent="0.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x14ac:dyDescent="0.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x14ac:dyDescent="0.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x14ac:dyDescent="0.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x14ac:dyDescent="0.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x14ac:dyDescent="0.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x14ac:dyDescent="0.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x14ac:dyDescent="0.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x14ac:dyDescent="0.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x14ac:dyDescent="0.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x14ac:dyDescent="0.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x14ac:dyDescent="0.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x14ac:dyDescent="0.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x14ac:dyDescent="0.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x14ac:dyDescent="0.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x14ac:dyDescent="0.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x14ac:dyDescent="0.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x14ac:dyDescent="0.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x14ac:dyDescent="0.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x14ac:dyDescent="0.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x14ac:dyDescent="0.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x14ac:dyDescent="0.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x14ac:dyDescent="0.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x14ac:dyDescent="0.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x14ac:dyDescent="0.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x14ac:dyDescent="0.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x14ac:dyDescent="0.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x14ac:dyDescent="0.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x14ac:dyDescent="0.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x14ac:dyDescent="0.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x14ac:dyDescent="0.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x14ac:dyDescent="0.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x14ac:dyDescent="0.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x14ac:dyDescent="0.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x14ac:dyDescent="0.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x14ac:dyDescent="0.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x14ac:dyDescent="0.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x14ac:dyDescent="0.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x14ac:dyDescent="0.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x14ac:dyDescent="0.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x14ac:dyDescent="0.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x14ac:dyDescent="0.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x14ac:dyDescent="0.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x14ac:dyDescent="0.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x14ac:dyDescent="0.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x14ac:dyDescent="0.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x14ac:dyDescent="0.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x14ac:dyDescent="0.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x14ac:dyDescent="0.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x14ac:dyDescent="0.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x14ac:dyDescent="0.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x14ac:dyDescent="0.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x14ac:dyDescent="0.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x14ac:dyDescent="0.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x14ac:dyDescent="0.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x14ac:dyDescent="0.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x14ac:dyDescent="0.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x14ac:dyDescent="0.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x14ac:dyDescent="0.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x14ac:dyDescent="0.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x14ac:dyDescent="0.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x14ac:dyDescent="0.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x14ac:dyDescent="0.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x14ac:dyDescent="0.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x14ac:dyDescent="0.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x14ac:dyDescent="0.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x14ac:dyDescent="0.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x14ac:dyDescent="0.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x14ac:dyDescent="0.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x14ac:dyDescent="0.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x14ac:dyDescent="0.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x14ac:dyDescent="0.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x14ac:dyDescent="0.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x14ac:dyDescent="0.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x14ac:dyDescent="0.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x14ac:dyDescent="0.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x14ac:dyDescent="0.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x14ac:dyDescent="0.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x14ac:dyDescent="0.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x14ac:dyDescent="0.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x14ac:dyDescent="0.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x14ac:dyDescent="0.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x14ac:dyDescent="0.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x14ac:dyDescent="0.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x14ac:dyDescent="0.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x14ac:dyDescent="0.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x14ac:dyDescent="0.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x14ac:dyDescent="0.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x14ac:dyDescent="0.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x14ac:dyDescent="0.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x14ac:dyDescent="0.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x14ac:dyDescent="0.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x14ac:dyDescent="0.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x14ac:dyDescent="0.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x14ac:dyDescent="0.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x14ac:dyDescent="0.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x14ac:dyDescent="0.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x14ac:dyDescent="0.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x14ac:dyDescent="0.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x14ac:dyDescent="0.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x14ac:dyDescent="0.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x14ac:dyDescent="0.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x14ac:dyDescent="0.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x14ac:dyDescent="0.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x14ac:dyDescent="0.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x14ac:dyDescent="0.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x14ac:dyDescent="0.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x14ac:dyDescent="0.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x14ac:dyDescent="0.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x14ac:dyDescent="0.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x14ac:dyDescent="0.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x14ac:dyDescent="0.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x14ac:dyDescent="0.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x14ac:dyDescent="0.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x14ac:dyDescent="0.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x14ac:dyDescent="0.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x14ac:dyDescent="0.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x14ac:dyDescent="0.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x14ac:dyDescent="0.4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x14ac:dyDescent="0.4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x14ac:dyDescent="0.4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x14ac:dyDescent="0.4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x14ac:dyDescent="0.4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25" x14ac:dyDescent="0.4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33"/>
  <sheetViews>
    <sheetView tabSelected="1" topLeftCell="A22" workbookViewId="0">
      <selection activeCell="F25" sqref="F25"/>
    </sheetView>
  </sheetViews>
  <sheetFormatPr defaultRowHeight="14.25" x14ac:dyDescent="0.45"/>
  <cols>
    <col min="2" max="2" width="13.265625" customWidth="1"/>
  </cols>
  <sheetData>
    <row r="1" spans="2:13" ht="17.649999999999999" x14ac:dyDescent="0.5">
      <c r="B1" s="103" t="s">
        <v>477</v>
      </c>
      <c r="C1" s="104"/>
      <c r="D1" s="105"/>
      <c r="E1" s="105"/>
      <c r="F1" s="105"/>
      <c r="G1" s="105"/>
      <c r="H1" s="105"/>
      <c r="I1" s="105"/>
      <c r="J1" s="105"/>
      <c r="K1" s="105"/>
      <c r="L1" s="105"/>
      <c r="M1" s="105"/>
    </row>
    <row r="2" spans="2:13" ht="14.65" thickBot="1" x14ac:dyDescent="0.5">
      <c r="B2" s="106" t="s">
        <v>478</v>
      </c>
      <c r="C2" s="107" t="s">
        <v>479</v>
      </c>
      <c r="D2" s="107" t="s">
        <v>59</v>
      </c>
      <c r="E2" s="107" t="s">
        <v>57</v>
      </c>
      <c r="F2" s="107" t="s">
        <v>62</v>
      </c>
      <c r="G2" s="107" t="s">
        <v>20</v>
      </c>
      <c r="H2" s="107" t="s">
        <v>417</v>
      </c>
      <c r="I2" s="107" t="s">
        <v>463</v>
      </c>
      <c r="J2" s="107" t="s">
        <v>480</v>
      </c>
      <c r="K2" s="107" t="s">
        <v>114</v>
      </c>
      <c r="L2" s="108" t="s">
        <v>481</v>
      </c>
      <c r="M2" s="109"/>
    </row>
    <row r="3" spans="2:13" x14ac:dyDescent="0.45">
      <c r="B3" s="110" t="s">
        <v>169</v>
      </c>
      <c r="C3" s="111">
        <v>1</v>
      </c>
      <c r="D3" s="113">
        <f>SUMIFS('Courseware Details'!$H:$H, 'Courseware Details'!$C:$C,'Duration check'!$B3,'Courseware Details'!$F:$F,'Duration check'!D$2)</f>
        <v>40.9</v>
      </c>
      <c r="E3" s="113">
        <f>SUMIFS('Courseware Details'!$H:$H, 'Courseware Details'!$C:$C,'Duration check'!$B3,'Courseware Details'!$F:$F,'Duration check'!E$2)</f>
        <v>12.8</v>
      </c>
      <c r="F3" s="113">
        <f>SUMIFS('Courseware Details'!$H:$H, 'Courseware Details'!$C:$C,'Duration check'!$B3,'Courseware Details'!$F:$F,'Duration check'!F$2)</f>
        <v>8</v>
      </c>
      <c r="G3" s="113">
        <f>SUMIFS('Courseware Details'!$H:$H, 'Courseware Details'!$C:$C,'Duration check'!$B3,'Courseware Details'!$F:$F,'Duration check'!G$2)</f>
        <v>10</v>
      </c>
      <c r="H3" s="113"/>
      <c r="I3" s="113">
        <f>SUMIFS('Courseware Details'!$H:$H, 'Courseware Details'!$C:$C,'Duration check'!$B3,'Courseware Details'!$F:$F,'Duration check'!I$2)</f>
        <v>0</v>
      </c>
      <c r="J3" s="113"/>
      <c r="K3" s="113"/>
      <c r="L3" s="114">
        <f>SUM(D3:K3)</f>
        <v>71.7</v>
      </c>
      <c r="M3" s="113"/>
    </row>
    <row r="4" spans="2:13" x14ac:dyDescent="0.45">
      <c r="B4" s="110" t="s">
        <v>170</v>
      </c>
      <c r="C4" s="111">
        <v>1</v>
      </c>
      <c r="D4" s="113">
        <f>SUMIFS('Courseware Details'!$H:$H, 'Courseware Details'!$C:$C,'Duration check'!B4,'Courseware Details'!F:F,'Duration check'!D2)</f>
        <v>53.866666666666667</v>
      </c>
      <c r="E4" s="113">
        <f>SUMIFS('Courseware Details'!$H:$H, 'Courseware Details'!$C:$C,'Duration check'!$B4,'Courseware Details'!$F:$F,'Duration check'!E$2)</f>
        <v>4.8</v>
      </c>
      <c r="F4" s="113">
        <f>SUMIFS('Courseware Details'!$H:$H, 'Courseware Details'!$C:$C,'Duration check'!$B4,'Courseware Details'!$F:$F,'Duration check'!F$2)</f>
        <v>8</v>
      </c>
      <c r="G4" s="113">
        <f>SUMIFS('Courseware Details'!$H:$H, 'Courseware Details'!$C:$C,'Duration check'!$B4,'Courseware Details'!$F:$F,'Duration check'!G$2)</f>
        <v>10</v>
      </c>
      <c r="H4" s="113"/>
      <c r="I4" s="113">
        <f>SUMIFS('Courseware Details'!$H:$H, 'Courseware Details'!$C:$C,'Duration check'!$B4,'Courseware Details'!$F:$F,'Duration check'!I$2)</f>
        <v>15</v>
      </c>
      <c r="J4" s="113"/>
      <c r="K4" s="113"/>
      <c r="L4" s="114">
        <f t="shared" ref="L4:L15" si="0">SUM(D4:K4)</f>
        <v>91.666666666666657</v>
      </c>
      <c r="M4" s="114"/>
    </row>
    <row r="5" spans="2:13" x14ac:dyDescent="0.45">
      <c r="B5" s="110" t="s">
        <v>171</v>
      </c>
      <c r="C5" s="111">
        <v>1</v>
      </c>
      <c r="D5" s="113">
        <f>SUMIFS('Courseware Details'!$H:$H, 'Courseware Details'!$C:$C,'Duration check'!B5,'Courseware Details'!F:F,'Duration check'!D2)</f>
        <v>43</v>
      </c>
      <c r="E5" s="113">
        <f>SUMIFS('Courseware Details'!$H:$H, 'Courseware Details'!$C:$C,'Duration check'!$B5,'Courseware Details'!$F:$F,'Duration check'!E$2)</f>
        <v>4.8</v>
      </c>
      <c r="F5" s="113">
        <f>SUMIFS('Courseware Details'!$H:$H, 'Courseware Details'!$C:$C,'Duration check'!$B5,'Courseware Details'!$F:$F,'Duration check'!F$2)</f>
        <v>8</v>
      </c>
      <c r="G5" s="113">
        <f>SUMIFS('Courseware Details'!$H:$H, 'Courseware Details'!$C:$C,'Duration check'!$B5,'Courseware Details'!$F:$F,'Duration check'!G$2)</f>
        <v>10</v>
      </c>
      <c r="H5" s="113"/>
      <c r="I5" s="113">
        <f>SUMIFS('Courseware Details'!$H:$H, 'Courseware Details'!$C:$C,'Duration check'!$B5,'Courseware Details'!$F:$F,'Duration check'!I$2)</f>
        <v>25</v>
      </c>
      <c r="J5" s="113"/>
      <c r="K5" s="113"/>
      <c r="L5" s="114">
        <f t="shared" si="0"/>
        <v>90.8</v>
      </c>
      <c r="M5" s="114"/>
    </row>
    <row r="6" spans="2:13" x14ac:dyDescent="0.45">
      <c r="B6" s="110" t="s">
        <v>172</v>
      </c>
      <c r="C6" s="111">
        <v>1</v>
      </c>
      <c r="D6" s="113">
        <f>SUMIFS('Courseware Details'!$H:$H, 'Courseware Details'!$C:$C,'Duration check'!B6,'Courseware Details'!F:F,'Duration check'!D2)</f>
        <v>67.5</v>
      </c>
      <c r="E6" s="113">
        <f>SUMIFS('Courseware Details'!$H:$H, 'Courseware Details'!$C:$C,'Duration check'!$B6,'Courseware Details'!$F:$F,'Duration check'!E$2)</f>
        <v>4.8</v>
      </c>
      <c r="F6" s="113">
        <f>SUMIFS('Courseware Details'!$H:$H, 'Courseware Details'!$C:$C,'Duration check'!$B6,'Courseware Details'!$F:$F,'Duration check'!F$2)</f>
        <v>8</v>
      </c>
      <c r="G6" s="113">
        <f>SUMIFS('Courseware Details'!$H:$H, 'Courseware Details'!$C:$C,'Duration check'!$B6,'Courseware Details'!$F:$F,'Duration check'!G$2)</f>
        <v>10</v>
      </c>
      <c r="H6" s="113">
        <v>180</v>
      </c>
      <c r="I6" s="113">
        <f>SUMIFS('Courseware Details'!$H:$H, 'Courseware Details'!$C:$C,'Duration check'!$B6,'Courseware Details'!$F:$F,'Duration check'!I$2)</f>
        <v>15</v>
      </c>
      <c r="J6" s="113"/>
      <c r="K6" s="113"/>
      <c r="L6" s="114">
        <f>SUM(D6:K6)</f>
        <v>285.3</v>
      </c>
      <c r="M6" s="114"/>
    </row>
    <row r="7" spans="2:13" x14ac:dyDescent="0.45">
      <c r="B7" s="110" t="s">
        <v>173</v>
      </c>
      <c r="C7" s="111">
        <v>2</v>
      </c>
      <c r="D7" s="113">
        <f>SUMIFS('Courseware Details'!$H:$H, 'Courseware Details'!$C:$C,'Duration check'!B7,'Courseware Details'!F:F,'Duration check'!D2)</f>
        <v>127.86666666666667</v>
      </c>
      <c r="E7" s="113">
        <f>SUMIFS('Courseware Details'!$H:$H, 'Courseware Details'!$C:$C,'Duration check'!$B7,'Courseware Details'!$F:$F,'Duration check'!E$2)</f>
        <v>4.8</v>
      </c>
      <c r="F7" s="113">
        <f>SUMIFS('Courseware Details'!$H:$H, 'Courseware Details'!$C:$C,'Duration check'!$B7,'Courseware Details'!$F:$F,'Duration check'!F$2)</f>
        <v>8</v>
      </c>
      <c r="G7" s="113">
        <f>SUMIFS('Courseware Details'!$H:$H, 'Courseware Details'!$C:$C,'Duration check'!$B7,'Courseware Details'!$F:$F,'Duration check'!G$2)</f>
        <v>10</v>
      </c>
      <c r="H7" s="113"/>
      <c r="I7" s="113">
        <f>SUMIFS('Courseware Details'!$H:$H, 'Courseware Details'!$C:$C,'Duration check'!$B7,'Courseware Details'!$F:$F,'Duration check'!I$2)</f>
        <v>15</v>
      </c>
      <c r="J7" s="113"/>
      <c r="K7" s="113"/>
      <c r="L7" s="114">
        <f t="shared" si="0"/>
        <v>165.66666666666669</v>
      </c>
      <c r="M7" s="114"/>
    </row>
    <row r="8" spans="2:13" x14ac:dyDescent="0.45">
      <c r="B8" s="110" t="s">
        <v>174</v>
      </c>
      <c r="C8" s="111">
        <v>2</v>
      </c>
      <c r="D8" s="113">
        <f>SUMIFS('Courseware Details'!$H:$H, 'Courseware Details'!$C:$C,'Duration check'!B8,'Courseware Details'!F:F,'Duration check'!D2)</f>
        <v>90.13333333333334</v>
      </c>
      <c r="E8" s="113">
        <f>SUMIFS('Courseware Details'!$H:$H, 'Courseware Details'!$C:$C,'Duration check'!$B8,'Courseware Details'!$F:$F,'Duration check'!E$2)</f>
        <v>4.8</v>
      </c>
      <c r="F8" s="113">
        <f>SUMIFS('Courseware Details'!$H:$H, 'Courseware Details'!$C:$C,'Duration check'!$B8,'Courseware Details'!$F:$F,'Duration check'!F$2)</f>
        <v>8</v>
      </c>
      <c r="G8" s="113">
        <f>SUMIFS('Courseware Details'!$H:$H, 'Courseware Details'!$C:$C,'Duration check'!$B8,'Courseware Details'!$F:$F,'Duration check'!G$2)</f>
        <v>10</v>
      </c>
      <c r="H8" s="113"/>
      <c r="I8" s="113">
        <f>SUMIFS('Courseware Details'!$H:$H, 'Courseware Details'!$C:$C,'Duration check'!$B8,'Courseware Details'!$F:$F,'Duration check'!I$2)</f>
        <v>15</v>
      </c>
      <c r="J8" s="113"/>
      <c r="K8" s="113"/>
      <c r="L8" s="114">
        <f t="shared" si="0"/>
        <v>127.93333333333334</v>
      </c>
      <c r="M8" s="114"/>
    </row>
    <row r="9" spans="2:13" x14ac:dyDescent="0.45">
      <c r="B9" s="110" t="s">
        <v>175</v>
      </c>
      <c r="C9" s="111">
        <v>2</v>
      </c>
      <c r="D9" s="113">
        <f>SUMIFS('Courseware Details'!$H:$H, 'Courseware Details'!$C:$C,'Duration check'!B9,'Courseware Details'!F:F,'Duration check'!D2)</f>
        <v>55.033333333333331</v>
      </c>
      <c r="E9" s="113">
        <f>SUMIFS('Courseware Details'!$H:$H, 'Courseware Details'!$C:$C,'Duration check'!$B9,'Courseware Details'!$F:$F,'Duration check'!E$2)</f>
        <v>4.8</v>
      </c>
      <c r="F9" s="113">
        <f>SUMIFS('Courseware Details'!$H:$H, 'Courseware Details'!$C:$C,'Duration check'!$B9,'Courseware Details'!$F:$F,'Duration check'!F$2)</f>
        <v>8</v>
      </c>
      <c r="G9" s="113">
        <f>SUMIFS('Courseware Details'!$H:$H, 'Courseware Details'!$C:$C,'Duration check'!$B9,'Courseware Details'!$F:$F,'Duration check'!G$2)</f>
        <v>10</v>
      </c>
      <c r="H9" s="113"/>
      <c r="I9" s="113">
        <f>SUMIFS('Courseware Details'!$H:$H, 'Courseware Details'!$C:$C,'Duration check'!$B9,'Courseware Details'!$F:$F,'Duration check'!I$2)</f>
        <v>15</v>
      </c>
      <c r="J9" s="113"/>
      <c r="K9" s="113"/>
      <c r="L9" s="114">
        <f t="shared" si="0"/>
        <v>92.833333333333329</v>
      </c>
      <c r="M9" s="114"/>
    </row>
    <row r="10" spans="2:13" x14ac:dyDescent="0.45">
      <c r="B10" s="110" t="s">
        <v>176</v>
      </c>
      <c r="C10" s="111">
        <v>2</v>
      </c>
      <c r="D10" s="113">
        <f>SUMIFS('Courseware Details'!$H:$H, 'Courseware Details'!$C:$C,'Duration check'!B10,'Courseware Details'!F:F,'Duration check'!D2)</f>
        <v>83.8</v>
      </c>
      <c r="E10" s="113">
        <f>SUMIFS('Courseware Details'!$H:$H, 'Courseware Details'!$C:$C,'Duration check'!$B10,'Courseware Details'!$F:$F,'Duration check'!E$2)</f>
        <v>4.8</v>
      </c>
      <c r="F10" s="113">
        <f>SUMIFS('Courseware Details'!$H:$H, 'Courseware Details'!$C:$C,'Duration check'!$B10,'Courseware Details'!$F:$F,'Duration check'!F$2)</f>
        <v>8</v>
      </c>
      <c r="G10" s="113">
        <f>SUMIFS('Courseware Details'!$H:$H, 'Courseware Details'!$C:$C,'Duration check'!$B10,'Courseware Details'!$F:$F,'Duration check'!G$2)</f>
        <v>10</v>
      </c>
      <c r="H10" s="113">
        <v>180</v>
      </c>
      <c r="I10" s="113">
        <f>SUMIFS('Courseware Details'!$H:$H, 'Courseware Details'!$C:$C,'Duration check'!$B10,'Courseware Details'!$F:$F,'Duration check'!I$2)</f>
        <v>15</v>
      </c>
      <c r="J10" s="113"/>
      <c r="K10" s="113"/>
      <c r="L10" s="114">
        <f>SUM(D10:K10)</f>
        <v>301.60000000000002</v>
      </c>
      <c r="M10" s="114"/>
    </row>
    <row r="11" spans="2:13" x14ac:dyDescent="0.45">
      <c r="B11" s="110" t="s">
        <v>177</v>
      </c>
      <c r="C11" s="111">
        <v>3</v>
      </c>
      <c r="D11" s="113">
        <f>SUMIFS('Courseware Details'!$H:$H, 'Courseware Details'!$C:$C,'Duration check'!B11,'Courseware Details'!F:F,'Duration check'!D2)</f>
        <v>57.2</v>
      </c>
      <c r="E11" s="113">
        <f>SUMIFS('Courseware Details'!$H:$H, 'Courseware Details'!$C:$C,'Duration check'!$B11,'Courseware Details'!$F:$F,'Duration check'!E$2)</f>
        <v>4.8</v>
      </c>
      <c r="F11" s="113">
        <f>SUMIFS('Courseware Details'!$H:$H, 'Courseware Details'!$C:$C,'Duration check'!$B11,'Courseware Details'!$F:$F,'Duration check'!F$2)</f>
        <v>8</v>
      </c>
      <c r="G11" s="113">
        <f>SUMIFS('Courseware Details'!$H:$H, 'Courseware Details'!$C:$C,'Duration check'!$B11,'Courseware Details'!$F:$F,'Duration check'!G$2)</f>
        <v>10</v>
      </c>
      <c r="H11" s="113"/>
      <c r="I11" s="113"/>
      <c r="J11" s="113"/>
      <c r="K11" s="113"/>
      <c r="L11" s="114">
        <f t="shared" si="0"/>
        <v>80</v>
      </c>
      <c r="M11" s="114"/>
    </row>
    <row r="12" spans="2:13" x14ac:dyDescent="0.45">
      <c r="B12" s="110" t="s">
        <v>178</v>
      </c>
      <c r="C12" s="111">
        <v>3</v>
      </c>
      <c r="D12" s="113">
        <f>SUMIFS('Courseware Details'!$H:$H, 'Courseware Details'!$C:$C,'Duration check'!B12,'Courseware Details'!F:F,'Duration check'!D2)</f>
        <v>92.600000000000009</v>
      </c>
      <c r="E12" s="113">
        <f>SUMIFS('Courseware Details'!$H:$H, 'Courseware Details'!$C:$C,'Duration check'!$B12,'Courseware Details'!$F:$F,'Duration check'!E$2)</f>
        <v>4.8</v>
      </c>
      <c r="F12" s="113">
        <f>SUMIFS('Courseware Details'!$H:$H, 'Courseware Details'!$C:$C,'Duration check'!$B12,'Courseware Details'!$F:$F,'Duration check'!F$2)</f>
        <v>0</v>
      </c>
      <c r="G12" s="113">
        <f>SUMIFS('Courseware Details'!$H:$H, 'Courseware Details'!$C:$C,'Duration check'!$B12,'Courseware Details'!$F:$F,'Duration check'!G$2)</f>
        <v>10</v>
      </c>
      <c r="H12" s="113"/>
      <c r="I12" s="113"/>
      <c r="J12" s="113"/>
      <c r="K12" s="113"/>
      <c r="L12" s="114">
        <f t="shared" si="0"/>
        <v>107.4</v>
      </c>
      <c r="M12" s="114"/>
    </row>
    <row r="13" spans="2:13" x14ac:dyDescent="0.45">
      <c r="B13" s="110" t="s">
        <v>179</v>
      </c>
      <c r="C13" s="111">
        <v>3</v>
      </c>
      <c r="D13" s="113">
        <f>SUMIFS('Courseware Details'!$H:$H, 'Courseware Details'!$C:$C,'Duration check'!B13,'Courseware Details'!F:F,'Duration check'!D2)</f>
        <v>105.46666666666667</v>
      </c>
      <c r="E13" s="113">
        <f>SUMIFS('Courseware Details'!$H:$H, 'Courseware Details'!$C:$C,'Duration check'!$B13,'Courseware Details'!$F:$F,'Duration check'!E$2)</f>
        <v>4.8</v>
      </c>
      <c r="F13" s="113">
        <f>SUMIFS('Courseware Details'!$H:$H, 'Courseware Details'!$C:$C,'Duration check'!$B13,'Courseware Details'!$F:$F,'Duration check'!F$2)</f>
        <v>16</v>
      </c>
      <c r="G13" s="113">
        <f>SUMIFS('Courseware Details'!$H:$H, 'Courseware Details'!$C:$C,'Duration check'!$B13,'Courseware Details'!$F:$F,'Duration check'!G$2)</f>
        <v>10</v>
      </c>
      <c r="H13" s="113">
        <v>180</v>
      </c>
      <c r="I13" s="113"/>
      <c r="J13" s="113"/>
      <c r="K13" s="113"/>
      <c r="L13" s="114">
        <f>SUM(D13:K13)</f>
        <v>316.26666666666665</v>
      </c>
      <c r="M13" s="114"/>
    </row>
    <row r="14" spans="2:13" x14ac:dyDescent="0.45">
      <c r="B14" s="110" t="s">
        <v>180</v>
      </c>
      <c r="C14" s="111">
        <v>4</v>
      </c>
      <c r="D14" s="113">
        <f>SUMIFS('Courseware Details'!$H:$H, 'Courseware Details'!$C:$C,'Duration check'!B14,'Courseware Details'!F:F,'Duration check'!D2)</f>
        <v>29.033333333333331</v>
      </c>
      <c r="E14" s="113">
        <f>SUMIFS('Courseware Details'!$H:$H, 'Courseware Details'!$C:$C,'Duration check'!$B14,'Courseware Details'!$F:$F,'Duration check'!E$2)</f>
        <v>4.8</v>
      </c>
      <c r="F14" s="113">
        <f>SUMIFS('Courseware Details'!$H:$H, 'Courseware Details'!$C:$C,'Duration check'!$B14,'Courseware Details'!$F:$F,'Duration check'!F$2)</f>
        <v>0</v>
      </c>
      <c r="G14" s="113">
        <f>SUMIFS('Courseware Details'!$H:$H, 'Courseware Details'!$C:$C,'Duration check'!$B14,'Courseware Details'!$F:$F,'Duration check'!G$2)</f>
        <v>10</v>
      </c>
      <c r="H14" s="113"/>
      <c r="I14" s="113"/>
      <c r="J14" s="113"/>
      <c r="K14" s="113"/>
      <c r="L14" s="114">
        <f t="shared" si="0"/>
        <v>43.833333333333329</v>
      </c>
      <c r="M14" s="114"/>
    </row>
    <row r="15" spans="2:13" x14ac:dyDescent="0.45">
      <c r="B15" s="110" t="s">
        <v>191</v>
      </c>
      <c r="C15" s="111">
        <v>4</v>
      </c>
      <c r="D15" s="113">
        <f>SUMIFS('Courseware Details'!$H:$H, 'Courseware Details'!$C:$C,'Duration check'!B15,'Courseware Details'!F:F,'Duration check'!D2)</f>
        <v>0</v>
      </c>
      <c r="E15" s="113">
        <f>SUMIFS('Courseware Details'!$H:$H, 'Courseware Details'!$C:$C,'Duration check'!$B15,'Courseware Details'!$F:$F,'Duration check'!E$2)</f>
        <v>12.8</v>
      </c>
      <c r="F15" s="113">
        <f>SUMIFS('Courseware Details'!$H:$H, 'Courseware Details'!$C:$C,'Duration check'!$B15,'Courseware Details'!$F:$F,'Duration check'!F$2)</f>
        <v>16</v>
      </c>
      <c r="G15" s="113">
        <f>SUMIFS('Courseware Details'!$H:$H, 'Courseware Details'!$C:$C,'Duration check'!$B15,'Courseware Details'!$F:$F,'Duration check'!G$2)</f>
        <v>10</v>
      </c>
      <c r="H15" s="113"/>
      <c r="I15" s="113"/>
      <c r="J15" s="113"/>
      <c r="K15" s="113"/>
      <c r="L15" s="114">
        <f t="shared" si="0"/>
        <v>38.799999999999997</v>
      </c>
      <c r="M15" s="114"/>
    </row>
    <row r="16" spans="2:13" x14ac:dyDescent="0.45">
      <c r="B16" s="110" t="s">
        <v>43</v>
      </c>
      <c r="C16" s="111">
        <v>1</v>
      </c>
      <c r="D16" s="112"/>
      <c r="E16" s="113"/>
      <c r="F16" s="113"/>
      <c r="G16" s="113"/>
      <c r="H16" s="113"/>
      <c r="I16" s="113"/>
      <c r="J16" s="113"/>
      <c r="K16" s="113">
        <v>180</v>
      </c>
      <c r="L16" s="114">
        <f>SUM(D16:K16)</f>
        <v>180</v>
      </c>
      <c r="M16" s="114"/>
    </row>
    <row r="17" spans="2:13" x14ac:dyDescent="0.45">
      <c r="B17" s="110" t="s">
        <v>44</v>
      </c>
      <c r="C17" s="111">
        <v>2</v>
      </c>
      <c r="D17" s="112"/>
      <c r="E17" s="113"/>
      <c r="F17" s="113"/>
      <c r="G17" s="113"/>
      <c r="H17" s="113"/>
      <c r="I17" s="113"/>
      <c r="J17" s="113"/>
      <c r="K17" s="113">
        <v>180</v>
      </c>
      <c r="L17" s="114">
        <f>SUM(D17:K17)</f>
        <v>180</v>
      </c>
      <c r="M17" s="114"/>
    </row>
    <row r="18" spans="2:13" x14ac:dyDescent="0.45">
      <c r="B18" s="110" t="s">
        <v>369</v>
      </c>
      <c r="C18" s="111">
        <v>3</v>
      </c>
      <c r="D18" s="112"/>
      <c r="E18" s="113"/>
      <c r="F18" s="113"/>
      <c r="G18" s="113"/>
      <c r="H18" s="113"/>
      <c r="I18" s="113"/>
      <c r="J18" s="113"/>
      <c r="K18" s="113">
        <v>180</v>
      </c>
      <c r="L18" s="114">
        <f>SUM(D18:K18)</f>
        <v>180</v>
      </c>
      <c r="M18" s="114"/>
    </row>
    <row r="19" spans="2:13" x14ac:dyDescent="0.45">
      <c r="B19" s="110" t="s">
        <v>181</v>
      </c>
      <c r="C19" s="112">
        <v>4</v>
      </c>
      <c r="D19" s="112"/>
      <c r="E19" s="113"/>
      <c r="F19" s="113"/>
      <c r="G19" s="113"/>
      <c r="H19" s="113"/>
      <c r="I19" s="113"/>
      <c r="J19" s="113"/>
      <c r="K19" s="113">
        <v>180</v>
      </c>
      <c r="L19" s="114">
        <f>SUM(D19:K19)</f>
        <v>180</v>
      </c>
      <c r="M19" s="114"/>
    </row>
    <row r="20" spans="2:13" ht="14.65" thickBot="1" x14ac:dyDescent="0.5">
      <c r="B20" s="106" t="s">
        <v>482</v>
      </c>
      <c r="C20" s="107"/>
      <c r="D20" s="107" t="s">
        <v>59</v>
      </c>
      <c r="E20" s="107" t="s">
        <v>57</v>
      </c>
      <c r="F20" s="107" t="s">
        <v>62</v>
      </c>
      <c r="G20" s="107" t="s">
        <v>20</v>
      </c>
      <c r="H20" s="107" t="s">
        <v>96</v>
      </c>
      <c r="I20" s="107" t="s">
        <v>463</v>
      </c>
      <c r="J20" s="107" t="s">
        <v>480</v>
      </c>
      <c r="K20" s="107" t="s">
        <v>114</v>
      </c>
      <c r="L20" s="109" t="s">
        <v>481</v>
      </c>
      <c r="M20" s="109"/>
    </row>
    <row r="21" spans="2:13" x14ac:dyDescent="0.45">
      <c r="B21" s="110" t="s">
        <v>54</v>
      </c>
      <c r="C21" s="111">
        <v>1</v>
      </c>
      <c r="D21" s="114">
        <f>SUMIFS(D3:D15,C3:C15,C3)/45</f>
        <v>4.561481481481481</v>
      </c>
      <c r="E21" s="114">
        <f>SUMIFS(E3:E15,C3:C15,C21)/45</f>
        <v>0.60444444444444456</v>
      </c>
      <c r="F21" s="114">
        <f>SUMIFS(F3:F15,C3:C15,C21)/45</f>
        <v>0.71111111111111114</v>
      </c>
      <c r="G21" s="114">
        <f>SUMIFS(G3:G15,C3:C15,C21)/45</f>
        <v>0.88888888888888884</v>
      </c>
      <c r="H21" s="114">
        <f>SUMIFS(H3:H15,C3:C15,C21)/45</f>
        <v>4</v>
      </c>
      <c r="I21" s="113">
        <f>55/45</f>
        <v>1.2222222222222223</v>
      </c>
      <c r="J21" s="112"/>
      <c r="K21" s="112">
        <f>L16/45</f>
        <v>4</v>
      </c>
      <c r="L21" s="114">
        <f>SUM(D21:K21)</f>
        <v>15.988148148148149</v>
      </c>
      <c r="M21" s="114"/>
    </row>
    <row r="22" spans="2:13" x14ac:dyDescent="0.45">
      <c r="B22" s="110" t="s">
        <v>81</v>
      </c>
      <c r="C22" s="111">
        <v>2</v>
      </c>
      <c r="D22" s="114">
        <f>SUMIFS(D4:D16,C4:C16,C7)/45</f>
        <v>7.9296296296296296</v>
      </c>
      <c r="E22" s="114">
        <f>SUMIFS(E4:E16,C4:C16,C22)/45</f>
        <v>0.42666666666666664</v>
      </c>
      <c r="F22" s="114">
        <f t="shared" ref="F22:F24" si="1">SUMIFS(F4:F16,C4:C16,C22)/45</f>
        <v>0.71111111111111114</v>
      </c>
      <c r="G22" s="114">
        <f t="shared" ref="G22:G24" si="2">SUMIFS(G4:G16,C4:C16,C22)/45</f>
        <v>0.88888888888888884</v>
      </c>
      <c r="H22" s="114">
        <f>SUMIFS(H4:H16,C4:C16,C22)/45</f>
        <v>4</v>
      </c>
      <c r="I22" s="112">
        <f>60/45</f>
        <v>1.3333333333333333</v>
      </c>
      <c r="J22" s="112"/>
      <c r="K22" s="112">
        <f t="shared" ref="K22:K24" si="3">L17/45</f>
        <v>4</v>
      </c>
      <c r="L22" s="114">
        <f>SUM(D22:K22)</f>
        <v>19.28962962962963</v>
      </c>
      <c r="M22" s="114"/>
    </row>
    <row r="23" spans="2:13" x14ac:dyDescent="0.45">
      <c r="B23" s="110" t="s">
        <v>483</v>
      </c>
      <c r="C23" s="111">
        <v>3</v>
      </c>
      <c r="D23" s="114">
        <f>SUMIFS(D5:D17,C5:C17,C11)/45</f>
        <v>5.6725925925925926</v>
      </c>
      <c r="E23" s="114">
        <f t="shared" ref="E23:E24" si="4">SUMIFS(E5:E17,C5:C17,C23)/45</f>
        <v>0.31999999999999995</v>
      </c>
      <c r="F23" s="114">
        <f t="shared" si="1"/>
        <v>0.53333333333333333</v>
      </c>
      <c r="G23" s="114">
        <f t="shared" si="2"/>
        <v>0.66666666666666663</v>
      </c>
      <c r="H23" s="114">
        <f t="shared" ref="H23" si="5">SUMIFS(H5:H17,C5:C17,C23)/45</f>
        <v>4</v>
      </c>
      <c r="I23" s="112">
        <f t="shared" ref="I23:I24" si="6">SUMIFS(I5:I17,H5:H17,H23)/45</f>
        <v>0</v>
      </c>
      <c r="J23" s="112"/>
      <c r="K23" s="112">
        <f t="shared" si="3"/>
        <v>4</v>
      </c>
      <c r="L23" s="114">
        <f>SUM(D23:K23)</f>
        <v>15.192592592592593</v>
      </c>
      <c r="M23" s="114"/>
    </row>
    <row r="24" spans="2:13" x14ac:dyDescent="0.45">
      <c r="B24" s="110" t="s">
        <v>484</v>
      </c>
      <c r="C24" s="111">
        <v>4</v>
      </c>
      <c r="D24" s="114">
        <f>SUMIFS(D6:D18,C6:C18,C15)/45</f>
        <v>0.64518518518518519</v>
      </c>
      <c r="E24" s="114">
        <f t="shared" si="4"/>
        <v>0.39111111111111113</v>
      </c>
      <c r="F24" s="114">
        <f t="shared" si="1"/>
        <v>0.35555555555555557</v>
      </c>
      <c r="G24" s="114">
        <f t="shared" si="2"/>
        <v>0.44444444444444442</v>
      </c>
      <c r="H24" s="114"/>
      <c r="I24" s="112">
        <f t="shared" si="6"/>
        <v>0</v>
      </c>
      <c r="J24" s="112"/>
      <c r="K24" s="112">
        <f t="shared" si="3"/>
        <v>4</v>
      </c>
      <c r="L24" s="114">
        <f>SUM(D24:K24)</f>
        <v>5.8362962962962968</v>
      </c>
      <c r="M24" s="114"/>
    </row>
    <row r="25" spans="2:13" x14ac:dyDescent="0.45">
      <c r="B25" s="115" t="s">
        <v>485</v>
      </c>
      <c r="C25" s="116"/>
      <c r="D25" s="117">
        <f>SUM(D21:D24)</f>
        <v>18.808888888888887</v>
      </c>
      <c r="E25" s="117">
        <f>SUM(E21:E24)</f>
        <v>1.7422222222222221</v>
      </c>
      <c r="F25" s="117">
        <f t="shared" ref="F25:G25" si="7">SUM(F21:F24)</f>
        <v>2.3111111111111113</v>
      </c>
      <c r="G25" s="117">
        <f t="shared" si="7"/>
        <v>2.8888888888888884</v>
      </c>
      <c r="H25" s="117">
        <f>SUM(H21:H24)</f>
        <v>12</v>
      </c>
      <c r="I25" s="117">
        <f>SUM(I21:I24)</f>
        <v>2.5555555555555554</v>
      </c>
      <c r="J25" s="117"/>
      <c r="K25" s="117">
        <f>SUM(K21:K24)</f>
        <v>16</v>
      </c>
      <c r="L25" s="117">
        <f>SUM(L21:L24)</f>
        <v>56.306666666666672</v>
      </c>
      <c r="M25" s="118"/>
    </row>
    <row r="26" spans="2:13" x14ac:dyDescent="0.45">
      <c r="B26" s="114"/>
      <c r="C26" s="114"/>
      <c r="D26" s="114"/>
      <c r="E26" s="114"/>
      <c r="F26" s="114"/>
      <c r="G26" s="114"/>
      <c r="H26" s="114"/>
      <c r="I26" s="114"/>
      <c r="J26" s="114"/>
      <c r="K26" s="114"/>
      <c r="L26" s="114"/>
      <c r="M26" s="114"/>
    </row>
    <row r="27" spans="2:13" x14ac:dyDescent="0.45">
      <c r="B27" s="119" t="s">
        <v>486</v>
      </c>
      <c r="C27" s="120" t="s">
        <v>487</v>
      </c>
      <c r="D27" s="120" t="s">
        <v>488</v>
      </c>
      <c r="E27" s="120" t="s">
        <v>489</v>
      </c>
      <c r="F27" s="121"/>
      <c r="G27" s="114"/>
      <c r="H27" s="114"/>
      <c r="I27" s="114"/>
      <c r="J27" s="114"/>
      <c r="K27" s="114"/>
      <c r="L27" s="122"/>
      <c r="M27" s="122"/>
    </row>
    <row r="28" spans="2:13" x14ac:dyDescent="0.45">
      <c r="B28" s="123" t="s">
        <v>490</v>
      </c>
      <c r="C28" s="124">
        <f>D25+E25+F25+G25</f>
        <v>25.751111111111108</v>
      </c>
      <c r="D28" s="129">
        <f>C28/C32</f>
        <v>0.45733680637777246</v>
      </c>
      <c r="E28" s="126"/>
      <c r="F28" s="126"/>
      <c r="G28" s="127"/>
      <c r="H28" s="127"/>
      <c r="I28" s="127" t="s">
        <v>491</v>
      </c>
      <c r="J28" s="127"/>
      <c r="K28" s="127"/>
      <c r="L28" s="114"/>
      <c r="M28" s="114"/>
    </row>
    <row r="29" spans="2:13" x14ac:dyDescent="0.45">
      <c r="B29" s="123" t="s">
        <v>492</v>
      </c>
      <c r="C29" s="124">
        <f>H25+I25</f>
        <v>14.555555555555555</v>
      </c>
      <c r="D29" s="129">
        <f t="shared" ref="D29" si="8">C29/C33</f>
        <v>0.44069165040705111</v>
      </c>
      <c r="E29" s="127"/>
      <c r="F29" s="127"/>
      <c r="G29" s="127"/>
      <c r="H29" s="127"/>
      <c r="I29" s="127"/>
      <c r="J29" s="127"/>
      <c r="K29" s="127"/>
      <c r="L29" s="114"/>
      <c r="M29" s="114"/>
    </row>
    <row r="30" spans="2:13" x14ac:dyDescent="0.45">
      <c r="B30" s="123" t="s">
        <v>493</v>
      </c>
      <c r="C30" s="124">
        <f>J25</f>
        <v>0</v>
      </c>
      <c r="D30" s="129"/>
      <c r="E30" s="127"/>
      <c r="F30" s="127"/>
      <c r="G30" s="127"/>
      <c r="H30" s="127"/>
      <c r="I30" s="127"/>
      <c r="J30" s="127"/>
      <c r="K30" s="127"/>
      <c r="L30" s="114"/>
      <c r="M30" s="114"/>
    </row>
    <row r="31" spans="2:13" x14ac:dyDescent="0.45">
      <c r="B31" s="123" t="s">
        <v>494</v>
      </c>
      <c r="C31" s="124">
        <f>K25</f>
        <v>16</v>
      </c>
      <c r="D31" s="129">
        <f>C31/C32</f>
        <v>0.28415818138763915</v>
      </c>
      <c r="E31" s="127"/>
      <c r="F31" s="127"/>
      <c r="G31" s="127"/>
      <c r="H31" s="127"/>
      <c r="I31" s="127"/>
      <c r="J31" s="127"/>
      <c r="K31" s="127"/>
      <c r="L31" s="114"/>
      <c r="M31" s="114"/>
    </row>
    <row r="32" spans="2:13" x14ac:dyDescent="0.45">
      <c r="B32" s="123" t="s">
        <v>481</v>
      </c>
      <c r="C32" s="124">
        <f>SUM(C28:C31)</f>
        <v>56.306666666666665</v>
      </c>
      <c r="D32" s="125">
        <f>C32/6</f>
        <v>9.3844444444444441</v>
      </c>
      <c r="E32" s="126"/>
      <c r="F32" s="126"/>
      <c r="G32" s="127"/>
      <c r="H32" s="127"/>
      <c r="I32" s="127"/>
      <c r="J32" s="127"/>
      <c r="K32" s="127"/>
      <c r="L32" s="114"/>
      <c r="M32" s="114"/>
    </row>
    <row r="33" spans="2:13" x14ac:dyDescent="0.45">
      <c r="B33" s="115" t="s">
        <v>495</v>
      </c>
      <c r="C33" s="124">
        <f>C28+C29/2+C30</f>
        <v>33.028888888888886</v>
      </c>
      <c r="D33" s="125"/>
      <c r="E33" s="126"/>
      <c r="F33" s="126"/>
      <c r="G33" s="127"/>
      <c r="H33" s="127"/>
      <c r="I33" s="127"/>
      <c r="J33" s="127"/>
      <c r="K33" s="127"/>
      <c r="L33" s="114"/>
      <c r="M33" s="1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6"/>
  <sheetViews>
    <sheetView workbookViewId="0">
      <selection activeCell="E20" sqref="E20"/>
    </sheetView>
  </sheetViews>
  <sheetFormatPr defaultRowHeight="14.25" x14ac:dyDescent="0.45"/>
  <cols>
    <col min="1" max="1" width="29.265625" customWidth="1"/>
    <col min="2" max="2" width="50.73046875" customWidth="1"/>
    <col min="3" max="3" width="14.59765625" customWidth="1"/>
    <col min="4" max="4" width="17.265625" customWidth="1"/>
  </cols>
  <sheetData>
    <row r="1" spans="1:4" x14ac:dyDescent="0.45">
      <c r="A1" s="69" t="s">
        <v>120</v>
      </c>
      <c r="B1" s="70"/>
      <c r="C1" s="70"/>
      <c r="D1" s="70"/>
    </row>
    <row r="2" spans="1:4" x14ac:dyDescent="0.45">
      <c r="A2" s="71" t="s">
        <v>121</v>
      </c>
      <c r="B2" s="71" t="s">
        <v>122</v>
      </c>
      <c r="C2" s="70"/>
      <c r="D2" s="70"/>
    </row>
    <row r="3" spans="1:4" ht="44.25" customHeight="1" x14ac:dyDescent="0.45">
      <c r="A3" s="70" t="s">
        <v>12</v>
      </c>
      <c r="B3" s="72" t="s">
        <v>123</v>
      </c>
      <c r="C3" s="70"/>
      <c r="D3" s="70"/>
    </row>
    <row r="4" spans="1:4" ht="24.75" customHeight="1" x14ac:dyDescent="0.45">
      <c r="A4" s="70" t="s">
        <v>124</v>
      </c>
      <c r="B4" s="87" t="s">
        <v>125</v>
      </c>
      <c r="C4" s="70"/>
      <c r="D4" s="70"/>
    </row>
    <row r="5" spans="1:4" ht="62.25" customHeight="1" x14ac:dyDescent="0.45">
      <c r="A5" s="70" t="s">
        <v>126</v>
      </c>
      <c r="B5" s="72" t="s">
        <v>127</v>
      </c>
      <c r="C5" s="70"/>
      <c r="D5" s="70"/>
    </row>
    <row r="6" spans="1:4" ht="35.25" customHeight="1" x14ac:dyDescent="0.45">
      <c r="A6" s="70" t="s">
        <v>128</v>
      </c>
      <c r="B6" s="87" t="s">
        <v>129</v>
      </c>
      <c r="C6" s="70"/>
      <c r="D6" s="70"/>
    </row>
    <row r="7" spans="1:4" ht="33.75" customHeight="1" x14ac:dyDescent="0.45">
      <c r="A7" s="70" t="s">
        <v>130</v>
      </c>
      <c r="B7" s="87" t="s">
        <v>131</v>
      </c>
      <c r="C7" s="70"/>
      <c r="D7" s="70"/>
    </row>
    <row r="8" spans="1:4" x14ac:dyDescent="0.45">
      <c r="A8" s="70"/>
      <c r="B8" s="70"/>
      <c r="C8" s="70"/>
      <c r="D8" s="70"/>
    </row>
    <row r="9" spans="1:4" x14ac:dyDescent="0.45">
      <c r="A9" s="69" t="s">
        <v>132</v>
      </c>
      <c r="B9" s="70"/>
      <c r="C9" s="70"/>
      <c r="D9" s="70"/>
    </row>
    <row r="10" spans="1:4" x14ac:dyDescent="0.45">
      <c r="A10" s="73" t="s">
        <v>12</v>
      </c>
      <c r="B10" s="74" t="s">
        <v>133</v>
      </c>
      <c r="C10" s="73" t="s">
        <v>134</v>
      </c>
      <c r="D10" s="71" t="s">
        <v>135</v>
      </c>
    </row>
    <row r="11" spans="1:4" x14ac:dyDescent="0.45">
      <c r="A11" s="8" t="s">
        <v>59</v>
      </c>
      <c r="B11" s="8" t="s">
        <v>136</v>
      </c>
      <c r="C11" s="8" t="s">
        <v>137</v>
      </c>
      <c r="D11" s="70" t="s">
        <v>138</v>
      </c>
    </row>
    <row r="12" spans="1:4" x14ac:dyDescent="0.45">
      <c r="A12" s="8" t="s">
        <v>57</v>
      </c>
      <c r="B12" s="8" t="s">
        <v>139</v>
      </c>
      <c r="C12" s="8" t="s">
        <v>137</v>
      </c>
      <c r="D12" s="70" t="s">
        <v>138</v>
      </c>
    </row>
    <row r="13" spans="1:4" x14ac:dyDescent="0.45">
      <c r="A13" s="8" t="s">
        <v>20</v>
      </c>
      <c r="B13" s="8" t="s">
        <v>140</v>
      </c>
      <c r="C13" s="8" t="s">
        <v>141</v>
      </c>
      <c r="D13" s="70" t="s">
        <v>138</v>
      </c>
    </row>
    <row r="14" spans="1:4" x14ac:dyDescent="0.45">
      <c r="A14" s="8" t="s">
        <v>23</v>
      </c>
      <c r="B14" s="8" t="s">
        <v>142</v>
      </c>
      <c r="C14" s="8" t="s">
        <v>143</v>
      </c>
      <c r="D14" s="70" t="s">
        <v>144</v>
      </c>
    </row>
    <row r="15" spans="1:4" x14ac:dyDescent="0.45">
      <c r="A15" s="8" t="s">
        <v>96</v>
      </c>
      <c r="B15" s="8" t="s">
        <v>142</v>
      </c>
      <c r="C15" s="8" t="s">
        <v>143</v>
      </c>
      <c r="D15" s="70" t="s">
        <v>144</v>
      </c>
    </row>
    <row r="16" spans="1:4" x14ac:dyDescent="0.45">
      <c r="A16" s="8" t="s">
        <v>145</v>
      </c>
      <c r="B16" s="8" t="s">
        <v>142</v>
      </c>
      <c r="C16" s="8" t="s">
        <v>143</v>
      </c>
      <c r="D16" s="70" t="s">
        <v>144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vt:lpstr>
      <vt:lpstr>Readme</vt:lpstr>
      <vt:lpstr>MOOC-Lesson mapping</vt:lpstr>
      <vt:lpstr>LO and Modules</vt:lpstr>
      <vt:lpstr>Courseware Details</vt:lpstr>
      <vt:lpstr>Assesment</vt:lpstr>
      <vt:lpstr>Duration check</vt:lpstr>
      <vt:lpstr>Huong dan tinh thoi luong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Hienntt2</dc:creator>
  <cp:lastModifiedBy>phan nhung</cp:lastModifiedBy>
  <dcterms:created xsi:type="dcterms:W3CDTF">2017-08-18T03:50:51Z</dcterms:created>
  <dcterms:modified xsi:type="dcterms:W3CDTF">2020-09-03T13:33:32Z</dcterms:modified>
</cp:coreProperties>
</file>